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19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" sheetId="1" r:id="rId4"/>
    <sheet state="visible" name="Conversion" sheetId="2" r:id="rId5"/>
    <sheet state="visible" name="WIP" sheetId="3" r:id="rId6"/>
    <sheet state="visible" name="Pack" sheetId="4" r:id="rId7"/>
    <sheet state="visible" name="01-02 PM" sheetId="5" r:id="rId8"/>
    <sheet state="visible" name="01-02" sheetId="6" r:id="rId9"/>
    <sheet state="visible" name="01-05" sheetId="7" r:id="rId10"/>
    <sheet state="visible" name="01-05 PM" sheetId="8" r:id="rId11"/>
    <sheet state="visible" name="01-06" sheetId="9" r:id="rId12"/>
    <sheet state="visible" name="01-06 PM" sheetId="10" r:id="rId13"/>
    <sheet state="visible" name="01-07" sheetId="11" r:id="rId14"/>
    <sheet state="visible" name="01-07 PM" sheetId="12" r:id="rId15"/>
    <sheet state="visible" name="01-08" sheetId="13" r:id="rId16"/>
    <sheet state="visible" name="01-08 PM" sheetId="14" r:id="rId17"/>
    <sheet state="visible" name="01-09" sheetId="15" r:id="rId18"/>
    <sheet state="visible" name="01-09 PM" sheetId="16" r:id="rId19"/>
    <sheet state="visible" name="01-12" sheetId="17" r:id="rId20"/>
    <sheet state="visible" name="01-12 PM" sheetId="18" r:id="rId21"/>
    <sheet state="visible" name="01-13" sheetId="19" r:id="rId22"/>
    <sheet state="visible" name="01-13 PM" sheetId="20" r:id="rId23"/>
    <sheet state="visible" name="01-14" sheetId="21" r:id="rId24"/>
    <sheet state="visible" name="01-14 PM" sheetId="22" r:id="rId25"/>
    <sheet state="visible" name="01-15" sheetId="23" r:id="rId26"/>
    <sheet state="visible" name="01-15 PM" sheetId="24" r:id="rId27"/>
    <sheet state="visible" name="01-16" sheetId="25" r:id="rId28"/>
    <sheet state="visible" name="01-16 PM" sheetId="26" r:id="rId29"/>
    <sheet state="visible" name="01-19" sheetId="27" r:id="rId30"/>
    <sheet state="visible" name="01-19 PM" sheetId="28" r:id="rId31"/>
    <sheet state="visible" name="01-20" sheetId="29" r:id="rId32"/>
    <sheet state="visible" name="01-20 PM" sheetId="30" r:id="rId33"/>
    <sheet state="visible" name="01-21" sheetId="31" r:id="rId34"/>
    <sheet state="visible" name="01-21 PM" sheetId="32" r:id="rId35"/>
    <sheet state="visible" name="01-22" sheetId="33" r:id="rId36"/>
    <sheet state="visible" name="01-22 PM" sheetId="34" r:id="rId37"/>
    <sheet state="visible" name="01-23" sheetId="35" r:id="rId38"/>
    <sheet state="visible" name="01-23 PM" sheetId="36" r:id="rId39"/>
    <sheet state="visible" name="01-26" sheetId="37" r:id="rId40"/>
    <sheet state="visible" name="01-26 PM" sheetId="38" r:id="rId41"/>
    <sheet state="visible" name="01-27" sheetId="39" r:id="rId42"/>
    <sheet state="visible" name="01-27 PM" sheetId="40" r:id="rId43"/>
    <sheet state="visible" name="01-28" sheetId="41" r:id="rId44"/>
    <sheet state="visible" name="01-28 PM" sheetId="42" r:id="rId45"/>
    <sheet state="visible" name="01-29" sheetId="43" r:id="rId46"/>
    <sheet state="visible" name="01-29 PM" sheetId="44" r:id="rId47"/>
    <sheet state="visible" name="01-30" sheetId="45" r:id="rId48"/>
    <sheet state="visible" name="01-30 PM" sheetId="46" r:id="rId49"/>
    <sheet state="visible" name="02-02" sheetId="47" r:id="rId50"/>
    <sheet state="visible" name="02-02pm" sheetId="48" r:id="rId51"/>
    <sheet state="visible" name="02-03" sheetId="49" r:id="rId52"/>
    <sheet state="visible" name="02-03pm" sheetId="50" r:id="rId53"/>
    <sheet state="visible" name="02-04" sheetId="51" r:id="rId54"/>
    <sheet state="visible" name="02-04pm" sheetId="52" r:id="rId55"/>
    <sheet state="visible" name="02-05" sheetId="53" r:id="rId56"/>
    <sheet state="visible" name="02-05pm" sheetId="54" r:id="rId57"/>
    <sheet state="visible" name="02-06" sheetId="55" r:id="rId58"/>
    <sheet state="visible" name="02-06pm" sheetId="56" r:id="rId59"/>
    <sheet state="visible" name="02-09" sheetId="57" r:id="rId60"/>
    <sheet state="visible" name="02-09pm" sheetId="58" r:id="rId61"/>
    <sheet state="visible" name="02-10" sheetId="59" r:id="rId62"/>
    <sheet state="visible" name="02-10pm" sheetId="60" r:id="rId63"/>
    <sheet state="visible" name="02-11" sheetId="61" r:id="rId64"/>
    <sheet state="visible" name="02-11pm" sheetId="62" r:id="rId65"/>
    <sheet state="visible" name="02-12" sheetId="63" r:id="rId66"/>
    <sheet state="visible" name="02-12pm" sheetId="64" r:id="rId67"/>
    <sheet state="visible" name="02-13" sheetId="65" r:id="rId68"/>
    <sheet state="visible" name="02-13pm" sheetId="66" r:id="rId69"/>
    <sheet state="visible" name="02-16" sheetId="67" r:id="rId70"/>
    <sheet state="visible" name="02-16pm" sheetId="68" r:id="rId71"/>
    <sheet state="visible" name="02-17" sheetId="69" r:id="rId72"/>
    <sheet state="visible" name="02-17pm" sheetId="70" r:id="rId73"/>
    <sheet state="visible" name="02-18" sheetId="71" r:id="rId74"/>
    <sheet state="visible" name="02-18pm" sheetId="72" r:id="rId75"/>
    <sheet state="visible" name="02-19" sheetId="73" r:id="rId76"/>
    <sheet state="visible" name="02-19pm" sheetId="74" r:id="rId77"/>
    <sheet state="visible" name="02-20" sheetId="75" r:id="rId78"/>
    <sheet state="visible" name="02-20pm" sheetId="76" r:id="rId79"/>
    <sheet state="visible" name="02-23" sheetId="77" r:id="rId80"/>
    <sheet state="visible" name="02-23pm" sheetId="78" r:id="rId81"/>
    <sheet state="visible" name="02-24" sheetId="79" r:id="rId82"/>
    <sheet state="visible" name="02-24pm" sheetId="80" r:id="rId83"/>
    <sheet state="visible" name="02-25" sheetId="81" r:id="rId84"/>
    <sheet state="visible" name="02-25pm" sheetId="82" r:id="rId85"/>
    <sheet state="visible" name="02-26" sheetId="83" r:id="rId86"/>
    <sheet state="visible" name="02-26pm" sheetId="84" r:id="rId87"/>
    <sheet state="visible" name="02-27" sheetId="85" r:id="rId88"/>
    <sheet state="visible" name="02-27pm" sheetId="86" r:id="rId89"/>
    <sheet state="visible" name="03-02" sheetId="87" r:id="rId90"/>
    <sheet state="visible" name="03-02pm" sheetId="88" r:id="rId91"/>
    <sheet state="visible" name="03-03" sheetId="89" r:id="rId92"/>
    <sheet state="visible" name="03-03pm" sheetId="90" r:id="rId93"/>
    <sheet state="visible" name="03-04" sheetId="91" r:id="rId94"/>
    <sheet state="visible" name="03-04pm" sheetId="92" r:id="rId95"/>
    <sheet state="visible" name="03-05" sheetId="93" r:id="rId96"/>
    <sheet state="visible" name="03-05pm" sheetId="94" r:id="rId97"/>
    <sheet state="visible" name="03-06" sheetId="95" r:id="rId98"/>
    <sheet state="visible" name="03-06pm" sheetId="96" r:id="rId99"/>
    <sheet state="visible" name="03-09" sheetId="97" r:id="rId100"/>
    <sheet state="visible" name="03-09pm" sheetId="98" r:id="rId101"/>
    <sheet state="visible" name="03-10" sheetId="99" r:id="rId102"/>
    <sheet state="visible" name="03-10pm" sheetId="100" r:id="rId103"/>
    <sheet state="visible" name="03-11" sheetId="101" r:id="rId104"/>
    <sheet state="visible" name="03-11pm" sheetId="102" r:id="rId105"/>
    <sheet state="visible" name="03-12" sheetId="103" r:id="rId106"/>
    <sheet state="visible" name="03-12pm" sheetId="104" r:id="rId107"/>
    <sheet state="visible" name="03-13" sheetId="105" r:id="rId108"/>
    <sheet state="visible" name="03-13pm" sheetId="106" r:id="rId109"/>
    <sheet state="visible" name="03-16" sheetId="107" r:id="rId110"/>
    <sheet state="visible" name="03-16pm" sheetId="108" r:id="rId111"/>
    <sheet state="visible" name="03-17" sheetId="109" r:id="rId112"/>
    <sheet state="visible" name="03-17pm" sheetId="110" r:id="rId113"/>
    <sheet state="visible" name="03-18" sheetId="111" r:id="rId114"/>
    <sheet state="visible" name="03-18pm" sheetId="112" r:id="rId115"/>
    <sheet state="visible" name="03-19" sheetId="113" r:id="rId116"/>
    <sheet state="visible" name="03-19pm" sheetId="114" r:id="rId117"/>
    <sheet state="visible" name="03-20" sheetId="115" r:id="rId118"/>
    <sheet state="visible" name="03-20pm" sheetId="116" r:id="rId119"/>
    <sheet state="visible" name="03-23" sheetId="117" r:id="rId120"/>
    <sheet state="visible" name="03-23pm" sheetId="118" r:id="rId121"/>
    <sheet state="visible" name="03-24" sheetId="119" r:id="rId122"/>
    <sheet state="visible" name="03-24pm" sheetId="120" r:id="rId123"/>
    <sheet state="visible" name="03-25" sheetId="121" r:id="rId124"/>
    <sheet state="visible" name="03-25pm" sheetId="122" r:id="rId125"/>
    <sheet state="visible" name="03-26" sheetId="123" r:id="rId126"/>
    <sheet state="visible" name="03-26pm" sheetId="124" r:id="rId127"/>
    <sheet state="visible" name="03-27" sheetId="125" r:id="rId128"/>
    <sheet state="visible" name="03-27pm" sheetId="126" r:id="rId129"/>
    <sheet state="visible" name="03-30" sheetId="127" r:id="rId130"/>
    <sheet state="visible" name="03-30pm" sheetId="128" r:id="rId131"/>
    <sheet state="visible" name="03-31" sheetId="129" r:id="rId132"/>
    <sheet state="visible" name="03-31pm" sheetId="130" r:id="rId133"/>
  </sheets>
  <definedNames>
    <definedName hidden="1" localSheetId="0" name="_xlnm._FilterDatabase">Source!$A$9:$O$1488</definedName>
  </definedNames>
  <calcPr/>
</workbook>
</file>

<file path=xl/sharedStrings.xml><?xml version="1.0" encoding="utf-8"?>
<sst xmlns="http://schemas.openxmlformats.org/spreadsheetml/2006/main" count="27386" uniqueCount="3906">
  <si>
    <t>Production</t>
  </si>
  <si>
    <t>All Rates are in Pieces</t>
  </si>
  <si>
    <t>B = BOX ONLY</t>
  </si>
  <si>
    <t>Production Packaging</t>
  </si>
  <si>
    <t>I = BTL + BX</t>
  </si>
  <si>
    <t>Item#</t>
  </si>
  <si>
    <t>Formula #</t>
  </si>
  <si>
    <t>Description</t>
  </si>
  <si>
    <t>UM</t>
  </si>
  <si>
    <t>New Shift / Rate</t>
  </si>
  <si>
    <t>Crew Size</t>
  </si>
  <si>
    <t>HAZ CLASS</t>
  </si>
  <si>
    <t>Pack Type</t>
  </si>
  <si>
    <t>Closure Type</t>
  </si>
  <si>
    <t>Insert</t>
  </si>
  <si>
    <t>Label ID</t>
  </si>
  <si>
    <t>Brand</t>
  </si>
  <si>
    <t>SDS</t>
  </si>
  <si>
    <t>BOTTLE LABEL</t>
  </si>
  <si>
    <t>Box Label</t>
  </si>
  <si>
    <t>TREND ES STRIPPER 5;PAIL</t>
  </si>
  <si>
    <t>PL</t>
  </si>
  <si>
    <t>9801UNWL - UN WHITE PL</t>
  </si>
  <si>
    <t>9804UNW- WHITE</t>
  </si>
  <si>
    <t>I</t>
  </si>
  <si>
    <t>MTX</t>
  </si>
  <si>
    <t>104332AMZ</t>
  </si>
  <si>
    <t>AMAZON BASICS RINSE AID;32OZ 12PK/CS</t>
  </si>
  <si>
    <t>CS</t>
  </si>
  <si>
    <t>9923 - 9874 28/400 NAT</t>
  </si>
  <si>
    <t>9948 - FLIP CAP</t>
  </si>
  <si>
    <t>AMAZON</t>
  </si>
  <si>
    <t>104330AMZ</t>
  </si>
  <si>
    <t>AMAZON BASICS RINSE AID;8OZ 30PK/CS</t>
  </si>
  <si>
    <t>104250AMZ</t>
  </si>
  <si>
    <t>AMAZON BASICS DISH SOAP,;FRESH SCENT 50OZ 1PK/CS</t>
  </si>
  <si>
    <t>9853 - 9854 28/400 PET</t>
  </si>
  <si>
    <t>9948HS - FLIP CAP</t>
  </si>
  <si>
    <t>103202AMZ</t>
  </si>
  <si>
    <t>AMAZON PRESTO! APC,;LAVENDER 32OZ 2PK/CS</t>
  </si>
  <si>
    <t>9962 / 23106</t>
  </si>
  <si>
    <t>103302AMZ</t>
  </si>
  <si>
    <t>AMAZON PRESTO! APC,LEMON;32OZ 2PK/CS</t>
  </si>
  <si>
    <t>103402AMZ</t>
  </si>
  <si>
    <t>AMAZON PRESTO! MS CONC;LAVENDER 32OZ 2PK/CS</t>
  </si>
  <si>
    <t>103602AMZ</t>
  </si>
  <si>
    <t>AMAZON PRESTO! MS CONC;LEMON 32OZ 2PK/CS</t>
  </si>
  <si>
    <t>103730AMZ</t>
  </si>
  <si>
    <t>AMAZON PRESTO! DISH LAVENDER 30OZ 2PK</t>
  </si>
  <si>
    <t>9948HS</t>
  </si>
  <si>
    <t>103830AMZ</t>
  </si>
  <si>
    <t>AMAZON PRESTO! DISH LEMON 30OZ 2PK</t>
  </si>
  <si>
    <t>104230AMZ</t>
  </si>
  <si>
    <t>AMAZON BASICS DISH SOAP FRESH SCENT 30OZ 4PK</t>
  </si>
  <si>
    <t>104664AMZ</t>
  </si>
  <si>
    <t>AMAZON BASICS OXY FRESH;CARPET 64 OZ 1/CS</t>
  </si>
  <si>
    <t>1046646AMZ</t>
  </si>
  <si>
    <t>AMAZON BASICS OXY FRESH;CARPET 64 OZ 6/CS</t>
  </si>
  <si>
    <t>B</t>
  </si>
  <si>
    <t>104764AMZ</t>
  </si>
  <si>
    <t>AMAZON BASICS PET STAIN;CARPET 64 OZ 1/CS</t>
  </si>
  <si>
    <t>1047646AMZ</t>
  </si>
  <si>
    <t>AMAZON BASICS PET STAIN;CARPET 64 OZ 6/CS</t>
  </si>
  <si>
    <t>105704SYM</t>
  </si>
  <si>
    <t>SERENADE HD KITCHEN DEGREASER 4/1 CS</t>
  </si>
  <si>
    <t>LIMITED Q.</t>
  </si>
  <si>
    <t>9965-SAFETY</t>
  </si>
  <si>
    <t>SERENADE</t>
  </si>
  <si>
    <t>SANITIZER DISINFECTANT 2/1</t>
  </si>
  <si>
    <t>COSTCO</t>
  </si>
  <si>
    <t>105204SYM</t>
  </si>
  <si>
    <t>SERENADE TAHOE BLUE MS CLEANER 4/1</t>
  </si>
  <si>
    <t>LVT FLOOR CLEANER 4/1CS</t>
  </si>
  <si>
    <t>106102AMZ</t>
  </si>
  <si>
    <t>AMAZON BASICS GLASS CLNR 32OZ 2PK/CS</t>
  </si>
  <si>
    <t>106167AMZ</t>
  </si>
  <si>
    <t>AMAZON BASICS GLASS CLNR 67.6OZ 6/CS</t>
  </si>
  <si>
    <t>NON ACID DISINFECTANT 12/1</t>
  </si>
  <si>
    <t>DDC GENERAL DISINFECTAN;4/1 CS</t>
  </si>
  <si>
    <t>cs</t>
  </si>
  <si>
    <t>105904SYM</t>
  </si>
  <si>
    <t>SERENADE PURE FOAMING HAND SOAP 4/1</t>
  </si>
  <si>
    <t>102304SYM</t>
  </si>
  <si>
    <t>SM LEMONCELLO SOAP 4/1</t>
  </si>
  <si>
    <t>110502BCI</t>
  </si>
  <si>
    <t>BCI FLOOR CLEANER LAVALOSO 2/CS</t>
  </si>
  <si>
    <t>9900 (BTL) // 9022 (BX)</t>
  </si>
  <si>
    <t>99560-H.SEAL</t>
  </si>
  <si>
    <t>BCI</t>
  </si>
  <si>
    <t>111004RP</t>
  </si>
  <si>
    <t>ROYAL FRAGRANCE FREE;HAND SOAP 4/1GL CS</t>
  </si>
  <si>
    <t>9919 - WHITE GALLON</t>
  </si>
  <si>
    <t>9994-REGULAR</t>
  </si>
  <si>
    <t>ROYAL CORP</t>
  </si>
  <si>
    <t>TREND ES STRIPPER;CS environmentally prefe</t>
  </si>
  <si>
    <t>JUST RIGHT OVEN/GRLL;CLNR 4/1C</t>
  </si>
  <si>
    <t>COR-2</t>
  </si>
  <si>
    <t>9888 (WHITE) / 9932 (UN BOX)</t>
  </si>
  <si>
    <t>JUST RIGHT OVEN/GRILL;CLNR 55G</t>
  </si>
  <si>
    <t>55GL</t>
  </si>
  <si>
    <t>97010 - BLUE DRUM</t>
  </si>
  <si>
    <t>FAST ACTION 4/1 CS;</t>
  </si>
  <si>
    <t>COR-6</t>
  </si>
  <si>
    <t>112204SYM</t>
  </si>
  <si>
    <t>SERENADE DOS LOCOS OVEN GRILL 4/1</t>
  </si>
  <si>
    <t>FAST ACTION 12/1 CS;</t>
  </si>
  <si>
    <t>9083 UN - 98680 SHORT</t>
  </si>
  <si>
    <t>99640-SAFETY</t>
  </si>
  <si>
    <t>112232SYM</t>
  </si>
  <si>
    <t>SERENADE DOS LOCOS OVEN GRILL 12/1</t>
  </si>
  <si>
    <t>112232FUL</t>
  </si>
  <si>
    <t>GLISTEN BLING 12/1</t>
  </si>
  <si>
    <t>FULTON</t>
  </si>
  <si>
    <t>OVENSTRIP 4/1 CS;</t>
  </si>
  <si>
    <t>9888 WHITE / 9932 (BX)</t>
  </si>
  <si>
    <t>S</t>
  </si>
  <si>
    <t>CHEMVISC OVEN CLNR L;4/1 CS</t>
  </si>
  <si>
    <t>CHEMVISC OVEN CLNR L;12/1 CS</t>
  </si>
  <si>
    <t>GROUT BRIGHTENER 4/1;GAL</t>
  </si>
  <si>
    <t>9919-LQ WHITE GL/LIMQTY</t>
  </si>
  <si>
    <t>GREEN OVEN/GRILL LAU;</t>
  </si>
  <si>
    <t>LIME GO 4/GL CS;RESTROOM CLEANER</t>
  </si>
  <si>
    <t>LIME GO 12/32OZ CS;RESTROOM CLEANER</t>
  </si>
  <si>
    <t>9923 / 98680 SHORT</t>
  </si>
  <si>
    <t>113032WAL</t>
  </si>
  <si>
    <t>WALTER DESCALER 12/1QTCS;</t>
  </si>
  <si>
    <t>W.E.NELSON</t>
  </si>
  <si>
    <t>113032SAT</t>
  </si>
  <si>
    <t>SATELLITE DESCALER 12/1QTCS;</t>
  </si>
  <si>
    <t>SATELLITE</t>
  </si>
  <si>
    <t>[X] LIME GO RESTROOM CLN;55GAL DRUM</t>
  </si>
  <si>
    <t>COR-10</t>
  </si>
  <si>
    <t>113055WAL</t>
  </si>
  <si>
    <t>WALTER DESCALER 55GL DR;</t>
  </si>
  <si>
    <t>113055SAT</t>
  </si>
  <si>
    <t>SATELLITE DESCALER 55GL DR;</t>
  </si>
  <si>
    <t>WAX ELIMINATOR 4/1 GAL;</t>
  </si>
  <si>
    <t>COR-7</t>
  </si>
  <si>
    <t>9932 (UN BOX) / 9888 (WHITE)</t>
  </si>
  <si>
    <t>WAX ELIMINATOR 5 GAL;PAIL</t>
  </si>
  <si>
    <t>1131432BRDY</t>
  </si>
  <si>
    <t>BRADY UHP HOT STUFF;STRIP 4/32OZ CS</t>
  </si>
  <si>
    <t>9085 (UN 32oz) - 98680</t>
  </si>
  <si>
    <t>BRADY</t>
  </si>
  <si>
    <t>POLYSTRIP 4/1 CS;</t>
  </si>
  <si>
    <t>POLYSTRIP 5 GAL PAIL;</t>
  </si>
  <si>
    <t>113205MTA</t>
  </si>
  <si>
    <t>MTA POLYSTRIP 5 GAL PAIL;</t>
  </si>
  <si>
    <t>MTA</t>
  </si>
  <si>
    <t>113304JR</t>
  </si>
  <si>
    <t>JR PRO HEAVY DUTY OVEN CLEANER 4/1</t>
  </si>
  <si>
    <t>99430 - 4/1GL WHT W/UN BOX</t>
  </si>
  <si>
    <t>JUST RIGHT</t>
  </si>
  <si>
    <t>113705C</t>
  </si>
  <si>
    <t>GREASE, GRIME AND OIL;REMOVER 5GL PAIL</t>
  </si>
  <si>
    <t>ULTRASTRIP 4/1 CS;</t>
  </si>
  <si>
    <t>ULTRASTRIP 5 GAL PAI;</t>
  </si>
  <si>
    <t>HEAVY DUTY DESCALER;4/GL CS SCALE REMOVER</t>
  </si>
  <si>
    <t>SPECTRUM 4/1 CS;</t>
  </si>
  <si>
    <t>JUST RIGHT FLR WAX;STPPR 4/1CS</t>
  </si>
  <si>
    <t>JUST RIGHT FLR WAX;STPPR 5G PL</t>
  </si>
  <si>
    <t>COR-3</t>
  </si>
  <si>
    <t>9801UNWL - WHITE</t>
  </si>
  <si>
    <t>SAFE BLUE 4/1 GAL CS;</t>
  </si>
  <si>
    <t>9877 - NATURAL</t>
  </si>
  <si>
    <t>JUST RIGHT CARPET &amp;;UPHOLSTERY SPOT 4/1 CS</t>
  </si>
  <si>
    <t>JUST RIGHT CARPT &amp;;UPHLSTR12/1 W/ 12 SPRAYE</t>
  </si>
  <si>
    <t>9923C / 9870</t>
  </si>
  <si>
    <t>23106 (28-410 SPRY)</t>
  </si>
  <si>
    <t>JUST RIGHT DEGREASER;4/1 CS</t>
  </si>
  <si>
    <t>JUST RIGHT DEGREASER;GL DR</t>
  </si>
  <si>
    <t>DOUBLE DUTY;CLNR/NEUTRLZR 4/1</t>
  </si>
  <si>
    <t>SPRAY SOLV 4/1 CASE;</t>
  </si>
  <si>
    <t>114804BRDY</t>
  </si>
  <si>
    <t>BRADY POWER CLEANER 4/1 CS</t>
  </si>
  <si>
    <t>SPRAY SOLV 12/1 CS;</t>
  </si>
  <si>
    <t>9964-REGULAR</t>
  </si>
  <si>
    <t>MAINSPRAY 4/1 CASE;</t>
  </si>
  <si>
    <t>MAINSPRAY 55 GAL DRU;</t>
  </si>
  <si>
    <t>POWERFUL GREEN CLEAN;4/1 CS</t>
  </si>
  <si>
    <t>POWERFUL GREEN CLEAN;55 GL DRUM</t>
  </si>
  <si>
    <t>115155FUL</t>
  </si>
  <si>
    <t>GLISTEN SPECIAL GREEN;A/P 55GL ALL PURPOSE CLE</t>
  </si>
  <si>
    <t>GLISTEN</t>
  </si>
  <si>
    <t>RESEARCH #3 CASE 4/1;</t>
  </si>
  <si>
    <t>NEUTRALIZER RINSE AG;4/1 CS</t>
  </si>
  <si>
    <t>STONE CARE CLEANER RTU;</t>
  </si>
  <si>
    <t>SHOWER TUB &amp; TILE 4/GL;CS RESTROOM CLEANER</t>
  </si>
  <si>
    <t>SHOWER TUB &amp; TILE;12/32OZ CS RESTROOM CLEA</t>
  </si>
  <si>
    <t>LIQUID HAND SOAP 15%;4/1 CS</t>
  </si>
  <si>
    <t>116104RC</t>
  </si>
  <si>
    <t>OVEN &amp; GRILL CLEANER 4/1 RC</t>
  </si>
  <si>
    <t>RONG CHENG</t>
  </si>
  <si>
    <t>116302ACI</t>
  </si>
  <si>
    <t>ACI HC MECHANICAL RINSE;AID #21 2/1GAL CS</t>
  </si>
  <si>
    <t>9916UN + 9900</t>
  </si>
  <si>
    <t>90706-GL</t>
  </si>
  <si>
    <t>ACI</t>
  </si>
  <si>
    <t>116304ACI</t>
  </si>
  <si>
    <t>ACI HI TEMP RINSE AID#21;4/1GL CS</t>
  </si>
  <si>
    <t>WAREWASH RINSE AID 5;GAL PAIL</t>
  </si>
  <si>
    <t>116455ACI</t>
  </si>
  <si>
    <t>ACI A/C ANTI-CHLOR #63;55 GAL DRUM</t>
  </si>
  <si>
    <t>9703 - NATURAL 55GL</t>
  </si>
  <si>
    <t>LOTION CLEAN SP 4/1;CASE</t>
  </si>
  <si>
    <t>REFLECT-NEUT PH A.P.;CLNR 4/1 &amp; ODOR COUNTERA</t>
  </si>
  <si>
    <t>JUST RIGHT ALL PURPOSE;CLEANER 4/1GL CS</t>
  </si>
  <si>
    <t>116704GS</t>
  </si>
  <si>
    <t>GENIE NATURAL STONE AND;TILE CLEANER 4/1GL CS</t>
  </si>
  <si>
    <t>GENIE CLN.</t>
  </si>
  <si>
    <t>REFLECT-NEUT PH A.P.;CLNR 5GL &amp; ODOR COUNTER</t>
  </si>
  <si>
    <t>REFLECT-NEUT PH A.P.;CLNR 55G &amp; ODOR COUNTER</t>
  </si>
  <si>
    <t>E-Z WASH PINK HAND S;</t>
  </si>
  <si>
    <t>PINK LUSTER HND SOAP;</t>
  </si>
  <si>
    <t>117104BRDY</t>
  </si>
  <si>
    <t>117101BRDY</t>
  </si>
  <si>
    <t>BRADY LEMON GRASS HAND;SP 4/1C</t>
  </si>
  <si>
    <t>CRYSTAL CLEAR HAND SOAP;</t>
  </si>
  <si>
    <t>CRYSTAL CLEAR HAND SOAP 55GL DR</t>
  </si>
  <si>
    <t>PINK BODY &amp; SHOWER S;4/1 CS</t>
  </si>
  <si>
    <t>PINK BODY &amp; SHOWER SOAP;55 GAL DRUM</t>
  </si>
  <si>
    <t>1180JR</t>
  </si>
  <si>
    <t>JUST RIGHT CARPET CL;4/1 CS</t>
  </si>
  <si>
    <t>1181JR</t>
  </si>
  <si>
    <t>JUST RT RTU SPRY &amp; W;CL12/1 12/1 CS</t>
  </si>
  <si>
    <t>SOIL AWAY NEUTRAL CL;4/1GL CS</t>
  </si>
  <si>
    <t>LIQUID LAUNDRY;DETERGENT 4/1 CS</t>
  </si>
  <si>
    <t>LIQUID LAUNDRY DETER;</t>
  </si>
  <si>
    <t>LIQUID LAUNDRY DETGN;55G DRUM</t>
  </si>
  <si>
    <t>TRAILWINDS NUTRL FLOR;CLNR 4/1 environmentally</t>
  </si>
  <si>
    <t>99590-CIRCUM</t>
  </si>
  <si>
    <t>FRAGRANCE FREE HAND SOAP 4/1 CS</t>
  </si>
  <si>
    <t>GLIMMER ALL PURP.CLN;4/1 GAL</t>
  </si>
  <si>
    <t>GLIMMER ALL PURP CLR;55GL DRUM</t>
  </si>
  <si>
    <t>DURA ZF FLOOR FINISH;4/1 CASE ***ZINC FREE***</t>
  </si>
  <si>
    <t>DURA ZF FLOOR FINISH;GL PAIL</t>
  </si>
  <si>
    <t>JUST RIGHT ALL PURPO;FLR FIN 4/1 CS</t>
  </si>
  <si>
    <t>JUST RIGHT ALL PRPS;FIN5GL 5 GAL</t>
  </si>
  <si>
    <t>121805CEN</t>
  </si>
  <si>
    <t>CENTRAL</t>
  </si>
  <si>
    <t>HARD COTE 4/1 CASE;</t>
  </si>
  <si>
    <t>HARD COTE 5 GAL PAIL;</t>
  </si>
  <si>
    <t>GOLD BOND HIGH SOLID;4/1 CS</t>
  </si>
  <si>
    <t>GOLD BOND HIGH SOLID;GL PAIL</t>
  </si>
  <si>
    <t>GOLD BOND HI SOLID 5;GL DR</t>
  </si>
  <si>
    <t>POLYMER 25;4/1 CS</t>
  </si>
  <si>
    <t>POLYMER 25 5 GAL PAI;</t>
  </si>
  <si>
    <t>DECATHLON 4/1 CASE;</t>
  </si>
  <si>
    <t>DECATHLON 5 GAL PAIL;</t>
  </si>
  <si>
    <t>LOBBY FLOOR FINISH 4/1;CS</t>
  </si>
  <si>
    <t>LOBBY FLOOR FINISH 5;GAL PAIL</t>
  </si>
  <si>
    <t>LOBBY FLOOR FINISH 5;GAL DRUM</t>
  </si>
  <si>
    <t>SKY SCRAPER FLR;STRIPPER 4/1CS</t>
  </si>
  <si>
    <t>SKY SCRAPER FLR STRI;5G PAIL</t>
  </si>
  <si>
    <t>MEZZANINE FLOOR CLEA;4/1 CS</t>
  </si>
  <si>
    <t>JUST RIGHT NEUTRAL;4/1CS</t>
  </si>
  <si>
    <t>JUST RIGHT NEUTRAL;5GL PL</t>
  </si>
  <si>
    <t>JUST RIGHT NEUTRAL;55G DR</t>
  </si>
  <si>
    <t>MOLD RELEASE;</t>
  </si>
  <si>
    <t>SUPER SLICK;</t>
  </si>
  <si>
    <t>ALL PURPOSE FLOOR SE;4/1GL CS</t>
  </si>
  <si>
    <t>AP FLOOR SEALER 5GL;</t>
  </si>
  <si>
    <t>ACT FLOOR SEALER 4/1;CS</t>
  </si>
  <si>
    <t>ACT FLOOR SEALER 5 G;PAIL</t>
  </si>
  <si>
    <t>FOUNDATION SEALER;CASE</t>
  </si>
  <si>
    <t>FOUNDATION SEALER 5;PAIL</t>
  </si>
  <si>
    <t>STRUCTURE FLR SEALER;4/1 CS</t>
  </si>
  <si>
    <t>STRUCTURE FLOOR SEAL;5GL PAIL</t>
  </si>
  <si>
    <t>SHIELD-IT PROTCTVE;BARRIER 4/1</t>
  </si>
  <si>
    <t>HIGH TRAFFIC FLR FNS;SLR4/1CS FLOOR FINISH &amp;</t>
  </si>
  <si>
    <t>HIGH TRAFFIC FLR FNS;SLR 5GL FLOOR FINISH &amp; S</t>
  </si>
  <si>
    <t>TILE FINISH TOTES;</t>
  </si>
  <si>
    <t>TO</t>
  </si>
  <si>
    <t>RETURNABLE TOTES</t>
  </si>
  <si>
    <t>SUPER POLYMER 85 CAS;4/1</t>
  </si>
  <si>
    <t>SUPER POLYMER 85 5 G;PAIL</t>
  </si>
  <si>
    <t>RECEPTION FLR RESTOR;4/1CS</t>
  </si>
  <si>
    <t>RECEPTION FLR RESTORER;55GAL DRUM</t>
  </si>
  <si>
    <t>55 GL BLUE DRUM</t>
  </si>
  <si>
    <t>GRIP CLNR &amp; MAINTAIN;4/1 CS</t>
  </si>
  <si>
    <t>GRIP CLNR &amp; MAINTAIN;12/1</t>
  </si>
  <si>
    <t>SPRAY &amp; GLOSS CASE;</t>
  </si>
  <si>
    <t>SPRAY &amp; GLOSS CASE 1;QTS</t>
  </si>
  <si>
    <t>F-112 DEGREASER 4/1;</t>
  </si>
  <si>
    <t>131102ACI</t>
  </si>
  <si>
    <t>ACI HC ALL TEMP MECH;DETERGENT #11 2/1GL CS</t>
  </si>
  <si>
    <t>COR-26 (PG-II)</t>
  </si>
  <si>
    <t>ALL TEMP DETERGENT 5 GL;PAIL</t>
  </si>
  <si>
    <t>SPECIAL COR.</t>
  </si>
  <si>
    <t>LIGHTNING DEGREASER;PAIL</t>
  </si>
  <si>
    <t>COR-4</t>
  </si>
  <si>
    <t>SPONTANEOUS EMULSIFIER;4/1CS</t>
  </si>
  <si>
    <t>SPONTANEOUS EMULSIFIER;5 GL PL</t>
  </si>
  <si>
    <t>UN NATURAL (9801UNL)</t>
  </si>
  <si>
    <t>LIGHTNING PLUS 4/1GL;</t>
  </si>
  <si>
    <t>133055SAT</t>
  </si>
  <si>
    <t>SATTELLITE #5 HVY DUTY DESCALER</t>
  </si>
  <si>
    <t>DR</t>
  </si>
  <si>
    <t>WINTERGREEN 4/1 CASE;RESTROOM CLEANER</t>
  </si>
  <si>
    <t>WINTERGREEN RESTROOM;CLEANER 5GL PAIL</t>
  </si>
  <si>
    <t>WINTERGREEN 12/32OZ;RESTROOM CLEANER</t>
  </si>
  <si>
    <t>9923 / 9872 LONG</t>
  </si>
  <si>
    <t>9960-FLIP CAP</t>
  </si>
  <si>
    <t>WINTERGREEN RESTROOM;CLEANER 55GAL DRUM</t>
  </si>
  <si>
    <t>JUST RIGHT TOILET;BWL&amp;URN 4/GL TOILET BOWL</t>
  </si>
  <si>
    <t>DELUXE PROTECTNT 4/1;CS</t>
  </si>
  <si>
    <t>DELUXE PROTECTANT 55GAL;DRUM</t>
  </si>
  <si>
    <t>VINYL &amp; TIRE DRESSIN;4/1 CS</t>
  </si>
  <si>
    <t>VINYL &amp; TIRE DRESSIN;55 GAL DR</t>
  </si>
  <si>
    <t>FRESH &amp; CLEAN 4/GL C;RESTROOM CLEANER</t>
  </si>
  <si>
    <t>FRESH &amp; CLEAN CASE;12/32OZ CS</t>
  </si>
  <si>
    <t>UR-N-GONE URINE REMOVER;12/32OZ W/ SPRAYERS</t>
  </si>
  <si>
    <t>9923C / 9872</t>
  </si>
  <si>
    <t>141532BO</t>
  </si>
  <si>
    <t>UR-N-GONE W/SPRAYER;12/1QT CS</t>
  </si>
  <si>
    <t>BUG FREE PLT</t>
  </si>
  <si>
    <t>9755-BP / 9923C / 9872</t>
  </si>
  <si>
    <t>BUNSHODO</t>
  </si>
  <si>
    <t>141532LOW</t>
  </si>
  <si>
    <t>MTX PROF UR-N-GONE CLNR 12/1</t>
  </si>
  <si>
    <t>UR-N-GONE 55GL DRUM</t>
  </si>
  <si>
    <t>MILDEW STIN REMR 12/1;CS</t>
  </si>
  <si>
    <t>99580-CIRCUM</t>
  </si>
  <si>
    <t>TARTAR, STAIN &amp; CEMENT;REMOVER 4/1GL CS</t>
  </si>
  <si>
    <t>PINE DEODORANT 4/1 CS;</t>
  </si>
  <si>
    <t>ECONO-PINE 4/1 CS;</t>
  </si>
  <si>
    <t>ECONO-PINE 55 GAL DR;</t>
  </si>
  <si>
    <t>PINE CLEANER 4/1 CS;</t>
  </si>
  <si>
    <t>JUST RIGHT PINE CLNR;4/1CS</t>
  </si>
  <si>
    <t>JUST RIGHT PINE CLNR;55 GAL DRUM</t>
  </si>
  <si>
    <t>143132RP</t>
  </si>
  <si>
    <t>ROYAL BOTTOM LINE GROUT;CLEANER RTU 12/1QT CS</t>
  </si>
  <si>
    <t>SHIMMER CONC;RSTRM/MLTPR CL4/1 enviro</t>
  </si>
  <si>
    <t>GLEEMTEX 4/1 GAL;</t>
  </si>
  <si>
    <t>GLEEMTEX 12/1 CS;</t>
  </si>
  <si>
    <t>WHIRLWIND 4/1 CS;</t>
  </si>
  <si>
    <t>WHIRLWIND 12/1 CS;</t>
  </si>
  <si>
    <t>SHOWER, TUB &amp; TILE;DISINFECTANT 4/1 CS</t>
  </si>
  <si>
    <t>BRITEX 4/1 CASE;</t>
  </si>
  <si>
    <t>COR-8</t>
  </si>
  <si>
    <t>BRITEX 12/1 CS;</t>
  </si>
  <si>
    <t>COR-8 / 3MTAPE</t>
  </si>
  <si>
    <t>145132WAL</t>
  </si>
  <si>
    <t>WALTER H.D. DESCALER AND;CONCRETE CLNR 12/1QT CS</t>
  </si>
  <si>
    <t>BRITEX 55 GAL DRUM;</t>
  </si>
  <si>
    <t>145155WAL</t>
  </si>
  <si>
    <t>WALTER H.D. DESCALER AND;CONCRETE CLEANER 55GL DR</t>
  </si>
  <si>
    <t>HYDRO ACTION BOWL;CLEANER 4/1 9 1/2% BOWL</t>
  </si>
  <si>
    <t>HYDRO ACTION BOWL;CLEANER 12/1</t>
  </si>
  <si>
    <t>HYDRO ACTION BOWL CL;55GL DRUM 91/2% BOWL</t>
  </si>
  <si>
    <t>COR-20</t>
  </si>
  <si>
    <t>SANICIDE 94;DISINFECTANT 5G PL</t>
  </si>
  <si>
    <t>COR-17</t>
  </si>
  <si>
    <t>SANICIDE 94;DISINFECTANT12/1CS</t>
  </si>
  <si>
    <t>SANICIDE 94 DISINFEC;55GL DRUM</t>
  </si>
  <si>
    <t>CITRA CIDE DISINFECTANT 2GL/CS</t>
  </si>
  <si>
    <t>CITRA CIDE 4/1 CASE;</t>
  </si>
  <si>
    <t>CITRA CIDE 5 GAL PAI;</t>
  </si>
  <si>
    <t>CITRA-CIDE 55 GAL DR;</t>
  </si>
  <si>
    <t>SANICIDE PLUS SANITIZER 2X1F GAL CS</t>
  </si>
  <si>
    <t>145602BRDY</t>
  </si>
  <si>
    <t>BRADY MAX3X PRO QUAT;SANITIZER 2/1F GAL /CS</t>
  </si>
  <si>
    <t>COR-25</t>
  </si>
  <si>
    <t>9900 (BTL) // 9916UN (BX)</t>
  </si>
  <si>
    <t>SANICIDE PLUS 4/1 CS;</t>
  </si>
  <si>
    <t>145604SF</t>
  </si>
  <si>
    <t>SF HARD SURFACE DISINFECT 4/1</t>
  </si>
  <si>
    <t>Smart &amp; Final</t>
  </si>
  <si>
    <t>145604BRDY</t>
  </si>
  <si>
    <t>BRADY PRO QUAT SANITIZER;4/1GAL CS</t>
  </si>
  <si>
    <t>9932 (UN BOX) / 9888N (NAT)</t>
  </si>
  <si>
    <t>SANICIDE PLUS SANITI;5GAL PAIL</t>
  </si>
  <si>
    <t>145605BRDY</t>
  </si>
  <si>
    <t>BRADY PRO QUAT SANITIZER;5GAL PAIL</t>
  </si>
  <si>
    <t>PINE GUARD DETERGENT;DISINFECTANT 4/1GL CS</t>
  </si>
  <si>
    <t>PINE GUARD DETERGENT;DISINFECTANT 5GL PAIL</t>
  </si>
  <si>
    <t>TURBO KILL DISINFECT;4/1 CS</t>
  </si>
  <si>
    <t>TURBO KILL DISINFECT;12/1CS</t>
  </si>
  <si>
    <t>DDC ONE-STEP;DISINFECTANT4/1 DEODORIZ</t>
  </si>
  <si>
    <t>-</t>
  </si>
  <si>
    <t>RETALIATE DSNFCT;4/1CS</t>
  </si>
  <si>
    <t>COR-24</t>
  </si>
  <si>
    <t>SURFACE SAFE MILDEW;12/CS</t>
  </si>
  <si>
    <t>9923 / 9870</t>
  </si>
  <si>
    <t>9962-I.S. 28-410</t>
  </si>
  <si>
    <t>HDC HEAVY DUTY CLEAN;DISINFECTANT 4/1GL CS</t>
  </si>
  <si>
    <t>3-IN-1 SPA CLEANER 4/1;CS</t>
  </si>
  <si>
    <t>MAINSHEEN 4/1 CS;</t>
  </si>
  <si>
    <t>NEW SPINKLEEN 4/1 CS;</t>
  </si>
  <si>
    <t>DRI-FAS 4/1 CS CARPE;SHAMPOO</t>
  </si>
  <si>
    <t>DRI-FOAM SHAMPOO 4/1;CASE CARPET SHAMPOO</t>
  </si>
  <si>
    <t>EXECUTIVE CARPET;SHAMPOO 4/1 C</t>
  </si>
  <si>
    <t>IMPACT EES EXTRACTION;4/1 CS</t>
  </si>
  <si>
    <t>151964T4</t>
  </si>
  <si>
    <t>#8 ENCAPSULATING CARPET 4/64OZ CS DILSOL#</t>
  </si>
  <si>
    <t>9945 / 98710</t>
  </si>
  <si>
    <t>WHITE</t>
  </si>
  <si>
    <t>ENCAPSULATING CARPET CLEANER 4/1GL CS</t>
  </si>
  <si>
    <t>X-TRACT AWAY LIQ STEAM;CLR 4/1</t>
  </si>
  <si>
    <t>ANTIFOAM/DEFOAMER 4/1;CASE</t>
  </si>
  <si>
    <t>ANTIFOAM/DEFOAMER 55 GL;DRUM</t>
  </si>
  <si>
    <t>CARPET LANE SPOT RMV;CASE</t>
  </si>
  <si>
    <t>FIRST STEP CRPT;PRETREAT 4/1CS</t>
  </si>
  <si>
    <t>ODOR DOMINATOR 12/1;</t>
  </si>
  <si>
    <t>9928 / 9904 WHITE</t>
  </si>
  <si>
    <t>23107 (28-400 SPRY)</t>
  </si>
  <si>
    <t>ORANGE DO-ALL 4/1 CA;</t>
  </si>
  <si>
    <t>SPOT AWAY SPOTTER 4/1;CASE</t>
  </si>
  <si>
    <t>SPOT AWAY SPOTTER 12;CASE</t>
  </si>
  <si>
    <t>ZEST FLORAL ODOR CONTROL;12/1QT CS</t>
  </si>
  <si>
    <t>153932FH</t>
  </si>
  <si>
    <t>FERACE MARGARITA SHINE;12/1QT CS</t>
  </si>
  <si>
    <t>9923C / 9870 PET</t>
  </si>
  <si>
    <t>FERACE</t>
  </si>
  <si>
    <t>IMPROVED LIQ STEAM;CLR 4/1</t>
  </si>
  <si>
    <t>CITRUS REFRESH DEO R;12/1CS</t>
  </si>
  <si>
    <t>TROPICAL FRESH DEODO;4/1 CS</t>
  </si>
  <si>
    <t>TROPICAL FRESH DEODRNT;12/1 CS</t>
  </si>
  <si>
    <t>SUPER DEODORIZER 4/1;</t>
  </si>
  <si>
    <t>REFRESH DEODORIZER;4/1GL CASE</t>
  </si>
  <si>
    <t>98050-CIRCUM</t>
  </si>
  <si>
    <t>REFRESH DEODORIZER 12/1;CASE</t>
  </si>
  <si>
    <t>REFRESH DEODORANT 55;GAL DR</t>
  </si>
  <si>
    <t>P U P ABSORBANT 6.5 OZ ;CAN EA</t>
  </si>
  <si>
    <t>EA</t>
  </si>
  <si>
    <t>P U P ABSORBNT 6.5OZ;CAN-12/CS</t>
  </si>
  <si>
    <t>MTX EMERGENCY KIT EA</t>
  </si>
  <si>
    <t>MTX-KITS</t>
  </si>
  <si>
    <t>9865 / 9944</t>
  </si>
  <si>
    <t>INNOUT</t>
  </si>
  <si>
    <t>KT</t>
  </si>
  <si>
    <t>BUBBLE GUM DEODORANT;4/1 CASE</t>
  </si>
  <si>
    <t>BUBBLE GUM DEODORANT;12/1</t>
  </si>
  <si>
    <t>1550232FH</t>
  </si>
  <si>
    <t>FERACE AIR SHINE 12/1QT;CS</t>
  </si>
  <si>
    <t>23107 -SPRAYER</t>
  </si>
  <si>
    <t>BUBBLE GUM DEODORANT;GAL DR</t>
  </si>
  <si>
    <t>1550255WAL</t>
  </si>
  <si>
    <t>WALTER BUBBLE GUM;DEODORANT 55GAL DRUM</t>
  </si>
  <si>
    <t>WALTER</t>
  </si>
  <si>
    <t>BIG M WATER SOLUBLE;DEOD 4/1</t>
  </si>
  <si>
    <t>BABY FRESH DEODORANT;4/1 GAL</t>
  </si>
  <si>
    <t>ULTRA DELUXE BIG BLUE;4/1 CS</t>
  </si>
  <si>
    <t>ULTRA DELUXE BIG BLUE</t>
  </si>
  <si>
    <t>BIG BLUE BUBBLE GUM;4/1 CS</t>
  </si>
  <si>
    <t>BIG BLUE BUBBLE GUM;55GL DR</t>
  </si>
  <si>
    <t>LOD ODOR DIGESTER 4/1;GAL</t>
  </si>
  <si>
    <t>155804ZW</t>
  </si>
  <si>
    <t>ZERO WASTE ODOR ELIMINATOR 4/1</t>
  </si>
  <si>
    <t>ZWASTE</t>
  </si>
  <si>
    <t>155804PPO</t>
  </si>
  <si>
    <t>DR POLLY PET STAIN &amp;;ODOR REMOVER 4/1GL CS</t>
  </si>
  <si>
    <t>9900 / 9084</t>
  </si>
  <si>
    <t>DR POLLY</t>
  </si>
  <si>
    <t>LOD ODOR DIGESTER 5G;</t>
  </si>
  <si>
    <t>LOD ODOR DIGESTER;12/1QT CASE</t>
  </si>
  <si>
    <t>155832ZW</t>
  </si>
  <si>
    <t>ZERO WASTE ODOR ELIMINATOR 12/1</t>
  </si>
  <si>
    <t>155832PPO</t>
  </si>
  <si>
    <t>DR POLLY PET STAIN &amp;;ODOR REMOVER 12/1QT CS</t>
  </si>
  <si>
    <t>12 SPRYRS IN BX</t>
  </si>
  <si>
    <t>9923 / 9870 PET CLEAR</t>
  </si>
  <si>
    <t>APPLE ORCHARD 4/1 CS;</t>
  </si>
  <si>
    <t>APPLE ORCHARD 12/1 Q;CASE</t>
  </si>
  <si>
    <t>9923 ] 98680</t>
  </si>
  <si>
    <t>BROWN OUT 4/1 CS;</t>
  </si>
  <si>
    <t>MR DIGESTER CARPET/U;4/1 CS</t>
  </si>
  <si>
    <t>MR DIGESTER CARPET/U;12/1CS</t>
  </si>
  <si>
    <t>156432BO</t>
  </si>
  <si>
    <t>OOPS W/SPRAYER 12/1QT CS;</t>
  </si>
  <si>
    <t>9755-BP / 9928 / 9904 (WHITE)</t>
  </si>
  <si>
    <t>23107 SPRAYER</t>
  </si>
  <si>
    <t>MR DIGESTER RESTRM CLNR;4/1 CS</t>
  </si>
  <si>
    <t>156504LOW</t>
  </si>
  <si>
    <t>MTX ALL IN ONE BIO ENZYME 4/1 CS</t>
  </si>
  <si>
    <t>MR DIGESTER RESTRM CLNR;12/1 CS</t>
  </si>
  <si>
    <t>156532BO</t>
  </si>
  <si>
    <t>MR DIGESTER APC 12/1QT;CS</t>
  </si>
  <si>
    <t>9755-BP / 9923 / 98680 SHORT</t>
  </si>
  <si>
    <t>CHERRY ALMOND ODOR;CONTRAC4/1C</t>
  </si>
  <si>
    <t>FRESH AIRE OCN BREEZ;ODR4/1CS</t>
  </si>
  <si>
    <t>LAST STEP CARPET RIN;4/1 GAL</t>
  </si>
  <si>
    <t>ENZYMATIC DRAIN OPEN;4/1GL CS</t>
  </si>
  <si>
    <t>COR-14</t>
  </si>
  <si>
    <t>LINEN FRESH 4/1 GAL;</t>
  </si>
  <si>
    <t>RINSE AID 5GL;PAIL</t>
  </si>
  <si>
    <t>9805NL-160105</t>
  </si>
  <si>
    <t>GROUT CLEANER 4/1 CS;***H.D. DEGREASER***</t>
  </si>
  <si>
    <t>7/11 DEGREASER 4/1 C;</t>
  </si>
  <si>
    <t>7/11 DEGREASER 5 GAL;PAIL</t>
  </si>
  <si>
    <t>7/11 DEGREASR 55 GAL;DRUM</t>
  </si>
  <si>
    <t>SUPER JET KLEEN 4/1 CS;</t>
  </si>
  <si>
    <t>SUPER JET KLEEN 5 GA;PAIL</t>
  </si>
  <si>
    <t>161532WAL</t>
  </si>
  <si>
    <t>WALTER CLEANER DEGREASER;12/1QT CS</t>
  </si>
  <si>
    <t>161532SAT</t>
  </si>
  <si>
    <t>SATELLITE CLEANER DEGREASER;12/1QT CS</t>
  </si>
  <si>
    <t>SUPER JET KLEEN 55 G;DRUM</t>
  </si>
  <si>
    <t>161555SAT</t>
  </si>
  <si>
    <t>CLEANER DEGREASER;55GAL DRUM</t>
  </si>
  <si>
    <t>161555WAL</t>
  </si>
  <si>
    <t>WALTER CLEANER DEGREASER;55GAL DRUM</t>
  </si>
  <si>
    <t>161555MTA</t>
  </si>
  <si>
    <t>SUPER JET KLEEN MTA 55 G;DRUM</t>
  </si>
  <si>
    <t>TRASH BIN CLEANER;DEGREASER55G</t>
  </si>
  <si>
    <t>COR-16</t>
  </si>
  <si>
    <t>EXCALIBUR 12/1 QTS CS;</t>
  </si>
  <si>
    <t>CITRUS DEGREASER 4/1;GAL CS</t>
  </si>
  <si>
    <t>7/11 CITRUS DEGREASE;5GAL PL</t>
  </si>
  <si>
    <t>9837 / METAL CAN</t>
  </si>
  <si>
    <t>9837-METAL CAN</t>
  </si>
  <si>
    <t>SAFE "D" ORANGE 4/1;CASE</t>
  </si>
  <si>
    <t>3M TAPE</t>
  </si>
  <si>
    <t>162604WES</t>
  </si>
  <si>
    <t>WESCO ORANGE DEGREASER 4/1CS</t>
  </si>
  <si>
    <t>WESCO</t>
  </si>
  <si>
    <t>SAFE "D" ORANGE CLEA;55G DR</t>
  </si>
  <si>
    <t>JUST RIGHT CITRUS CLNR;DEG 4/1 CITRUS CLEANER D</t>
  </si>
  <si>
    <t>JR CITRUS CLNR 12/1CS;+1SPRYR DEGREASER</t>
  </si>
  <si>
    <t>162932GS</t>
  </si>
  <si>
    <t>GENIE CITRUS CLEANER/;DEGREASER 12/1QT CS</t>
  </si>
  <si>
    <t>SUPER CITRUS CLEANER;DEGREASER 4/1GL CS</t>
  </si>
  <si>
    <t>POWER 92 4/1 CS;</t>
  </si>
  <si>
    <t>163204MTA</t>
  </si>
  <si>
    <t>POWER 92 MTA 4/1 CS;</t>
  </si>
  <si>
    <t>71/44/07</t>
  </si>
  <si>
    <t>POWER 92 55 GAL DRUM;</t>
  </si>
  <si>
    <t>SCRUB KLEAN 4/1 CS;</t>
  </si>
  <si>
    <t>SCRUB KLEAN 55 GAL D;</t>
  </si>
  <si>
    <t>CONCRETE CLEANR &amp;;MAINTNR4/1CS</t>
  </si>
  <si>
    <t>CONCRETE CLEANER &amp;;MAINTNR 55G</t>
  </si>
  <si>
    <t>55GL NAT. DR</t>
  </si>
  <si>
    <t>NEW RIGHT OFF GRAFF;RMVR 55 GL</t>
  </si>
  <si>
    <t>OXY CITRUS rtu +1spryr;12/1CS **PEROXIDE CLEANE</t>
  </si>
  <si>
    <t>164332PPO</t>
  </si>
  <si>
    <t>DR POLLY OXY CITRUS MULT;SURFACE CLNR RTU 12/1 CS</t>
  </si>
  <si>
    <t>164332ED</t>
  </si>
  <si>
    <t>EVO OXY 12/1QT CS;</t>
  </si>
  <si>
    <t>23106-SPRAYER</t>
  </si>
  <si>
    <t>EVOLUTION</t>
  </si>
  <si>
    <t>164332BUT</t>
  </si>
  <si>
    <t>BUTLER OXY 12/1</t>
  </si>
  <si>
    <t>BUTLER</t>
  </si>
  <si>
    <t>164332SGO</t>
  </si>
  <si>
    <t>STEAM &amp; GO MUTI SURFACE 12/1</t>
  </si>
  <si>
    <t>SGO</t>
  </si>
  <si>
    <t>164332MTA</t>
  </si>
  <si>
    <t>MTA OXY CITRUS 12/1 + 1SPRYR</t>
  </si>
  <si>
    <t>164304SGO</t>
  </si>
  <si>
    <t>STEAM &amp; GO MUTI SURFACE 4/1</t>
  </si>
  <si>
    <t>PRISTINE APC/DEGREASER;4/1 CS environmentally p</t>
  </si>
  <si>
    <t>PRISTINE APC 5 GAL PAIL</t>
  </si>
  <si>
    <t>PRISTINE APC/DEGRESR;55GAL DR</t>
  </si>
  <si>
    <t>RIGHT OFF GRAFFITI R;4/1 CS</t>
  </si>
  <si>
    <t>NO WATER</t>
  </si>
  <si>
    <t>RIGHT OFF GRAFF 5GL PAIL</t>
  </si>
  <si>
    <t>9801UNWL</t>
  </si>
  <si>
    <t>RIGHT OFF GRAFFITI R;12/1QT CS</t>
  </si>
  <si>
    <t>164532MTA</t>
  </si>
  <si>
    <t>MTA GRAFFITI REMOVER;12/1QT CS</t>
  </si>
  <si>
    <t>71/44/08</t>
  </si>
  <si>
    <t>SUD-Z CAR &amp; TRUCK WA;4/1 CS</t>
  </si>
  <si>
    <t>SUD-Z CAR &amp; TRUCK WA;55GL DRUM</t>
  </si>
  <si>
    <t>GREEN WASH&amp;WAX 5 GAL;SOAP MAN PAIL</t>
  </si>
  <si>
    <t>9801UNL (NATURAL UN)</t>
  </si>
  <si>
    <t>9804UNW</t>
  </si>
  <si>
    <t>SOAPMAN</t>
  </si>
  <si>
    <t>GREEN WASH&amp;WAX 55G;SOAP MAN DRUM</t>
  </si>
  <si>
    <t>MAGNUS PORCELAIN-T-CHROM;E 12/1</t>
  </si>
  <si>
    <t>FINEZA ALL PRPSE CLNR;4/1 CS</t>
  </si>
  <si>
    <t>FINEZA ALL PRPSE CLN;12/1 CS</t>
  </si>
  <si>
    <t>SPECIAL FINEZA ALL PRPSE;CLNR 12/1 CS W/SPRAYERS</t>
  </si>
  <si>
    <t>9902 / 9928</t>
  </si>
  <si>
    <t>FINEZA ALL PURPOSE C;55GL DRUM</t>
  </si>
  <si>
    <t>167655WAL</t>
  </si>
  <si>
    <t>WALTER #6 ALL PRPS LVDR;CL 55 DRUM</t>
  </si>
  <si>
    <t>1678644T4</t>
  </si>
  <si>
    <t>ACTION 256 PLUS 4/64;4GPM DIL SOLUTION</t>
  </si>
  <si>
    <t>9945UN / 98710</t>
  </si>
  <si>
    <t>GREEN</t>
  </si>
  <si>
    <t>DR. GREEN CLEANER;</t>
  </si>
  <si>
    <t>177955WHO</t>
  </si>
  <si>
    <t>BLUE WATER RIG SOAKER;55GAL DRUM</t>
  </si>
  <si>
    <t>WHOLESALE</t>
  </si>
  <si>
    <t>LEMON TWIST FURNTR;4/1GL CS</t>
  </si>
  <si>
    <t>178004SF</t>
  </si>
  <si>
    <t>FIRST STREET LEMON TWIST;4/1GL CS</t>
  </si>
  <si>
    <t>SMART&amp;F</t>
  </si>
  <si>
    <t>LEMON TWIST FURNTR;12/1QT CS</t>
  </si>
  <si>
    <t>PVC CLEAR</t>
  </si>
  <si>
    <t>9923 / 9869 (PVC-CLEAR)</t>
  </si>
  <si>
    <t>178032BO</t>
  </si>
  <si>
    <t>LEMON TWIST 12/1QT CS;</t>
  </si>
  <si>
    <t>9755-BP / 9923 / 9869 (CLEAR)</t>
  </si>
  <si>
    <t>LEMON OIL CASE 4/1;</t>
  </si>
  <si>
    <t>LEMON OIL 12/1 QTS;</t>
  </si>
  <si>
    <t>9923 / 9869 PVC CLEAR</t>
  </si>
  <si>
    <t>WATER BASED MISTOLIN;4/1 CS</t>
  </si>
  <si>
    <t>PRO TEX ALL CASE 4/1;</t>
  </si>
  <si>
    <t>PRO TEX ALL 12/1 QTS;</t>
  </si>
  <si>
    <t>CLEARTEX 4/1 CASE;</t>
  </si>
  <si>
    <t>CLEARTEX 55 GAL DR;</t>
  </si>
  <si>
    <t>SEE THRU GLASS CLEANER;12/1</t>
  </si>
  <si>
    <t>179132MTA</t>
  </si>
  <si>
    <t>MTA GLASS CLEANER;12/1</t>
  </si>
  <si>
    <t>179132WAL</t>
  </si>
  <si>
    <t>WALTER #7 RTU GLASS CLNR;12/1QT CS</t>
  </si>
  <si>
    <t>9089 / 98680 SHORT</t>
  </si>
  <si>
    <t>179232LO</t>
  </si>
  <si>
    <t>NON STREAK GLASS CLEANER 12/1 CS</t>
  </si>
  <si>
    <t>LOWES</t>
  </si>
  <si>
    <t>SEE THRU GLASS CLEANER;4/1 CS</t>
  </si>
  <si>
    <t>MAINSITE 50-1 BLUE C;4/1</t>
  </si>
  <si>
    <t>COR-1</t>
  </si>
  <si>
    <t>MAINSITE 10:1 CONC;CS</t>
  </si>
  <si>
    <t>JUST RIGHT GLASS CLN;4/1CS</t>
  </si>
  <si>
    <t>JUST RIGHT GLASS CLNR;55GAL DR</t>
  </si>
  <si>
    <t>MAINSITE PLUS 4/1GL;</t>
  </si>
  <si>
    <t>GLACIER GLASS/WINDOW;CLNR 4/1C environmentall</t>
  </si>
  <si>
    <t>GLACIER GLASS/WINDOW CLN;55 GAL DRUM</t>
  </si>
  <si>
    <t>JUST RIGHT DISH;DETERGNT 4/1CS</t>
  </si>
  <si>
    <t>JUST RIGHT DISH DETR;55G DR</t>
  </si>
  <si>
    <t>LEMON LIQUID DISH SOAP;4/1 CS</t>
  </si>
  <si>
    <t>181004LO</t>
  </si>
  <si>
    <t>JR LEMON DISH DETERGENT;4/1GL CS</t>
  </si>
  <si>
    <t>LEMON LIQUID DISH SO;5GAL PL</t>
  </si>
  <si>
    <t>LEMON LIQUID DISH SO;CS 12/1</t>
  </si>
  <si>
    <t>BLACK CHERRY FOAMING;SOAP 4/1C</t>
  </si>
  <si>
    <t>PINK SKIN CLENSR 4/1;CS</t>
  </si>
  <si>
    <t>HONEY DEW FOAMNG HAND;SOAP 4/1</t>
  </si>
  <si>
    <t>EMERALD DISH SOAP 4/;</t>
  </si>
  <si>
    <t>PEACH FOAMING HAND;SOAP 4/1G</t>
  </si>
  <si>
    <t>SAFER C. GLASS CLNR;4/1 CS</t>
  </si>
  <si>
    <t>SAFER CHOICE GLS &amp; S;CLNR RTU 4/CS</t>
  </si>
  <si>
    <t>SAFER C GLASS &amp; SURF;12/1 CS</t>
  </si>
  <si>
    <t>ULTRA CONC DISH LIQU;4/1 CS</t>
  </si>
  <si>
    <t>PACIFIC BREEZE ODOR;ELIMINATOR 4/1GL CS</t>
  </si>
  <si>
    <t>182264T1</t>
  </si>
  <si>
    <t>#406 PACIFIC BREEZE;ELIMINATOR 4/64OZ</t>
  </si>
  <si>
    <t>RED</t>
  </si>
  <si>
    <t>182304BUT</t>
  </si>
  <si>
    <t>BUTLER FRESH HAND;FOAMING SOAP 4/1GL CS</t>
  </si>
  <si>
    <t>JUST RIGHT PINK HAND;SOAP 4/1C</t>
  </si>
  <si>
    <t>182455SYM</t>
  </si>
  <si>
    <t>SYM CRESSCENDO PINK LOTION SOAP 55GL</t>
  </si>
  <si>
    <t>LAUSD DISH SPARKLE12/1CS;</t>
  </si>
  <si>
    <t>9960 - FLIP CAP</t>
  </si>
  <si>
    <t>LAUSD</t>
  </si>
  <si>
    <t>182902BUT</t>
  </si>
  <si>
    <t>BUTLER GG #19 DEGREASER;2/1GL CS W/INSERT</t>
  </si>
  <si>
    <t>SAFER C. HEAVY CLNR/;4/CS</t>
  </si>
  <si>
    <t>SAFER C. HD CLNR/DEGRSR;12/CS</t>
  </si>
  <si>
    <t>182932WAL</t>
  </si>
  <si>
    <t>WALTER #6 CLEANER DEGRSR;PLUS 12/1QT CS</t>
  </si>
  <si>
    <t>182932SAT</t>
  </si>
  <si>
    <t>SATELLITE CLEANE DEGREASER 12/1 CS</t>
  </si>
  <si>
    <t>HI SUDS LIQ DISH SOA;5GL</t>
  </si>
  <si>
    <t>HI SUDS LIQUID DISH SOAP;55GL DRUM</t>
  </si>
  <si>
    <t>HYDRO AUTO DISH;DETERGENT 4/1C</t>
  </si>
  <si>
    <t>EVER PRIME 4/1 GAL CS;</t>
  </si>
  <si>
    <t>SDS SHEETS</t>
  </si>
  <si>
    <t>WATERLESS</t>
  </si>
  <si>
    <t>EVER PRIME 12/1 CS;</t>
  </si>
  <si>
    <t>9923B / 98680</t>
  </si>
  <si>
    <t>9963-HEAT SEAL</t>
  </si>
  <si>
    <t>GREEN CLEAN 12/1QT CS;</t>
  </si>
  <si>
    <t>SIGNATURE ODOR BLOCKER;12/1 CS WITH 12 SPRAYER</t>
  </si>
  <si>
    <t>NVIROCLEAN;</t>
  </si>
  <si>
    <t>NVIROCLEAN 12/1 CS W/12;SPRYR</t>
  </si>
  <si>
    <t>SAFER C. ALL PURP NE;CLNR 4/1 CS</t>
  </si>
  <si>
    <t>SAFER CHOICE OXY CLN;CS</t>
  </si>
  <si>
    <t>184002BUT</t>
  </si>
  <si>
    <t>BUTLER OXY FRESH 2X1 CS</t>
  </si>
  <si>
    <t>LOW TEMP DISH DETERG;4/1GAL CS</t>
  </si>
  <si>
    <t>SAFER CHOICE RSTROOM;CONC 4/1GL CS</t>
  </si>
  <si>
    <t>184232RP</t>
  </si>
  <si>
    <t>ROYAL CLEANER HARD WATER;STAIN RMVR SF CH 12/1 CS</t>
  </si>
  <si>
    <t>184232WAL</t>
  </si>
  <si>
    <t>WALTER #7 DESCALER PLUS;12/1QT CS</t>
  </si>
  <si>
    <t>9923 / 9872 LONG NCK</t>
  </si>
  <si>
    <t>184232SAT</t>
  </si>
  <si>
    <t>SATELLITE #7 Descaler 12/1</t>
  </si>
  <si>
    <t>SAFER CHOICE #501PRE;HAND SOAP 4/1GL CS</t>
  </si>
  <si>
    <t>SAFER C. #551 FOAMIN;4/1GL CS</t>
  </si>
  <si>
    <t>SAFER CHOICE #401 PR;DISH DET 4/1 CS</t>
  </si>
  <si>
    <t>SAFER CHOICE #401 GR;PREM. DISH SOAP 12/1 CS</t>
  </si>
  <si>
    <t>JUST RIGHT FOAMING H;SP4/1C</t>
  </si>
  <si>
    <t>JUST RIGHT COMPLETE;CLEANER 4/1GL CS</t>
  </si>
  <si>
    <t>JUST RIGHT COMPLETE;CLEANER 12/1Q CS</t>
  </si>
  <si>
    <t>185904SF</t>
  </si>
  <si>
    <t>SV ORANGE DISH DETERGENT 4/1 GL CS</t>
  </si>
  <si>
    <t>ORANGE BLOSSOM SHAMP;4/1GL CS</t>
  </si>
  <si>
    <t>186104RP</t>
  </si>
  <si>
    <t>ROYAL HAIR &amp; BODY WSH4/1;</t>
  </si>
  <si>
    <t>ORANGE BLOSSOM BODY;4/1GL CS</t>
  </si>
  <si>
    <t>ORANGE BLOSSOM BODY;55GAL DRUM</t>
  </si>
  <si>
    <t>BLUE SEAL SPECIAL EVP;4/1GL CS</t>
  </si>
  <si>
    <t>BLUE SEAL SPECIAL EVP;12/1 CS</t>
  </si>
  <si>
    <t>HORSE POWER 4-CT CASE;DEGREASER</t>
  </si>
  <si>
    <t>HORSE POWER 55 GAL DRUM;</t>
  </si>
  <si>
    <t>CARPET PRESPRAY;4/1 CS</t>
  </si>
  <si>
    <t>COFFEE POT CLEANER &amp;;DESCALER 12/1QT CS</t>
  </si>
  <si>
    <t>FOOD GRADE MINERAL OIL;QUARTS W/DRUM</t>
  </si>
  <si>
    <t>UNFILLED</t>
  </si>
  <si>
    <t>9870 / 9960 / 9923</t>
  </si>
  <si>
    <t>COCONUT BODY &amp; SHOWER;5GL PAIL</t>
  </si>
  <si>
    <t>COCONUT BODY/SHOWER;55 GAL DRUM</t>
  </si>
  <si>
    <t>DRIP DRY CAR WSH 4/1;CS</t>
  </si>
  <si>
    <t>DRIP DRY 55 GL DRUM;</t>
  </si>
  <si>
    <t>STAINLESS STEEL CLNR;12/1 CS</t>
  </si>
  <si>
    <t>FABRIC SOFTENER 4/1;</t>
  </si>
  <si>
    <t>FABRIC SOFTENER 5GL;</t>
  </si>
  <si>
    <t>FABRIC SOFTENER 55 G;</t>
  </si>
  <si>
    <t>FAST ACTION 4/1 QUART CS;</t>
  </si>
  <si>
    <t>ULTRASTRIP 55 GAL DR;</t>
  </si>
  <si>
    <t>SAFE BLUE 55 GAL DRU;</t>
  </si>
  <si>
    <t>DURA WAX 275G TOTE ;</t>
  </si>
  <si>
    <t>RETURN TOTE</t>
  </si>
  <si>
    <t>REFLECT-NEUT PH A.P.;CLNR 2.5G &amp; ODOR COUNTER</t>
  </si>
  <si>
    <t>BT</t>
  </si>
  <si>
    <t>9887N / 9939 /9955</t>
  </si>
  <si>
    <t>9955-CAP</t>
  </si>
  <si>
    <t>RINSE FREE FLOOR CLEANER;2X1PK/CS #1090960</t>
  </si>
  <si>
    <t>9890 / 9899-1167602</t>
  </si>
  <si>
    <t>NEUTRAL PH FLOOR CLEANER;2X1PK/CS #1090942</t>
  </si>
  <si>
    <t>9890 / 9899-1240602</t>
  </si>
  <si>
    <t>LAUSD SUPR POLYMER 85 PL;5 GAL PAIL</t>
  </si>
  <si>
    <t>SMITHS DESCALER 4/1 GAL;CS</t>
  </si>
  <si>
    <t>SMITHS</t>
  </si>
  <si>
    <t>LIGHTNING DEGREASR 55;GL DR</t>
  </si>
  <si>
    <t>SANICIDE 94;DISINFECTANT 2.5GL</t>
  </si>
  <si>
    <t>DDC ONE STEP DISINFECTAN;2/1F CS</t>
  </si>
  <si>
    <t>MR DIGESTER DRAIN;MAINTNR 4/1C</t>
  </si>
  <si>
    <t>MR DIGESTER DRAIN MA;55GAL DRUM</t>
  </si>
  <si>
    <t>MY BESTY OOPS NATURAL;ENZYMATIC STN&amp;ODR RM12/1</t>
  </si>
  <si>
    <t>9928 / 9902 CLEAR</t>
  </si>
  <si>
    <t>MR DIGESTER KTCH FLR;2.5GAL</t>
  </si>
  <si>
    <t>LS1 AP LAUNDRY SPOTE;4/1QT CS</t>
  </si>
  <si>
    <t>4QTS/CASE</t>
  </si>
  <si>
    <t>9930 / 9872</t>
  </si>
  <si>
    <t>LS2 ALKALIINE LAUNDR;4/1QT CS</t>
  </si>
  <si>
    <t>LS3 ENZYME LAUNDRY;SPT4/1QT CS</t>
  </si>
  <si>
    <t>LS4 RUST LAUNDRY SPT;4/1QT CS</t>
  </si>
  <si>
    <t>161504JR</t>
  </si>
  <si>
    <t>JR PRO HEAVY DUTY DEGRSR CLEANER 4/1GL CS</t>
  </si>
  <si>
    <t>HEAVY DUTY CLEANER DEGRS;2X1PK/CS # 1090828</t>
  </si>
  <si>
    <t>9890 / 9899-1615602</t>
  </si>
  <si>
    <t>GUM B GONE 6/1 QT CS;</t>
  </si>
  <si>
    <t>9889 / 9869 CLEAR</t>
  </si>
  <si>
    <t>1628326MTA</t>
  </si>
  <si>
    <t>MTA GUM B GONE 6/1 QT CS</t>
  </si>
  <si>
    <t>ALL IN ONE ORANGE OXY;+SPRAYERS 12/1QT CS</t>
  </si>
  <si>
    <t>9928 / 9904 / 9755-BP</t>
  </si>
  <si>
    <t>MARUKAI</t>
  </si>
  <si>
    <t>ALL PURPOSE CLNR/DEGRSR;2X1PK/CS #1090805</t>
  </si>
  <si>
    <t>9890 / 9899-1676602</t>
  </si>
  <si>
    <t>1676604LO</t>
  </si>
  <si>
    <t>ALL PURPOSE CLEANER/;DEGREASER 160OZ 4/1CS</t>
  </si>
  <si>
    <t>9892(BTL) / 9090(BX)/ 9917(DIV)</t>
  </si>
  <si>
    <t>9952 - F/5L CAP</t>
  </si>
  <si>
    <t>1676602SF</t>
  </si>
  <si>
    <t>FIRST STREET LAVENDER;ALL PRPSE CLNR160OZ 4/1C</t>
  </si>
  <si>
    <t>1677604LO</t>
  </si>
  <si>
    <t>LEMON ALL PURPOSE CLEANR;4/160 OZ CS</t>
  </si>
  <si>
    <t>1677602SF</t>
  </si>
  <si>
    <t>FIRST STREET LEMON ALL;PURPOSE CLNR 4/160 OZ CS</t>
  </si>
  <si>
    <t>1684604JR</t>
  </si>
  <si>
    <t>JUST RIGHT ORANGE ALL;PURPOSE CLNR 160OZ 4/1CS</t>
  </si>
  <si>
    <t>1684604SF</t>
  </si>
  <si>
    <t>FIRST STREET ORANGE APC;160OZ 4/1CS</t>
  </si>
  <si>
    <t>1680604JR</t>
  </si>
  <si>
    <t>JUST RIGHT TROPICAL MIST;APC 160OZ 4/1CS</t>
  </si>
  <si>
    <t>1680604SF</t>
  </si>
  <si>
    <t>FIRST STREET TROPICAL;MIST APC 160 OZ 4/1CS</t>
  </si>
  <si>
    <t>1686604JR</t>
  </si>
  <si>
    <t>JUST RIGHT PINE PLUS;CLEANER 160OZ 4/1CS</t>
  </si>
  <si>
    <t>1686604SF</t>
  </si>
  <si>
    <t>FIRST STREET PINE PLUS;160OZ 4/1CS</t>
  </si>
  <si>
    <t>1682604JR</t>
  </si>
  <si>
    <t>JUST RIGHT SPRING CLEAN;APC 160OZ 4/1CS</t>
  </si>
  <si>
    <t>1682604SF</t>
  </si>
  <si>
    <t>FIRST STREET SPRING CLN;APC 160OZ 4/1CS</t>
  </si>
  <si>
    <t>1688604LO</t>
  </si>
  <si>
    <t>JR HEAVY DUTY POWER;DEGREASER 160 OZ 4/1CS</t>
  </si>
  <si>
    <t>1688604SF</t>
  </si>
  <si>
    <t>FIRST STREET HIGH POWER;DEGREASER 160OZ 4/1CS</t>
  </si>
  <si>
    <t>DUST MOP TREATMENT;TOTE 275 GL</t>
  </si>
  <si>
    <t>MTX DUST MOP TREATME;55G</t>
  </si>
  <si>
    <t>LEMON SCENTED DISH SOAP;2X1PK/CS 1090856</t>
  </si>
  <si>
    <t>9890 / 9899</t>
  </si>
  <si>
    <t>ULTRA CONC DISH SOAP;2X1PK/CS #1090849</t>
  </si>
  <si>
    <t>9890 / 9899-1821602</t>
  </si>
  <si>
    <t>9995 - FLIP</t>
  </si>
  <si>
    <t>ULTRA CONC DISH LIQ ;160OZ 4/1C</t>
  </si>
  <si>
    <t>B-1821C</t>
  </si>
  <si>
    <t>9995-FLIP</t>
  </si>
  <si>
    <t>PINK LOTION HAND SOAP;2X1PK/CS</t>
  </si>
  <si>
    <t>9890 / 9899-1824602</t>
  </si>
  <si>
    <t>SAFER C. HD CLNR / DGRSR;2.5 GAL</t>
  </si>
  <si>
    <t>HI SUDS LIQUID DISH;SOAP 4/1</t>
  </si>
  <si>
    <t>HI SUDS PLUS DISH SOAP;4/1 CS</t>
  </si>
  <si>
    <t>COCONUT BODY/SHOWER;CASE 4/1</t>
  </si>
  <si>
    <t>INDUSTRIAL FLOOR;STRIPPER 4/1C</t>
  </si>
  <si>
    <t>9888 - WHITE GAL</t>
  </si>
  <si>
    <t>RNSE FREE FLOOR CLEANER;4/1 CS</t>
  </si>
  <si>
    <t>9888N - NAT. GAL</t>
  </si>
  <si>
    <t>NEUTRAL PH FLOOR CLNR;4/1CS</t>
  </si>
  <si>
    <t>POLYMER 43 FLOOR FINISH;4/1 CS</t>
  </si>
  <si>
    <t>F137 DEGREASER 4/1;CONCENTRATE</t>
  </si>
  <si>
    <t>9888N (NAT GL) / 9932 (BX)</t>
  </si>
  <si>
    <t>F137 DEGREASER 55 GL;CONC DRUM</t>
  </si>
  <si>
    <t>LIGHTNING DEGREASER 4/1;CS</t>
  </si>
  <si>
    <t>9888N (NAT) / 9932 (UN BOX)</t>
  </si>
  <si>
    <t>SANICIDE 94;DISINFECTANT 4/1CS</t>
  </si>
  <si>
    <t>9888N // 9932 // 9912</t>
  </si>
  <si>
    <t>MR DIGESTR DRAIN;MAINTNR 12/1C</t>
  </si>
  <si>
    <t>15520732ASAP</t>
  </si>
  <si>
    <t>ASAP BIO-DRAIN ENZYME;DRAIN CLEANER 12/1QT CS</t>
  </si>
  <si>
    <t>ASAP.</t>
  </si>
  <si>
    <t>RAPID RESULTS ENZ RS;CLNR 4/1 CASE</t>
  </si>
  <si>
    <t>HEAVY DUTY CLNR/DEGREASE;R 4/1C</t>
  </si>
  <si>
    <t>STAINLESS STEEL &amp; GRANTE;CLEANER 4PK/CS</t>
  </si>
  <si>
    <t>9902 / 9900</t>
  </si>
  <si>
    <t>23107 &amp; 99590</t>
  </si>
  <si>
    <t>CRYSTAL KLEENE 12/1 CS;</t>
  </si>
  <si>
    <t>MAINSITE 50/1 PINK CONC;4/1</t>
  </si>
  <si>
    <t>179532CTP</t>
  </si>
  <si>
    <t>636 CLEAN THAT PIPE 12/1 CS</t>
  </si>
  <si>
    <t>NW EXPRESS RASTA LIGHTNING FAST DRUM</t>
  </si>
  <si>
    <t>NW ESPRESS RASTA</t>
  </si>
  <si>
    <t>1795551WHO</t>
  </si>
  <si>
    <t>BLUE WATER CHALICE;CLEANER 55GL DRUM</t>
  </si>
  <si>
    <t>DR.GREEN BEDAZZLED 55GAL;DRUM</t>
  </si>
  <si>
    <t>DR GREENS</t>
  </si>
  <si>
    <t>COSTCO THICK LEMON DISH;SP4/1C</t>
  </si>
  <si>
    <t>9888N - NAT. GL</t>
  </si>
  <si>
    <t>SEE ITEM# 1824602;PINK LOTION HAND SOAP</t>
  </si>
  <si>
    <t>CARPET EXTR &amp; PSPR VP;2PK/4/CS CARPET EXTRACTI</t>
  </si>
  <si>
    <t>9888N / 9870</t>
  </si>
  <si>
    <t>99560 &amp; 23106</t>
  </si>
  <si>
    <t>ALL PURPOSE DGRSR VP;2PK/4/CS</t>
  </si>
  <si>
    <t>BATHROOM CLEANER VP;2PK/4/CS</t>
  </si>
  <si>
    <t>99560 &amp; 9960</t>
  </si>
  <si>
    <t>108904FUL</t>
  </si>
  <si>
    <t>GLISTEN CLNR CAR WASH &amp;;WAX 4/1CS</t>
  </si>
  <si>
    <t>1102644T1BRDY</t>
  </si>
  <si>
    <t>BRADY#2 NON ACID D/S;CL+1GPM4/64Z</t>
  </si>
  <si>
    <t>110264T1</t>
  </si>
  <si>
    <t>#2 N-ACID RESTROOM C;4/64OZ DILSOL# 1GAL PER</t>
  </si>
  <si>
    <t>1103644T1BRDY</t>
  </si>
  <si>
    <t>BRADY#8 ENZYME CLN&amp;ODR;4/64CS ENZYME CLNR &amp; ODO</t>
  </si>
  <si>
    <t>1103644T1COLE</t>
  </si>
  <si>
    <t>COLE# 404 MR DIGSTER ;NON ACID RESTROOM CLNR 4</t>
  </si>
  <si>
    <t>COLE SUP.</t>
  </si>
  <si>
    <t>110364T1</t>
  </si>
  <si>
    <t>#3 ENZYME CLNR/DEO 1GPM;4/64OZ DILSOL# ENZYME CL</t>
  </si>
  <si>
    <t>110464T1</t>
  </si>
  <si>
    <t>#4 GLASS&amp;MIR CLNR 1G;4/64OZ DILSOL# GLASS &amp; M</t>
  </si>
  <si>
    <t>1105644T1BRDY</t>
  </si>
  <si>
    <t>BRADY#5 FANTASTICO MULTI;CLR+1GPM4/64</t>
  </si>
  <si>
    <t>110564T1</t>
  </si>
  <si>
    <t>#5 MLTI-SURF CLNR 1G;4/64OZ DILSOL# MULTI-SUR</t>
  </si>
  <si>
    <t>110664T1</t>
  </si>
  <si>
    <t>#6 REALLY LEMON DEO1;4/64OZ DILSOL# REALLY LE</t>
  </si>
  <si>
    <t>110764T1</t>
  </si>
  <si>
    <t>#7 LINEN FRESH DEO 1;4/64OZ DILSOL# LINEN FRE</t>
  </si>
  <si>
    <t>110864T1</t>
  </si>
  <si>
    <t>#8 EVERLASTING DESER;BRZ4/64 DILSOL# EVERLAST</t>
  </si>
  <si>
    <t>110932FUL</t>
  </si>
  <si>
    <t>9923FUL / 98680</t>
  </si>
  <si>
    <t>111904BRDY</t>
  </si>
  <si>
    <t>BRADY C/S STRIPPER 4/1CS;</t>
  </si>
  <si>
    <t>111905BRDY</t>
  </si>
  <si>
    <t>BRADY C/S STRIPPER 5 GAL;</t>
  </si>
  <si>
    <t>112055ICL</t>
  </si>
  <si>
    <t>ICL LIME SCALE REMOVER;55-GL DRUM</t>
  </si>
  <si>
    <t>IND. CHEM</t>
  </si>
  <si>
    <t>112204BRDY</t>
  </si>
  <si>
    <t>BRADY OVEN &amp; GRILL CLNR;4/1 CS</t>
  </si>
  <si>
    <t>112204RED</t>
  </si>
  <si>
    <t>RED C OVEN &amp; GRILL CLNR;4/1CS</t>
  </si>
  <si>
    <t>RED CHMBR</t>
  </si>
  <si>
    <t>112205BRDY</t>
  </si>
  <si>
    <t>BRADY OVEN &amp; GRILL 5 GL;PAIL</t>
  </si>
  <si>
    <t>112232BCI</t>
  </si>
  <si>
    <t>BCI RAPID ACTION NO;PNTRT 12/1 OVEN &amp; GRILL</t>
  </si>
  <si>
    <t>112232BRDY</t>
  </si>
  <si>
    <t>BRADY OVEN &amp; GRILL CLNR;12/1QT</t>
  </si>
  <si>
    <t>112255BRDY</t>
  </si>
  <si>
    <t>BRADY OVEN &amp; GRILL 55;GAL</t>
  </si>
  <si>
    <t>112304LC</t>
  </si>
  <si>
    <t>L&amp;C OVEN &amp; GRILL CLNR;4/1GL CS</t>
  </si>
  <si>
    <t>L&amp;C FOODS</t>
  </si>
  <si>
    <t>112604SYM</t>
  </si>
  <si>
    <t>SYM LOCO OVEN&amp;GRILL ;CLNR 4/1CS</t>
  </si>
  <si>
    <t>112632SYM</t>
  </si>
  <si>
    <t>SYM LOCO OVEN &amp; GRILL;12/1QT CS</t>
  </si>
  <si>
    <t>112704BRDY</t>
  </si>
  <si>
    <t>BRADY GROUT BRIGHTENER ;4/1 CAS</t>
  </si>
  <si>
    <t>112804TRA</t>
  </si>
  <si>
    <t>TRADE HORSE POWER 4/1;CS RED !!!</t>
  </si>
  <si>
    <t>TRADE SUP.</t>
  </si>
  <si>
    <t>113004BRDY</t>
  </si>
  <si>
    <t>1130BR</t>
  </si>
  <si>
    <t>BRADY SCALE REMOVER 4/1 ;</t>
  </si>
  <si>
    <t>113004FUL</t>
  </si>
  <si>
    <t>GLISTEN LIME REMV ;&amp;DSCLR 4/1CS LIME REMOVE</t>
  </si>
  <si>
    <t>113004WES</t>
  </si>
  <si>
    <t>WESTCO LIME GONE 4/1GLCS;</t>
  </si>
  <si>
    <t>WESTCO</t>
  </si>
  <si>
    <t>113032BRDY</t>
  </si>
  <si>
    <t>BRADY SCALE REMOVER;12/1</t>
  </si>
  <si>
    <t>113104COLE</t>
  </si>
  <si>
    <t>COLE ULTRA STRIPER H P ;4/1 CS HIGH PERFORMANCE</t>
  </si>
  <si>
    <t>113104SYM</t>
  </si>
  <si>
    <t>SYM RAPIDO EXTREME ;STRIPPER4/1 EXTREME STRI</t>
  </si>
  <si>
    <t>113105COLE</t>
  </si>
  <si>
    <t>COLE ULTRASTRIP HP;STRIPPER 5G PAIL</t>
  </si>
  <si>
    <t>113105SYM</t>
  </si>
  <si>
    <t>SYM RAPIDO EXTREME;STRIPPER 5G</t>
  </si>
  <si>
    <t>113114IR</t>
  </si>
  <si>
    <t>1131IR</t>
  </si>
  <si>
    <t>STRIPPER FUERZA#1 4/1CS;</t>
  </si>
  <si>
    <t>ABC</t>
  </si>
  <si>
    <t>113204BRDY</t>
  </si>
  <si>
    <t>BRADY HD STRIPPER 4/1GL;CS</t>
  </si>
  <si>
    <t>113204CEN</t>
  </si>
  <si>
    <t>ENTRAL PACESETTER;STRIPPER 4/1GL CS</t>
  </si>
  <si>
    <t>113204FUL</t>
  </si>
  <si>
    <t>GLISTEN BRUTE FLOOR ;STRPR 4/1C</t>
  </si>
  <si>
    <t>113204RP</t>
  </si>
  <si>
    <t>ROYAL CLEAN STRIP 4/1 ;CS</t>
  </si>
  <si>
    <t>113204SYM</t>
  </si>
  <si>
    <t>SYM FORTE HEAVY DUTY ;STRIP 4/1</t>
  </si>
  <si>
    <t>113205BRDY</t>
  </si>
  <si>
    <t>BRADY HD STRIPPER 5GL;PAIL</t>
  </si>
  <si>
    <t>113205CEN</t>
  </si>
  <si>
    <t>ENTRAL PACESETTER;STRIPPER 5GL PAIL</t>
  </si>
  <si>
    <t>9804UNW-UN WHITE</t>
  </si>
  <si>
    <t>113205COLE</t>
  </si>
  <si>
    <t>COLE POLYSTRIP HD STRPR; 5G PL</t>
  </si>
  <si>
    <t>113255RP</t>
  </si>
  <si>
    <t>OBSOLETE;ROYAL HEAVY DUTY STRIPPR</t>
  </si>
  <si>
    <t>113504BRDY</t>
  </si>
  <si>
    <t>BRADY STRIPPER 4/1 GAL ;CS</t>
  </si>
  <si>
    <t>113504MBM</t>
  </si>
  <si>
    <t>MBM AQUA SOLV 4/1 CS ;</t>
  </si>
  <si>
    <t>MBM SUP.</t>
  </si>
  <si>
    <t>113505BRDY</t>
  </si>
  <si>
    <t>BRADY STRIPPER 5 GAL;PAIL</t>
  </si>
  <si>
    <t>113804COLE</t>
  </si>
  <si>
    <t>113805COLE</t>
  </si>
  <si>
    <t>113904SYM</t>
  </si>
  <si>
    <t>SYM D-SCALE LIME&amp;SCALE ;RMVR4/1</t>
  </si>
  <si>
    <t>MTX HVY DTY DESCALER;55 GALLON DR</t>
  </si>
  <si>
    <t>113955COLE</t>
  </si>
  <si>
    <t>COLE LIME GONE SCL;REMVR 55GL SCALE REMOVER</t>
  </si>
  <si>
    <t>114004BRDY</t>
  </si>
  <si>
    <t>BRADY UHS &amp; MULTI CLNR;4/1 CS</t>
  </si>
  <si>
    <t>114005NAT</t>
  </si>
  <si>
    <t>INDUSTRIAL CLEANER 5;GAL PAIL</t>
  </si>
  <si>
    <t>NATIONAL</t>
  </si>
  <si>
    <t>1140275NAT</t>
  </si>
  <si>
    <t>INDUSTRIAL CLEANER TOTE;275GL/TOTE</t>
  </si>
  <si>
    <t>114302BCI</t>
  </si>
  <si>
    <t>BCI SAFE D CLEAN 2X1F ;GL/CS</t>
  </si>
  <si>
    <t>114332MTA</t>
  </si>
  <si>
    <t>114301MC</t>
  </si>
  <si>
    <t>MIGHTY CLEAN 12/1 CASE;</t>
  </si>
  <si>
    <t>METRO</t>
  </si>
  <si>
    <t>114532SYM</t>
  </si>
  <si>
    <t>SYM OVERTURE ;CRPT&amp;LAUNDRY 12/1 CARPET</t>
  </si>
  <si>
    <t>114604BRDY</t>
  </si>
  <si>
    <t>BRADY JR DEGREASER;4/1GL CS</t>
  </si>
  <si>
    <t>114604LC</t>
  </si>
  <si>
    <t>L&amp;C HEAVY DUTY;DEGREASER 4/1CS</t>
  </si>
  <si>
    <t>114604ROY</t>
  </si>
  <si>
    <t>ROYALTY ALL PRPSE DEG;4/1CS ALL PURPOSE DEGREA</t>
  </si>
  <si>
    <t>ROYALTY</t>
  </si>
  <si>
    <t>114604RP</t>
  </si>
  <si>
    <t>ROYAL DEGSR XH/DUTY;ALLMIGH4/1 #88060 DEGREA</t>
  </si>
  <si>
    <t>114604SYM</t>
  </si>
  <si>
    <t>SYM JAZZ INDUSTRIAL ;DEGRSR 4/C</t>
  </si>
  <si>
    <t>114655SYM</t>
  </si>
  <si>
    <t>SYM JAZZ INDUST;DEGREASER 55GL</t>
  </si>
  <si>
    <t>114605BRDY</t>
  </si>
  <si>
    <t>BRADY JUST RIGHT;DEGREASER 5G PAIL</t>
  </si>
  <si>
    <t>114605RP</t>
  </si>
  <si>
    <t>ROYAL DEGSR XH/DUTY;ALLMIGH5GL #88061 DEGSR</t>
  </si>
  <si>
    <t>114655RP</t>
  </si>
  <si>
    <t>ROYAL DEGSR XH/DT;ALLMIGHT55GL #88062 DEGS</t>
  </si>
  <si>
    <t>114704NLMQ</t>
  </si>
  <si>
    <t>NEILMARQ DOUBLE DUTY;4/1CS</t>
  </si>
  <si>
    <t>NEILMARQ</t>
  </si>
  <si>
    <t>114704WES</t>
  </si>
  <si>
    <t>WESCO DOUBLE DUTY 4/1GL ;CS</t>
  </si>
  <si>
    <t>114804CEN</t>
  </si>
  <si>
    <t>ENTRAL SPRAY ALL APC&amp;;DEGS 4/1 ALL PURPOSE CLE</t>
  </si>
  <si>
    <t>ENTRAL</t>
  </si>
  <si>
    <t>114804FUL</t>
  </si>
  <si>
    <t>GLISTEN GRIME BUSTER ;CL&amp;DG4/1C MULTI-SURFACE</t>
  </si>
  <si>
    <t>114804HAG</t>
  </si>
  <si>
    <t>HAGEL SPEEDY DEGREASER ;4/1G CS</t>
  </si>
  <si>
    <t>HAGEL</t>
  </si>
  <si>
    <t>1148204CEN</t>
  </si>
  <si>
    <t>ENTRAL SPRAY ALL PURPOSE;CLEANER/DEGREASER 4/1 CS</t>
  </si>
  <si>
    <t>1148205CEN</t>
  </si>
  <si>
    <t>ENTRAL SPRAY ALL PURPOSE;CLEANER/DEGREASER 5GL PL</t>
  </si>
  <si>
    <t>114832BRDY</t>
  </si>
  <si>
    <t>BRADY POWER CLEANER;12/32OZ</t>
  </si>
  <si>
    <t>114832FUL</t>
  </si>
  <si>
    <t>GLISTEN GRIME BUSTER ;CL&amp;DG12/1 MULTI SURFACE</t>
  </si>
  <si>
    <t>114904BSC</t>
  </si>
  <si>
    <t>BERGMAN ULTRASONIC CLN ;SOL4/1C ULTRASONIC CLEAN</t>
  </si>
  <si>
    <t>BERGMAN</t>
  </si>
  <si>
    <t>114904DAV</t>
  </si>
  <si>
    <t>DAVIS ULTRASONIC CLN;SOL 4/1CS</t>
  </si>
  <si>
    <t>DAVIS DENTAL</t>
  </si>
  <si>
    <t>114904DDS</t>
  </si>
  <si>
    <t>DDS ULTRASONIC CLN SOL;4/1 (DAR KLEAN)</t>
  </si>
  <si>
    <t>DDS INC.</t>
  </si>
  <si>
    <t>114904FUS</t>
  </si>
  <si>
    <t>FUSION ULTRSONIC CLN ;SOL 4/1CS</t>
  </si>
  <si>
    <t>FUSION</t>
  </si>
  <si>
    <t>114904LAS</t>
  </si>
  <si>
    <t>LA SMILE ULTRASONIC CLN;SOL4/1 ULTRASONIC CLEANE</t>
  </si>
  <si>
    <t>LA SMILE</t>
  </si>
  <si>
    <t>114904NIVO</t>
  </si>
  <si>
    <t>NIVO ULTRASONIC CLEANING;SOLUTION 4/1GL CS</t>
  </si>
  <si>
    <t>NIVO</t>
  </si>
  <si>
    <t>114904OCD</t>
  </si>
  <si>
    <t>OCD ULTRASONIC CLN SOL ;4/1 CS ULTRASONIC</t>
  </si>
  <si>
    <t>OCD SUP.</t>
  </si>
  <si>
    <t>114904PDS</t>
  </si>
  <si>
    <t>PEARSON ULTRASONIC SOL ;4/1 CS ULTRASONIC CLEANE</t>
  </si>
  <si>
    <t>PEARSON</t>
  </si>
  <si>
    <t>114904SDS</t>
  </si>
  <si>
    <t>SKY ULTRASONIC CLN ;SOLUTION4/1 ULTRASONIC C</t>
  </si>
  <si>
    <t>SKY DENTAL</t>
  </si>
  <si>
    <t>114904STA</t>
  </si>
  <si>
    <t>FIRST CHOICE ULTRA-MAX ;4/1 CS ULTRASONIC CLEANE</t>
  </si>
  <si>
    <t>STAR DENT.</t>
  </si>
  <si>
    <t>114904TCD</t>
  </si>
  <si>
    <t>REDLAND ULTRASONIC CLNR;4/1GL CS</t>
  </si>
  <si>
    <t>TRI COUNTY</t>
  </si>
  <si>
    <t>115832PDS</t>
  </si>
  <si>
    <t>VIVID SUPER CONC ULTRSN;CL12/1 CONCENTRATED ULTR</t>
  </si>
  <si>
    <t>9923 / 9872</t>
  </si>
  <si>
    <t>1150326PDS</t>
  </si>
  <si>
    <t>PEARSON VIVID ALLKLEEN;6/32OZ/CS</t>
  </si>
  <si>
    <t>HEAT SEAL ALL</t>
  </si>
  <si>
    <t>9824 (BTL) / 9882 (BX)</t>
  </si>
  <si>
    <t>1563326PDS</t>
  </si>
  <si>
    <t>PEARSON VIVID ENZYFRESH;6/32OZ/CS</t>
  </si>
  <si>
    <t>115104BRDY</t>
  </si>
  <si>
    <t>BRADY PURE GREEN AP;CLEANER 4/1GL CS</t>
  </si>
  <si>
    <t>115104CEN</t>
  </si>
  <si>
    <t>ENTRAL POWER GREEN CLNR ;4/1 CS</t>
  </si>
  <si>
    <t>115104FUL</t>
  </si>
  <si>
    <t>GLISTEN SPECIAL GREEN ;A/P 4/1C ALL PURPOSE CLE</t>
  </si>
  <si>
    <t>115155CEN</t>
  </si>
  <si>
    <t>ENTRAL POWER GREEN CLNR;55 DR</t>
  </si>
  <si>
    <t>115232JR</t>
  </si>
  <si>
    <t>JUST RIGHT ALL PURPOSE;CLEANER 12/1QT CS</t>
  </si>
  <si>
    <t>115232SF</t>
  </si>
  <si>
    <t>FIRST STREET ALL-PURPOSE;CLEANER 12/1QT CS</t>
  </si>
  <si>
    <t>116004CEN</t>
  </si>
  <si>
    <t>ENTRAL 15% COCO LIQ HND ;SP4/1C 15% COCONUT LIQUI</t>
  </si>
  <si>
    <t>116004SYM</t>
  </si>
  <si>
    <t>SYM CALORE NATURL LIQ ;HS 4/1CS CALORE NATURAL</t>
  </si>
  <si>
    <t>116104TSHN</t>
  </si>
  <si>
    <t>TEN SHAN OVEN &amp; GRILL;4/1GL CS</t>
  </si>
  <si>
    <t>TEN SHAN</t>
  </si>
  <si>
    <t>116204REN</t>
  </si>
  <si>
    <t>(OBSOLETE) REN TREAD CLN;SOL4/1 CLEAN ESCALATOR S</t>
  </si>
  <si>
    <t>REN CORP</t>
  </si>
  <si>
    <t>1162104REN</t>
  </si>
  <si>
    <t>REN RESTORE 4/1GL CS;</t>
  </si>
  <si>
    <t>(120 LB ONLY ) 9888 / 9932</t>
  </si>
  <si>
    <t>9917 DIVIDER</t>
  </si>
  <si>
    <t>1162204REN</t>
  </si>
  <si>
    <t>REN TREAD CLEAN 4/1 CS;</t>
  </si>
  <si>
    <t>116302BUT</t>
  </si>
  <si>
    <t>BUTLER MECHANICAL RINSE;AID #21 2/1F GL/CS</t>
  </si>
  <si>
    <t>116302BRDY</t>
  </si>
  <si>
    <t>BRADY MAX3X MECH. RINSE;AID #2 2/1F GAL/CS</t>
  </si>
  <si>
    <t>116602BUT</t>
  </si>
  <si>
    <t>BUTLER PEARL HAND SP2/1F;HAND SOAP 2/1F CS</t>
  </si>
  <si>
    <t>116604SYM</t>
  </si>
  <si>
    <t>SYM SOPRANO PEARLIZD LIQ;HAND SOAP 4/1GL CS</t>
  </si>
  <si>
    <t>116702BCI</t>
  </si>
  <si>
    <t>BCI CLEAN N SHINE 2X1F;GL/CS</t>
  </si>
  <si>
    <t>116702BUT</t>
  </si>
  <si>
    <t>BUTLER OD SUNSHINE AP;2X1F CS SUNSHINE ALL PUR</t>
  </si>
  <si>
    <t>116704RES</t>
  </si>
  <si>
    <t>EASY STONE REFLECT 4/1 ;GL CS</t>
  </si>
  <si>
    <t>EASY STONE</t>
  </si>
  <si>
    <t>116704ROY</t>
  </si>
  <si>
    <t>ROYALTY LEMON NEUT CLNR;4/1CS</t>
  </si>
  <si>
    <t>116704WES</t>
  </si>
  <si>
    <t>WESTCO REFLECT NEUTRL ;APC 4/1</t>
  </si>
  <si>
    <t>116755RES</t>
  </si>
  <si>
    <t>EASY STONE REFLECT 55GL;DRUM</t>
  </si>
  <si>
    <t>117041MBM</t>
  </si>
  <si>
    <t>MBM E-Z WASH PINK HND;SP 4/1C</t>
  </si>
  <si>
    <t>1171041HD</t>
  </si>
  <si>
    <t>PINK LOTION HAND SOAP;4/1 CS</t>
  </si>
  <si>
    <t>H.DEPOT</t>
  </si>
  <si>
    <t>1171041SP</t>
  </si>
  <si>
    <t>PINK SKIN CLEANSER S.P.;4/1 CS</t>
  </si>
  <si>
    <t>117204BT</t>
  </si>
  <si>
    <t>BT SUPPLY</t>
  </si>
  <si>
    <t>117304BT</t>
  </si>
  <si>
    <t>BT SUP.</t>
  </si>
  <si>
    <t>117304BRDY</t>
  </si>
  <si>
    <t>1173BR</t>
  </si>
  <si>
    <t>BRADY WHITE PEARL HAND;SOAP4/1</t>
  </si>
  <si>
    <t>117304CEN</t>
  </si>
  <si>
    <t>ENTRAL WHT PEARL PRMN L;S 4/1C WHITE PEARL PREMI</t>
  </si>
  <si>
    <t>117304COLE</t>
  </si>
  <si>
    <t>COLE WHT PEARLZD LTN ;HND SP4/1</t>
  </si>
  <si>
    <t>117304RP</t>
  </si>
  <si>
    <t>ROYAL SOAP HND ALPHA ;PEARL4/1C #88269 SOAP HA</t>
  </si>
  <si>
    <t>117304SYM</t>
  </si>
  <si>
    <t>SERENADE CALYPSO PEARL;WHT HAND SOAP 4/1GL CS</t>
  </si>
  <si>
    <t>117504MBM</t>
  </si>
  <si>
    <t>MBM DELUXE LOTION HAND;SO 4/1C</t>
  </si>
  <si>
    <t>117704SYM</t>
  </si>
  <si>
    <t>SYM SIGNATURE PINK HS ;4/1CS</t>
  </si>
  <si>
    <t>117824IR</t>
  </si>
  <si>
    <t>1178IR</t>
  </si>
  <si>
    <t>NEUTROLIM NEUTRAL CLNR ;4/1CS</t>
  </si>
  <si>
    <t>117824MBM</t>
  </si>
  <si>
    <t>MBM ALL CLEAN 4/1 CS;</t>
  </si>
  <si>
    <t>117904HD</t>
  </si>
  <si>
    <t>CHERRY BLOSSOM CLR LIQ;H S4/1C</t>
  </si>
  <si>
    <t>118004SYM</t>
  </si>
  <si>
    <t>SYM DUET 2N1 CARPET ;CLNR 4/1CS</t>
  </si>
  <si>
    <t>118464T4</t>
  </si>
  <si>
    <t>#9 DAILY FLR CLNR 4GPM ;4/64OZ DILSOL# DAILY FLO</t>
  </si>
  <si>
    <t>BURGUNDY</t>
  </si>
  <si>
    <t>118804COLE</t>
  </si>
  <si>
    <t>COLE NBD 160 ;CLNR/DEGRSR 4/1CS DEGREA</t>
  </si>
  <si>
    <t>118855COLE</t>
  </si>
  <si>
    <t>COLE NBD 160;CLNR/DEGRSR 55 GL DEGREA</t>
  </si>
  <si>
    <t>118804FUL</t>
  </si>
  <si>
    <t>GLISTEN NBD CLNR &amp; ;DEGREASR4/1 CLEANER AND</t>
  </si>
  <si>
    <t>118804RP</t>
  </si>
  <si>
    <t>ROYAL NBD HEAVY DUTY DEG;4/1GL CS</t>
  </si>
  <si>
    <t>STAPLES</t>
  </si>
  <si>
    <t>118904RP</t>
  </si>
  <si>
    <t>ROYAL NEUTRAL LEMON 4/1 ;CS #88340</t>
  </si>
  <si>
    <t>1190644T4BRDY</t>
  </si>
  <si>
    <t>BLUE</t>
  </si>
  <si>
    <t>119164T4</t>
  </si>
  <si>
    <t>#11 PURPLE DGSR 4/64;DS #11 HEAVY DUTY</t>
  </si>
  <si>
    <t>119205BRDY</t>
  </si>
  <si>
    <t>BRADY ULTRA SOUR #5;5GL PAIL</t>
  </si>
  <si>
    <t>119215BRDY</t>
  </si>
  <si>
    <t>BRADY ULTRA SOUR #5;15 GAL DRUM</t>
  </si>
  <si>
    <t>15GL</t>
  </si>
  <si>
    <t>9715 - 15 GL NAT. DRUM</t>
  </si>
  <si>
    <t>119255BRDY</t>
  </si>
  <si>
    <t>BRADY ULTRA SOUR# 5;55 GAL DRUM</t>
  </si>
  <si>
    <t>119304BRDY</t>
  </si>
  <si>
    <t>BRADY NEUTRAL CLEANER ;4/1GL CS</t>
  </si>
  <si>
    <t>119304CEN</t>
  </si>
  <si>
    <t>ENTRAL 2000 NEUT FLR;CLNR 4/1C NEUTRAL FLOOR</t>
  </si>
  <si>
    <t>119304COLE</t>
  </si>
  <si>
    <t>COLE SOIL AWAY NEUT ;CLNR 4/1CS</t>
  </si>
  <si>
    <t>119304FUL</t>
  </si>
  <si>
    <t>GLISTEN NEUTRAL LEMON;CLNR4/1C</t>
  </si>
  <si>
    <t>119355FUL</t>
  </si>
  <si>
    <t>GLISTEN NEUTRAL LEMON;CLEANER 55GL DRUM</t>
  </si>
  <si>
    <t>119304SYM</t>
  </si>
  <si>
    <t>SYM ALLEGRO LEMON NATURL;CLN 4/1GL CS</t>
  </si>
  <si>
    <t>119305BRDY</t>
  </si>
  <si>
    <t>BRADY NEUTRAL CLEANER;5GL PAIL</t>
  </si>
  <si>
    <t>119305COLE</t>
  </si>
  <si>
    <t>COLE SOIL AWAY NEUT;CLNR 5GL</t>
  </si>
  <si>
    <t>119305CEN</t>
  </si>
  <si>
    <t>ENTRAL 2000 NEUT FLR;CLNR 5GL NEUTRAL FLOOR C</t>
  </si>
  <si>
    <t>119305SYM</t>
  </si>
  <si>
    <t>SYM ALLEGRO LEMON NEUTRL;CLN 5GL PAIL</t>
  </si>
  <si>
    <t>119355BRDY</t>
  </si>
  <si>
    <t>BRADY NEUTRAL CLEANER;55G DRUM</t>
  </si>
  <si>
    <t>119355CEN</t>
  </si>
  <si>
    <t>ENTRAL 2000 NEUT FLR;CLNR 55GL NEUTRAL FLOOR</t>
  </si>
  <si>
    <t>119355SYM</t>
  </si>
  <si>
    <t>SYM ALLEGRO LEMON NEUTRL;CLN 55GL DRUM</t>
  </si>
  <si>
    <t>119405ACI</t>
  </si>
  <si>
    <t>ACI V-SOFT #50;5GAL PAIL</t>
  </si>
  <si>
    <t>119405BRDY</t>
  </si>
  <si>
    <t>BRADY #4 ULTRA SOFTENER;5 GAL PAIL</t>
  </si>
  <si>
    <t>119415ACI</t>
  </si>
  <si>
    <t>ACI V-SOFT #50 15GL DRUM;</t>
  </si>
  <si>
    <t>15 GL DRUM</t>
  </si>
  <si>
    <t>119415BRDY</t>
  </si>
  <si>
    <t>BRADY #4 ULTRA SOFTENER;15GL DRUM</t>
  </si>
  <si>
    <t>119455ACI</t>
  </si>
  <si>
    <t>ACI V-SOFT #50 55GL DRUM;</t>
  </si>
  <si>
    <t>119455BRDY</t>
  </si>
  <si>
    <t>BRADY #4 ULTRA SOFTENER;55GL DRUM</t>
  </si>
  <si>
    <t>119505ACI</t>
  </si>
  <si>
    <t>ACI REMEDY SOUR/SOFT #55;5 GAL PAIL</t>
  </si>
  <si>
    <t>COR-19 UN NAT</t>
  </si>
  <si>
    <t>119505BRDY</t>
  </si>
  <si>
    <t>BRADY #6 ULTRA SOUR;SOFTENER 5GL PL</t>
  </si>
  <si>
    <t>119515BRDY</t>
  </si>
  <si>
    <t>BRADY #6 ULTRA SOUR;SOFTENER 15GL DRUM</t>
  </si>
  <si>
    <t>COR-19</t>
  </si>
  <si>
    <t>119604CFUL</t>
  </si>
  <si>
    <t>GLISTEN LITE N BRITE;LAUNDRY DETERGENT4/1CS</t>
  </si>
  <si>
    <t>119604FUL</t>
  </si>
  <si>
    <t>GLISTEN LITE N BRITE ;LAUND 4/1</t>
  </si>
  <si>
    <t>119604RP</t>
  </si>
  <si>
    <t>ROYAL LAUNDRY DET 4/1 CS;</t>
  </si>
  <si>
    <t>119604TSYM</t>
  </si>
  <si>
    <t>SERENADE MELODY LAUNDRY;DETERGENT W/INSERT4/1 CS</t>
  </si>
  <si>
    <t>GL INSRT IN BTL</t>
  </si>
  <si>
    <t>119604SYM</t>
  </si>
  <si>
    <t>SERENADE MELODY LAUNDRY;DETERGENT 4/1GL CS</t>
  </si>
  <si>
    <t>1196042ACI</t>
  </si>
  <si>
    <t>ACI HARMONY II#24 4/1GL;CS</t>
  </si>
  <si>
    <t>119605BRDY</t>
  </si>
  <si>
    <t>BRADY ULTRA PREMIUM;DETERGENT 5GAL PAIL</t>
  </si>
  <si>
    <t>NATURAL PL</t>
  </si>
  <si>
    <t>1196052BRDY</t>
  </si>
  <si>
    <t>see 1196053BRDY;</t>
  </si>
  <si>
    <t>1196053BRDY</t>
  </si>
  <si>
    <t>BRADY #2 ULTRA LAUNDRY;DETERGENT CLEAR 5GL PL</t>
  </si>
  <si>
    <t>1196054BRDY</t>
  </si>
  <si>
    <t>BRADY ULTRA PREMIUM;DETERGENT 5GL PL</t>
  </si>
  <si>
    <t>119605ACI</t>
  </si>
  <si>
    <t>ACI HARMONY #22;DETERGENT 5GL PAIL</t>
  </si>
  <si>
    <t>119605RP</t>
  </si>
  <si>
    <t>ROYAL LAUNDRY DETERGENT;5GL</t>
  </si>
  <si>
    <t>119605SYM</t>
  </si>
  <si>
    <t>SYM MELODY LAUNDRY;DETERGENT 5GL PAIL</t>
  </si>
  <si>
    <t>NAT. PAIL</t>
  </si>
  <si>
    <t>1196152BRDY</t>
  </si>
  <si>
    <t>BRADY #2 ULTRA DETERGENT;CLEAR 15GL/DR</t>
  </si>
  <si>
    <t>119615ACI</t>
  </si>
  <si>
    <t>ACI HARMONY #22;DETERGENT 15GL DRUM</t>
  </si>
  <si>
    <t>119615BRDY</t>
  </si>
  <si>
    <t>BRADY ULTRA PREMIUM;DETERGENT 15GL/DR</t>
  </si>
  <si>
    <t>1196153BRDY</t>
  </si>
  <si>
    <t>1196553BRDY</t>
  </si>
  <si>
    <t>BRADY #2 ULTRA LAUNDRY;DETERGENT CLEAR 55GL DR</t>
  </si>
  <si>
    <t>1196552BRDY</t>
  </si>
  <si>
    <t>See item# 1196553BRDY;</t>
  </si>
  <si>
    <t>1196154BRDY</t>
  </si>
  <si>
    <t>BRADY#2 ULTRA PREMIUM;DETERGENT 15GL/DR</t>
  </si>
  <si>
    <t>1196554BRDY</t>
  </si>
  <si>
    <t>BRADY#2 ULTRA PREMIUM;DETERGENT 55GAL DRUM</t>
  </si>
  <si>
    <t>119655ACI</t>
  </si>
  <si>
    <t>ACI HARMONY #22;DETERGENT 55GL DR</t>
  </si>
  <si>
    <t>119655BRDY</t>
  </si>
  <si>
    <t>BRADY ULTRA PREMIUM;DETERGENT 55GAL DRUM</t>
  </si>
  <si>
    <t>119705ACI</t>
  </si>
  <si>
    <t>ACI CITRA CLEAN #25;5 GAL PAIL</t>
  </si>
  <si>
    <t>119715ACI</t>
  </si>
  <si>
    <t>ACI CITRA CLEAN #25;15GAL DRUM</t>
  </si>
  <si>
    <t>119755ACI</t>
  </si>
  <si>
    <t>ACI CITRA CLEAN #25;55GL DR</t>
  </si>
  <si>
    <t>119805ACI</t>
  </si>
  <si>
    <t>ACI ACE #20 5GAL PAIL;</t>
  </si>
  <si>
    <t>119805BRDY</t>
  </si>
  <si>
    <t>BRADY #3 ULTRA BUILT DET;5GL PAIL</t>
  </si>
  <si>
    <t>119815ACI</t>
  </si>
  <si>
    <t>ACI ACE #20 DETERGENT;15GAL DR</t>
  </si>
  <si>
    <t>119815BRDY</t>
  </si>
  <si>
    <t>BRADY #3 ULTRA BUILT DET;15GL DRUM</t>
  </si>
  <si>
    <t>119855BRDY</t>
  </si>
  <si>
    <t>BRADY #3 ULTRA BUILT;DETERGENT 55 GAL DRUM</t>
  </si>
  <si>
    <t>120004RP</t>
  </si>
  <si>
    <t>ROYAL SOAP HAND ;PINACOLADA4/1C</t>
  </si>
  <si>
    <t>120164T4</t>
  </si>
  <si>
    <t>#304 TRAILWINDS 4GPM;4/64OZ CS DILSOL# TRAILW</t>
  </si>
  <si>
    <t>120204MTA</t>
  </si>
  <si>
    <t>MTA BULLET HIGH;PERFORMANCE4/1 HIGH PERF</t>
  </si>
  <si>
    <t>120232MTA</t>
  </si>
  <si>
    <t>MTA BULLET HI;PERFORMANCE12/1C HIGH PE</t>
  </si>
  <si>
    <t>120304FUL</t>
  </si>
  <si>
    <t>GLISTEN GREASE BUSTER;4/1GL CS FULTON #299001</t>
  </si>
  <si>
    <t>120504FUL</t>
  </si>
  <si>
    <t>GLISTEN PINK ALMOND W ;LAN4/1CS FULTON# 666143</t>
  </si>
  <si>
    <t>120604BRDY</t>
  </si>
  <si>
    <t>BRADY CLEAR HAND SOAP;4/1 GL CS</t>
  </si>
  <si>
    <t>120604FUL</t>
  </si>
  <si>
    <t>GLISTEN CLEAR ALMD W ;LAN 4/1CS FULTON# 666142</t>
  </si>
  <si>
    <t>120704BRDY</t>
  </si>
  <si>
    <t>BRADY PINA COLADA HAND;SOAP 4/1GL CS</t>
  </si>
  <si>
    <t>120704FUL</t>
  </si>
  <si>
    <t>GLISTEN PINA COLADA ;4/1GL CS FULTON# 666141</t>
  </si>
  <si>
    <t>120804BRDY</t>
  </si>
  <si>
    <t>BRADY STONE CLEANER/;CONDITIONER 4/1 CS</t>
  </si>
  <si>
    <t>120804SYM</t>
  </si>
  <si>
    <t>SYM SONATINA NO RINSE;STONE 4/1GL CS</t>
  </si>
  <si>
    <t>120832SYM</t>
  </si>
  <si>
    <t>SYM SONATINA NO RINSE;STONE CLEANER 12/1QT CS</t>
  </si>
  <si>
    <t>9083 UN / 9872 LONG</t>
  </si>
  <si>
    <t>120904BCI</t>
  </si>
  <si>
    <t>BCI DISH MACHINE CLEANER 4/1 CS</t>
  </si>
  <si>
    <t>120904BRDY</t>
  </si>
  <si>
    <t>BRADY HEAVY DUTY DELIMER;4/1GL CS</t>
  </si>
  <si>
    <t>121004BRDY</t>
  </si>
  <si>
    <t>BRADY ULTRA HE DETERGENT;4/1GL CS</t>
  </si>
  <si>
    <t>121004LVT</t>
  </si>
  <si>
    <t>LVT MILLENNIUM PREMIUM;LAUNDRY 4/1GL CS</t>
  </si>
  <si>
    <t>121005BRDY</t>
  </si>
  <si>
    <t>BRADY ULTRA HE DETERGENT;5GL PAIL</t>
  </si>
  <si>
    <t>121055BRDY</t>
  </si>
  <si>
    <t>BRADY ULTRA HE DETERGENT;55GL DRUM</t>
  </si>
  <si>
    <t>121504BRDY</t>
  </si>
  <si>
    <t>BRADY C/S GREEN SEAL;FINISH 4/1 CS</t>
  </si>
  <si>
    <t>121804CEN</t>
  </si>
  <si>
    <t>ENTRAL FIRST LAP FLOOR;SEALER 4/1CS</t>
  </si>
  <si>
    <t>121804IR</t>
  </si>
  <si>
    <t>121805IR</t>
  </si>
  <si>
    <t>121904BRDY</t>
  </si>
  <si>
    <t>BRADY LOW MAINT. FINISH;4/1 S</t>
  </si>
  <si>
    <t>121905BRDY</t>
  </si>
  <si>
    <t>BRADY LOW MAINT. FINISH;5G PL</t>
  </si>
  <si>
    <t>122504BRDY</t>
  </si>
  <si>
    <t>BRADY HI-GLOSS FINSH 4/1;</t>
  </si>
  <si>
    <t>122504COLE</t>
  </si>
  <si>
    <t>COLE DURA SHINE HS FLR ;FNS 4/1</t>
  </si>
  <si>
    <t>122504SYM</t>
  </si>
  <si>
    <t>SYM HARMONY 25 HI ;SOLIDS 4/1CS FLOOR FINIS</t>
  </si>
  <si>
    <t>122505BRDY</t>
  </si>
  <si>
    <t>BRADY HI-GLOSS FINISH;5GL PL</t>
  </si>
  <si>
    <t>122505COLE</t>
  </si>
  <si>
    <t>COLE DURA SHINE HS FLR;FIN 5GL</t>
  </si>
  <si>
    <t>122505SYM</t>
  </si>
  <si>
    <t>SYM HARMONY 25 HI SOLID;FLR 5G HIGH SOLIDS FLOOR</t>
  </si>
  <si>
    <t>122705MBM</t>
  </si>
  <si>
    <t>MBM TRAFFIC SHINE 5 GAL;PAIL</t>
  </si>
  <si>
    <t>122705SYM</t>
  </si>
  <si>
    <t>SYM FINALE UHS FLOOR;FINISH 5G</t>
  </si>
  <si>
    <t>123004BRDY</t>
  </si>
  <si>
    <t>BRADY HI SPEED FINISH ;4/1</t>
  </si>
  <si>
    <t>123004COLE</t>
  </si>
  <si>
    <t>COLE ULTIMATE FLOOR;FINSH 4/1C</t>
  </si>
  <si>
    <t>123004WES</t>
  </si>
  <si>
    <t>WEST COAST EXCEED FLOOR;FINISH 4/1GL CS</t>
  </si>
  <si>
    <t>123005BRDY</t>
  </si>
  <si>
    <t>BRADY HI SPEED FINISH;5GL PAIL</t>
  </si>
  <si>
    <t>123005COLE</t>
  </si>
  <si>
    <t>123005WES</t>
  </si>
  <si>
    <t>WEST COAST EXCEED FLOOR;FINISH 5GL PAIL</t>
  </si>
  <si>
    <t>124104SYM</t>
  </si>
  <si>
    <t>SYM ALLEGRO FRESH APNC ;4GL/CS ALLEGRO FRSH ALL</t>
  </si>
  <si>
    <t>124105SYM</t>
  </si>
  <si>
    <t>SYM ALLEGRO FRESH APNC;5 GAL ALL PURPOSE NEUTRA</t>
  </si>
  <si>
    <t>127004BRDY</t>
  </si>
  <si>
    <t>BRADY HARD SURFACE;SEALER 4/1 CS</t>
  </si>
  <si>
    <t>127004COLE</t>
  </si>
  <si>
    <t>COLE TUFF SEALER/FINISH ;4/1 CS</t>
  </si>
  <si>
    <t>127005BRDY</t>
  </si>
  <si>
    <t>BRADY HARD SURFACE;SEALER 5G PL</t>
  </si>
  <si>
    <t>127005COLE</t>
  </si>
  <si>
    <t>COLE TUFF SEALER/FINISH;5G PL</t>
  </si>
  <si>
    <t>127204HD</t>
  </si>
  <si>
    <t>HIGH TRAFFIC FLR FNSH &amp;;SLR4/1 FLOOR FINISH AND</t>
  </si>
  <si>
    <t>127404FUL</t>
  </si>
  <si>
    <t>GLISTEN EXTRM H S LW ;MTC4/1CS EXTREME HIGH SO</t>
  </si>
  <si>
    <t>127405SYM</t>
  </si>
  <si>
    <t>SYM TEMPO LOW MTCE FLR;FNSH 5G</t>
  </si>
  <si>
    <t>127705RP</t>
  </si>
  <si>
    <t>ROYAL UNDER COAT SEALER; 5GL</t>
  </si>
  <si>
    <t>128504FUL</t>
  </si>
  <si>
    <t>128504MBM</t>
  </si>
  <si>
    <t>MBM SUPER POLY-TUFF 4/1;CS</t>
  </si>
  <si>
    <t>128505JR</t>
  </si>
  <si>
    <t>JUST RIGHT PERFORMAN;FLR FNS</t>
  </si>
  <si>
    <t>128505JRIR</t>
  </si>
  <si>
    <t>BAMEX!SHINE-X!HIGH;PERFRMN 5GL HIGH PERFORM</t>
  </si>
  <si>
    <t>129604BRDY</t>
  </si>
  <si>
    <t>BRADY RESTORER 4/1 C ;</t>
  </si>
  <si>
    <t>129604COLE</t>
  </si>
  <si>
    <t>129704CEN</t>
  </si>
  <si>
    <t>129704SYM</t>
  </si>
  <si>
    <t>129932BRDY</t>
  </si>
  <si>
    <t>BRADY SPRAY BUFF 12/1;CASE</t>
  </si>
  <si>
    <t>1310644T4BRDY</t>
  </si>
  <si>
    <t>BRADY#12AP DEGREASER D/S;4GPM4/64OZ #12 INDUSTRIA</t>
  </si>
  <si>
    <t>CARAMEL</t>
  </si>
  <si>
    <t>131064T4</t>
  </si>
  <si>
    <t>#12 IND STRNGTH DEG 4GP;4/64OZ DILSOL# INDUSTRIA</t>
  </si>
  <si>
    <t>131302BCI</t>
  </si>
  <si>
    <t>BCI SUPER DEGREASER II;2X1F CS</t>
  </si>
  <si>
    <t>131302BUT</t>
  </si>
  <si>
    <t>BUTLER OD HI POWER 2X1F;</t>
  </si>
  <si>
    <t>13130490FH</t>
  </si>
  <si>
    <t>FERACE MAXISHINE DEGRESR;4/1GL CS</t>
  </si>
  <si>
    <t>13130490WES</t>
  </si>
  <si>
    <t>WESCO LIGHTNING;DEGREASER 4/1C</t>
  </si>
  <si>
    <t>131432ROB</t>
  </si>
  <si>
    <t>ROBERT FMG BBQCL/DGRSR;QT12/CS W/ FOAMING SPRAY</t>
  </si>
  <si>
    <t>R.H. PETERSON</t>
  </si>
  <si>
    <t>131502BUT</t>
  </si>
  <si>
    <t>BUTLER EXTREME ALL TEMP;DETERGENT#11 2/1F GL/CS</t>
  </si>
  <si>
    <t>131502BRDY</t>
  </si>
  <si>
    <t>BRADY MAX3X MECH.;DETERGENT#1 2/1F GL/CS</t>
  </si>
  <si>
    <t>131804FUL</t>
  </si>
  <si>
    <t>GLISTEN STAY WHITE;4/1GL CS FULTON# 180015</t>
  </si>
  <si>
    <t>WHITER &amp; BRIGHTER TOILET;BOWL AND URINL CLNR 12/1</t>
  </si>
  <si>
    <t>133032BRDY</t>
  </si>
  <si>
    <t>BRADY HD BOWL &amp; URINAL;PLUS 12/1QT CS</t>
  </si>
  <si>
    <t>133032WAL</t>
  </si>
  <si>
    <t>WALTER #5 NEW &amp; IMPROVED;HEAVY DUTY DESCALER &amp;</t>
  </si>
  <si>
    <t>140004BCI</t>
  </si>
  <si>
    <t>BCI WINTERGREEN 4/1GL;CS</t>
  </si>
  <si>
    <t>140004BRDY</t>
  </si>
  <si>
    <t>BRADY MILD ACID 4/1 CS ;</t>
  </si>
  <si>
    <t>140004SYM</t>
  </si>
  <si>
    <t>SYM VIA SHOWER TUB&amp;TILE ;CLN4/1</t>
  </si>
  <si>
    <t>140032BRDY</t>
  </si>
  <si>
    <t>BRADY MILD ACID 12/1 CS;</t>
  </si>
  <si>
    <t>140032HOU</t>
  </si>
  <si>
    <t>HOUSE MINT BOWL 12/1QT;CS</t>
  </si>
  <si>
    <t>HOUSE</t>
  </si>
  <si>
    <t>140032SYM</t>
  </si>
  <si>
    <t>SYM VIA SHOWER;TUB&amp;TILE12/1CS</t>
  </si>
  <si>
    <t>140204SF</t>
  </si>
  <si>
    <t>FIRST STREET TUB &amp; TILE;CLEANER 4/1GL CS</t>
  </si>
  <si>
    <t>SMAR&amp;F</t>
  </si>
  <si>
    <t>140232SF</t>
  </si>
  <si>
    <t>FIRST STREET TUB &amp; TILE;CLEANER 12/1QT CS</t>
  </si>
  <si>
    <t>140604RP</t>
  </si>
  <si>
    <t>ROYAL VINYL BRIGHT;4/1GL CS</t>
  </si>
  <si>
    <t>141004BRDY</t>
  </si>
  <si>
    <t>BRADY CLINGING TUB&amp;TILE ;CLNR</t>
  </si>
  <si>
    <t>141004BRO</t>
  </si>
  <si>
    <t>BROTHERS JAN SHOWER ;BRITE 4/1C</t>
  </si>
  <si>
    <t>BROTHERS</t>
  </si>
  <si>
    <t>141004NIVO</t>
  </si>
  <si>
    <t>NIVO TARTER AND STAIN;REMOVER 4/1GL CS</t>
  </si>
  <si>
    <t>141004OCD</t>
  </si>
  <si>
    <t>OCD TARTAR-STAIN CMNT;RMVR4/1C TARTAR-STAIN &amp;</t>
  </si>
  <si>
    <t>OC DENTAL</t>
  </si>
  <si>
    <t>141004PDS</t>
  </si>
  <si>
    <t>PEARSON TARTAR &amp; STAIN ;4/1 CS TARTAR, STAIN &amp; C</t>
  </si>
  <si>
    <t>141004SDS</t>
  </si>
  <si>
    <t>SKY TARTAR-STAIN CEMENT;RMR4/1</t>
  </si>
  <si>
    <t>141004STA</t>
  </si>
  <si>
    <t>FIRST TARTAR-STAIN CMT ;RMVR4/1 TARTAR-STAIN CEM</t>
  </si>
  <si>
    <t>141004WES</t>
  </si>
  <si>
    <t>WESCO FRESH &amp; CLEAN ;4/1GL CS</t>
  </si>
  <si>
    <t>141032ALM</t>
  </si>
  <si>
    <t>ALL MASTERS CLEAN &amp;;SPARKLE 12/1QT CS</t>
  </si>
  <si>
    <t>ALL MASTERS</t>
  </si>
  <si>
    <t>141032BRDY</t>
  </si>
  <si>
    <t>BRADY CLINGNG TUB&amp;TILE;CLR12/1</t>
  </si>
  <si>
    <t>9923 - 9875 (NAT)</t>
  </si>
  <si>
    <t>141032FH</t>
  </si>
  <si>
    <t>FERACE BOWL SHINE 12/1QT;CS</t>
  </si>
  <si>
    <t>9923C / 9872 LONG</t>
  </si>
  <si>
    <t>141032HOU</t>
  </si>
  <si>
    <t>HOUSE PINK CLING 12/1QT;CS</t>
  </si>
  <si>
    <t>141204BSC</t>
  </si>
  <si>
    <t>BERGMAN EVACUATION CLNR;4/1 CS EVACUATION CLEANE</t>
  </si>
  <si>
    <t>141204DAV</t>
  </si>
  <si>
    <t>DAVIS EVACUATION CLNR4/1;DAVIS DENTAL SUPPLY.</t>
  </si>
  <si>
    <t>141204DDS</t>
  </si>
  <si>
    <t>DDS EVACUATION CLNR 4/1C;(DAR-VAC)</t>
  </si>
  <si>
    <t>141204GG</t>
  </si>
  <si>
    <t>GENUINE I-EVAC 4/1GL CS;</t>
  </si>
  <si>
    <t>GENUINE INC.</t>
  </si>
  <si>
    <t>141204LAS</t>
  </si>
  <si>
    <t>LA SMILE EVACUATION ;CLNR 4/1CS</t>
  </si>
  <si>
    <t>141204NIVO</t>
  </si>
  <si>
    <t>NIVO EVACUATION CLEANER;4/1GL CS</t>
  </si>
  <si>
    <t>141204OCD</t>
  </si>
  <si>
    <t>OCD EVACUATION CLNR 4/1 ;CS EVACUATION CLEANER</t>
  </si>
  <si>
    <t>141204PDS</t>
  </si>
  <si>
    <t>PEARSON EVACUATION ;CLEANER 4/1 EVACUATION C</t>
  </si>
  <si>
    <t>141204SDS</t>
  </si>
  <si>
    <t>SKY EVACUATION CLEANER ;4/1 CS EVACUATION CLEANE</t>
  </si>
  <si>
    <t>141204STA</t>
  </si>
  <si>
    <t>FIRST CHOICE E-MAX 4/1 ;CS EVACUATION CLEANER</t>
  </si>
  <si>
    <t>141632BRDY</t>
  </si>
  <si>
    <t>BRADY MILDEW STAIN RMVR;12/1 CS</t>
  </si>
  <si>
    <t>141632SYM</t>
  </si>
  <si>
    <t>SYM TRIO TILE MOLD&amp;MLDW;CLNR 12/1CS</t>
  </si>
  <si>
    <t>141732BRDY</t>
  </si>
  <si>
    <t>BRADY SHOWERS &amp; MORE;12/1QT CS</t>
  </si>
  <si>
    <t>141732FUL</t>
  </si>
  <si>
    <t>GLISTEN SANO BATHRM CLN;12/1CS</t>
  </si>
  <si>
    <t>9923FUL / 9872</t>
  </si>
  <si>
    <t>141904BRDY</t>
  </si>
  <si>
    <t>BRADY PINE CLEANER 4/1 ;CS</t>
  </si>
  <si>
    <t>141904CEN</t>
  </si>
  <si>
    <t>ENTRAL PINE CLEANER4/1CS;</t>
  </si>
  <si>
    <t>141904ROY</t>
  </si>
  <si>
    <t>141904RP</t>
  </si>
  <si>
    <t>ROYAL PINE FRESH CLEANER;DEODORIZER 4/1CS</t>
  </si>
  <si>
    <t>1423644T1BRDY</t>
  </si>
  <si>
    <t>BRADY#10OXY CITRUS GREEN;CERTIFIED 4/64Z 1 GPM TP</t>
  </si>
  <si>
    <t>142704CC</t>
  </si>
  <si>
    <t>CLEAN CHEF PINE CLEANER ;4/1 CS</t>
  </si>
  <si>
    <t>SYSCO</t>
  </si>
  <si>
    <t>142704FUL</t>
  </si>
  <si>
    <t>GLISTEN PINE CLNR &amp; DEO ;4/1 CS</t>
  </si>
  <si>
    <t>142704MBM</t>
  </si>
  <si>
    <t>MBM JUST RIGHT PINE;CLNR 4/1CS</t>
  </si>
  <si>
    <t>143204BRDY</t>
  </si>
  <si>
    <t>BRADY OXY CITRUS;CONCENTRATE 4/1 CS</t>
  </si>
  <si>
    <t>143204COLE</t>
  </si>
  <si>
    <t>COLE OXY CTRS ALL-N-1 ;CON 4/1C</t>
  </si>
  <si>
    <t>143204RP</t>
  </si>
  <si>
    <t>ROYAL BOTTOM LINE GROUT;CLEANER 4/1GL CS</t>
  </si>
  <si>
    <t>143204SYM</t>
  </si>
  <si>
    <t>SYM UPBEAT ALL-N-1 ;PERXD CLN4/ PEROXIDE CLE</t>
  </si>
  <si>
    <t>143205BRDY</t>
  </si>
  <si>
    <t>BRADY OXY CITRUS;CONCENTRATE 5GAL</t>
  </si>
  <si>
    <t>VENTED LID</t>
  </si>
  <si>
    <t>143255BRDY</t>
  </si>
  <si>
    <t>BRADY OXY CITRUS;CONCENTRATE AL-N-ONE 55G</t>
  </si>
  <si>
    <t>NAT DRUM</t>
  </si>
  <si>
    <t>143264T1</t>
  </si>
  <si>
    <t>#303 SHIMMER 1GPM;4/64OZ CS DILSOL# SHIMME</t>
  </si>
  <si>
    <t>14350490BRDY</t>
  </si>
  <si>
    <t>143532BO</t>
  </si>
  <si>
    <t>WHIRLWIND 12/1QT CS;</t>
  </si>
  <si>
    <t>9755-BP / 9923 / 9872 LONG</t>
  </si>
  <si>
    <t>143532BRDY</t>
  </si>
  <si>
    <t>BRADY NON ACID BOWL;CLEANER 12/1CS</t>
  </si>
  <si>
    <t>143532FUL</t>
  </si>
  <si>
    <t>GLISTEN TORNDO N-ACD RR ;CLN12/</t>
  </si>
  <si>
    <t>145064T4</t>
  </si>
  <si>
    <t>#18 SHOWER, TUB &amp; TI;DISINFECTANT 4/64OZ CS</t>
  </si>
  <si>
    <t>145134BRDY</t>
  </si>
  <si>
    <t>see 133032BRDY;</t>
  </si>
  <si>
    <t>145134HOU</t>
  </si>
  <si>
    <t>HOUSE BRITE BOWL 12/1QT;CS</t>
  </si>
  <si>
    <t>145155SAT</t>
  </si>
  <si>
    <t>SATELLITE #3 HD DESCALER 55GL DR</t>
  </si>
  <si>
    <t>145232BRDY</t>
  </si>
  <si>
    <t>BRADY SAF-T-BRIGHT BOWL;URINAL 12/1QT CS</t>
  </si>
  <si>
    <t>145232SYM</t>
  </si>
  <si>
    <t>SYM RONDO BOWL&amp;URINAL;CLN12/1C</t>
  </si>
  <si>
    <t>145302B</t>
  </si>
  <si>
    <t>SANICIDE 94 BLU;DISNFCT2X1F CS BLUE DISI</t>
  </si>
  <si>
    <t>14530490C</t>
  </si>
  <si>
    <t>COSTCO SANICIDE 94;DISINFECTANT 4/1CS</t>
  </si>
  <si>
    <t>9755-CHEP / 9888N / 9932</t>
  </si>
  <si>
    <t>145364T4</t>
  </si>
  <si>
    <t>#17 SANICIDE 94 DISN;4GPM4/64 DILSOL# SANICID</t>
  </si>
  <si>
    <t>PINK</t>
  </si>
  <si>
    <t>145402BUT</t>
  </si>
  <si>
    <t>BUTLER OD SANI KLEAN;2X1F</t>
  </si>
  <si>
    <t>1454041CEN</t>
  </si>
  <si>
    <t>ENTRAL PH7 PINE;DISINFECTANT 4/1GL CS</t>
  </si>
  <si>
    <t>145404BRDY</t>
  </si>
  <si>
    <t>BRADY LEMON DISINFECTANT;CLNR 4/1GL CS</t>
  </si>
  <si>
    <t>145404CEN</t>
  </si>
  <si>
    <t>ENTRAL PH7 LEMON;DISINFECTANT 4/1GL CS</t>
  </si>
  <si>
    <t>145404COLE</t>
  </si>
  <si>
    <t>COLE LEMON Q DISINFCT ;CON 4/1C DISINFECTANT</t>
  </si>
  <si>
    <t>145404FUL</t>
  </si>
  <si>
    <t>GLISTEN 1 STEP ;DISINFECT 4/1CS</t>
  </si>
  <si>
    <t>145404SYM</t>
  </si>
  <si>
    <t>SYM LEMON DISINFECTANT ;4/1 CS</t>
  </si>
  <si>
    <t>145405BRDY</t>
  </si>
  <si>
    <t>BRADY LEMON DISINFECTANT;CLEANER 5G PAIL</t>
  </si>
  <si>
    <t>145405SYM</t>
  </si>
  <si>
    <t>SYM LEMON DISINFECTANT;5 GAL</t>
  </si>
  <si>
    <t>145455BRDY</t>
  </si>
  <si>
    <t>BRADY LEMON DISINFECTANT;CLEANER 55GL DRUM</t>
  </si>
  <si>
    <t>145455CEN</t>
  </si>
  <si>
    <t>ENTRAL PH 7 LEMON;DISINFECTANT 55GL DR</t>
  </si>
  <si>
    <t>1454644T1BRDY</t>
  </si>
  <si>
    <t>BRADY#15 LEMON;DISINFECTANTD/S+1GPM4/64</t>
  </si>
  <si>
    <t>1454644T4COLE</t>
  </si>
  <si>
    <t>COLE# 406 LEMON Q ;DIS4/64OZ CS DISINFECTAN</t>
  </si>
  <si>
    <t>1454644T4FUL</t>
  </si>
  <si>
    <t>145464T4</t>
  </si>
  <si>
    <t>CITRA CIDE DSNF4GPM;DILSOL#15 4/64OZ</t>
  </si>
  <si>
    <t>145504HEA</t>
  </si>
  <si>
    <t>145HEA</t>
  </si>
  <si>
    <t>HEALTH KENNEL KARE SC;4/1 CS</t>
  </si>
  <si>
    <t>COR-11</t>
  </si>
  <si>
    <t>H.TECH</t>
  </si>
  <si>
    <t>145505HEA</t>
  </si>
  <si>
    <t>HEALTH KENNEL KARE SC 5;GL PL</t>
  </si>
  <si>
    <t>145530HEA</t>
  </si>
  <si>
    <t>HEALTH KENNEL KARE 30G;DR</t>
  </si>
  <si>
    <t>30GL</t>
  </si>
  <si>
    <t>97500 - 30GL NATURAL</t>
  </si>
  <si>
    <t>145555HEA</t>
  </si>
  <si>
    <t>HEALTH KENNEL KARE SC;55G DR</t>
  </si>
  <si>
    <t>COR-18</t>
  </si>
  <si>
    <t>145655BRDY</t>
  </si>
  <si>
    <t>BRADY PRO QUAT SANITIZER;55GAL DRUM</t>
  </si>
  <si>
    <t>145655WAL</t>
  </si>
  <si>
    <t>WALTER TOILET WASH55G DR;</t>
  </si>
  <si>
    <t>145701K</t>
  </si>
  <si>
    <t>NDC 128 DISINFECTANT 1GL;</t>
  </si>
  <si>
    <t>COR-22/SDS/SCNDY</t>
  </si>
  <si>
    <t>SECONDARY</t>
  </si>
  <si>
    <t>NDC 128 DISINFECTANT 4/1;GL CS</t>
  </si>
  <si>
    <t>COR-22</t>
  </si>
  <si>
    <t>146004BRDY</t>
  </si>
  <si>
    <t>BRADY N/A DISINFECTANT ;4/1 CS</t>
  </si>
  <si>
    <t>146032BRDY</t>
  </si>
  <si>
    <t>BRADY N/A DISINFECTANT;12/1CS</t>
  </si>
  <si>
    <t>146055BRDY</t>
  </si>
  <si>
    <t>BRADY N/A DISINFECTANT;55 GL DRUM</t>
  </si>
  <si>
    <t>146104BRDY</t>
  </si>
  <si>
    <t>BRADY TURBO DC ONE STEP;DISINFECTANT CONC 4/1CS</t>
  </si>
  <si>
    <t>DDC ONE-STEP DISINFE;DEODIZER CLEANER 5GL PL</t>
  </si>
  <si>
    <t>146105BRDY</t>
  </si>
  <si>
    <t>BRADY TURBO DC ONE STEP;DISINFECTANT CLEANER 5GL</t>
  </si>
  <si>
    <t>1461644T1BRDY</t>
  </si>
  <si>
    <t>BRADY#17 TURBO DC D/S;1 GPM 4/64CS DISNFECTANT</t>
  </si>
  <si>
    <t>146164T1</t>
  </si>
  <si>
    <t>#14 DDC ONE-STEP;DISNFNT4/64OZ DILSOL# DD</t>
  </si>
  <si>
    <t>1462644T4BRDY</t>
  </si>
  <si>
    <t>BRADY#16 HEALTH CARE;DISINFECTANT D/S 4/64</t>
  </si>
  <si>
    <t>146264T4</t>
  </si>
  <si>
    <t>#16 RETALIATE;DISNFCT 4GPM 4/64OZ DILS</t>
  </si>
  <si>
    <t>146304HD</t>
  </si>
  <si>
    <t>SURFACE SAFE MILDEW;4/1C</t>
  </si>
  <si>
    <t>146332BRDY</t>
  </si>
  <si>
    <t>BRADY BLEACH FREE MILDEW;REMOVER 12/1QT CS</t>
  </si>
  <si>
    <t>146332BT</t>
  </si>
  <si>
    <t>146332HD</t>
  </si>
  <si>
    <t>146332SYM</t>
  </si>
  <si>
    <t>SYM RHYTHM MOLD MILDEW REMOVER 12/CS</t>
  </si>
  <si>
    <t>SYMPHONY</t>
  </si>
  <si>
    <t>146404SYM</t>
  </si>
  <si>
    <t>SYM CANON NON ACID CLNR;4/1GL CS</t>
  </si>
  <si>
    <t>146432SYM</t>
  </si>
  <si>
    <t>SYM CANON NON ACID CLNR ;12/1CS</t>
  </si>
  <si>
    <t>PEROXIDE RTU DISINFECTNT;CLEANER 4/1GL CS</t>
  </si>
  <si>
    <t>147004SCP</t>
  </si>
  <si>
    <t>SCP MULTI SRFCE DISNFCT; 4/1CS</t>
  </si>
  <si>
    <t>SCP</t>
  </si>
  <si>
    <t>PEROXIDE RTU DISINFECT;CLEANR 6/1CS INCL 1SPRYR</t>
  </si>
  <si>
    <t>[ 1 SPRYRS IN CS ]</t>
  </si>
  <si>
    <t>9904 (WHITE) // 9889 (BX)</t>
  </si>
  <si>
    <t>99580 - 23107 SPRY</t>
  </si>
  <si>
    <t>147032SCP</t>
  </si>
  <si>
    <t>SCP MULTI SRFCE DISNFCT; 12/1CS</t>
  </si>
  <si>
    <t>147032LAUSD</t>
  </si>
  <si>
    <t>LAUSD PEROXIDE RTU W/;SPRAYER 12/1QT CS</t>
  </si>
  <si>
    <t>SPRYR ON BTLS</t>
  </si>
  <si>
    <t>150004BRDY</t>
  </si>
  <si>
    <t>BRADY PRESPRAY &amp; BONNET ;4/1CS</t>
  </si>
  <si>
    <t>150004SYM</t>
  </si>
  <si>
    <t>SYM PRELUDE CARPET;PRESPRY 4/1 CARPET PRESP</t>
  </si>
  <si>
    <t>1500644T4BRDY</t>
  </si>
  <si>
    <t>BRADY#14 PRESPRAY &amp;;BONNET D/S 4/64OZ CS</t>
  </si>
  <si>
    <t>150504COLE</t>
  </si>
  <si>
    <t>COLE FIRST STRK PRESPRAY;/BONNET 4/1GL CS</t>
  </si>
  <si>
    <t>151104BRDY</t>
  </si>
  <si>
    <t>BRADY FOAMING SHAMPOO ;4/1CS</t>
  </si>
  <si>
    <t>151104PCO</t>
  </si>
  <si>
    <t>PICO POWER CLN RUG;SHMPO 4/1CS</t>
  </si>
  <si>
    <t>PICO JAN</t>
  </si>
  <si>
    <t>151104RP</t>
  </si>
  <si>
    <t>ROYAL RUG PRO CONC ;SHMPO 4/1CS CONCENTRATED</t>
  </si>
  <si>
    <t>151204RP</t>
  </si>
  <si>
    <t>ROYAL BUBBLE GUM DEOD;4/1GL CS</t>
  </si>
  <si>
    <t>151804BRDY</t>
  </si>
  <si>
    <t>BRADY MIN MOISTURE GREEN;CARPET CLEANER 4/1GL CS</t>
  </si>
  <si>
    <t>151932BRDY</t>
  </si>
  <si>
    <t>BRADY OXY ENCAPSULATING;12/1QT CS</t>
  </si>
  <si>
    <t>151904BRDY</t>
  </si>
  <si>
    <t>BRADY OXY ENCAPSULATING;4/1GL CS</t>
  </si>
  <si>
    <t>151855BRDY</t>
  </si>
  <si>
    <t>BRADY MIN MOISTURE GREEN;CARPET CLEANER 55GL DRUM</t>
  </si>
  <si>
    <t>1518644T4BRDY</t>
  </si>
  <si>
    <t>BRADY#3 MIN MOIST CARPT;4/64OZ CARPET G.SEAL 4GP</t>
  </si>
  <si>
    <t>151864T4</t>
  </si>
  <si>
    <t>#305 IMPACT EES 4GPM;4/64OZ CS DILSOL# IMPACT</t>
  </si>
  <si>
    <t>152004PCO</t>
  </si>
  <si>
    <t>PICO POWER CLN STEAM OUT; 4/1CS</t>
  </si>
  <si>
    <t>152102BCI</t>
  </si>
  <si>
    <t>BCI DEEP 2/1F GL CS;</t>
  </si>
  <si>
    <t>152104BRDY</t>
  </si>
  <si>
    <t>BRADY EXTRACTION CLEANER;4/1GL CS</t>
  </si>
  <si>
    <t>152104COLE</t>
  </si>
  <si>
    <t>COLE HDX CARPET CLEANER ;4/1 CS</t>
  </si>
  <si>
    <t>152104GS</t>
  </si>
  <si>
    <t>GENIE ALL IN ONE;EXTRACTION 4/1GL CS</t>
  </si>
  <si>
    <t>152104NLMQ</t>
  </si>
  <si>
    <t>NEILMARQ X-TRACT AWAY ;4/1CS **QUICK KLEEN X-TR</t>
  </si>
  <si>
    <t>152155BRDY</t>
  </si>
  <si>
    <t>BRADY EXTRACTION CLEANER;55 GL DRUM</t>
  </si>
  <si>
    <t>1521644T4BRDY</t>
  </si>
  <si>
    <t>BRADY#33 EXTRACTION;CLEANER D/S +4GPM 4/64CS</t>
  </si>
  <si>
    <t>152432RP</t>
  </si>
  <si>
    <t>ROYAL SEAT CLEANER;LEATHR &amp; UPHOLSTR 12/1C</t>
  </si>
  <si>
    <t>3-SPRY #23106</t>
  </si>
  <si>
    <t>152504BRDY</t>
  </si>
  <si>
    <t>BRADY DEFOAMER 4/1 CS ;</t>
  </si>
  <si>
    <t>152504BT</t>
  </si>
  <si>
    <t>BT DEFOAMER 4/1CS;</t>
  </si>
  <si>
    <t>152504COLE</t>
  </si>
  <si>
    <t>COLE DEFOAMER 4/1 GL ;CASE</t>
  </si>
  <si>
    <t>152504HD</t>
  </si>
  <si>
    <t>CONCENTRATED DEFOAMER ;4/1 CS</t>
  </si>
  <si>
    <t>152504SYM</t>
  </si>
  <si>
    <t>SYM CADENCE CARPET ;DEFOAMR 4/1</t>
  </si>
  <si>
    <t>152532SF</t>
  </si>
  <si>
    <t>FIRST STREET EXTRACTION;DEFOAMER 12X1QT CS</t>
  </si>
  <si>
    <t>153004CEN</t>
  </si>
  <si>
    <t>ENTRAL IRON HORSE CARPET;EXT/PRESPRAY 4/1GL CS</t>
  </si>
  <si>
    <t>153004FUL</t>
  </si>
  <si>
    <t>GLISTEN TRAFFIC LANE;CLNR4/1CS TRAFFICL LANE</t>
  </si>
  <si>
    <t>153004PCO</t>
  </si>
  <si>
    <t>PICO POWER CLEAN TRFC ;LN 4/1C</t>
  </si>
  <si>
    <t>1530326ACI</t>
  </si>
  <si>
    <t>ACI ALL PURPOSE SPOTER;#S1 6/32OZ CS</t>
  </si>
  <si>
    <t>6/32OZ</t>
  </si>
  <si>
    <t>9889 / 9872</t>
  </si>
  <si>
    <t>1530326BRDY</t>
  </si>
  <si>
    <t>BRADY ALL PURPSE LAUNDRY;SPOTTER S1 6/32OZ CS</t>
  </si>
  <si>
    <t>153064T4</t>
  </si>
  <si>
    <t>#201 PRESPRY&amp;HD SPTR;4GPM 4/64 DILSOL# PRESPR</t>
  </si>
  <si>
    <t>153332BRDY</t>
  </si>
  <si>
    <t>BRADY GP SPOTTER #1 12/1;CS</t>
  </si>
  <si>
    <t>153632SF</t>
  </si>
  <si>
    <t>FIRST STREET SPOT REMVR;12/1QT CS</t>
  </si>
  <si>
    <t>154004PCO</t>
  </si>
  <si>
    <t>PICO POWER CLEAN STEAM;OUT 4/1CS</t>
  </si>
  <si>
    <t>154132BRDY</t>
  </si>
  <si>
    <t>154132FH</t>
  </si>
  <si>
    <t>FERACE AEROSHINE 12/1QT;CS</t>
  </si>
  <si>
    <t>154232BRDY</t>
  </si>
  <si>
    <t>BRADY TROPICAL FRESH ;12/1CS</t>
  </si>
  <si>
    <t>1543644T1BRDY</t>
  </si>
  <si>
    <t>1543BR</t>
  </si>
  <si>
    <t>BRADY#7 CITRUS OD;NET+1GPM4/64 ODOR NEUTRA</t>
  </si>
  <si>
    <t>154404BRDY</t>
  </si>
  <si>
    <t>154505RP</t>
  </si>
  <si>
    <t>ROYAL ROSE ODOR NEUTRAL;5GL PAIL</t>
  </si>
  <si>
    <t>154832MTA</t>
  </si>
  <si>
    <t>MTA REFRESH DEODORIZER;12QT/CS</t>
  </si>
  <si>
    <t>155004MTA</t>
  </si>
  <si>
    <t>BUBBLE GUM BUS ;DEODORANT 4/1</t>
  </si>
  <si>
    <t>155004NLMQ</t>
  </si>
  <si>
    <t>NEILMARQ BAZZOK 4/1 GL;CS BUBBLE GUM</t>
  </si>
  <si>
    <t>155004PCO</t>
  </si>
  <si>
    <t>PICO JA. BUBLE GUM BUS ;DEO4/1C</t>
  </si>
  <si>
    <t>155004WES</t>
  </si>
  <si>
    <t>WESCO BUBBLE GUM 4/1 CS ;</t>
  </si>
  <si>
    <t>155604BRDY</t>
  </si>
  <si>
    <t>BRADY CITRUS DEODORANT;4/1GL CS</t>
  </si>
  <si>
    <t>155604COLE</t>
  </si>
  <si>
    <t>COLE LEMON DROP ODOR;CTRNT 4/1</t>
  </si>
  <si>
    <t>155655COLE</t>
  </si>
  <si>
    <t>COLE LEMON DROP;55GL DRUM</t>
  </si>
  <si>
    <t>1568041CEN</t>
  </si>
  <si>
    <t>ENTRAL CHERRY ALMND ;ENZYME4/1C</t>
  </si>
  <si>
    <t>1568041BRDY</t>
  </si>
  <si>
    <t>BRADY CHERRY ALMOND ODOR;ELIMINATOR 4/1GL CS</t>
  </si>
  <si>
    <t>155804BRDY</t>
  </si>
  <si>
    <t>BRADY LIQUID ENZYME;4/1CS</t>
  </si>
  <si>
    <t>155804COLE</t>
  </si>
  <si>
    <t>COLE ALIVE ENZYME 4/1 ;CS</t>
  </si>
  <si>
    <t>155804HEA</t>
  </si>
  <si>
    <t>HEALTH DRAINTAIN 4/1 GL ;CS</t>
  </si>
  <si>
    <t>155805HEA</t>
  </si>
  <si>
    <t>HEALTH DRAINTAIN 5 GAL;PAIL</t>
  </si>
  <si>
    <t>98050 / 9801UNWL</t>
  </si>
  <si>
    <t>155832BRDY</t>
  </si>
  <si>
    <t>BRADY LIQUID ENZYME ;12/1CS</t>
  </si>
  <si>
    <t>155832BT</t>
  </si>
  <si>
    <t>BT ALIVE LIQUID ENZYME;12/1QT/CS</t>
  </si>
  <si>
    <t>155832COLE</t>
  </si>
  <si>
    <t>COLE ALIVE 12/1 QT CASE;</t>
  </si>
  <si>
    <t>155832FH</t>
  </si>
  <si>
    <t>FERACE ULTRA SHINE12/1QT;CS</t>
  </si>
  <si>
    <t>155832GS</t>
  </si>
  <si>
    <t>GENIE PET STAIN AND ODOR;12/1QT CS</t>
  </si>
  <si>
    <t>155832RS</t>
  </si>
  <si>
    <t>BIO-SOLUTION 12/1 QT CS</t>
  </si>
  <si>
    <t>1559004CEN</t>
  </si>
  <si>
    <t>ENTRAL COUTRY GARDEN;ENZYM4/1C</t>
  </si>
  <si>
    <t>156004CEN</t>
  </si>
  <si>
    <t>ENTRAL GREEN APPLE ODR ;NTR4/1C ODOR NEUTRALIZER</t>
  </si>
  <si>
    <t>1561432BRDY</t>
  </si>
  <si>
    <t>BRADY COFFEE,TEA&amp;TANIN;SPOTTER 4/1QT CS</t>
  </si>
  <si>
    <t>1562321LAUSD</t>
  </si>
  <si>
    <t>LAUSD APPL ORCHRD RTU;QT+SPRYR 6QT/CS + 6 SPRA</t>
  </si>
  <si>
    <t>9889 / 98680</t>
  </si>
  <si>
    <t>156404SYM</t>
  </si>
  <si>
    <t>SYM MAJOR DIGSTR ODOR ;ELIM 4/1</t>
  </si>
  <si>
    <t>156432SYM</t>
  </si>
  <si>
    <t>SYM MAJOR DIGSTR ODR;ELIM12/1C</t>
  </si>
  <si>
    <t>156455SYM</t>
  </si>
  <si>
    <t>SYM MAJOR DIGSTR ODOR;ELIM 55G</t>
  </si>
  <si>
    <t>156502BCI</t>
  </si>
  <si>
    <t>BCI PRO-ZYME RESTROM ;2X1F G/CS</t>
  </si>
  <si>
    <t>15650475C</t>
  </si>
  <si>
    <t>CLEAR RAPID RESULTS 4/1C;</t>
  </si>
  <si>
    <t>156504BRDY</t>
  </si>
  <si>
    <t>BRADY ENZYME CLEANER &amp;;ODOR DEOD 4/1CS</t>
  </si>
  <si>
    <t>156504COLE</t>
  </si>
  <si>
    <t>COLE MR DIGESTR RESTR ;CLN 4/1C</t>
  </si>
  <si>
    <t>156504HD</t>
  </si>
  <si>
    <t>BACTERIA/ENZYME RESTRM;CLN4/1C</t>
  </si>
  <si>
    <t>156504SUP</t>
  </si>
  <si>
    <t>SUPPLY DIGESTER PLUS;4/1 CS</t>
  </si>
  <si>
    <t>SUPPLY SOL.</t>
  </si>
  <si>
    <t>156504SYM</t>
  </si>
  <si>
    <t>SYM MAJOR DIGESTR RR ;CLNR 4/1 WITH ENZYMES</t>
  </si>
  <si>
    <t>156532FH</t>
  </si>
  <si>
    <t>FERACE EXTRA SHINE12/1QT;CS</t>
  </si>
  <si>
    <t>156532SYM</t>
  </si>
  <si>
    <t>SYM MAJOR DIGSTR RSTM;CLNR12/C RESTROOM CLEANE</t>
  </si>
  <si>
    <t>156555BRDY</t>
  </si>
  <si>
    <t>BRADY ENZYME CLEANER &amp;;ODOR 55GL DR</t>
  </si>
  <si>
    <t>156604PDS</t>
  </si>
  <si>
    <t>PEARSON ENZYMATIC ;CLEANER 4/1C</t>
  </si>
  <si>
    <t>156702ACI</t>
  </si>
  <si>
    <t>ACI HC LIQUID PRE-SOAK;#1 2/1GAL CS</t>
  </si>
  <si>
    <t>156702BUT</t>
  </si>
  <si>
    <t>BUTLER LIQUID PRESOAK #1;2/1F GL/CS W/INSERT</t>
  </si>
  <si>
    <t>156702BRDY</t>
  </si>
  <si>
    <t>BRADY MAX3X PRESOAK #6; 2/1GAL CS WITH INSERT</t>
  </si>
  <si>
    <t>192004SF</t>
  </si>
  <si>
    <t>FIRST STREET DEEP FAT;FRYER CLEANER 4/1GL CS</t>
  </si>
  <si>
    <t>192004JR</t>
  </si>
  <si>
    <t>JR DEEP FAT FRYER CLEANER 4/1CS</t>
  </si>
  <si>
    <t>1568041COLE</t>
  </si>
  <si>
    <t>COLE CHERRY BOMB ODOR ;COUNTRAC 4/1 CS</t>
  </si>
  <si>
    <t>156902BCI</t>
  </si>
  <si>
    <t>BCI PRO-ZYME KITCHEN ;2X1F G/CS</t>
  </si>
  <si>
    <t>156902BUT</t>
  </si>
  <si>
    <t>BUTLER OD FLOOR GUARD ;2X1F</t>
  </si>
  <si>
    <t>156902BRDY</t>
  </si>
  <si>
    <t>BRADY MAX3X ENZYME;FLOOR CLNR #11 2X1F GL/C</t>
  </si>
  <si>
    <t>MR DIGESTER KITCHEN;CLEANER 4/1GL CS</t>
  </si>
  <si>
    <t>156964T4</t>
  </si>
  <si>
    <t>#13 MR DIGESTER KITC;CLNR 4/64OZ CS</t>
  </si>
  <si>
    <t>BEIGE</t>
  </si>
  <si>
    <t>157002BCI</t>
  </si>
  <si>
    <t>BCI OCEAN BREZE AIRE ;2X1F G/CS</t>
  </si>
  <si>
    <t>157002BUT</t>
  </si>
  <si>
    <t>BUTLER GG #89 ODOR NEUTR;2/1GL CS W/INSERT</t>
  </si>
  <si>
    <t>157004HEA</t>
  </si>
  <si>
    <t>HEALTH BOOST CLEANER ;4/1CS ADDITIVE &amp; DEODORI</t>
  </si>
  <si>
    <t>157304BRDY</t>
  </si>
  <si>
    <t>BRADY RINSE 4/1CS ;</t>
  </si>
  <si>
    <t>157304COLE</t>
  </si>
  <si>
    <t>157304HD</t>
  </si>
  <si>
    <t>FINISHING STEP CARPT ;RINSE 4/1</t>
  </si>
  <si>
    <t>LABEL</t>
  </si>
  <si>
    <t>1573644T4BRDY</t>
  </si>
  <si>
    <t>BRADY#13 CARPET RINSE;4/64OZ 4 GPM TIP</t>
  </si>
  <si>
    <t>157364T4</t>
  </si>
  <si>
    <t>#204 FINAL STEP CPT;4GPM 4/64 DILSOL# FINAL</t>
  </si>
  <si>
    <t>157604BRDY</t>
  </si>
  <si>
    <t>BRADY PROTECTOR 4/1 CS ;</t>
  </si>
  <si>
    <t>158002BCI</t>
  </si>
  <si>
    <t>BCI FRESH LINEN AIRE;2X1F G/CS</t>
  </si>
  <si>
    <t>158004BRDY</t>
  </si>
  <si>
    <t>BRADY LINEN FRESH CONC. ;4/1CS LINEN FRESH CONCEN</t>
  </si>
  <si>
    <t>158005BRDY</t>
  </si>
  <si>
    <t>BRADY LINEN FRESH CONC.;5PL LINEN FRESH CONCENTR</t>
  </si>
  <si>
    <t>98050 / 9800L</t>
  </si>
  <si>
    <t>LINEN FRESH 55 GAL D;</t>
  </si>
  <si>
    <t>DI-WATER</t>
  </si>
  <si>
    <t>1580644T1BRDY</t>
  </si>
  <si>
    <t>BRADY#6 LINEN FRSH;+1GPM4/64</t>
  </si>
  <si>
    <t>158132BRDY</t>
  </si>
  <si>
    <t>BRADY LINEN FRESH RTU;12/1CS</t>
  </si>
  <si>
    <t>158132COLE</t>
  </si>
  <si>
    <t>1582432BUT</t>
  </si>
  <si>
    <t>BUTLER LS1 ALL PURPS;SPOTR4/1C ALL PURPOSE SP</t>
  </si>
  <si>
    <t>1582432NL</t>
  </si>
  <si>
    <t>NO LABEL - LS1 ALL PRPSE;LAUNDRY 4/1QT CS</t>
  </si>
  <si>
    <t>NO LABELS</t>
  </si>
  <si>
    <t>1583432BUT</t>
  </si>
  <si>
    <t>BUTLER LS2 ALKALINE;SPTTR4/1QT ALKALINE SPOT</t>
  </si>
  <si>
    <t>1583432NL</t>
  </si>
  <si>
    <t>NO LABEL - LS2 ALKALIINE;LAUNDRY 4/1QT CS</t>
  </si>
  <si>
    <t>1584432BRDY</t>
  </si>
  <si>
    <t>BRADY ENZYME &amp; PET SPOTR;SPOTTER #2 4/1QT CS</t>
  </si>
  <si>
    <t>1584432BUT</t>
  </si>
  <si>
    <t>BUTLER LS3 ENZYME;SPTTR4/1QT ENZYME SPOTTE</t>
  </si>
  <si>
    <t>1584432NL</t>
  </si>
  <si>
    <t>NO LABEL - LS3 ENZYME4/1;LAUNDRY SPTTR 4/1CS</t>
  </si>
  <si>
    <t>1585432BUT</t>
  </si>
  <si>
    <t>BUTLER LS4 RUST &amp; IRON 4/1CS</t>
  </si>
  <si>
    <t>1585326BRDY</t>
  </si>
  <si>
    <t>BRADY RUST SPOTTER S2;6/32OZ CS</t>
  </si>
  <si>
    <t>1589432BRDY</t>
  </si>
  <si>
    <t>BRADY RED JUICE SPOTR;4/1QT CS SPOT &amp; STAIN RE</t>
  </si>
  <si>
    <t>160105RP</t>
  </si>
  <si>
    <t>ROYAL LOW TEMP RINSE AID;5GAL PAIL</t>
  </si>
  <si>
    <t>160215ACI</t>
  </si>
  <si>
    <t>ACI V-STARCH #11 15GAL;DRUM</t>
  </si>
  <si>
    <t>160305ACI</t>
  </si>
  <si>
    <t>ACI V-SET PLUS SOUR #41;5GL PAIL</t>
  </si>
  <si>
    <t>COR-21</t>
  </si>
  <si>
    <t>160305BRDY</t>
  </si>
  <si>
    <t>BRADY ULTRA EXTREME SOUR;5GAL PAIL</t>
  </si>
  <si>
    <t>160315ACI</t>
  </si>
  <si>
    <t>ACI V-SET PLUS #41 15GL;DRUM</t>
  </si>
  <si>
    <t>160315BRDY</t>
  </si>
  <si>
    <t>BRADY ULTRA EXTREME SOUR;15GL DRUM</t>
  </si>
  <si>
    <t>160355BRDY</t>
  </si>
  <si>
    <t>BRADY ULTRA EXTREME SOUR;55GL DRUM</t>
  </si>
  <si>
    <t>160355ACI</t>
  </si>
  <si>
    <t>ACI V-SET PLUS #41 55GAL;DRUM</t>
  </si>
  <si>
    <t>160505RP</t>
  </si>
  <si>
    <t>ROYAL LOW TEMP DETERGENT;5GAL PAIL</t>
  </si>
  <si>
    <t>160904BRDY</t>
  </si>
  <si>
    <t>BRADY GROUT &amp;TILE CLNR;4/1 CS</t>
  </si>
  <si>
    <t>160904HD</t>
  </si>
  <si>
    <t>GROUT CLEANER &amp; RESTR;4/1 CS</t>
  </si>
  <si>
    <t>160904WES</t>
  </si>
  <si>
    <t>WESCO GROUT CLEANER;4/1CS</t>
  </si>
  <si>
    <t>160932BRDY</t>
  </si>
  <si>
    <t>BRADY HD STONE ;CLNR/DGRS 12/1C</t>
  </si>
  <si>
    <t>161104PCO</t>
  </si>
  <si>
    <t>PICO JAN 7/11 DEGREASER ;4/1 CS</t>
  </si>
  <si>
    <t>161504BCI</t>
  </si>
  <si>
    <t>BCI SUPER DEGREASER ;4GL/CS</t>
  </si>
  <si>
    <t>161504CEN</t>
  </si>
  <si>
    <t>ENTRAL INDS STRENGTH;DEG 4/1CS INDUSTRIAL STR</t>
  </si>
  <si>
    <t>161504COLE</t>
  </si>
  <si>
    <t>COLE HBC 30 HVY DTY ;DGRS 4/1CS</t>
  </si>
  <si>
    <t>161504JC</t>
  </si>
  <si>
    <t>JANKOVICH SUPER JET;KLEEN 4/1GL CS</t>
  </si>
  <si>
    <t>JANKOVISCH</t>
  </si>
  <si>
    <t>161504IR</t>
  </si>
  <si>
    <t>CHEMIGRASA PLUS ;DEGREASR 4/1CS</t>
  </si>
  <si>
    <t>161504WES</t>
  </si>
  <si>
    <t>WESCO SUPER JET KLEEN ;4/1G CS</t>
  </si>
  <si>
    <t>161505COLE</t>
  </si>
  <si>
    <t>COLE HBC 30 HVY DTY;DEGRS 5 GL</t>
  </si>
  <si>
    <t>161555COLE</t>
  </si>
  <si>
    <t>COLE HBC 30 HVY DTY;DEGRS 55GL HEAVY DUTY DE</t>
  </si>
  <si>
    <t>161555EPS</t>
  </si>
  <si>
    <t>ERNST VBP ALL PRPSE;CL/DEG 55G</t>
  </si>
  <si>
    <t>ERNEST</t>
  </si>
  <si>
    <t>161555IR</t>
  </si>
  <si>
    <t>CHEMIGRASA PLUS DEGRESR;55G DR</t>
  </si>
  <si>
    <t>161555MBM</t>
  </si>
  <si>
    <t>MBM SUPER SOLV 55GL DRUM;</t>
  </si>
  <si>
    <t>162005BRDY</t>
  </si>
  <si>
    <t>METAL CAN</t>
  </si>
  <si>
    <t>9837 - METAL CAN</t>
  </si>
  <si>
    <t>9967-METAL CAP</t>
  </si>
  <si>
    <t>162104ASC</t>
  </si>
  <si>
    <t>SUPERCO ACTIVATE PLUS;DRAIN MAINT 4/1GL CS</t>
  </si>
  <si>
    <t>SUPERCO</t>
  </si>
  <si>
    <t>162104SC</t>
  </si>
  <si>
    <t>SUPERCO GOBBLE PLUS DRAI;MAINTAINER 4/1 CS</t>
  </si>
  <si>
    <t>162132SC</t>
  </si>
  <si>
    <t>SUPERCO GOBBLE PLUS DRAI;MAINT 12/1QT CS</t>
  </si>
  <si>
    <t>9923 / 9875</t>
  </si>
  <si>
    <t>162232BRDY</t>
  </si>
  <si>
    <t>162232RP</t>
  </si>
  <si>
    <t>ROYAL BRILLIANT BOY 12/1;12/1QT CS</t>
  </si>
  <si>
    <t>162602BCI</t>
  </si>
  <si>
    <t>BCI EZ ORANGE 2X1F ;GL/CS</t>
  </si>
  <si>
    <t>FLAT DOWN 9916</t>
  </si>
  <si>
    <t>162604AZ</t>
  </si>
  <si>
    <t>ARIZONA ORANGE CLEAN ;4/1 GL CS</t>
  </si>
  <si>
    <t>AZ POLYMER</t>
  </si>
  <si>
    <t>162604BRDY</t>
  </si>
  <si>
    <t>BRADY CITRUS DEGREASER ;4/1 CS</t>
  </si>
  <si>
    <t>162604BUT</t>
  </si>
  <si>
    <t>BUTLER CITRUS DEGREASER ;4/1CS</t>
  </si>
  <si>
    <t>162604COLE</t>
  </si>
  <si>
    <t>COLE ORANGE ALL HD ;DGRSR 4/1CS</t>
  </si>
  <si>
    <t>162604HD</t>
  </si>
  <si>
    <t>CITRUS BASED ALL PRPSE;DEG4/1C</t>
  </si>
  <si>
    <t>162604HEA</t>
  </si>
  <si>
    <t>HEALTH CAGE &amp; KENNEL;DEGREASER/DEOD. 4/1</t>
  </si>
  <si>
    <t>*STAPLES*</t>
  </si>
  <si>
    <t>162604RP</t>
  </si>
  <si>
    <t>ROYAL DEGSR ORNG ;TOUGH50% 4/1C #88075 DEG</t>
  </si>
  <si>
    <t>162604SYM</t>
  </si>
  <si>
    <t>SYM JAZZ CITRUS ;DEGREASER 4/CS</t>
  </si>
  <si>
    <t>162605BRDY</t>
  </si>
  <si>
    <t>BRADY CITRUS DEGREASER;5G PAIL</t>
  </si>
  <si>
    <t>98050-VENTED</t>
  </si>
  <si>
    <t>162605HEA</t>
  </si>
  <si>
    <t>HEALTH CAGE &amp; KENNEL;DGSR/DEODORIZER 5GL</t>
  </si>
  <si>
    <t>162605SYM</t>
  </si>
  <si>
    <t>SYM JAZZ CITRUS;DEGREASER 5G</t>
  </si>
  <si>
    <t>162630HEA</t>
  </si>
  <si>
    <t>HEALTH CAGE &amp; KENNEL;DGSR/DEODORIZER 30GL</t>
  </si>
  <si>
    <t>970500 - 30GL NATURAL</t>
  </si>
  <si>
    <t>162655BRDY</t>
  </si>
  <si>
    <t>BRADY CITRUS DEGREASER;55GL DR</t>
  </si>
  <si>
    <t>162655HEA</t>
  </si>
  <si>
    <t>HEALTH CAGE &amp; KENNEL;DGSR/DEODORIZER 55GL</t>
  </si>
  <si>
    <t>9703 - 55GL NATURAL</t>
  </si>
  <si>
    <t>1628326BRDY</t>
  </si>
  <si>
    <t>BRADY POGG #4 SPOTTER;6/1QTCS</t>
  </si>
  <si>
    <t>PVC WHITE</t>
  </si>
  <si>
    <t>9889 / 9873 PVC WHITE</t>
  </si>
  <si>
    <t>1628326SYM</t>
  </si>
  <si>
    <t>SYM SOLO GUM,GREASE;REMV 6QT/C GUM, GREASE,</t>
  </si>
  <si>
    <t>9889 / 9869 PVC CLEAR</t>
  </si>
  <si>
    <t>162904CEN</t>
  </si>
  <si>
    <t>162904FH</t>
  </si>
  <si>
    <t>FERACE SUNSHINE 4/1GL CS;</t>
  </si>
  <si>
    <t>162932FH</t>
  </si>
  <si>
    <t>FERACE SUNSHINE 12/1QT;CS</t>
  </si>
  <si>
    <t>1629604HD</t>
  </si>
  <si>
    <t>CITRUS DEGREASER ;2PK/4/CS</t>
  </si>
  <si>
    <t>PACKS</t>
  </si>
  <si>
    <t>163032JR</t>
  </si>
  <si>
    <t>JUST RIGHT ORANGE;CLEANER 12/1QT CS</t>
  </si>
  <si>
    <t>163032SF</t>
  </si>
  <si>
    <t>FIRST STREET ORANGE;CLEANER 12/1QT CS</t>
  </si>
  <si>
    <t>163204BRDY</t>
  </si>
  <si>
    <t>BRADY HD DEGREASER 4/1CS;</t>
  </si>
  <si>
    <t>163205BRDY</t>
  </si>
  <si>
    <t>BRADY HD DEGREASER 5GL;PL</t>
  </si>
  <si>
    <t>163255BRDY</t>
  </si>
  <si>
    <t>BRADY HD DEGREASER 55GL;DRUM</t>
  </si>
  <si>
    <t>163255SUP</t>
  </si>
  <si>
    <t>SUPPLY KNOCKOUT HVY DTY;DEGREASER 55GL DRUM</t>
  </si>
  <si>
    <t>163604IR</t>
  </si>
  <si>
    <t>1636IR</t>
  </si>
  <si>
    <t>ACTIV-O DEGREASER 4/1CS ;</t>
  </si>
  <si>
    <t>164032BRDY</t>
  </si>
  <si>
    <t>BRADY GRAFFITI REMOVER;12/1QT CS</t>
  </si>
  <si>
    <t>164104HD</t>
  </si>
  <si>
    <t>COMPLETE GRAFFITI ;REMVER 4/1CS</t>
  </si>
  <si>
    <t>164332BCI</t>
  </si>
  <si>
    <t>BCI OXY ORANGE +1SPYR;12/1QTCS</t>
  </si>
  <si>
    <t>164332BO</t>
  </si>
  <si>
    <t>ALL-IN-ONE ORANGE OXY;W/SPRAYER 12/1QT CS</t>
  </si>
  <si>
    <t>9755-BP / 9923C/9870</t>
  </si>
  <si>
    <t>164332BRDY</t>
  </si>
  <si>
    <t>BRADY OXY CITRUS RTU;ALL-N-ONE 12/1QT CS</t>
  </si>
  <si>
    <t>164332CEK</t>
  </si>
  <si>
    <t>CEK STONE CLEANER 12/1CS;</t>
  </si>
  <si>
    <t>164332COLE</t>
  </si>
  <si>
    <t>COLE OXY CTRS ALL-N-1;RTU12/1C</t>
  </si>
  <si>
    <t>164332CMI</t>
  </si>
  <si>
    <t>CMI STONE &amp; COUNTERTOP; 12/1QT CS</t>
  </si>
  <si>
    <t>164332GS</t>
  </si>
  <si>
    <t>GENIE OXY CLEANER 12/1QT;CS</t>
  </si>
  <si>
    <t>164332LO</t>
  </si>
  <si>
    <t>164332HD</t>
  </si>
  <si>
    <t>ALL IN ONE ORNGE OXY;CLNR 12/1 W/ SPRAYERS</t>
  </si>
  <si>
    <t>BX LBL FRNT&amp;BACK</t>
  </si>
  <si>
    <t>9923C/9870 (BX LBLS)</t>
  </si>
  <si>
    <t>164390LO</t>
  </si>
  <si>
    <t>ALL N ONE ORANGE OXY CLN;6/15CNT-SRP F/32OZ BTL</t>
  </si>
  <si>
    <t>DISP-SRP15CT / 9870</t>
  </si>
  <si>
    <t>164390DISP</t>
  </si>
  <si>
    <t>DISPLAYS</t>
  </si>
  <si>
    <t>DISP-HEADER-LO / DISP-BASE-LO</t>
  </si>
  <si>
    <t>DISP-HSC-SUPPORT</t>
  </si>
  <si>
    <t>DISP-HSC-SHROUD</t>
  </si>
  <si>
    <t>164332HEA</t>
  </si>
  <si>
    <t>HEALTH OXY CAGE&amp;KENNEL+1;spry12</t>
  </si>
  <si>
    <t>164332MB</t>
  </si>
  <si>
    <t>EASY STONE EASY OXY;12QT/CS</t>
  </si>
  <si>
    <t>164332P</t>
  </si>
  <si>
    <t>EASY STONE PRESTIGE;CLEAN 12/1QT CS</t>
  </si>
  <si>
    <t>164332RES</t>
  </si>
  <si>
    <t>EASY STONE EASY OXY;12/1QT CS</t>
  </si>
  <si>
    <t>164332RV</t>
  </si>
  <si>
    <t>REVIVIFY;12/1QT CS</t>
  </si>
  <si>
    <t>164332ST</t>
  </si>
  <si>
    <t>SELLERS T STONE &amp;;COUNTRP 12/1 STONE &amp; COU</t>
  </si>
  <si>
    <t>164332SYM</t>
  </si>
  <si>
    <t>SYM UPBEAT ALL-N-1;PEROXIDE12/ UPBEAT ALL-N</t>
  </si>
  <si>
    <t>164332W</t>
  </si>
  <si>
    <t>WORTHY PREMIUM STONE &amp;;MULTIPURPOSE CLNR 12/1CS</t>
  </si>
  <si>
    <t>164332WM</t>
  </si>
  <si>
    <t>WA MARBLE COUNTER TOP;CL12/1CS WASHINGTON MARB</t>
  </si>
  <si>
    <t>164355RES</t>
  </si>
  <si>
    <t>EASY STONE EASY OXY 55GL;DRUM</t>
  </si>
  <si>
    <t>164464T4</t>
  </si>
  <si>
    <t>#302 PRISTINE 4GPM ;4/64OZ CS DILSOL# PRISTI</t>
  </si>
  <si>
    <t>164532RP</t>
  </si>
  <si>
    <t>ROYAL GRAFFITI BUSTER;12/1QT CS</t>
  </si>
  <si>
    <t>165604CEN</t>
  </si>
  <si>
    <t>OBSOLETE;ENTRAL PREMIUM WASH &amp;</t>
  </si>
  <si>
    <t>165804RP</t>
  </si>
  <si>
    <t>ROYAL CAR WASH N WAX 4/1;GL CS</t>
  </si>
  <si>
    <t>165855RP</t>
  </si>
  <si>
    <t>ROYAL POLISH AUTO WASH;N WX55G AUTO WASH N WAX</t>
  </si>
  <si>
    <t>166355IRS</t>
  </si>
  <si>
    <t>NATIONAL CONCRETE REMOVR;55GL DR</t>
  </si>
  <si>
    <t>167604BRDY</t>
  </si>
  <si>
    <t>BRADY FANTASTICO GP;CLEANER 4/1GL CS</t>
  </si>
  <si>
    <t>167604BUT</t>
  </si>
  <si>
    <t>BUTLER LAVANDA 4/1GL CS;</t>
  </si>
  <si>
    <t>167604FH</t>
  </si>
  <si>
    <t>FERACE SUPER SHINE 4/1GL;CS</t>
  </si>
  <si>
    <t>167604SUP</t>
  </si>
  <si>
    <t>SUPPLY BRILLANTE LAVNDR;APC4/1 LAVENDER ALL PURP</t>
  </si>
  <si>
    <t>167604SYM</t>
  </si>
  <si>
    <t>SYM FINEZA ALL PURPOSE ;4/1CS</t>
  </si>
  <si>
    <t>167605BRDY</t>
  </si>
  <si>
    <t>BRADY FANTASTICO GP;CLEANER 5GL PAIL</t>
  </si>
  <si>
    <t>167632FH</t>
  </si>
  <si>
    <t>FERACE SUPER SHINE12/1QT;CS</t>
  </si>
  <si>
    <t>167632ROY</t>
  </si>
  <si>
    <t>ROYALTY VIVIDO ALL PRPS;CL12/1 ALL PURPOSE CLEAN</t>
  </si>
  <si>
    <t>9870 PET / 9923C</t>
  </si>
  <si>
    <t>167655SAT</t>
  </si>
  <si>
    <t>SATELLITE #8 ALL PURPOSE CLNR 55GL DRUM</t>
  </si>
  <si>
    <t>178032BRDY</t>
  </si>
  <si>
    <t>BRADY LEMON OIL12/1QT CS;</t>
  </si>
  <si>
    <t>178204RP</t>
  </si>
  <si>
    <t>ROYAL LEMON OIL POLISH ;L4/1 CS</t>
  </si>
  <si>
    <t>178204SYM</t>
  </si>
  <si>
    <t>SYM GRANDIOSO LEMON OIL ;4/1CS OLD FASHION LEMON</t>
  </si>
  <si>
    <t>1782326SYM</t>
  </si>
  <si>
    <t>SYM GRANDIOSO LEMON OIL;6/32CS</t>
  </si>
  <si>
    <t>178532BRDY</t>
  </si>
  <si>
    <t>BRADY MULTI-SURFACE;POLISH &amp; PROTECT 12/1CS</t>
  </si>
  <si>
    <t>178532CEN</t>
  </si>
  <si>
    <t>178532FUL</t>
  </si>
  <si>
    <t>9082FUL / 98680</t>
  </si>
  <si>
    <t>178555BRDY</t>
  </si>
  <si>
    <t>BRADY MULTI-SURFACE;POLISH &amp; PROTECTANT 55GL</t>
  </si>
  <si>
    <t>178732BRDY</t>
  </si>
  <si>
    <t>BRADY STAINLESS STEEL;POLISH 12/1QT CS</t>
  </si>
  <si>
    <t>9923 /9873 - PVC WHITE</t>
  </si>
  <si>
    <t>178832BRDY</t>
  </si>
  <si>
    <t>BRADY LEMON FURN POLISH+;1SPRAYER 12/1CS</t>
  </si>
  <si>
    <t>1 SPRAYER/CASE</t>
  </si>
  <si>
    <t>9928 / 9902 (CLEAR)</t>
  </si>
  <si>
    <t>179004WES</t>
  </si>
  <si>
    <t>WESTCOAST CLEARTEX ;4/1CS</t>
  </si>
  <si>
    <t>17913204BRDY</t>
  </si>
  <si>
    <t>BRADY CHANDELIER &amp; SILK;PLANT CLEANER 4/1CS</t>
  </si>
  <si>
    <t>9963-HEATSEAL</t>
  </si>
  <si>
    <t>179132FH</t>
  </si>
  <si>
    <t>FERACE MORE SHINE 12/1QT;CS</t>
  </si>
  <si>
    <t>179204CEN</t>
  </si>
  <si>
    <t>179204FUL</t>
  </si>
  <si>
    <t>GLISTEN GLASS &amp; SURFACE ;4/1 CS FULTON# 988806</t>
  </si>
  <si>
    <t>179204HD</t>
  </si>
  <si>
    <t>NO STREAK GLASS CLEANER ;4/1 CS</t>
  </si>
  <si>
    <t>179204MBM</t>
  </si>
  <si>
    <t>MBM WINDOW CLEANER;4/1GL CS</t>
  </si>
  <si>
    <t>179204PCO</t>
  </si>
  <si>
    <t>PICO JAN. SEE THRU 4/1 ;CS</t>
  </si>
  <si>
    <t>179232BRDY</t>
  </si>
  <si>
    <t>BRADY GLASS CLEANER RTU;12/1QT CS</t>
  </si>
  <si>
    <t>179232SF</t>
  </si>
  <si>
    <t>FIRST STREET GLASS CLNR;WITH AMONIA 12/1QT CS</t>
  </si>
  <si>
    <t>179232JR</t>
  </si>
  <si>
    <t>JR GLASS CLNR W/AMMONIA 12/1CS</t>
  </si>
  <si>
    <t>179255CEN</t>
  </si>
  <si>
    <t>ENTRAL TRIPLE CRWN;GLASS 55GL DR</t>
  </si>
  <si>
    <t>179304WES</t>
  </si>
  <si>
    <t>WEST BRILLIANT CONC GLS ;CL4/1C CONCENTRATED GLAS</t>
  </si>
  <si>
    <t>179402BUT</t>
  </si>
  <si>
    <t>BUTLER OD CLEAR VIEW ;2X1F G/CS CLEAR VIEW GLA</t>
  </si>
  <si>
    <t>179704BRDY</t>
  </si>
  <si>
    <t>BRADY GLASS CLEANER RTU;4/1CS</t>
  </si>
  <si>
    <t>179704COLE</t>
  </si>
  <si>
    <t>COLE SPARKLE GLSS CLR ;RTU 4/1C</t>
  </si>
  <si>
    <t>179704EPS</t>
  </si>
  <si>
    <t>179704ROY</t>
  </si>
  <si>
    <t>ROYALTY GLASS CLEANER;4/1 CS</t>
  </si>
  <si>
    <t>179704SYM</t>
  </si>
  <si>
    <t>SYM OCTAVE GLASS CLEANER;4G/CS</t>
  </si>
  <si>
    <t>179732COLE</t>
  </si>
  <si>
    <t>179732FUL</t>
  </si>
  <si>
    <t>GLISTEN GLASS &amp; HARD ;CL12/1CS GLASS &amp; HARD SU</t>
  </si>
  <si>
    <t>179755BRDY</t>
  </si>
  <si>
    <t>BRADY GLASS CLEANER RTU;55 GAL</t>
  </si>
  <si>
    <t>179804RP</t>
  </si>
  <si>
    <t>ROYAL CLNR GLSS SPARKLE ;RTU4/1 #88210 NON-AMMONI</t>
  </si>
  <si>
    <t>180004BRDY</t>
  </si>
  <si>
    <t>BRADY GLASS CLEANER CONC;20:1 4/1GL CS</t>
  </si>
  <si>
    <t>180004CEN</t>
  </si>
  <si>
    <t>ENTRAL CONC GLASS&amp; HRD;SRFC4/1 HARD SURFACE CLE</t>
  </si>
  <si>
    <t>180004COLE</t>
  </si>
  <si>
    <t>COLE SPRKL II GLS CL ;CONC 4/1C SPARKLE II GLA</t>
  </si>
  <si>
    <t>180004SYM</t>
  </si>
  <si>
    <t>SYM KEY 20:1 ;GLASS&amp;SURFC 4/1CS</t>
  </si>
  <si>
    <t>180005BRDY</t>
  </si>
  <si>
    <t>BRADY GLASS CLNR;CONC.20:1 5GL GLASS CLEA</t>
  </si>
  <si>
    <t>180055BRDY</t>
  </si>
  <si>
    <t>BRADY GLASS CLEANER CONC;20:1 55GL DRUM</t>
  </si>
  <si>
    <t>180305MTA</t>
  </si>
  <si>
    <t>180MTA</t>
  </si>
  <si>
    <t>MTA OXY GLASS CLNR RTU;5G PL</t>
  </si>
  <si>
    <t>1803275MTA</t>
  </si>
  <si>
    <t>MTA OXY GLASS CLEANER;275GL TOTE</t>
  </si>
  <si>
    <t>RETURNABLE TOTE</t>
  </si>
  <si>
    <t>180364T1</t>
  </si>
  <si>
    <t>#301 GLACIER 1GPM TI;4/64OZ CS DILSOL# GLACIE</t>
  </si>
  <si>
    <t>180704ACI</t>
  </si>
  <si>
    <t>ACI ALL TEMP DETERGENT;PLUS #12 4/1GL CS</t>
  </si>
  <si>
    <t>180705ACI</t>
  </si>
  <si>
    <t>ACI ALL TEMP DETERGENT;PLUS #12 5GAL PAIL</t>
  </si>
  <si>
    <t>180705SF</t>
  </si>
  <si>
    <t>FIRST STREET HI TEMP MCH;DISH DETERGENT 5GL PAIL</t>
  </si>
  <si>
    <t>9800L-180705SF</t>
  </si>
  <si>
    <t>180705JR</t>
  </si>
  <si>
    <t>JR HI TEMP MACHINE DISH DETERGENT 5GL PAIL</t>
  </si>
  <si>
    <t>9800L-180705JR</t>
  </si>
  <si>
    <t>180904FUL</t>
  </si>
  <si>
    <t>GLISTEN GREEN SASSY;P&amp;P4/1CS POT &amp; PAN DETER</t>
  </si>
  <si>
    <t>180904LC</t>
  </si>
  <si>
    <t>L&amp;C LEMON LIQ DISH SOAP;4/1 CS</t>
  </si>
  <si>
    <t>180904ROY</t>
  </si>
  <si>
    <t>ROYALTY DISH DETERGENT;4/1 CS</t>
  </si>
  <si>
    <t>180904SYM</t>
  </si>
  <si>
    <t>SYM INTRO DISH ;DETERGENT 4/1CS</t>
  </si>
  <si>
    <t>180904YCEN</t>
  </si>
  <si>
    <t>ENTRAL WASH &amp; WAX 4/1 CS;</t>
  </si>
  <si>
    <t>180904YFUL</t>
  </si>
  <si>
    <t>GLISTEN LEMON SUDS UP ;4/1 CS</t>
  </si>
  <si>
    <t>180932SYM</t>
  </si>
  <si>
    <t>181004BRDY</t>
  </si>
  <si>
    <t>BRADY PREMIUM DISH SOAP;4/1 CS</t>
  </si>
  <si>
    <t>181004MBM</t>
  </si>
  <si>
    <t>MBM LIQUID DISH SOAP ;4/1CS</t>
  </si>
  <si>
    <t>181004NG</t>
  </si>
  <si>
    <t>NAT.GROCRS LEMON ;LIQ.SOAP 4/1C</t>
  </si>
  <si>
    <t>181005BRDY</t>
  </si>
  <si>
    <t>BRADY PREMIUM DISH SOAP;5GAL PL</t>
  </si>
  <si>
    <t>181032BRDY</t>
  </si>
  <si>
    <t>BRADY PREMIUM DISH SOAP;12/1CS</t>
  </si>
  <si>
    <t>181304BRDY</t>
  </si>
  <si>
    <t>BRADY MELON FOAMING;4/1 CS</t>
  </si>
  <si>
    <t>181304FH</t>
  </si>
  <si>
    <t>FERACE GREEN VIEW FOAMNG;HAND SOAP 4/1GL CS</t>
  </si>
  <si>
    <t>181304HEA</t>
  </si>
  <si>
    <t>HLTH HNY DEW DLIGHT ;FOAM SP4/1</t>
  </si>
  <si>
    <t>181316F</t>
  </si>
  <si>
    <t>HONEY DEW FOAMING SOAP;16OZ 12/1CS</t>
  </si>
  <si>
    <t>9833 / 9833BOX / 9833DIVIDER</t>
  </si>
  <si>
    <t>9833P</t>
  </si>
  <si>
    <t>181334F</t>
  </si>
  <si>
    <t>HONEY DEW FOAM SOAP;1000ML 4/1 CARTRIDGE W/</t>
  </si>
  <si>
    <t>9834/9834P/9834BOX &amp; TRAY</t>
  </si>
  <si>
    <t>9834P - PUMP</t>
  </si>
  <si>
    <t>181404SYM</t>
  </si>
  <si>
    <t>SYM LYRIC PREM DISH ;DETERG 4/C</t>
  </si>
  <si>
    <t>181405SYM</t>
  </si>
  <si>
    <t>SYM LYRIC PREM DISH;DETERGN 5G</t>
  </si>
  <si>
    <t>181532BRDY</t>
  </si>
  <si>
    <t>BRADY PINK DISH SOAP;12/1 CS</t>
  </si>
  <si>
    <t>181602ACI</t>
  </si>
  <si>
    <t>ACI HC SUPER SUDS #5 2/1;CS W/INSERT</t>
  </si>
  <si>
    <t>181602BUT</t>
  </si>
  <si>
    <t>BUTLER OD HI SUDS 2X1F ;GL/CS</t>
  </si>
  <si>
    <t>181602BRDY</t>
  </si>
  <si>
    <t>BRADY MAX3X POT &amp; PAN #4;2/1F GL/CS</t>
  </si>
  <si>
    <t>181604BCI</t>
  </si>
  <si>
    <t>BCI CLEAN GRN HD CON POT;AND PAN DETERGENT 4/1GL</t>
  </si>
  <si>
    <t>181604BRDY</t>
  </si>
  <si>
    <t>BRADY CLEAN SOL DISH ;DETERG 4/</t>
  </si>
  <si>
    <t>181604BUT</t>
  </si>
  <si>
    <t>BUTLER NEW EMERALD U C ;DSH4/1C</t>
  </si>
  <si>
    <t>181605ACI</t>
  </si>
  <si>
    <t>ACI POT &amp; PAN SUDS II #4;5GAL PAIL</t>
  </si>
  <si>
    <t>181605BCI</t>
  </si>
  <si>
    <t>BCI CLEAN GRN HD CONCENT;DISH DETERGENT 5 GL</t>
  </si>
  <si>
    <t>181605BRDY</t>
  </si>
  <si>
    <t>BRADY CLEAN SOL DISH;DETRGN 5G</t>
  </si>
  <si>
    <t>181605BUT</t>
  </si>
  <si>
    <t>BUTLER NEW EMERALD U C;DSH 5GL</t>
  </si>
  <si>
    <t>9805NL-1811605BUT</t>
  </si>
  <si>
    <t>181704BRDY</t>
  </si>
  <si>
    <t>BRADY PEACH FOAMING;4/1CS</t>
  </si>
  <si>
    <t>181704BUT</t>
  </si>
  <si>
    <t>BUTLER PEACH FOAMING H ;S 4/1CS</t>
  </si>
  <si>
    <t>181704COLE</t>
  </si>
  <si>
    <t>COLE PEACH FOAMING SOAP ;4/1 CS</t>
  </si>
  <si>
    <t>181704HEA</t>
  </si>
  <si>
    <t>HLTH PEACH FOAM HAND ;SOAP 4/1</t>
  </si>
  <si>
    <t>9932 (UN BX) / 9888N (NAT)</t>
  </si>
  <si>
    <t>181704LW</t>
  </si>
  <si>
    <t>L&amp;W PEACHY FOAM HAND ;SOAP4/1CS</t>
  </si>
  <si>
    <t>L&amp;W</t>
  </si>
  <si>
    <t>181716F</t>
  </si>
  <si>
    <t>PEACH FOAMING HAND;SOAP 16OZ 12/1CS</t>
  </si>
  <si>
    <t>181734F</t>
  </si>
  <si>
    <t>PEACH LSTR FOAM SP;1000ML 4/1C CARTRIDGE W/</t>
  </si>
  <si>
    <t>181802BCI</t>
  </si>
  <si>
    <t>BCI GLASS PLUS SURF;2X1F G/CS</t>
  </si>
  <si>
    <t>181802BUT</t>
  </si>
  <si>
    <t>BUTLER GG #49 GLASS&amp;MULT;SRFC CLN 2/1GL W/INSERT</t>
  </si>
  <si>
    <t>181804COLE</t>
  </si>
  <si>
    <t>COLE #402 GLASS CONC;4/1 CS SAFER C</t>
  </si>
  <si>
    <t>181804SYM</t>
  </si>
  <si>
    <t>SYM KEY 64 GLASS CONC;4/1 CS SAFER C</t>
  </si>
  <si>
    <t>1818644T1BRDY</t>
  </si>
  <si>
    <t>BRADY#4 GLASS&amp;SURFACED/S;CONC4/64OZ 1 GPM TIP SAF</t>
  </si>
  <si>
    <t>1818644T1COLE</t>
  </si>
  <si>
    <t>COLE# 402 GLASS CLNR CON;4/64 OZ CS SAFER CHOICE</t>
  </si>
  <si>
    <t>181864T1</t>
  </si>
  <si>
    <t>#402 GLASS &amp; SURF CO;4/64OZ DILSOL SAFER C</t>
  </si>
  <si>
    <t>182719SF</t>
  </si>
  <si>
    <t>FS BLUE DISH DETERGENT 19OZ 12/CS</t>
  </si>
  <si>
    <t>181932SYM</t>
  </si>
  <si>
    <t>SYM KEY GRN GLASS RTU;12QT/C SAFER C</t>
  </si>
  <si>
    <t>120504BRDY</t>
  </si>
  <si>
    <t>BRADY PINK HAND SOAP;4/1GL CS</t>
  </si>
  <si>
    <t>120504CEN</t>
  </si>
  <si>
    <t>ENTRAL PINK DELUXE HAND;SOAP 4/1GL CS</t>
  </si>
  <si>
    <t>120555CEN</t>
  </si>
  <si>
    <t>ENTRAL PINK DELUXE HAND;SOAP 55GL DRUM</t>
  </si>
  <si>
    <t>182404COLE</t>
  </si>
  <si>
    <t>COLE PINK PREMIUM HAND ;SP 4/1C</t>
  </si>
  <si>
    <t>182404fh</t>
  </si>
  <si>
    <t>FERACE BOLINGA SHINE;4/1GL CS</t>
  </si>
  <si>
    <t>182404LO</t>
  </si>
  <si>
    <t>JR PINK LOTION HAND SOAP;4/1GL CS</t>
  </si>
  <si>
    <t>182404LOW</t>
  </si>
  <si>
    <t>MTX PROF PINK LUSTER HAND SOAP 4/1CS</t>
  </si>
  <si>
    <t>156704SF</t>
  </si>
  <si>
    <t>FIRST STREET SILVER SOAK;4/1GL CASE</t>
  </si>
  <si>
    <t>156704JR</t>
  </si>
  <si>
    <t>JR SILVER SOAK 4/1 CS</t>
  </si>
  <si>
    <t>182504HEA</t>
  </si>
  <si>
    <t>182704JR</t>
  </si>
  <si>
    <t>JUST RIGHT PROFESSIONAL;GEEN DISH DETERGENT4/1CS</t>
  </si>
  <si>
    <t>182704SF</t>
  </si>
  <si>
    <t>FIRST STREET GREEN DISH;DETERGENT 4/1GL CS</t>
  </si>
  <si>
    <t>1827301JR</t>
  </si>
  <si>
    <t>JR GREEN DISH 30OZ 6/1 CS</t>
  </si>
  <si>
    <t>ALL 120 CS/PLT</t>
  </si>
  <si>
    <t>9828 (BTL) / 9933 (BX)</t>
  </si>
  <si>
    <t>SUPERVALU</t>
  </si>
  <si>
    <t>182730SF</t>
  </si>
  <si>
    <t>FS BLUE DISH DETERGENT;30oz 6/1CS</t>
  </si>
  <si>
    <t>182750JR</t>
  </si>
  <si>
    <t>JR BLUE DISH DETERGENT 50OZ 6/1 CS</t>
  </si>
  <si>
    <t>ALL 72 CS/PLT</t>
  </si>
  <si>
    <t>9850 (BTL) / 9934 (BOX)</t>
  </si>
  <si>
    <t>1827301SF</t>
  </si>
  <si>
    <t>FS GREEN DISH DETERGENT;30oz 6/1CS</t>
  </si>
  <si>
    <t>182750SF</t>
  </si>
  <si>
    <t>FS BLUE DISH DETERGENT;50oz 6/1CS</t>
  </si>
  <si>
    <t>1827501SF</t>
  </si>
  <si>
    <t>FS GREEN DISH DETERGENT 50OZ 6/1CS</t>
  </si>
  <si>
    <t>182704LO</t>
  </si>
  <si>
    <t>JR BLUE DISH DETERGENT;4/1GL CS</t>
  </si>
  <si>
    <t>1827602SF</t>
  </si>
  <si>
    <t>FIRST STREET BLUE DISH;DETERGENT 4/160oz CS</t>
  </si>
  <si>
    <t>9088 / 9890</t>
  </si>
  <si>
    <t>182804ROY</t>
  </si>
  <si>
    <t>ROYALTY PINK LOTION H S ;4/1CS PINK LOTION HAND S</t>
  </si>
  <si>
    <t>182804RP</t>
  </si>
  <si>
    <t>ROYAL SOFT PINK HAND SP;4/1GL CS</t>
  </si>
  <si>
    <t>182832RP</t>
  </si>
  <si>
    <t>ROYAL SOFT PINK HAND SP;12/1QT CS</t>
  </si>
  <si>
    <t>9875 NAT./ 9923</t>
  </si>
  <si>
    <t>182855ROY</t>
  </si>
  <si>
    <t>ROYALTY PINK LTN H S;55GL DR LOTION HAND SOAP</t>
  </si>
  <si>
    <t>182904COLE</t>
  </si>
  <si>
    <t>COLE#405 H D CLR/DGRS;CONC 4/1 HEAVY DUTY CLEA</t>
  </si>
  <si>
    <t>1829644T4COLE</t>
  </si>
  <si>
    <t>COLE#405 H D ;CLNR/DGR4/64OZ CS HEAVY</t>
  </si>
  <si>
    <t>182964T4</t>
  </si>
  <si>
    <t>#403 HD CLNR DGRS 4G;4/64OZ DILSOL# HEAVY DUT</t>
  </si>
  <si>
    <t>1830004COLE</t>
  </si>
  <si>
    <t>1830004FUL</t>
  </si>
  <si>
    <t>GLISTEN BLUE DAYBREAK ;P&amp;D4/1CS POT &amp; PAN DETER</t>
  </si>
  <si>
    <t>1830004HEA</t>
  </si>
  <si>
    <t>HEALTH DOGGIE DISH SOAP;4/1CS</t>
  </si>
  <si>
    <t>183902BUT</t>
  </si>
  <si>
    <t>BUTLER GG #71 NEUTRAL;2/1GL CS W/INSERT</t>
  </si>
  <si>
    <t>183932GS</t>
  </si>
  <si>
    <t>GENIE WOOD &amp; LAMINATE;FLOOR CLEANER 12/1QT CS</t>
  </si>
  <si>
    <t>183904HD</t>
  </si>
  <si>
    <t>WOOD &amp; LAMINATE CLNR;4/1CS</t>
  </si>
  <si>
    <t>1839644T4BRDY</t>
  </si>
  <si>
    <t>BRADY#9 NEUTRAL CLEANER;D/S 4/64CS 4 GPM TIP SAF</t>
  </si>
  <si>
    <t>1839644T4COLE</t>
  </si>
  <si>
    <t>COLE# 407 A P NEUT;CL4/64OZ CS ALL PURPOSE</t>
  </si>
  <si>
    <t>183964T4</t>
  </si>
  <si>
    <t>#404 ALL PRPSE NEUT;4GPM4/64OZ DILSOL# ALL P</t>
  </si>
  <si>
    <t>1840644T4COLE</t>
  </si>
  <si>
    <t>COLE #401 OXY CITRUS;4/64OZ CS PEROXIDE CLEAN</t>
  </si>
  <si>
    <t>184064T4</t>
  </si>
  <si>
    <t>#405 MLT-USE OXY;4GPM 4/64 DILSOL#</t>
  </si>
  <si>
    <t>184105SF</t>
  </si>
  <si>
    <t>FIRST STREET LO TEMP MAC;DISH DETERGENT 5GL PAIL</t>
  </si>
  <si>
    <t>9801UNL-184105SF</t>
  </si>
  <si>
    <t>184105JR</t>
  </si>
  <si>
    <t>JR LO TEMP MACHINE DISH DETERGENT 5GL PAIL</t>
  </si>
  <si>
    <t>9801UNL-184105JR</t>
  </si>
  <si>
    <t>184204COLE</t>
  </si>
  <si>
    <t>1842644T1BRDY</t>
  </si>
  <si>
    <t>BRADY#1 MILD ACID RR;4/64OZ 1 GPM TIP SAFER C</t>
  </si>
  <si>
    <t>BLACK</t>
  </si>
  <si>
    <t>1842644T1COLE</t>
  </si>
  <si>
    <t>COLE# 403 RESTROOM CLNR;4/64OZ CS SAFER C</t>
  </si>
  <si>
    <t>184264T1</t>
  </si>
  <si>
    <t>#401 RESTROOM CLNR;1GPM4/64OZ DILSOL SAFER</t>
  </si>
  <si>
    <t>184302BUT</t>
  </si>
  <si>
    <t>BUTLER GG #27 HAND SOAP;2/1GL CS</t>
  </si>
  <si>
    <t>184402BUT</t>
  </si>
  <si>
    <t>BUTLER GG #28 FOAM HAND;SOAP 2/1GL CS</t>
  </si>
  <si>
    <t>184404BRDY</t>
  </si>
  <si>
    <t>BRADY C/S FOAMING HAND;SOAP 4/1GL CS</t>
  </si>
  <si>
    <t>184434F</t>
  </si>
  <si>
    <t>SAFER C. #551 FOAM HS;SP1000ML4</t>
  </si>
  <si>
    <t>1000 ML</t>
  </si>
  <si>
    <t>184502BUT</t>
  </si>
  <si>
    <t>BUTLER GG #57 POT &amp; PAN;2/1GL CS W/INSERT</t>
  </si>
  <si>
    <t>184504CM</t>
  </si>
  <si>
    <t>CHEM MARK ECO SUDS 4/1GL;CS</t>
  </si>
  <si>
    <t>CHEM-MARK</t>
  </si>
  <si>
    <t>184604HEA</t>
  </si>
  <si>
    <t>HLTH PUNCHY PMGNT FOAM ;H S4/1C POMEGRANATE FOAM</t>
  </si>
  <si>
    <t>184604RP</t>
  </si>
  <si>
    <t>ROYAL FOAMING HAND SOAP ;4/1CS #88282</t>
  </si>
  <si>
    <t>184604SYM</t>
  </si>
  <si>
    <t>SYM SONATA FOAMING HAND;4/1GL CS</t>
  </si>
  <si>
    <t>184634F</t>
  </si>
  <si>
    <t>JUST RIGHT FOAM HND;SP1000ML4/ FOAM HAND SOA</t>
  </si>
  <si>
    <t>184704SYM</t>
  </si>
  <si>
    <t>SYM SCORE CHERRY;TUB&amp;TILE 4/1C</t>
  </si>
  <si>
    <t>184732SYM</t>
  </si>
  <si>
    <t>SYM SCORE CHERRY;TUB&amp;TILE 12/C</t>
  </si>
  <si>
    <t>9923 / 9875 (NAT)</t>
  </si>
  <si>
    <t>184904ROY</t>
  </si>
  <si>
    <t>ROYALTY PINK DISH SOAP;4/1 CS</t>
  </si>
  <si>
    <t>184904BRDY</t>
  </si>
  <si>
    <t>BRADY POT &amp; PAN DETERGNT;4/1GAL CS</t>
  </si>
  <si>
    <t>184905BRDY</t>
  </si>
  <si>
    <t>BRADY POT &amp; PAN DETERGEN;5GAL PAIL</t>
  </si>
  <si>
    <t>184904JR</t>
  </si>
  <si>
    <t>JR EASY PINK DISH SOAP</t>
  </si>
  <si>
    <t>182404SF</t>
  </si>
  <si>
    <t>FIRST STREET PINK HAND;SOAP 4/1GL CS</t>
  </si>
  <si>
    <t>185032HD</t>
  </si>
  <si>
    <t>HRDWOOD&amp;LAMINATE CLNR;12/1CS</t>
  </si>
  <si>
    <t>9923C \ 9870</t>
  </si>
  <si>
    <t>185104HEA</t>
  </si>
  <si>
    <t>HLTH BBLY BRY FOAM HND;SP4/1CS BUBBLY BERRY FOA</t>
  </si>
  <si>
    <t>185204HD</t>
  </si>
  <si>
    <t>SHOWER TUB &amp; TILE CLNR;4/1 CS</t>
  </si>
  <si>
    <t>185404RC</t>
  </si>
  <si>
    <t>RONG CHENG;DISHWASH GREEN 4/1G</t>
  </si>
  <si>
    <t>185404ROY</t>
  </si>
  <si>
    <t>ROYALTY GREEN DISH SOAP;4/1 CS</t>
  </si>
  <si>
    <t>185404TF</t>
  </si>
  <si>
    <t>GREEN DISHWASH DETERGENT;4/1GL CS</t>
  </si>
  <si>
    <t>TA FONG</t>
  </si>
  <si>
    <t>185404TRA</t>
  </si>
  <si>
    <t>TRADE EMERALD DISH SOAP;4/1 CS</t>
  </si>
  <si>
    <t>185404TSHN</t>
  </si>
  <si>
    <t>TEN SHAN GREEN CLR DISH;SP4/1C GREEN COLOR DISH</t>
  </si>
  <si>
    <t>PREMIUM GREEN DISH SOAP;5GAL PAIL</t>
  </si>
  <si>
    <t>185504DHS</t>
  </si>
  <si>
    <t>TERRA BREEZE DISHWASING;LIQUID 4/1GL CS</t>
  </si>
  <si>
    <t>DIVERSIFIED</t>
  </si>
  <si>
    <t>185504JR</t>
  </si>
  <si>
    <t>JUST RIGHT EASY BLUE;DISH DETERGENT 4/1GL CS</t>
  </si>
  <si>
    <t>185504SF</t>
  </si>
  <si>
    <t>SIMPLY VALUE BLUE DISH;DETERGENT 4/1GL CS</t>
  </si>
  <si>
    <t>185604CEN</t>
  </si>
  <si>
    <t>ENTRAL SPARKLE DISH;SOAP 4/1CS</t>
  </si>
  <si>
    <t>185604FRE</t>
  </si>
  <si>
    <t>FRESCO LEMON DROP DISH;SP4/1CS</t>
  </si>
  <si>
    <t>FRESCO</t>
  </si>
  <si>
    <t>185604ROY</t>
  </si>
  <si>
    <t>ROYALTY LEMON DISH SOAP ;4/1CS</t>
  </si>
  <si>
    <t>185604RP</t>
  </si>
  <si>
    <t>ROYAL LEMON DISH WASH;4/1 CS</t>
  </si>
  <si>
    <t>185604JR</t>
  </si>
  <si>
    <t>JUST RIGHT EASY LEMON;DISH 4/1GL CS</t>
  </si>
  <si>
    <t>185604SF</t>
  </si>
  <si>
    <t>SIMPLY VALUE LEMON DISH;DETERGENT 4/1GL CS</t>
  </si>
  <si>
    <t>185605DEL</t>
  </si>
  <si>
    <t>DEL REY LEMON DROP 5GAL;PAIL</t>
  </si>
  <si>
    <t>185605FRE</t>
  </si>
  <si>
    <t>FRESCO LEMON DISH SOAP;5G</t>
  </si>
  <si>
    <t>185605RP</t>
  </si>
  <si>
    <t>ROYAL LEMON DISHWASH 5G;PL</t>
  </si>
  <si>
    <t>185630JR</t>
  </si>
  <si>
    <t>JR EASY LEMON 6/CS 30OZ</t>
  </si>
  <si>
    <t>185632CEN</t>
  </si>
  <si>
    <t>ENTRAL SPARKLE DISH 12/1;</t>
  </si>
  <si>
    <t>9870 / 9923</t>
  </si>
  <si>
    <t>185804FUL</t>
  </si>
  <si>
    <t>GLISTEN PEACH FOAMING ;4/1GL CS FULTON# 149000</t>
  </si>
  <si>
    <t>186004DHS</t>
  </si>
  <si>
    <t>DHS D B HAND WASH 4/1 ;CS</t>
  </si>
  <si>
    <t>186104BRDY</t>
  </si>
  <si>
    <t>186104DHS</t>
  </si>
  <si>
    <t>DHS D B SHAMPOO 4/1 CS;</t>
  </si>
  <si>
    <t>186204DHS</t>
  </si>
  <si>
    <t>DHS D B BODY WASH 4/1 ;CS</t>
  </si>
  <si>
    <t>186304RP</t>
  </si>
  <si>
    <t>ROYAL CLNR A/PURP ;VINEGAR 4/1C #88822</t>
  </si>
  <si>
    <t>186355RP</t>
  </si>
  <si>
    <t>ROYAL ALL PURPOSE CLEANR;BASES ON VINEGAR 55GL DR</t>
  </si>
  <si>
    <t>186504DHS</t>
  </si>
  <si>
    <t>DHS WHITE TEA &amp; HONEY;HAND&amp;BODY WASH 4/1GL CS</t>
  </si>
  <si>
    <t>186504TP</t>
  </si>
  <si>
    <t>TERRA PURE HD &amp; BDY;4/1GL CS</t>
  </si>
  <si>
    <t>186604DHS</t>
  </si>
  <si>
    <t>DHS ECO BOTANICS;SHAMPOO 4/1GL CS</t>
  </si>
  <si>
    <t>186604TP</t>
  </si>
  <si>
    <t>TERRA PURE GREEN TEA;SHAMPOO 4/1GL CS</t>
  </si>
  <si>
    <t>186704DHS</t>
  </si>
  <si>
    <t>SHAMPOO LEMONGRASS TEA;4/1GL CS</t>
  </si>
  <si>
    <t>186804DHS</t>
  </si>
  <si>
    <t>BODY WASH LEMONGRASS TEA;4/1GL CS</t>
  </si>
  <si>
    <t>186904DHS</t>
  </si>
  <si>
    <t>TERRA PURE GREEN TEA;HAND &amp;BODY WASH 4/1GL CS</t>
  </si>
  <si>
    <t>1869043DHS</t>
  </si>
  <si>
    <t>ECO BOTANIC HAND &amp; BODY;WASH 4/1GL CS</t>
  </si>
  <si>
    <t>186904TP</t>
  </si>
  <si>
    <t>CLEAR TERRA PURE GREEN;TEA BODY WASH 4/1GL CS</t>
  </si>
  <si>
    <t>TERRA PURE</t>
  </si>
  <si>
    <t>187004DHS</t>
  </si>
  <si>
    <t>DHS INFUSE SHAMPOO 4/1CS;</t>
  </si>
  <si>
    <t>187104DHS</t>
  </si>
  <si>
    <t>DHS INFUSE HAND &amp; BODY;WASH 4/1GL CS</t>
  </si>
  <si>
    <t>LEMON FOAMING HAND;SOAP 4/1GL CS</t>
  </si>
  <si>
    <t>187204SF</t>
  </si>
  <si>
    <t>FS LEMON FOAMING HD SP;4/1CS</t>
  </si>
  <si>
    <t>187216F</t>
  </si>
  <si>
    <t>LEMON FOAMING HAND;SOAP 16OZ 12/1 CS</t>
  </si>
  <si>
    <t>187216JR</t>
  </si>
  <si>
    <t>JR LEMON FOAMING HAND;SOAP 16 OZ 12/1 CS</t>
  </si>
  <si>
    <t>1872616JR</t>
  </si>
  <si>
    <t>JR LEMON FOAMING HAND;SOAP 16 OZ 6/1 CS</t>
  </si>
  <si>
    <t>9833 / 9935 (6/1 BX) / 9918 (DIV)</t>
  </si>
  <si>
    <t>187216SF</t>
  </si>
  <si>
    <t>FS LEMON FOAMING HAND;SOAP 16OZ 6/1CS</t>
  </si>
  <si>
    <t>VANILLA FOAMING HAND;SOAP 4/1GL CS</t>
  </si>
  <si>
    <t>187316F</t>
  </si>
  <si>
    <t>VANILLA FOAMING HAND;SOAP 16OZ 12/1 CS</t>
  </si>
  <si>
    <t>187316JR</t>
  </si>
  <si>
    <t>JR VANILLA FOAMING HAND;SOAP 16OZ 12/1 CS</t>
  </si>
  <si>
    <t>187316SF</t>
  </si>
  <si>
    <t>FS VANILLA FOAMING HAND;SOAP 16OZ 6/1CS</t>
  </si>
  <si>
    <t>1873616JR</t>
  </si>
  <si>
    <t>JR VANILLA FOAMING HAND;SOAP 16OZ 6/1 CS</t>
  </si>
  <si>
    <t>COCONUT FOAMING HAND;SOAP 4/1GL CS</t>
  </si>
  <si>
    <t>187416F</t>
  </si>
  <si>
    <t>COCONUT FOAMING HAND;SOAP 16OZ 12/1CS</t>
  </si>
  <si>
    <t>187416JR</t>
  </si>
  <si>
    <t>JR COCONUT FOAMING HAND;SOAP 16 OZ 12/1CS</t>
  </si>
  <si>
    <t>187416SF</t>
  </si>
  <si>
    <t>FS COCONUT FOAMING HAND;SOAP 16OZ 6/1CS</t>
  </si>
  <si>
    <t>1874616JR</t>
  </si>
  <si>
    <t>JR COCONUT FOAMING HAND;SOAP 16 OZ 6/1CS</t>
  </si>
  <si>
    <t>187516SF</t>
  </si>
  <si>
    <t>FRESH SCENT-FOAMING HAND;SOAP 16OZ 6/1CS</t>
  </si>
  <si>
    <t>1875616JR</t>
  </si>
  <si>
    <t>JUST RIGHT SOFT &amp; FOAMY;HAND SOAP 16OZ 6/1CS</t>
  </si>
  <si>
    <t>190604MBM</t>
  </si>
  <si>
    <t>MBM AIRCRAFT INTERIOR;CLNR4/1C AIRCRAFT INTERI</t>
  </si>
  <si>
    <t>184904SF</t>
  </si>
  <si>
    <t>SIMPLY VALUE PINK BOUQET;POT &amp; PAN 4/1GL CS</t>
  </si>
  <si>
    <t>192102BRDY</t>
  </si>
  <si>
    <t>BRADY MAX3X AP DEGREASER;#12 2/1F GL/CS</t>
  </si>
  <si>
    <t>192102BUT</t>
  </si>
  <si>
    <t>BUTLER HI POWER 2/1F</t>
  </si>
  <si>
    <t>192104B</t>
  </si>
  <si>
    <t>HORSE POWER BLUE 4/1;</t>
  </si>
  <si>
    <t>192104BRDY</t>
  </si>
  <si>
    <t>BRADY ALL PURPOSE;DEGREASER 4/1GL CS</t>
  </si>
  <si>
    <t>192104CEN</t>
  </si>
  <si>
    <t>ENTRAL A1 COM KITCHN DEG;4/1GL CS</t>
  </si>
  <si>
    <t>192104FRE</t>
  </si>
  <si>
    <t>FRESCO GREASE LIGHTNING ;4/1 CS CAPTAIN CLEAN GRE</t>
  </si>
  <si>
    <t>192104SYM</t>
  </si>
  <si>
    <t>SYM JAZZ FOAMING ;DEGREASER 4/C</t>
  </si>
  <si>
    <t>192104Y</t>
  </si>
  <si>
    <t>YELLOW HORSE POWER 4/1;</t>
  </si>
  <si>
    <t>TAPIA</t>
  </si>
  <si>
    <t>192105BRDY</t>
  </si>
  <si>
    <t>BRADY ALL PURPOSE;DEGREASER 5G PL</t>
  </si>
  <si>
    <t>192304SYM</t>
  </si>
  <si>
    <t>FIVE ELEVEN HEAVY DUTY;DEGREASER 4/1GL CS</t>
  </si>
  <si>
    <t>SERANADE</t>
  </si>
  <si>
    <t>192304TS</t>
  </si>
  <si>
    <t>TAHOE SUP</t>
  </si>
  <si>
    <t>192305SYM</t>
  </si>
  <si>
    <t>FIVE ELEVEN HEAVY DUTY;DEGREASER 5GAL PAIL</t>
  </si>
  <si>
    <t>192355SYM</t>
  </si>
  <si>
    <t>FIVE ELEVEN HEAVY DUTY;DEGREASER 55GL DRUM</t>
  </si>
  <si>
    <t>97010 BLUE DRUM</t>
  </si>
  <si>
    <t>192504NLMQ</t>
  </si>
  <si>
    <t>NEILMRQ PROF CARPET;PRSPY 4/1C</t>
  </si>
  <si>
    <t>196204DHS</t>
  </si>
  <si>
    <t>DHS ISLAND SPA COCO;PASSION4/1 COCONUT PASSI</t>
  </si>
  <si>
    <t>1966041CEN</t>
  </si>
  <si>
    <t>ENTRAL QUENCH BODY WASH ;4/1CS</t>
  </si>
  <si>
    <t>1966055CEN</t>
  </si>
  <si>
    <t>ENTRAL QUENCH BODY WASH;55 GAL DRUM</t>
  </si>
  <si>
    <t>1966041COLE</t>
  </si>
  <si>
    <t>COLE PINA COLADA ;HAIR&amp;BODY 4/1</t>
  </si>
  <si>
    <t>1966041SYM</t>
  </si>
  <si>
    <t>SYM DOLCE BODY &amp; SHOWER ;4/1CS</t>
  </si>
  <si>
    <t>196604FUL</t>
  </si>
  <si>
    <t>GLISTEN TROPICAL BODY ;SMPO4/1C TROPICAL BODY S</t>
  </si>
  <si>
    <t>JR MOISTURIZING HAND;SOAP LEMON 4/1GL CS</t>
  </si>
  <si>
    <t>197504SF</t>
  </si>
  <si>
    <t>FS MOISTURIZING HAND;SOAP LEMON 4/1GL CS</t>
  </si>
  <si>
    <t>198332SF</t>
  </si>
  <si>
    <t>SUN HARVEST GLASS;CLEANER 12/1QT CS</t>
  </si>
  <si>
    <t>9870 / 9923C</t>
  </si>
  <si>
    <t>198532BO</t>
  </si>
  <si>
    <t>JUST RIGHT APC PLANT;BASED W/SPRAYER12/1 CS</t>
  </si>
  <si>
    <t>9755-BP / 9928 / 9902 (NATURAL)</t>
  </si>
  <si>
    <t>1985232SF</t>
  </si>
  <si>
    <t>SUN HARVEST ALL PURPOSE;CLEANER 12/1QT CS</t>
  </si>
  <si>
    <t>198604OME</t>
  </si>
  <si>
    <t>OMEGARINSE DRYING AGENT;4/1 CS</t>
  </si>
  <si>
    <t>OMEGASONICS</t>
  </si>
  <si>
    <t>198732BRDY</t>
  </si>
  <si>
    <t>BRADY C/S STAINLESS;POLISH 12/1CS</t>
  </si>
  <si>
    <t>1BA20005</t>
  </si>
  <si>
    <t>1BA205</t>
  </si>
  <si>
    <t>BUTLER ALKALI BOOSTER 5;GAL PL</t>
  </si>
  <si>
    <t>1BA20064</t>
  </si>
  <si>
    <t>BUTLER ROSE AIRE CONC ;4/1 CS</t>
  </si>
  <si>
    <t>1BA20082</t>
  </si>
  <si>
    <t>1BA284</t>
  </si>
  <si>
    <t>BUTLER OD FRESH AIRE ;2X1F</t>
  </si>
  <si>
    <t>1BA20084</t>
  </si>
  <si>
    <t>BUTLER FRESH AIRE 4/1;CS</t>
  </si>
  <si>
    <t>1BD14144</t>
  </si>
  <si>
    <t>BUTLER DIGEST 4/1 CS ;</t>
  </si>
  <si>
    <t>1BD14145</t>
  </si>
  <si>
    <t>BUTLER DIGEST 5 GAL;PAIL</t>
  </si>
  <si>
    <t>1C10004</t>
  </si>
  <si>
    <t>100 REVOLUTION FLOOR WAX;4/1CS</t>
  </si>
  <si>
    <t>CHAMPION</t>
  </si>
  <si>
    <t>1C10005</t>
  </si>
  <si>
    <t>REVOLUTION FLOOR WAX;5G PL</t>
  </si>
  <si>
    <t>1C10012</t>
  </si>
  <si>
    <t>CLEAN THAT POT;12/12 OZ BOTTLES PER CS</t>
  </si>
  <si>
    <t>9884 / 9774</t>
  </si>
  <si>
    <t>9969 - PRESSTOP</t>
  </si>
  <si>
    <t>1C11504</t>
  </si>
  <si>
    <t>#115 SAFE TILE &amp; CHR;CLNR 4/1CS</t>
  </si>
  <si>
    <t>1C11532</t>
  </si>
  <si>
    <t>115-CS/12QT SAFE TIL;CHROME CLNR 12 QT CS</t>
  </si>
  <si>
    <t>1C12005</t>
  </si>
  <si>
    <t>120 SOLV IT CLNR/ DE;5-GL PL</t>
  </si>
  <si>
    <t>1C12204</t>
  </si>
  <si>
    <t>122 SUPER D DEODORIZ;4/1 CS</t>
  </si>
  <si>
    <t>1C12504</t>
  </si>
  <si>
    <t>CITRUS DC 4/1GL CS;</t>
  </si>
  <si>
    <t>1C12505</t>
  </si>
  <si>
    <t>CITRUS DC 5GL PL;</t>
  </si>
  <si>
    <t>1C12515</t>
  </si>
  <si>
    <t>125 CITRUS DC 15GL DR;</t>
  </si>
  <si>
    <t>1C12804</t>
  </si>
  <si>
    <t>FORMULATION CCC-128;4/1GL CS</t>
  </si>
  <si>
    <t>1C128041</t>
  </si>
  <si>
    <t>FLASH 128 4/1CS;</t>
  </si>
  <si>
    <t>COR-23</t>
  </si>
  <si>
    <t>1C13004</t>
  </si>
  <si>
    <t>SUPER CLEAN 4/1CS;</t>
  </si>
  <si>
    <t>1C13004US</t>
  </si>
  <si>
    <t>130US SUPER CLEAN 4/1GL;UNCLE SAM</t>
  </si>
  <si>
    <t>UNCLE SAM</t>
  </si>
  <si>
    <t>1C13504</t>
  </si>
  <si>
    <t>135 SUCCESS CARPET S;4/1GL CS</t>
  </si>
  <si>
    <t>1C13532</t>
  </si>
  <si>
    <t>1C14504</t>
  </si>
  <si>
    <t>SPARKLE-BRITE CONC;GLASS CLNR 4/1GL CS</t>
  </si>
  <si>
    <t>1C14525</t>
  </si>
  <si>
    <t>145-2.5BX SPARKLE-BR;2.5GL BAG IN BOX</t>
  </si>
  <si>
    <t>BG</t>
  </si>
  <si>
    <t>9936 / 9937</t>
  </si>
  <si>
    <t>1C1504</t>
  </si>
  <si>
    <t>BLAST IT CLEANER/ DE;4/1 CS</t>
  </si>
  <si>
    <t>1C1505</t>
  </si>
  <si>
    <t>BLAST IT CLEANER/ DE;5GL PAIL</t>
  </si>
  <si>
    <t>1C15515</t>
  </si>
  <si>
    <t>BKT</t>
  </si>
  <si>
    <t>15-PAIL / 15-CARTON</t>
  </si>
  <si>
    <t>15-LID</t>
  </si>
  <si>
    <t>1C15515AJS</t>
  </si>
  <si>
    <t>ATLANTIC JAN</t>
  </si>
  <si>
    <t>1C15515US</t>
  </si>
  <si>
    <t>1C16004</t>
  </si>
  <si>
    <t>COLOSSUS 4/1GL CS;</t>
  </si>
  <si>
    <t>1C18004</t>
  </si>
  <si>
    <t>VERSATILE DISINFECT;</t>
  </si>
  <si>
    <t>1C18005</t>
  </si>
  <si>
    <t>VERSATILE 5GL PL;</t>
  </si>
  <si>
    <t>1C18025</t>
  </si>
  <si>
    <t>VERSATILE 2.5GL BX;</t>
  </si>
  <si>
    <t>1C2004</t>
  </si>
  <si>
    <t>EXTRACTOR 4/1GL CS;</t>
  </si>
  <si>
    <t>1C2104</t>
  </si>
  <si>
    <t>21 SUPER RELEASE 4/1;</t>
  </si>
  <si>
    <t>1C21032</t>
  </si>
  <si>
    <t>210 ODOR X 12/1CS RTU BA;CTERIAL DIGESTR &amp; DEODOR</t>
  </si>
  <si>
    <t>1C2221</t>
  </si>
  <si>
    <t>DIP-R-SPRAY 4/1CS;</t>
  </si>
  <si>
    <t>1C2223</t>
  </si>
  <si>
    <t>DIP-R-SPRAY 12/1CS;</t>
  </si>
  <si>
    <t>1C2504</t>
  </si>
  <si>
    <t>GRE SA WAY 4/1GL CS;</t>
  </si>
  <si>
    <t>1C2555</t>
  </si>
  <si>
    <t>GRE SA WAY 55GL DR;</t>
  </si>
  <si>
    <t>1C2555EG</t>
  </si>
  <si>
    <t>ECOGREEN 25 GRE SA WAY;55GL DR</t>
  </si>
  <si>
    <t>ECO GREEN</t>
  </si>
  <si>
    <t>SUPER STRIP 4/1 CS;</t>
  </si>
  <si>
    <t>1C27004AJS</t>
  </si>
  <si>
    <t>270AJS SUPER STRIP 4/1GL;CS</t>
  </si>
  <si>
    <t>1C27004US</t>
  </si>
  <si>
    <t>UNCLE SAM SUPER-STRIP;4/1 CS</t>
  </si>
  <si>
    <t>1C27005</t>
  </si>
  <si>
    <t>SUPER STRIP 5GL PL;</t>
  </si>
  <si>
    <t>9801UNWL - UN PAIL</t>
  </si>
  <si>
    <t>1C29004</t>
  </si>
  <si>
    <t>SUPER GLOSS 4/1GL CS;</t>
  </si>
  <si>
    <t>1C29005</t>
  </si>
  <si>
    <t>SUPER-GLOSS 5GL PL;</t>
  </si>
  <si>
    <t>1C29006</t>
  </si>
  <si>
    <t>6/1 CS SUPER GLOSS;</t>
  </si>
  <si>
    <t>9883 6/1 BX + 9911 DIVDR</t>
  </si>
  <si>
    <t>1C30004</t>
  </si>
  <si>
    <t>PURPLE THUNDER 4/1GL;CS</t>
  </si>
  <si>
    <t>1C300041EVCO</t>
  </si>
  <si>
    <t>EVCO PURPLE THUNDER 4/1;CASE</t>
  </si>
  <si>
    <t>FOOTHILL</t>
  </si>
  <si>
    <t>1C30005</t>
  </si>
  <si>
    <t>PURPLE THUNDER 5GL PL;</t>
  </si>
  <si>
    <t>1C31504</t>
  </si>
  <si>
    <t>SAFE STRIP 4/GL;CS</t>
  </si>
  <si>
    <t>1C33004</t>
  </si>
  <si>
    <t>WET-LOOK 4/1GL CS;</t>
  </si>
  <si>
    <t>1C33004AJS</t>
  </si>
  <si>
    <t>AJS WET LOOK 4/1CS;</t>
  </si>
  <si>
    <t>1C4004</t>
  </si>
  <si>
    <t>40 ONCE A YEAR 4/1GL CS;</t>
  </si>
  <si>
    <t>1C4005</t>
  </si>
  <si>
    <t>ONCE A YEAR 5GL PL;</t>
  </si>
  <si>
    <t>1C41504</t>
  </si>
  <si>
    <t>LIME UP TILE CLNR;DISINFECTANT 4/1 CS</t>
  </si>
  <si>
    <t>1C41532</t>
  </si>
  <si>
    <t>415 LIME UP TILE CLN;DISINFECTANT 12/1QT CS</t>
  </si>
  <si>
    <t>1C41555</t>
  </si>
  <si>
    <t>LIME UP TILE CLNR;DISINFECTANT 55GL DR</t>
  </si>
  <si>
    <t>1C42032</t>
  </si>
  <si>
    <t>GRAFFITI-X RTU 12/1;</t>
  </si>
  <si>
    <t>1C49604</t>
  </si>
  <si>
    <t>SANI-RINSE 4/CS;</t>
  </si>
  <si>
    <t>1C49605</t>
  </si>
  <si>
    <t>SANI RINSE 5GL PL;</t>
  </si>
  <si>
    <t>1C54004</t>
  </si>
  <si>
    <t>METAL BRITE RTU 4/1;(NON-AEROSOL)</t>
  </si>
  <si>
    <t>1C54032</t>
  </si>
  <si>
    <t>METAL BRITE RTU 12/1;NON-AEROSOL</t>
  </si>
  <si>
    <t>1C5504</t>
  </si>
  <si>
    <t>FOAM-X 4/1CS;</t>
  </si>
  <si>
    <t>1C6004</t>
  </si>
  <si>
    <t>TWISTER NEUT FLOOR;CLNR 4/1GL CS</t>
  </si>
  <si>
    <t>1C6005</t>
  </si>
  <si>
    <t>TWISTER 5G PL;</t>
  </si>
  <si>
    <t>1C6025</t>
  </si>
  <si>
    <t>60-2.5BX TWSTER 2.5G;IN BOX</t>
  </si>
  <si>
    <t>1C63532</t>
  </si>
  <si>
    <t>635 FRESH MIST 12QT CS;RTU ODOR NEUTIZER</t>
  </si>
  <si>
    <t>1C6404</t>
  </si>
  <si>
    <t>FORMULATION 64 (YL);CS</t>
  </si>
  <si>
    <t>1C64041</t>
  </si>
  <si>
    <t>FORMULATION 64 (RP);CS</t>
  </si>
  <si>
    <t>1C64004</t>
  </si>
  <si>
    <t>640 GREEN ALL IN ONE;DFE APPROVED</t>
  </si>
  <si>
    <t>1C64042</t>
  </si>
  <si>
    <t>SP64 SPARK 64 4/;</t>
  </si>
  <si>
    <t>1C64504</t>
  </si>
  <si>
    <t>GREEN LIGHTNING;PEROXIDE CONC 4/1GLS</t>
  </si>
  <si>
    <t>1C6504</t>
  </si>
  <si>
    <t>GRIP SEALER 4/1CS;</t>
  </si>
  <si>
    <t>1C6506</t>
  </si>
  <si>
    <t>6/1CS GRIP SEALER;</t>
  </si>
  <si>
    <t>1C6504US</t>
  </si>
  <si>
    <t>65US GRIP SEALER 4/1GL;UNCLE SAM</t>
  </si>
  <si>
    <t>1C6505</t>
  </si>
  <si>
    <t>GRIP SEALER 5GL PL;</t>
  </si>
  <si>
    <t>1C6804ACE</t>
  </si>
  <si>
    <t>68ACE SUPER LEMON FLOOR;CLNR 4/1GL CS</t>
  </si>
  <si>
    <t>ACE JAN.</t>
  </si>
  <si>
    <t>1C7504</t>
  </si>
  <si>
    <t>75 LIFT UP FLR FINIS;REMOVER 4/1GL</t>
  </si>
  <si>
    <t>1C7505</t>
  </si>
  <si>
    <t>LIFT UP FLR FINISH;REMOVER 5GL PL</t>
  </si>
  <si>
    <t>1C7804ACE</t>
  </si>
  <si>
    <t>ACE BLAST OFF DEGREASE;4/1GL CS</t>
  </si>
  <si>
    <t>1C80012</t>
  </si>
  <si>
    <t>THE PILL CLNG TAB;1/90CNT / 12/90 CNT CS</t>
  </si>
  <si>
    <t>9862 / 98351</t>
  </si>
  <si>
    <t>1C80016</t>
  </si>
  <si>
    <t>1C8004</t>
  </si>
  <si>
    <t>80 CRYSTAL CLEAR RTU;GLASS CLNR 4/1GL</t>
  </si>
  <si>
    <t>1C8032</t>
  </si>
  <si>
    <t>80 CRYSTAL CLEAR;CS RTU GLASS CLNR</t>
  </si>
  <si>
    <t>1C8204</t>
  </si>
  <si>
    <t>DESTINY FLR FNSH 4/1;</t>
  </si>
  <si>
    <t>1C8204US</t>
  </si>
  <si>
    <t>UNCLE SAM DESTINY FLOOR;FINISH 4/1CS</t>
  </si>
  <si>
    <t>1C8204AJS</t>
  </si>
  <si>
    <t>AJS DESTINY FLR FINISH;4/1GL CS</t>
  </si>
  <si>
    <t>1C8205</t>
  </si>
  <si>
    <t>DESTINY FLR FINISH;5GL PL</t>
  </si>
  <si>
    <t>1C8304</t>
  </si>
  <si>
    <t>HIGH SOLID DESTINY 4/1CS;</t>
  </si>
  <si>
    <t>1C8305</t>
  </si>
  <si>
    <t>HIGH SOLID DESTINY 5;</t>
  </si>
  <si>
    <t>1C8604ACE</t>
  </si>
  <si>
    <t>ACE SUPER LAVENDER FLOOR;CLNR 4/1CS</t>
  </si>
  <si>
    <t>1C9032</t>
  </si>
  <si>
    <t>LIME-X RTU HVY DTY;LIME RMVR GEL 12/1CS</t>
  </si>
  <si>
    <t>9872 LONG / 9923</t>
  </si>
  <si>
    <t>1C9055</t>
  </si>
  <si>
    <t>90 LIME X 55GAL DRUM;</t>
  </si>
  <si>
    <t>1C9104EVCO</t>
  </si>
  <si>
    <t>10LD201</t>
  </si>
  <si>
    <t>LD2 FOOTHILL EVCO HE LAU;NDRY DETERGENT 4/1GL</t>
  </si>
  <si>
    <t>1C9115</t>
  </si>
  <si>
    <t>``</t>
  </si>
  <si>
    <t>1C9155EG</t>
  </si>
  <si>
    <t>ECO GRN OXY LD2 55 H.E.;LAUNDRY DETRGNT 55G DR</t>
  </si>
  <si>
    <t>1C9215</t>
  </si>
  <si>
    <t>10LD501</t>
  </si>
  <si>
    <t>LD5 FABRIC SOFTENER;BACTERIACIDAL 15GL</t>
  </si>
  <si>
    <t>1C9315</t>
  </si>
  <si>
    <t>10LD601</t>
  </si>
  <si>
    <t>LD6 STAIN REMOVER OX;15GL DRUM</t>
  </si>
  <si>
    <t>1C9455EG</t>
  </si>
  <si>
    <t>ECO GRN LNDRY SOFTENER;55GL DR</t>
  </si>
  <si>
    <t>1C95004</t>
  </si>
  <si>
    <t>ULTRA GREEN HAND;SOAP 4/1CS</t>
  </si>
  <si>
    <t>1CUS95004</t>
  </si>
  <si>
    <t>ULTRA GREEN HAND;SOAP UNSCENTED 4/1CS</t>
  </si>
  <si>
    <t>1C9504</t>
  </si>
  <si>
    <t>TRANSFORM 95 CONC 4/;CS</t>
  </si>
  <si>
    <t>1C9755EG</t>
  </si>
  <si>
    <t>ECO GRN STAIN RMVR OXY;55GL DR</t>
  </si>
  <si>
    <t>COSTCO PINK HAND SOAP</t>
  </si>
  <si>
    <t>PALLET TAG</t>
  </si>
  <si>
    <t>COSTCO HD CLEANER DEGREASER</t>
  </si>
  <si>
    <t>COSTCO RINSE FLOOR</t>
  </si>
  <si>
    <t>COSTCO LEMON DISH</t>
  </si>
  <si>
    <t>1C24004</t>
  </si>
  <si>
    <t>PREFERRED LIQUID HAND;SOAP 4/1 CS</t>
  </si>
  <si>
    <t>1C24804</t>
  </si>
  <si>
    <t>EFFORTLESS LEMON LIQ;HAND SOAP 4/1GL CS</t>
  </si>
  <si>
    <t>1C7004</t>
  </si>
  <si>
    <t>STOP CONCRETE SEAL;4/1 CS</t>
  </si>
  <si>
    <t>1CPH95004</t>
  </si>
  <si>
    <t>PINK ULTRA GRN;THICK/PINK HND SOAP GL</t>
  </si>
  <si>
    <t>1CND95004</t>
  </si>
  <si>
    <t>NO DYE ULTRA GREEN H;SOAP 4/1 CS</t>
  </si>
  <si>
    <t>FS HARD</t>
  </si>
  <si>
    <t>S99-203</t>
  </si>
  <si>
    <t>Decsription</t>
  </si>
  <si>
    <t>Conversion</t>
  </si>
  <si>
    <t>UOM</t>
  </si>
  <si>
    <t>WC</t>
  </si>
  <si>
    <t>Pallet</t>
  </si>
  <si>
    <t>Conversion 2</t>
  </si>
  <si>
    <t>SYM LEMONCELLO HAND SOAP;4/1CS</t>
  </si>
  <si>
    <t>AMAZON PRESTO! DISH;LAVENDER 30OZ 2PK/CS</t>
  </si>
  <si>
    <t>AMAZON PRESTO! DISH;LEMON 30OZ 2PK/CS</t>
  </si>
  <si>
    <t>AMAZON BASICS DISH SOAP,;FRESH 30OZ 4PK/CS</t>
  </si>
  <si>
    <t>AMAZON BASICS DISH SOAP,;FRSH SCNT 50OZ SIOC</t>
  </si>
  <si>
    <t>RF FLOOR CLEANER NEUT PH;2/160 OZ CS # 1760073</t>
  </si>
  <si>
    <t>F</t>
  </si>
  <si>
    <t>SANITIZER DISINFECTANT;2/1 GL CS # 1804411</t>
  </si>
  <si>
    <t>SERENADE TAHOE BLUE;MS CLEANER 4/1 CS</t>
  </si>
  <si>
    <t>PINK LOTION HAND SOAP;2/1GL CS # 1801027</t>
  </si>
  <si>
    <t>LVT FLOOR CLEANER;4GL/CS</t>
  </si>
  <si>
    <t>GL</t>
  </si>
  <si>
    <t>105564T4</t>
  </si>
  <si>
    <t>#10 LVT FLOOR CLEANER;4GPM 4/64OZ DILSOL</t>
  </si>
  <si>
    <t>105604SYM</t>
  </si>
  <si>
    <t>SERENADE SOFT&amp;MILD FOAM;HAND SOAP 4/1</t>
  </si>
  <si>
    <t>1056616SYM</t>
  </si>
  <si>
    <t>SERENADE SOFT&amp;MILD FM;HAND SOAP16OZ6/1CS</t>
  </si>
  <si>
    <t>SERENADE HD KITCHEN DEGR;4/1 CASE</t>
  </si>
  <si>
    <t>105804RX</t>
  </si>
  <si>
    <t>DUST RX FAUX PLANT;CLEANER 4/1GL CS</t>
  </si>
  <si>
    <t>SERENADE PURE FOAMING;HAND SOAP 4/1</t>
  </si>
  <si>
    <t>AMAZON BASICS GLASS CLNR;32OZ 2PK/CS</t>
  </si>
  <si>
    <t>AMAZON BASICS GLASS CLNR;67.6OZ 6/CS</t>
  </si>
  <si>
    <t>NON ACID DISINFECTANT RR;12/1CS</t>
  </si>
  <si>
    <t>QT</t>
  </si>
  <si>
    <t>DDC GENERAL DISINFECTANT;CLEANER DEODORIZER 4/1CS</t>
  </si>
  <si>
    <t>106564T1</t>
  </si>
  <si>
    <t>#14 DDC GENERAL DISINFEC;4/64OZ DILSOL</t>
  </si>
  <si>
    <t>#3 ENZYME CLEANER &amp; DEOD;1GPM 4/64OZ DILSOL</t>
  </si>
  <si>
    <t>BCI FLOOR CLEANER;LAVALOSO MS 2GL/CS</t>
  </si>
  <si>
    <t>#7 LINEN FRESH DEODORANT;DILSOL 4/64OZ</t>
  </si>
  <si>
    <t>110932SYM</t>
  </si>
  <si>
    <t>SERENADE TRUMPET NON ACD;WASHROOM CLNR12/1CS</t>
  </si>
  <si>
    <t>Manual Fill</t>
  </si>
  <si>
    <t>SERENADE DOS LOCOS;OVEN GRILL CLNR 4/1 CS</t>
  </si>
  <si>
    <t>GLISTEN BLING 12/1;180026</t>
  </si>
  <si>
    <t>SERENADE DOS LOCOS;OVEN GRILL CLNR 12/1 CS</t>
  </si>
  <si>
    <t>SYM LOCO OVEN&amp;GRILL;CLNR 4/1CS</t>
  </si>
  <si>
    <t>SATELLITE #2 DESCALER;12/1 QT CS</t>
  </si>
  <si>
    <t>SATELLITE #2 DESCALER;55 GAL DRUM</t>
  </si>
  <si>
    <t>GLISTEN BRUTE FLOOR;STRPR 4/1C</t>
  </si>
  <si>
    <t>SYM FORTE HEAVY DUTY;STRIP 4/1</t>
  </si>
  <si>
    <t>POLYSTRIP 5 GAL PAIL;FLOOR STRIPPER</t>
  </si>
  <si>
    <t>MTA POLYSTRIP 5 GAL PAIL;FLOOR STRIPPER</t>
  </si>
  <si>
    <t>JR PRO HEAVY DUTY OVEN;CLEANER 4/1GL CS</t>
  </si>
  <si>
    <t>114004CAR</t>
  </si>
  <si>
    <t>CARRILLOS DAILY FLOOR;MAINTAINER 4GL/CS</t>
  </si>
  <si>
    <t>SPECTRUM 5 GAL PAIL;</t>
  </si>
  <si>
    <t>JR CARPET &amp; UPHOLSTERY;12/1 W/ 12 SPRAYER</t>
  </si>
  <si>
    <t>JUST RIGHT HD DEGREASER;4/1 CS</t>
  </si>
  <si>
    <t>JR ALL PURPOSE CLEANER;12/1QT CS</t>
  </si>
  <si>
    <t>FS ALL-PURPOSE CLEANER;12/1QT CS</t>
  </si>
  <si>
    <t>SYM CALORE NATURL LIQ HS;4/1 CS</t>
  </si>
  <si>
    <t>SYM SOPRANO PEARLIZED;LIQ HS 4/1GL CS</t>
  </si>
  <si>
    <t>REFLECT-NEUT PH A.P.;CLEANER 4GL/CS</t>
  </si>
  <si>
    <t>116704CAR</t>
  </si>
  <si>
    <t>CARRILLOS DAILY FLOOR;CLEANER 4GL/CS</t>
  </si>
  <si>
    <t>116807MTA</t>
  </si>
  <si>
    <t>MTA ANTIBACTERIAL SOAP;PROTECTION 4GL/CS</t>
  </si>
  <si>
    <t>SERENADE CALYPSO PRL WHT;HAND SOAP 4/1 CS</t>
  </si>
  <si>
    <t>#9 DAILY FLOOR CLEANER;4GPM 4/64OZ DILSOL</t>
  </si>
  <si>
    <t>119655SYM</t>
  </si>
  <si>
    <t>SYM MELODY LIQ LAUNDRY;DETERGENT 55GL DR</t>
  </si>
  <si>
    <t>BCI DISHMACHINE CLEANER;4/1GL CS</t>
  </si>
  <si>
    <t>FRAGRANCE FREE HAND SOAP;4/1GAL CS</t>
  </si>
  <si>
    <t>POLYMER 25 FLOOR FINISH;4GL/CS</t>
  </si>
  <si>
    <t>SYM HARMONY 25 HIGH;SOLIDS FLOOR 5G</t>
  </si>
  <si>
    <t>SYM ALLEGRO FRESH AP NC;4GL/CS</t>
  </si>
  <si>
    <t>127604LOW</t>
  </si>
  <si>
    <t>MTX PROF HI TRFIC FLR FN;SEALER4/1CS#10538336</t>
  </si>
  <si>
    <t>SATELLITE #5 NEW &amp; IMPVD;HEAVY DUTY DESCLR 55 GAL</t>
  </si>
  <si>
    <t>FS TUB &amp; TILE CLEANER;4/1GL CS</t>
  </si>
  <si>
    <t>FS TUB &amp; TILE CLEANER;12/1QT CS</t>
  </si>
  <si>
    <t>NIVO TARTAR AND STAIN;REMOVER 4/1GL CS</t>
  </si>
  <si>
    <t>141532MTA</t>
  </si>
  <si>
    <t>MTA UR-N-GONE URINE RMVR;W/ SPRAYERS 12QT/CS</t>
  </si>
  <si>
    <t>SATELLITE #3 HD DESCALER;&amp;CONC CLNR 55GL DR</t>
  </si>
  <si>
    <t>DISINF NEUTRAL CLEANER;CITRA CIDE 2GL/CS</t>
  </si>
  <si>
    <t>DISINF NEUTRAL CLEANER;CITRA CIDE 4/1 CS</t>
  </si>
  <si>
    <t>145404B</t>
  </si>
  <si>
    <t>CITRA CIDE 4/1 CASE;BLUE</t>
  </si>
  <si>
    <t>145405B</t>
  </si>
  <si>
    <t>CITRA CIDE 5 GAL PAIL;BLUE</t>
  </si>
  <si>
    <t>145455B</t>
  </si>
  <si>
    <t>CITRA-CIDE 55 GAL DR;BLUE</t>
  </si>
  <si>
    <t>SANICIDE PLUS;DISINFECTANT 4/1 CS</t>
  </si>
  <si>
    <t>FS HARD SURFACE DISINF;SANITIZER4/1GL CS</t>
  </si>
  <si>
    <t>NDC 128;DISINFECTANT 4/1 CS</t>
  </si>
  <si>
    <t>TURBO-KILL 55 GAL DR;</t>
  </si>
  <si>
    <t>DDC ONE-STEP;DISINFECTANT 4/1 CS</t>
  </si>
  <si>
    <t>RETALIATE;DISINFECTANT 4/1 CS</t>
  </si>
  <si>
    <t>#16 RETALIATE NEUTRAL;DISINF 4GPM4/64OZ DILSOL</t>
  </si>
  <si>
    <t>SYM RHYTHM MOLD MILDEW;REMOVER 12/CS</t>
  </si>
  <si>
    <t>ENCAPSULATING CARPET;CLEANER 4/1GL CS</t>
  </si>
  <si>
    <t>#8 ENCAPSULATING CARPET;4/64OZ CS DILSOL#</t>
  </si>
  <si>
    <t>152104LOW</t>
  </si>
  <si>
    <t>MTX PROF 4-IN-1 EXTRACTN;CLNR 4/1GL CS #1053839</t>
  </si>
  <si>
    <t>152504LOW</t>
  </si>
  <si>
    <t>MTX PROF DEFOAMER;4/1GL CS #1053841</t>
  </si>
  <si>
    <t>FS SPOT REMVR 12/1QT CS;</t>
  </si>
  <si>
    <t>BRADY#7 CITRUS OD NET;1GPM4/64ODR NTRL</t>
  </si>
  <si>
    <t>BUBBLE GUM BUS ;DEODORIZER 4/1</t>
  </si>
  <si>
    <t>ULTRA DELUXE BIG BLU;55G DRUM</t>
  </si>
  <si>
    <t>ZERO WASTE ODOR ELIMINAT;4/1 GAL CASE</t>
  </si>
  <si>
    <t>ZERO WASTE ODOR ELIMINAT;12/1 QT CASE</t>
  </si>
  <si>
    <t>LOD ODOR DIGESTER;DRUM</t>
  </si>
  <si>
    <t>MTX ALL IN ONE BIO ENZM;CLNR 4/1GL CS #1053844</t>
  </si>
  <si>
    <t>SYM MAJOR DIGESTER RR;CLNR W/ENZ 4/1 CS</t>
  </si>
  <si>
    <t>156532LOW</t>
  </si>
  <si>
    <t>MTX ALL IN ONE BIO ENZM;CLNR 12/1QT CS #1053843</t>
  </si>
  <si>
    <t>SYM MAJOR DIGESTER RSTRM;CLNR 12/1 CS</t>
  </si>
  <si>
    <t>JR SILVER SOAK DISH;4/1 GAL CASE</t>
  </si>
  <si>
    <t>CHERRY ALMOND ODOR CONT;12/1CS</t>
  </si>
  <si>
    <t>156832MTA</t>
  </si>
  <si>
    <t>MTA CHERRY ALMOND ODOR;12QT/CS</t>
  </si>
  <si>
    <t>BUTLER LS4 RUST &amp; IRON;SP4/1QT RUST &amp; IRON SPOT</t>
  </si>
  <si>
    <t>GROUT CLEANER 4/1 CS;H.D. DEGREASER</t>
  </si>
  <si>
    <t>161504GKO</t>
  </si>
  <si>
    <t>GROUTKO HD TILE &amp; GROUT;CLEANER DEGREAS 4/1GL CS</t>
  </si>
  <si>
    <t>JR PRO HEAVY DUTY DEGRSR;CLEANER 4/1GL CS</t>
  </si>
  <si>
    <t>HEAVY DUTY CLEANER DEGRS;2/160 OZ CS # 1760074</t>
  </si>
  <si>
    <t>SATELLITE #1 CLNR DEGRSR;12/1 QT CS</t>
  </si>
  <si>
    <t>MTA SUPER JET KLEEN 55 G;DRUM</t>
  </si>
  <si>
    <t>SATELLITE #1 CLNR DEGRSR;55 GAL DRUM</t>
  </si>
  <si>
    <t>TRASH BIN CLEANER;DEGREASER 55GL/DR</t>
  </si>
  <si>
    <t>162604DPF</t>
  </si>
  <si>
    <t>DPF ORANGE CLEAN 4/1;CASE</t>
  </si>
  <si>
    <t>WESCO ORANGE;DEGREASER 4/1GL CS</t>
  </si>
  <si>
    <t>MTA GUM B GONE;6QT/CS</t>
  </si>
  <si>
    <t>JR ORANGE CLEANER 12/1QT;CS</t>
  </si>
  <si>
    <t>FS ORANGE CLEANER 12/1QT;CS</t>
  </si>
  <si>
    <t>POWER 92;DEGREASER HVY DTY 4/1 CS</t>
  </si>
  <si>
    <t>MTA POWER 92;DEGREASER HVY DTY 4GL/CS</t>
  </si>
  <si>
    <t>164304LO</t>
  </si>
  <si>
    <t>ALL-IN-ONE ORANGE OXY;4/1GL CS #4912165</t>
  </si>
  <si>
    <t>STEAM &amp; GO MULTISURFACE;CLEANER 4/1GL CS</t>
  </si>
  <si>
    <t>1643321GKO</t>
  </si>
  <si>
    <t>GROUTKO TILE &amp; STONE;OXY CLNR RTU 12/1 CS</t>
  </si>
  <si>
    <t>1643322GKO</t>
  </si>
  <si>
    <t>GROUTKO ALL PURPOSE TILE;CLNR RTU 12/1 CS</t>
  </si>
  <si>
    <t>BUTLER OXY FRESH MULTI;SURFACE CLNR RTU 12/1 CS</t>
  </si>
  <si>
    <t>164332CW</t>
  </si>
  <si>
    <t>MAINTEX ALL IN ONE OXY;32OZ EA</t>
  </si>
  <si>
    <t>MTA OXY CITRUS rtu+1spry;12/1CS PEROXIDE CLEANER</t>
  </si>
  <si>
    <t>STEAM &amp; GO MULTISURFACE;CLEANER 12/1QT CS</t>
  </si>
  <si>
    <t>PRISTINE CLEANER DEGREAS;ER 4/1 CS GREEN SEAL</t>
  </si>
  <si>
    <t>PRISTINE CLEANER DEGRSR;5 GAL PAIL</t>
  </si>
  <si>
    <t>PRISTINE CLEANER DEGREAS;ER 55GAL DR</t>
  </si>
  <si>
    <t>#302 PRISTINE HP CLEANER;4GPM4/64OZ DILSOL GREEN</t>
  </si>
  <si>
    <t>MTA RIGHT OFF GRAFFITI;REMOVE 12QT/CS</t>
  </si>
  <si>
    <t>167604CAR</t>
  </si>
  <si>
    <t>CARRILLOS ALL PURPOSE;CLEANER 4/1 CS</t>
  </si>
  <si>
    <t>SATELLITE #8 ALL PRPS LV;CL 55 DRUM</t>
  </si>
  <si>
    <t>FS LAVENDER APC 160OZ;4/1CS</t>
  </si>
  <si>
    <t>LAVENDER ALL PURPOSE;CLEANER 4/1GL CS</t>
  </si>
  <si>
    <t>1676604CW</t>
  </si>
  <si>
    <t>MAINTEX FINEZA APC;160 OZ EA</t>
  </si>
  <si>
    <t>JR LAVENDER APC DEGREASR;160 OZ 4/1CS #902678</t>
  </si>
  <si>
    <t>FS LEMON APC 4/160OZ CS;</t>
  </si>
  <si>
    <t>JR LEMON APC DEGREASER;4/160 OZ CS #902679</t>
  </si>
  <si>
    <t>JR TROPICAL MIST APC;160OZ 4/1CS</t>
  </si>
  <si>
    <t>JR SPRING CLEAN APC;160OZ 4/1CS</t>
  </si>
  <si>
    <t>JR ORANGE APC 160OZ;4/1CS</t>
  </si>
  <si>
    <t>FS ORANGE APC 160oz;4/1CS</t>
  </si>
  <si>
    <t>JR PINE PLUS CLEANER;160OZ 4/1CS</t>
  </si>
  <si>
    <t>FS PINE PLUS 160OZ 4/1CS;</t>
  </si>
  <si>
    <t>FS LEMON TWIST 4/1GL CS;</t>
  </si>
  <si>
    <t>SYM GRANDIOSO LEMON OIL ;4/1CS OLD FSHN LMN</t>
  </si>
  <si>
    <t>179055MTA</t>
  </si>
  <si>
    <t>MTA CLEARTEX 55 GAL DR;GLASS CLEANER</t>
  </si>
  <si>
    <t>MTA SEE THRU GLASS CLEAN;12/1</t>
  </si>
  <si>
    <t>179232CW</t>
  </si>
  <si>
    <t>MAINTEX GLASS CLEANER;32 OZ EA</t>
  </si>
  <si>
    <t>JR GLASS CLNR W/AMONIA;12/1QT CS</t>
  </si>
  <si>
    <t>179232LOW</t>
  </si>
  <si>
    <t>MTX PROF NON-STRKNG GLS;CLNR12/1CS#1053849</t>
  </si>
  <si>
    <t>FS GLASS CLNR WITH;AMONIA 12/1QT CS</t>
  </si>
  <si>
    <t>WEST BRILLIANT CONC GLS;CL4/1C CONCENTRATED GLAS</t>
  </si>
  <si>
    <t>BUTLER OD CLEAR VIEW;2X1F G/CS CLEAR VIEW GLA</t>
  </si>
  <si>
    <t>NW EXPRESS RASTA;LIGHTNING (FAST)</t>
  </si>
  <si>
    <t>179755SYM</t>
  </si>
  <si>
    <t>SYM OCTAVE GLASS CLEANER;55GL DRUM</t>
  </si>
  <si>
    <t>JR HI TEMP MACHINE;DISH DETERGENT 5GL PAIL</t>
  </si>
  <si>
    <t>SYM INTRO DISH;DETERGENT 12/1C</t>
  </si>
  <si>
    <t>JR LEMON DISH DETERGENT;4/1GL CS #902196</t>
  </si>
  <si>
    <t>LEMON SCENTED DISH SOAP;2/160 OZ CS # 1760075</t>
  </si>
  <si>
    <t>1813616JR</t>
  </si>
  <si>
    <t>JR HONEY DEW FOAMING;HAND SOAP 16 OZ 6/1CS</t>
  </si>
  <si>
    <t>EMERALD DISH SOAP 4/1;CASE</t>
  </si>
  <si>
    <t>181716JR</t>
  </si>
  <si>
    <t>JR PEACH FOAMING HAND;SOAP 16OZ 12/1CS</t>
  </si>
  <si>
    <t>1817616JR</t>
  </si>
  <si>
    <t>JR FOAMING HAND SOAP;PEACH 16oz 6/1cs</t>
  </si>
  <si>
    <t>BRADY#4 GLASS&amp;SURFACE;CONC 4/64OZ 1GPM</t>
  </si>
  <si>
    <t>#402 GLASS &amp; SURF CO;4/64OZ DILSOL SAFER</t>
  </si>
  <si>
    <t>JR PINK LOTION HAND SOAP;4/1GL CS #901516</t>
  </si>
  <si>
    <t>FS PINK HAND SOAP 4/1GL;CS</t>
  </si>
  <si>
    <t>JUST RIGHT PINK HAND;SOAP 55GL DRUM</t>
  </si>
  <si>
    <t>SYM CRESCENDO PINK LOTI;HAND SOAP 55GL DRUM</t>
  </si>
  <si>
    <t>JR GREEN DISH PROF;DETERGENT4/1CS</t>
  </si>
  <si>
    <t>JR BLUE DISH DETERGENT;4/1GL CS #902195</t>
  </si>
  <si>
    <t>FS GREEN DISH DETERGENT;4/1GL CS</t>
  </si>
  <si>
    <t>FS BLUE DISH DETERGENT;19oz 12/1CS</t>
  </si>
  <si>
    <t>JR GREEN DISH PRO;DETERGENT 30oz 6/1 CS</t>
  </si>
  <si>
    <t>182730JR</t>
  </si>
  <si>
    <t>JR BLUE DISH DETERGENT;30oz 6/1CS</t>
  </si>
  <si>
    <t>1827501JR</t>
  </si>
  <si>
    <t>JR GREEN DISH PRO;DETERGENT 50oz 6/1 CS</t>
  </si>
  <si>
    <t>FS GREEN DISH DETERGENT;50oz 6/1CS</t>
  </si>
  <si>
    <t>JR BLUE DISH DETERGENT;50oz 6/1CS</t>
  </si>
  <si>
    <t>FS BLUE DISH DETERGENT;4/160oz CS</t>
  </si>
  <si>
    <t>SATELLITE CLNR DEGREASER;PLUS 12/1QT CS</t>
  </si>
  <si>
    <t>#404 ALL PRPSE NEUT CLNR;DILSOL SAFER 4GPM 4/64OZ</t>
  </si>
  <si>
    <t>BUTLER OXY FRESH 2X1F;GL/CS</t>
  </si>
  <si>
    <t>JR LO TEMP MACHINE;DISH DETERGENT 5GL PAIL</t>
  </si>
  <si>
    <t>SAFER CHOICE RESTROOM;CONC 4/1GL CS</t>
  </si>
  <si>
    <t>SAFER CHOICE RESTROOM;5 GAL PAIL</t>
  </si>
  <si>
    <t>SATELLITE #7 DESCLR PLUS;12/1 QT CS</t>
  </si>
  <si>
    <t>JR EASY PINK;POT &amp; PAN 4/1GL CS</t>
  </si>
  <si>
    <t>JR EASY BLUE DISH;DETERGENT 4/1GL CS</t>
  </si>
  <si>
    <t>SV BLUE DISH DETERGENT;4/1GL CS</t>
  </si>
  <si>
    <t>JR EASY LEMON DISH 4/1GL;CS</t>
  </si>
  <si>
    <t>SV LEMON DISH DETERGENT;4/1GL CS</t>
  </si>
  <si>
    <t>JR EASY LEMON DISH;DETERGENT 30oz 6/CS</t>
  </si>
  <si>
    <t>185650JR</t>
  </si>
  <si>
    <t>JR EASY LEMON DISH;DETERGENT 50oz 6/1 CS</t>
  </si>
  <si>
    <t>SV ORANGE DISH DETERGENT;4/1 GL CS</t>
  </si>
  <si>
    <t>FS LEMON FOAMING HD SP;4/1GL CS</t>
  </si>
  <si>
    <t>187267SF</t>
  </si>
  <si>
    <t>FS REFILL LEMON SCENT;FOAM SOAP 67OZ 6/1CS</t>
  </si>
  <si>
    <t>FS FRESH SCENT FOAM HAND;SOAP 16OZ 6/1CS</t>
  </si>
  <si>
    <t>JR SOFT &amp; FOAMY HAND;SOAP 16oz 6/1CS</t>
  </si>
  <si>
    <t>187567SF</t>
  </si>
  <si>
    <t>FS REFILL FRESH SCENT;FOAM SOAP 67OZ 6/1CS</t>
  </si>
  <si>
    <t>JR DEEP FAT FRYER;CLEANER 4/1GL CS</t>
  </si>
  <si>
    <t>FS DEEP FAT FRYER CLNR;4/1GL CS</t>
  </si>
  <si>
    <t>BUTLER HI POWER;2/1F</t>
  </si>
  <si>
    <t>SERENADE 511 HD;DEGREASER 4/1GL CS</t>
  </si>
  <si>
    <t>SERENADE 511 HD;DEGREASER 5GAL PAIL</t>
  </si>
  <si>
    <t>192305TS</t>
  </si>
  <si>
    <t>SERENADE 511 HD;DEGREASER 55GL DRUM</t>
  </si>
  <si>
    <t>192355TS</t>
  </si>
  <si>
    <t>GLISTEN TROPICAL BODY ;SMPO4/1C TROPICAL BODY</t>
  </si>
  <si>
    <t>JR LEMON MOISTURIZING;HAND SOAP 4/1CS</t>
  </si>
  <si>
    <t>FS LEMON MOISTURIZING;HAND SOAP 4/1GL CS</t>
  </si>
  <si>
    <t>198732CAR</t>
  </si>
  <si>
    <t>CARRILLOS STAINLESS;STEEL CLEANER 12/1 CS</t>
  </si>
  <si>
    <t>FORMULATION CCC-128;DISINFECTANT 4/1 CS</t>
  </si>
  <si>
    <t>BX</t>
  </si>
  <si>
    <t>VERSATILE;DISINFECTANT 4/1 CS</t>
  </si>
  <si>
    <t>1C27004</t>
  </si>
  <si>
    <t>SPARK 64;DISINFECTANT 4/1 CS</t>
  </si>
  <si>
    <t>LD2 H.E. LIQ LAUNDRY;DETERGENT 15GAL DRUM</t>
  </si>
  <si>
    <t>Item #</t>
  </si>
  <si>
    <t>Desc</t>
  </si>
  <si>
    <t>Standard Run</t>
  </si>
  <si>
    <t>Ave Run Size</t>
  </si>
  <si>
    <t>Average Time/hrs</t>
  </si>
  <si>
    <t>Product Category</t>
  </si>
  <si>
    <t>Special Req's</t>
  </si>
  <si>
    <t>Corrections</t>
  </si>
  <si>
    <t>Difficulty</t>
  </si>
  <si>
    <t>BASE HAND SOAP BULK</t>
  </si>
  <si>
    <t>Base</t>
  </si>
  <si>
    <t>Min 500gl</t>
  </si>
  <si>
    <t>Clear</t>
  </si>
  <si>
    <t>No Fragrance</t>
  </si>
  <si>
    <t>FRAGRANCE FREE HD SP BULK</t>
  </si>
  <si>
    <t>Soap</t>
  </si>
  <si>
    <t>LEMON GRASS HAND SOAP</t>
  </si>
  <si>
    <t>Base Needed</t>
  </si>
  <si>
    <t>Tuscan Blood Orange</t>
  </si>
  <si>
    <t>MTX PROFESSIONAL SANITIZER</t>
  </si>
  <si>
    <t>Disinfectant</t>
  </si>
  <si>
    <t>Red</t>
  </si>
  <si>
    <t>PINK LOTION SOAP BULK</t>
  </si>
  <si>
    <t>Min 900gl</t>
  </si>
  <si>
    <t>Pink</t>
  </si>
  <si>
    <t>AMZN PRESTO APC LAVENDER</t>
  </si>
  <si>
    <t>All Purpose Cleaner</t>
  </si>
  <si>
    <t>Lavender</t>
  </si>
  <si>
    <t>AMZN PRESTO APC LEMON</t>
  </si>
  <si>
    <t>Citrus</t>
  </si>
  <si>
    <t>AMZN PRESTO LAVENDER CONC</t>
  </si>
  <si>
    <t>AMZN PRESTO LEMON CONC</t>
  </si>
  <si>
    <t>AMZN PRESTO DISH LAVENDER</t>
  </si>
  <si>
    <t>Dish Soap</t>
  </si>
  <si>
    <t>MIn 500gl</t>
  </si>
  <si>
    <t>AMZN PRESTO DISH LEMON</t>
  </si>
  <si>
    <t>Light Yellow</t>
  </si>
  <si>
    <t>Lemon</t>
  </si>
  <si>
    <t>AMZN BASICS DISH FRESH SCENT</t>
  </si>
  <si>
    <t>Min 2000gl</t>
  </si>
  <si>
    <t>Blue</t>
  </si>
  <si>
    <t>RINSE FREE NEUTRAL PH FLOOR CLEANER</t>
  </si>
  <si>
    <t>Floor Cleaner</t>
  </si>
  <si>
    <t>Yellow</t>
  </si>
  <si>
    <t>AMAZON BASICS OXY FRESH SCENT CARPET CLEANER</t>
  </si>
  <si>
    <t>Carpet Care</t>
  </si>
  <si>
    <t>Tank 72 or 74</t>
  </si>
  <si>
    <t>AMAZON BASICS PET STAIN &amp; ODOR CARPET CLEANER</t>
  </si>
  <si>
    <t>BLUE MS CLEANER BULK</t>
  </si>
  <si>
    <t>Specialty Clnr</t>
  </si>
  <si>
    <t>LVT FLOOR CLEANER BULK</t>
  </si>
  <si>
    <t>White Milk</t>
  </si>
  <si>
    <t>Fresh Scent</t>
  </si>
  <si>
    <t>HONEY DEW LIGHT FOAMING HS</t>
  </si>
  <si>
    <t>Foam Hnd Soap</t>
  </si>
  <si>
    <t>SUPER JET KLEEN CLEAR</t>
  </si>
  <si>
    <t>Liq Degreaser</t>
  </si>
  <si>
    <t>BASE G.R.S BULK</t>
  </si>
  <si>
    <t>BASE NEUTRAL CLNRS BULK</t>
  </si>
  <si>
    <t>BASE FOAMING HD SP BULK</t>
  </si>
  <si>
    <t>FRESH &amp; CLEAN BASE BULK</t>
  </si>
  <si>
    <t>PEARSON VIVID ALLKLEEN BULK</t>
  </si>
  <si>
    <t>FLOOR FINISH 100% BULK</t>
  </si>
  <si>
    <t>MC - 28 BULK</t>
  </si>
  <si>
    <t>Raw Material</t>
  </si>
  <si>
    <t>CLEAN THAT POT BULK</t>
  </si>
  <si>
    <t>SAFE TILE &amp; CHROME CLNR BULK</t>
  </si>
  <si>
    <t>CITRUS D.C. BULK</t>
  </si>
  <si>
    <t>FLASH-128 BULK</t>
  </si>
  <si>
    <t>SUPER-CLEAN-ORANGE BULK</t>
  </si>
  <si>
    <t>SPARKLE BRITE BULK</t>
  </si>
  <si>
    <t>Glass Clnr</t>
  </si>
  <si>
    <t>BLAST-IT BULK</t>
  </si>
  <si>
    <t>COLOSSUS BULK</t>
  </si>
  <si>
    <t>VERSATILE DISINFECTANT BULK</t>
  </si>
  <si>
    <t>* EPA *</t>
  </si>
  <si>
    <t>EXTRACTOR BULK</t>
  </si>
  <si>
    <t>Car Care</t>
  </si>
  <si>
    <t>DIP-R-SPRAY BULK</t>
  </si>
  <si>
    <t>PREFERED LIQUID HD SP BULK</t>
  </si>
  <si>
    <t>Liq Hnd Soap</t>
  </si>
  <si>
    <t>EFFORLESS LEMON LIQUID HD SP BULK</t>
  </si>
  <si>
    <t>GRE-SA-WAY BULK</t>
  </si>
  <si>
    <t>Degreaser</t>
  </si>
  <si>
    <t>SUPER STRIP BULK</t>
  </si>
  <si>
    <t>PURPLE THUNDER BULK</t>
  </si>
  <si>
    <t>LIME-UP TILE CLNR/DINSFCT BULK</t>
  </si>
  <si>
    <t>AMAZON BASICS RINSE AID BULK</t>
  </si>
  <si>
    <t>Blue Light</t>
  </si>
  <si>
    <t>AMZN BASICS DISH SP FRSH SCNT BULK</t>
  </si>
  <si>
    <t>METAL BRITE BULK</t>
  </si>
  <si>
    <t>Metal/Furniture Polish</t>
  </si>
  <si>
    <t>TWISTER BULK</t>
  </si>
  <si>
    <t>Purple</t>
  </si>
  <si>
    <t>NON ACID DISINFECTANT BULK</t>
  </si>
  <si>
    <t>FRESH MIST BULK</t>
  </si>
  <si>
    <t>Deodorant</t>
  </si>
  <si>
    <t>SPARK-64 BULK</t>
  </si>
  <si>
    <t>FORMULATION 64 RP BULK</t>
  </si>
  <si>
    <t>FORMULATION 64 YELLOW BULK</t>
  </si>
  <si>
    <t>ALL-IN-ONE BULK</t>
  </si>
  <si>
    <t>CHAMPION CRYSTAL CLEAR BULK</t>
  </si>
  <si>
    <t>DESTINY BULK</t>
  </si>
  <si>
    <t>Floor Finish</t>
  </si>
  <si>
    <t>Tank 50 or 53</t>
  </si>
  <si>
    <t>White</t>
  </si>
  <si>
    <t>WAX</t>
  </si>
  <si>
    <t>LIME-X BULK</t>
  </si>
  <si>
    <t>ULTRA GREEN HAND SOAP BULK</t>
  </si>
  <si>
    <t>ULTRA GREEN (PINK THICK) BULK</t>
  </si>
  <si>
    <t>ULTRA GREEN (NO DYE) BULK</t>
  </si>
  <si>
    <t>ULTRA GREEN (UNSCENTED) BULK</t>
  </si>
  <si>
    <t>#3 ENZYME CLNR/DEOD</t>
  </si>
  <si>
    <t>#4 GLASS &amp; MIRROR CLNR</t>
  </si>
  <si>
    <t>#5 MULTI-SURF. CLNR</t>
  </si>
  <si>
    <t>G.P. Cleaner</t>
  </si>
  <si>
    <t>Dark Purple</t>
  </si>
  <si>
    <t>PURE FOAMING HAND SOAP</t>
  </si>
  <si>
    <t>#6 REALLY LEMON DEOD</t>
  </si>
  <si>
    <t>DDC GENERAL DISINFECTANT BULK</t>
  </si>
  <si>
    <t>Green</t>
  </si>
  <si>
    <t>Lemon Lime</t>
  </si>
  <si>
    <t>#8 EVERLASTING DESERT BREEZE</t>
  </si>
  <si>
    <t>TREND ENVIRNMTAL STRIPPER</t>
  </si>
  <si>
    <t>Stripper</t>
  </si>
  <si>
    <t>LIME SCALE REMOVER BULK</t>
  </si>
  <si>
    <t>JUST RIGHT OVEN &amp; GRILL CLNR</t>
  </si>
  <si>
    <t>Oven Clnr</t>
  </si>
  <si>
    <t>FAST ACTION BULK</t>
  </si>
  <si>
    <t>L&amp;C OVEN &amp; GRILL BULK</t>
  </si>
  <si>
    <t>OVEN STRIP BULK</t>
  </si>
  <si>
    <t>CHEMVISC BULK</t>
  </si>
  <si>
    <t>Brown</t>
  </si>
  <si>
    <t>GROUT BRIGHTENER BULK</t>
  </si>
  <si>
    <t>Grout Clnr</t>
  </si>
  <si>
    <t>GREEN OVEN &amp; GRILL BULK</t>
  </si>
  <si>
    <t>LIME GO</t>
  </si>
  <si>
    <t>RR Cleaner</t>
  </si>
  <si>
    <t>WAX ELIMINATOR</t>
  </si>
  <si>
    <t>POLYSTRIP BULK</t>
  </si>
  <si>
    <t>JR PRO HEAVY DUTY OVEN CLNR BULK</t>
  </si>
  <si>
    <t>COSTCO INDUST. FLR STRIPPER BULK</t>
  </si>
  <si>
    <t>GREASE, GRIME &amp; OIL RMVR BULK</t>
  </si>
  <si>
    <t>ULTRA STRIP</t>
  </si>
  <si>
    <t>Amber</t>
  </si>
  <si>
    <t>HEAVY DUTY DESCALER</t>
  </si>
  <si>
    <t>Green Light</t>
  </si>
  <si>
    <t>SPECTRUM</t>
  </si>
  <si>
    <t>JR. FLOOR WAX STRIPPER BULK</t>
  </si>
  <si>
    <t>SAFE BLUE</t>
  </si>
  <si>
    <t>JR. DEGREASER BULK</t>
  </si>
  <si>
    <t>DOUBLE DUTY BULK</t>
  </si>
  <si>
    <t>SPRAY SOLV</t>
  </si>
  <si>
    <t>MAINSPRAY</t>
  </si>
  <si>
    <t>ULTRASONIC SOLUTION</t>
  </si>
  <si>
    <t>ULTRASONIC SOLUTION CONC BULK</t>
  </si>
  <si>
    <t>POWERFUL GREEN BULK</t>
  </si>
  <si>
    <t>FS ALL PURPOSE CLNR BULK</t>
  </si>
  <si>
    <t>RESEARCH #3</t>
  </si>
  <si>
    <t>NEUTRALIZER RINSE AGENT</t>
  </si>
  <si>
    <t>STONE CARE CLNR RTU</t>
  </si>
  <si>
    <t>SHOWER TUB &amp; TILE MTX BULK</t>
  </si>
  <si>
    <t>P.L. CONC DGSR BULK</t>
  </si>
  <si>
    <t>TRADE SUPPLIES HORSE POWER</t>
  </si>
  <si>
    <t>LIQUID HAND SOAP 15% BULK</t>
  </si>
  <si>
    <t>OVEN &amp; GRILL ORANGE</t>
  </si>
  <si>
    <t>OVEN &amp; GRILL YELLOW</t>
  </si>
  <si>
    <t>TREAD CLEAN BULK</t>
  </si>
  <si>
    <t>OBSOLETE</t>
  </si>
  <si>
    <t>WAREWASH RINSE BULK</t>
  </si>
  <si>
    <t>ACI A/C ANTI-CHLOR #63 BULK</t>
  </si>
  <si>
    <t>DURA WAX</t>
  </si>
  <si>
    <t>LOTION CLEAN HAND SOAP BULK</t>
  </si>
  <si>
    <t>Body &amp; Shower</t>
  </si>
  <si>
    <t>REFLECT BULK</t>
  </si>
  <si>
    <t>JR ALL PURPOSE FLR CLNR BULK</t>
  </si>
  <si>
    <t>TILE &amp; FLOOR CLNR STRAWBERRY BULK</t>
  </si>
  <si>
    <t>SURFACTANT MIX PEACH BULK</t>
  </si>
  <si>
    <t>SURFACTANT MIX APPLE BULK</t>
  </si>
  <si>
    <t>E-Z WASH PINK HAND SOAP</t>
  </si>
  <si>
    <t>Light Pink</t>
  </si>
  <si>
    <t>Baby Powder</t>
  </si>
  <si>
    <t>PINK SKIN CLEANSER SP</t>
  </si>
  <si>
    <t>SUPER VALUE HAND SOAP</t>
  </si>
  <si>
    <t>Almond</t>
  </si>
  <si>
    <t>CRYSTAL CLEAR H.D. S.P. BULK</t>
  </si>
  <si>
    <t>BRDY PEACH HAND SOAP BULK</t>
  </si>
  <si>
    <t>CHERRY BLOSSOM HD. SP. BULK</t>
  </si>
  <si>
    <t>#9 DAILY FLOOR CLNR</t>
  </si>
  <si>
    <t>COLE NBD 160 BULK</t>
  </si>
  <si>
    <t>Orange</t>
  </si>
  <si>
    <t>P.L. NEUTRAL FLOOR CLNR BULK</t>
  </si>
  <si>
    <t>#11 PURPLE DEGRSR BULK</t>
  </si>
  <si>
    <t>ULTRA SOUR #5 BULK</t>
  </si>
  <si>
    <t>ULTRA SOFTENER BULK</t>
  </si>
  <si>
    <t>SOUR SOFTENER BULK</t>
  </si>
  <si>
    <t>LIQUID LAUNDRY DET. BULK</t>
  </si>
  <si>
    <t>Fresh</t>
  </si>
  <si>
    <t>ULTRA LAUNDRY DET. BULK</t>
  </si>
  <si>
    <t>BRDY#2 (NEW) ULTRA DET. CLEAR BULK</t>
  </si>
  <si>
    <t>BRDY#2 (NEW) ULTRA PREM. DET. BULK</t>
  </si>
  <si>
    <t>CLEAR LIQUID LAUNDRY DET.</t>
  </si>
  <si>
    <t>CITRA CLEAN LAUNDRY DET. BULK</t>
  </si>
  <si>
    <t>ULTRA BUILT DETERGENT BULK</t>
  </si>
  <si>
    <t>ROYAL PINA COLADA HS. BULK</t>
  </si>
  <si>
    <t>White Opaque</t>
  </si>
  <si>
    <t>Pina Colada</t>
  </si>
  <si>
    <t>MTA BULLET PERFORMANCE</t>
  </si>
  <si>
    <t>FUL. GREASE BUSTER BULK</t>
  </si>
  <si>
    <t>FUL. PINK ALMOND W/LANOLIN</t>
  </si>
  <si>
    <t>FUL. CLEAR ALMOND W/LANOLIN</t>
  </si>
  <si>
    <t>FUL. PINA COLADA W/LAN. BULK</t>
  </si>
  <si>
    <t>DAILY STONE CLNR/COND</t>
  </si>
  <si>
    <t>EXTREME DELIMER</t>
  </si>
  <si>
    <t>ULTRA HD DETERGENT BULK</t>
  </si>
  <si>
    <t>Pink Opaque</t>
  </si>
  <si>
    <t>GLIMMER</t>
  </si>
  <si>
    <t>DURA ZF FLOOR FINISH</t>
  </si>
  <si>
    <t>JR. FLOOR FINISH BULK</t>
  </si>
  <si>
    <t>HARD COTE</t>
  </si>
  <si>
    <t>SUPER CRYLIC FLR FINISH (LAUSD)</t>
  </si>
  <si>
    <t>GOLD BOND HIGH SOLIDS</t>
  </si>
  <si>
    <t>POLYMER 25 BULK</t>
  </si>
  <si>
    <t>DECATHLON BULK</t>
  </si>
  <si>
    <t>DYNA SHINE</t>
  </si>
  <si>
    <t>LOBBY FLOOR FINISH BULK</t>
  </si>
  <si>
    <t>SKY SCRAPER</t>
  </si>
  <si>
    <t>MEZZANINE</t>
  </si>
  <si>
    <t>COSTCO NEUTRAL FLOOR CLNR</t>
  </si>
  <si>
    <t>JUST RIGHT NEUTRAL CLNR</t>
  </si>
  <si>
    <t>Potpourri</t>
  </si>
  <si>
    <t>COSTCO POLYMER 43 F.F</t>
  </si>
  <si>
    <t>MTX.MOLD RELEASE BULK</t>
  </si>
  <si>
    <t>SUPER SLICK</t>
  </si>
  <si>
    <t>ALL PURPOSE FLR SEALER BULK</t>
  </si>
  <si>
    <t>ACT SEALER</t>
  </si>
  <si>
    <t>FOUNDATION SEALER</t>
  </si>
  <si>
    <t>STRUCTURE</t>
  </si>
  <si>
    <t>SHIELD-IT PRTCTVE BARRIER</t>
  </si>
  <si>
    <t>Grout Protectant</t>
  </si>
  <si>
    <t>MTX HGH TRAFFIC FF. SEALER BULK</t>
  </si>
  <si>
    <t>ROYAL UNDER COAT SEALER BULK</t>
  </si>
  <si>
    <t>TILE FINISH #624 86</t>
  </si>
  <si>
    <t>SUPER POLYMER 85 BULK</t>
  </si>
  <si>
    <t>RECEPTION BULK</t>
  </si>
  <si>
    <t>GRIP CLNR &amp; MAINTAINER</t>
  </si>
  <si>
    <t>SPRAY &amp; GLOSS</t>
  </si>
  <si>
    <t>F112 DEGREASER BULK</t>
  </si>
  <si>
    <t>ACI EXTREME ALL TEMP BULK</t>
  </si>
  <si>
    <t>F137 DEGREASER</t>
  </si>
  <si>
    <t>LIGHTNING DEGREASER</t>
  </si>
  <si>
    <t>LIGHTNING PLUS</t>
  </si>
  <si>
    <t>FOAMING BBQ &amp; GRILL CLNR BULK</t>
  </si>
  <si>
    <t>BRDY MECHANICAL DET. #1 BULK</t>
  </si>
  <si>
    <t>Detergent</t>
  </si>
  <si>
    <t>SPONTANEOUS EMULSIFIER BULK GL</t>
  </si>
  <si>
    <t>STAY WHITE CONC CLNR</t>
  </si>
  <si>
    <t>WHITE &amp; BRIGHTER TOILET BOWL BULK</t>
  </si>
  <si>
    <t>WINTERGREEN</t>
  </si>
  <si>
    <t>Green Mint</t>
  </si>
  <si>
    <t>Mint</t>
  </si>
  <si>
    <t>JR TOILET BOWL &amp; URINAL BULK</t>
  </si>
  <si>
    <t>FS TUB &amp; TILE CLNR BULK</t>
  </si>
  <si>
    <t>ALL BRITE</t>
  </si>
  <si>
    <t>DELUXE PROTECTANT BULK</t>
  </si>
  <si>
    <t>VINYL TIRE DRESSING</t>
  </si>
  <si>
    <t>FRESH &amp; CLEAN</t>
  </si>
  <si>
    <t>Floral</t>
  </si>
  <si>
    <t>TARTAR &amp; STAIN</t>
  </si>
  <si>
    <t>ACID SURFACTANT MINT BULK</t>
  </si>
  <si>
    <t>EVACUATION SYSTEM CLNR</t>
  </si>
  <si>
    <t>UR-N GONE URINE REMOVER</t>
  </si>
  <si>
    <t>MILDEW REMOVER BULK</t>
  </si>
  <si>
    <t>Tank 19</t>
  </si>
  <si>
    <t>Bleach</t>
  </si>
  <si>
    <t>FUL. SANO BRITE RR CLNR BULK</t>
  </si>
  <si>
    <t>BRADY PINE CLEANER BULK</t>
  </si>
  <si>
    <t>MTX PINE DEODORANT</t>
  </si>
  <si>
    <t>ECONO-PINE BULK</t>
  </si>
  <si>
    <t>PINE CLNR MTX BULK</t>
  </si>
  <si>
    <t>MILDEW B GONE BULK</t>
  </si>
  <si>
    <t>JR. PINE CLNR BULK</t>
  </si>
  <si>
    <t>Pine</t>
  </si>
  <si>
    <t>ROYAL BOTTOM LINE GROUT CLNR RTU BULK</t>
  </si>
  <si>
    <t>SHIMMER</t>
  </si>
  <si>
    <t>GLEEMTEX BULK</t>
  </si>
  <si>
    <t>ACID SURFACTANT BLUEBERRY BULK</t>
  </si>
  <si>
    <t>WHIRLWIND (THICK) BULK</t>
  </si>
  <si>
    <t>WHIRLWIND CONC. BULK</t>
  </si>
  <si>
    <t>ACID SURFACTANT LIME BULK</t>
  </si>
  <si>
    <t>SHWR TUB &amp; TILE DISINFECTANT BULK</t>
  </si>
  <si>
    <t>BRITEX BULK</t>
  </si>
  <si>
    <t>Bowl Clnr</t>
  </si>
  <si>
    <t>Tank 18</t>
  </si>
  <si>
    <t>HYDRO ACTION BOWL CLNR</t>
  </si>
  <si>
    <t>Pink Brw</t>
  </si>
  <si>
    <t>SANICIDE 94</t>
  </si>
  <si>
    <t>SANICIDE 94 BLUE</t>
  </si>
  <si>
    <t>CITRA CIDE BULK</t>
  </si>
  <si>
    <t>TOILET WASH</t>
  </si>
  <si>
    <t>NDC 128 DISINFECTANT BULK</t>
  </si>
  <si>
    <t>PINE GUARD DETERGENT DISINFECANT</t>
  </si>
  <si>
    <t>TURBO KILL BULK</t>
  </si>
  <si>
    <t>TURBO DISINFCT CONC BULK</t>
  </si>
  <si>
    <t>DDC ONE STEP DISINFECTANT BULK</t>
  </si>
  <si>
    <t>RETALIATE CLNR DISINFECTANT BULK</t>
  </si>
  <si>
    <t>HEALTHCARE 256 BULK</t>
  </si>
  <si>
    <t>BRDY BLEACH FREE MLDW RMVR BULK</t>
  </si>
  <si>
    <t>COMP.NON ACID RR. CLNR BULK</t>
  </si>
  <si>
    <t>HDC-HEAVY DUTY CLNR BULK</t>
  </si>
  <si>
    <t>PEROXIDE RTU DISINFCT BULK</t>
  </si>
  <si>
    <t>MAINSHEEN BULK</t>
  </si>
  <si>
    <t>NEW SPINKLEEN</t>
  </si>
  <si>
    <t>DRI-FAS SHAMPOO BULK GALS</t>
  </si>
  <si>
    <t>DRI FOAM SHAMPOO BULK GLS</t>
  </si>
  <si>
    <t>EXECUTIVE CARPET SHAMPOO BULK</t>
  </si>
  <si>
    <t>IMPACT EES BULK</t>
  </si>
  <si>
    <t>BRDY OXY ENCAPSULATING CRPT CARE</t>
  </si>
  <si>
    <t>LIQUID STEAM CLEANER BULK</t>
  </si>
  <si>
    <t>X-TRACT AWAY BULK</t>
  </si>
  <si>
    <t>COSTCO CRPT EXTRACT HIGH TRAFFIC</t>
  </si>
  <si>
    <t>JR CARPET SPOTTER RTU</t>
  </si>
  <si>
    <t>Spring Breeze</t>
  </si>
  <si>
    <t>ROYAL SEAT CLNR LEATHER BULK</t>
  </si>
  <si>
    <t>ANTI FOAM BULK</t>
  </si>
  <si>
    <t>Ammonia</t>
  </si>
  <si>
    <t>CARPET LANE CLEANER BULK</t>
  </si>
  <si>
    <t>CARPET LANE CLNR</t>
  </si>
  <si>
    <t>FIRST STEP CARPT PRETREAT BULK</t>
  </si>
  <si>
    <t>ODOR DOMINATOR BULK</t>
  </si>
  <si>
    <t>FS SPOT RMVR BULK</t>
  </si>
  <si>
    <t>ORANGE DO-ALL BULK</t>
  </si>
  <si>
    <t>SPOT AWAY SPOTTER BULK</t>
  </si>
  <si>
    <t>ZEST FLORAL ODOR CONTROL BULK</t>
  </si>
  <si>
    <t>NEW IMPROVED LIQ STEAM CL BULK</t>
  </si>
  <si>
    <t>CITRUS REFRSH DEO RTU</t>
  </si>
  <si>
    <t>TROPICAL FRESH DEOD.</t>
  </si>
  <si>
    <t>SUPER DEODORANT</t>
  </si>
  <si>
    <t>ROSE ODOR NEUTRAL CONC</t>
  </si>
  <si>
    <t>SPRING FRESH ROSE DEOD BULK</t>
  </si>
  <si>
    <t>REFRESH DEODORANT BULK</t>
  </si>
  <si>
    <t>BUBBLE GUM DEODORANT</t>
  </si>
  <si>
    <t>Bubble Gum</t>
  </si>
  <si>
    <t>MTA BUS WASH DEODORANT</t>
  </si>
  <si>
    <t>BIG M BULK</t>
  </si>
  <si>
    <t>MR. DIGSTR DRAIN APPLE BULK</t>
  </si>
  <si>
    <t>Opaque</t>
  </si>
  <si>
    <t>Apple</t>
  </si>
  <si>
    <t>BABY FRESH</t>
  </si>
  <si>
    <t>Dark Blue</t>
  </si>
  <si>
    <t>BRDY CITRUS CONC BULK</t>
  </si>
  <si>
    <t>BIG BLUE 2X+</t>
  </si>
  <si>
    <t>LOD ODOR DIGESTER</t>
  </si>
  <si>
    <t>APPLE ORCHARD</t>
  </si>
  <si>
    <t>Dark Green</t>
  </si>
  <si>
    <t>BROWN OUT BULK</t>
  </si>
  <si>
    <t>APPLE ORCHARD RTU</t>
  </si>
  <si>
    <t>PEARSON VIVID ENZYFRESH BULK</t>
  </si>
  <si>
    <t>MR DIGESTER CARPET RINSE BULK</t>
  </si>
  <si>
    <t>MR DIGESTER RSTRM CLNR BULK</t>
  </si>
  <si>
    <t>CLEAR MR DIGSTR RSTRM CLNR BULK</t>
  </si>
  <si>
    <t>SILVER SOAK BULK</t>
  </si>
  <si>
    <t>MTX CHERRY ALMOND</t>
  </si>
  <si>
    <t>Pink Rd</t>
  </si>
  <si>
    <t>Cherry</t>
  </si>
  <si>
    <t>COLE CHERRY BOMB ODOR BULK</t>
  </si>
  <si>
    <t>MR DIGESTER KTCHN FLR CLR</t>
  </si>
  <si>
    <t>FRESH AIRE OCEAN BREEZE BULK</t>
  </si>
  <si>
    <t>LAST STEP CARPET RINSE BULK</t>
  </si>
  <si>
    <t>REPEL RTU BULK</t>
  </si>
  <si>
    <t>ENZYMATIC DRAIN OPENER BULK</t>
  </si>
  <si>
    <t>H.D DRAIN OPENER BULK</t>
  </si>
  <si>
    <t>LINEN FRESH CONC BULK</t>
  </si>
  <si>
    <t>LINEN FRESH RTU BULK</t>
  </si>
  <si>
    <t>ALL PURPOSE SPOTTER LS1</t>
  </si>
  <si>
    <t>LS2 ALKALINE SPOTTER BULK</t>
  </si>
  <si>
    <t>LS3 ENZYME SPOTTER BULK</t>
  </si>
  <si>
    <t>RUST &amp; IRON RMVR LS4</t>
  </si>
  <si>
    <t>RINSE AID BULK</t>
  </si>
  <si>
    <t>ACI V-STARCH #11 BULK</t>
  </si>
  <si>
    <t>BRADY ULTRA EXTREME SOUR BULK</t>
  </si>
  <si>
    <t>LOW TEMP DET. BULK</t>
  </si>
  <si>
    <t>GROUT CLEANER</t>
  </si>
  <si>
    <t>SUPER JET KLEEN</t>
  </si>
  <si>
    <t>HEAVY DUTY CLNR/DGSR BULK</t>
  </si>
  <si>
    <t>TRASH BIN CLNR DGSR BULK</t>
  </si>
  <si>
    <t>DRAIN CLNR &amp; DEODORIZER</t>
  </si>
  <si>
    <t>EXCALIBUR METAL POLISH BULK</t>
  </si>
  <si>
    <t>GUM B GONE BULK</t>
  </si>
  <si>
    <t>Citrus Degreaser</t>
  </si>
  <si>
    <t>SAFE D'ORANGE BULK</t>
  </si>
  <si>
    <t>Orange Light</t>
  </si>
  <si>
    <t>JR CITRUS DGSR RTU BULK</t>
  </si>
  <si>
    <t>FS. ORANGE CLNR BULK</t>
  </si>
  <si>
    <t>SUPER CITRUS CLNR/DGSR BULK</t>
  </si>
  <si>
    <t>POWER 92</t>
  </si>
  <si>
    <t>SCRUB KLEAN BULK</t>
  </si>
  <si>
    <t>NEW RIGHT OFF GRAFF RMVR BULK</t>
  </si>
  <si>
    <t>Solvent</t>
  </si>
  <si>
    <t>OXY CITRUS CLNR DEGRSR BULK</t>
  </si>
  <si>
    <t>SUD-Z CAR &amp; TRUCK WASH</t>
  </si>
  <si>
    <t>GREEN WASH &amp; WAX BULK</t>
  </si>
  <si>
    <t>(ROYAL) VEHICLE WASH &amp; WAX</t>
  </si>
  <si>
    <t>MAGNUS PORCELAIN TUB CHRM BULK</t>
  </si>
  <si>
    <t>CR-33A [ MAKE IN DRUM ]</t>
  </si>
  <si>
    <t>FINEZA BULK</t>
  </si>
  <si>
    <t>FINEZA APC RTU BULK</t>
  </si>
  <si>
    <t>SURFACTANT MIX PEPPERMINT BULK</t>
  </si>
  <si>
    <t>SURFACTANT MIX CITRUS BULK</t>
  </si>
  <si>
    <t>FS LEMON ALL PURPOSE BULK</t>
  </si>
  <si>
    <t>ACTION 256 PLUS BULK</t>
  </si>
  <si>
    <t>FS PINE PLUS BULK</t>
  </si>
  <si>
    <t>Caramel Brown</t>
  </si>
  <si>
    <t>FS HI POWER DGSR BULK</t>
  </si>
  <si>
    <t>FS SPRING CLN APC BULK</t>
  </si>
  <si>
    <t>FS TROPICAL MIST APC BULK</t>
  </si>
  <si>
    <t>FS ORANGE APC BULK</t>
  </si>
  <si>
    <t>DR. GREENS CHALICE #2 BULK</t>
  </si>
  <si>
    <t>LEMON TWIST - LEMON OIL BULK</t>
  </si>
  <si>
    <t>LEMON OIL POLISH BULK</t>
  </si>
  <si>
    <t>PREMIER DUST MP TRTMNT</t>
  </si>
  <si>
    <t>WATER BASED MISTOLIN BULK</t>
  </si>
  <si>
    <t>PRO-TEX ALL</t>
  </si>
  <si>
    <t>BRDY STAINLESS STEEL POLISH BULK</t>
  </si>
  <si>
    <t>BRADY FURNITURE POLISH</t>
  </si>
  <si>
    <t>CLEARTEX</t>
  </si>
  <si>
    <t>CRYSTAL KLEENE BULK</t>
  </si>
  <si>
    <t>SEE THRU GLASS CLNR</t>
  </si>
  <si>
    <t>GLASS CLNR</t>
  </si>
  <si>
    <t>MTA SEE THRU GLASS CLNR</t>
  </si>
  <si>
    <t>PINAZOOM GLASS CLNR BULK</t>
  </si>
  <si>
    <t>MAINSITE-50 BLUE CONC BULK</t>
  </si>
  <si>
    <t>MAINSITE-50 PINK CONC BULK</t>
  </si>
  <si>
    <t>MAINSITE PLUS BULK</t>
  </si>
  <si>
    <t>MAINSITE RTU BULK</t>
  </si>
  <si>
    <t>DR. GREENS FLASH BULK</t>
  </si>
  <si>
    <t>BLUE WATER CHALICE CLNR BULK</t>
  </si>
  <si>
    <t>DR. GREENS BEDAZZLED BULK</t>
  </si>
  <si>
    <t>JR. GLASS CLNR BULK</t>
  </si>
  <si>
    <t>GLASS CLNR AMMONIA FREE BULK</t>
  </si>
  <si>
    <t>BRDY GLASS CLNR CONC BULK</t>
  </si>
  <si>
    <t>GLACIER</t>
  </si>
  <si>
    <t>FS. HI TEMP MACHINE DISH DET. BULK</t>
  </si>
  <si>
    <t>Dish Detergent</t>
  </si>
  <si>
    <t>JR. GREEN DSH DET. BULK</t>
  </si>
  <si>
    <t>JR. YELLOW DISH DET. BULK</t>
  </si>
  <si>
    <t>LEMON LIQUID DISH SOAP BULK</t>
  </si>
  <si>
    <t>BLACK CHERRY FOAM HS. BULK</t>
  </si>
  <si>
    <t>HONEY DEW FOAM HS. BULK</t>
  </si>
  <si>
    <t>Melon</t>
  </si>
  <si>
    <t>MTX EMERALD DISH SOAP</t>
  </si>
  <si>
    <t>BUTLER GOLD LIQUID DISH SOAP BULK</t>
  </si>
  <si>
    <t>Gold</t>
  </si>
  <si>
    <t>PL GREEN LIQUID DISH SOAP</t>
  </si>
  <si>
    <t>PINK LIQUID DISH WASH</t>
  </si>
  <si>
    <t>PEACH FOAMING HD SP. BULK</t>
  </si>
  <si>
    <t>Peach</t>
  </si>
  <si>
    <t>H.TECH PEACH FOAM HS. BULK</t>
  </si>
  <si>
    <t>SAFER C. GLASS &amp; SURFACE CLNR CONC</t>
  </si>
  <si>
    <t>SAFER C. GLASS &amp; SURFACE CLNR RTU</t>
  </si>
  <si>
    <t>COSTCO ULTRA CONC DISH BULK</t>
  </si>
  <si>
    <t>PACIFIC BREEZE ODOR ELIMINATOR BULK</t>
  </si>
  <si>
    <t>BUTLER FRESH HAND FOAMING BULK</t>
  </si>
  <si>
    <t>JUST RIGHT PINK HAND SOAP</t>
  </si>
  <si>
    <t>FS. GREEN DISH DET. BULK</t>
  </si>
  <si>
    <t>FS. BLUE DISH DET. BULK</t>
  </si>
  <si>
    <t>SAFER C. CLNR / DGSR</t>
  </si>
  <si>
    <t>HI SUDS LIQUID DISH SOAP</t>
  </si>
  <si>
    <t>HI SUDS PLUS DISH SOAP BULK</t>
  </si>
  <si>
    <t>HYDRO AUTO DISH DETERGENT BULK</t>
  </si>
  <si>
    <t>(WATERLESS) EVER PRIME</t>
  </si>
  <si>
    <t>Blue Green</t>
  </si>
  <si>
    <t>GREEN CLEAN</t>
  </si>
  <si>
    <t>SIGNATURE BULK</t>
  </si>
  <si>
    <t>NVIROCLEAN</t>
  </si>
  <si>
    <t>Clear - Haxy</t>
  </si>
  <si>
    <t>SAFER C. AP NEUTRAL CLNR BULK</t>
  </si>
  <si>
    <t>HARDWOOD AND LAMINATE CLNR</t>
  </si>
  <si>
    <t>SAFER C. MULTI OXY CLNR BULK</t>
  </si>
  <si>
    <t>FS. LO TEMP MACHINE DISH DET BULK</t>
  </si>
  <si>
    <t>SAFER C. RSTRM CLNR CONC</t>
  </si>
  <si>
    <t>SAFER C. 501 PREMIUM H.D S.P</t>
  </si>
  <si>
    <t>SAFER C. #551 FOAMING BULK</t>
  </si>
  <si>
    <t>SAFER C. #401 PREMIUM LIQ DSH DET</t>
  </si>
  <si>
    <t>JR.FOAMING HS. BULK</t>
  </si>
  <si>
    <t>Pomegranate</t>
  </si>
  <si>
    <t>HT.PUNCHY POMGRANT. FOAM BULK</t>
  </si>
  <si>
    <t>JUST RIGHT COMPLETE RESTROOM CLR</t>
  </si>
  <si>
    <t>MELON MIST FOAMING</t>
  </si>
  <si>
    <t>P.L. CONC PINK DISH SOAP BULK</t>
  </si>
  <si>
    <t>H.TECH BUBBLY BERRY FOAM HS. BULK</t>
  </si>
  <si>
    <t>TRIPLE PLAY</t>
  </si>
  <si>
    <t>P.L EMERALD DISH SOAP BULK</t>
  </si>
  <si>
    <t>SV. BLUE DISH DET. BULK</t>
  </si>
  <si>
    <t>TERRA BREEZE DISH WASH BULK</t>
  </si>
  <si>
    <t>P.L. LEMON DISH SOAP BULK</t>
  </si>
  <si>
    <t>FUL. PEACH FOAMING SOAP BULK</t>
  </si>
  <si>
    <t>ORANGE DISH</t>
  </si>
  <si>
    <t>DHS SHAMPOO</t>
  </si>
  <si>
    <t>MTX ORANGE SHAMPOO BULK</t>
  </si>
  <si>
    <t>MTX ORANGE SHOWER GEL</t>
  </si>
  <si>
    <t>APC W/VINEGAR BULK</t>
  </si>
  <si>
    <t>BLUE SEAL SPECIAL</t>
  </si>
  <si>
    <t>Tank 32</t>
  </si>
  <si>
    <t>Berry</t>
  </si>
  <si>
    <t>WHITE TEA &amp; HONEY HAND &amp; BODY WASH</t>
  </si>
  <si>
    <t>WHITE TEA &amp; HONEY SHAMPOO</t>
  </si>
  <si>
    <t>DHS L. GRASS SHAMPOO &amp; B/W BULK</t>
  </si>
  <si>
    <t>Shampoo Soap</t>
  </si>
  <si>
    <t>DHS ECO BOTANIC HD&amp;BDY WASH BULK</t>
  </si>
  <si>
    <t>Hand &amp; Body</t>
  </si>
  <si>
    <t>TERRA PURE BODY WASH BULK</t>
  </si>
  <si>
    <t>ECO BOTANIC HD &amp; BDY WASH BULK</t>
  </si>
  <si>
    <t>DHS INFUSE SHAMPOO BULK</t>
  </si>
  <si>
    <t>DHS INFUSE HAND &amp; BODY WASH BULK</t>
  </si>
  <si>
    <t>LEMON FOAMING HD SP BULK</t>
  </si>
  <si>
    <t>VANILLA FOAMING HD SP BULK</t>
  </si>
  <si>
    <t>Pink Very Light</t>
  </si>
  <si>
    <t>Vanilla</t>
  </si>
  <si>
    <t>COCONUT FOAMING HD SP BULK</t>
  </si>
  <si>
    <t>Green Very Light Pale</t>
  </si>
  <si>
    <t>FRESHSOAP FOAMING HD SP BULK</t>
  </si>
  <si>
    <t>Light Purple</t>
  </si>
  <si>
    <t>AIRCRAFT INTERIOR CLNR</t>
  </si>
  <si>
    <t>FS. DEEP FAT FRYER CLNR BULK</t>
  </si>
  <si>
    <t>BLUE HORSE POWER BULK</t>
  </si>
  <si>
    <t>CLEAR HORSE POWER BULK</t>
  </si>
  <si>
    <t>YELLOW HORSE POWER BULK</t>
  </si>
  <si>
    <t>RED HORSE POWER BULK</t>
  </si>
  <si>
    <t>FIVE ELEVEN HVY DTY DGSR BULK</t>
  </si>
  <si>
    <t>CARPET PRESPRAY (ORANGE)</t>
  </si>
  <si>
    <t>COFFEE POT CLNR/DESCALER BULK</t>
  </si>
  <si>
    <t>COCONUT BODY/SHWR SOAP BULK</t>
  </si>
  <si>
    <t>SF IRIS LEMON LTN HS. BULK</t>
  </si>
  <si>
    <t>MTX PINA COLADA HAND SOAP</t>
  </si>
  <si>
    <t>DRIP DRY CAR WASH BULK</t>
  </si>
  <si>
    <t>SUN HARVEST GLASS CLNR 12/1</t>
  </si>
  <si>
    <t>JR ALL PRPSE CLNR PLANT BASED BULK</t>
  </si>
  <si>
    <t>SUN HARVEST APC BULK</t>
  </si>
  <si>
    <t>MTX STAINLESS STEEL CLNR</t>
  </si>
  <si>
    <t>FABRIC SOFTENER BULK</t>
  </si>
  <si>
    <t>CCC-128 BULK</t>
  </si>
  <si>
    <t>SAFE STRIP BULK</t>
  </si>
  <si>
    <t>(GREEN) SPRAY SOLV BULK</t>
  </si>
  <si>
    <t>CONCENTRATE 41 275 GAL TOTE</t>
  </si>
  <si>
    <t>RESTORE CLEAN BULK</t>
  </si>
  <si>
    <t>REN TREAD CLEAN BULK</t>
  </si>
  <si>
    <t>DURA WAX 275G TOTE</t>
  </si>
  <si>
    <t>TILE FINISH #624 275 GL TOTE</t>
  </si>
  <si>
    <t>DISINFECTANT PINE BULK</t>
  </si>
  <si>
    <t>SANICIDE PLUS BULK</t>
  </si>
  <si>
    <t>PRO-QUAT SANITIZER BULK</t>
  </si>
  <si>
    <t>SUD-Z CAR&amp;TRCK WSH 275 GL TOTE</t>
  </si>
  <si>
    <t>√</t>
  </si>
  <si>
    <t>APPROVED</t>
  </si>
  <si>
    <t>LD-2 TIDE HE BULK</t>
  </si>
  <si>
    <t>10LD202</t>
  </si>
  <si>
    <t>LD-2 OXY HE. LAUNDRY DET. BULK</t>
  </si>
  <si>
    <t>LD-5 FABRIC SOFTENER BULK</t>
  </si>
  <si>
    <t>LD-6 STAIN REMOVER BULK</t>
  </si>
  <si>
    <t>BRDY SCALE REMOVER BULK</t>
  </si>
  <si>
    <t>FUERZA STRIPPER #1 BULK</t>
  </si>
  <si>
    <t>MIGHTY CLEAN</t>
  </si>
  <si>
    <t>BRADY LEMON GRASS HAND SOAP</t>
  </si>
  <si>
    <t>117104100HD</t>
  </si>
  <si>
    <t>HD PINK LOTION CLEANSER BULK GAL</t>
  </si>
  <si>
    <t>WHITE PEARL HAND SP</t>
  </si>
  <si>
    <t>NEUTROLIM</t>
  </si>
  <si>
    <t>JR CARPET CLNR BULK</t>
  </si>
  <si>
    <t>JR SPRAY &amp; WIPE CLNR BULK</t>
  </si>
  <si>
    <t>119832HD</t>
  </si>
  <si>
    <t>HD AP CLEANER RTU BULK</t>
  </si>
  <si>
    <t>MTA OXY GLASS CLNR BULK</t>
  </si>
  <si>
    <t>BUTLER ALKALI BOOSTER BULK</t>
  </si>
  <si>
    <t>1BA206</t>
  </si>
  <si>
    <t>BUTLER ROSE AIRE BULK</t>
  </si>
  <si>
    <t>BUTLER FRESH AIRE BULK</t>
  </si>
  <si>
    <t>Aqua</t>
  </si>
  <si>
    <t>119932HD</t>
  </si>
  <si>
    <t>HD SHOWER TUB &amp; TILE RTU BULK</t>
  </si>
  <si>
    <t>KENNEL KARE</t>
  </si>
  <si>
    <t>BRDY CITRUS ODOR NEUTRALIZER BULK</t>
  </si>
  <si>
    <t>15605500LB</t>
  </si>
  <si>
    <t>APPLE ORCHARD LONG BEACH BULK</t>
  </si>
  <si>
    <t>159CEN</t>
  </si>
  <si>
    <t>COUNTRY GARDN ENZYME</t>
  </si>
  <si>
    <t>IRIS ACTIV-O DGSR BULK</t>
  </si>
  <si>
    <t>Default Line#</t>
  </si>
  <si>
    <t>Gal Conversion</t>
  </si>
  <si>
    <t>Pallet Qty</t>
  </si>
  <si>
    <t>9888N</t>
  </si>
  <si>
    <t>9919-LQ</t>
  </si>
  <si>
    <t>112204LOW</t>
  </si>
  <si>
    <t>9801UNL</t>
  </si>
  <si>
    <t>113004LOW</t>
  </si>
  <si>
    <t>113804LOW</t>
  </si>
  <si>
    <t>114332G01</t>
  </si>
  <si>
    <t>114805BRDY</t>
  </si>
  <si>
    <t>114855BRDY</t>
  </si>
  <si>
    <t>114904GG</t>
  </si>
  <si>
    <t>115704LOW</t>
  </si>
  <si>
    <t>116704LOW</t>
  </si>
  <si>
    <t>119604LOW</t>
  </si>
  <si>
    <t>120255MTA</t>
  </si>
  <si>
    <t>128504JRIR</t>
  </si>
  <si>
    <t>9800L-1285051</t>
  </si>
  <si>
    <t>133055WAL</t>
  </si>
  <si>
    <t>141004MGI</t>
  </si>
  <si>
    <t>141004NLMQ</t>
  </si>
  <si>
    <t>141032LOW</t>
  </si>
  <si>
    <t>141032MGI</t>
  </si>
  <si>
    <t>141055MGI</t>
  </si>
  <si>
    <t>141632BT</t>
  </si>
  <si>
    <t>142104CRNZ</t>
  </si>
  <si>
    <t>142104HD</t>
  </si>
  <si>
    <t>142704BD</t>
  </si>
  <si>
    <t>142704CEN</t>
  </si>
  <si>
    <t>142704EPS</t>
  </si>
  <si>
    <t>142704SYM</t>
  </si>
  <si>
    <t>9887N</t>
  </si>
  <si>
    <t>14530490B</t>
  </si>
  <si>
    <t>146155BRDY</t>
  </si>
  <si>
    <t>150055BRDY</t>
  </si>
  <si>
    <t>151004NLMQ</t>
  </si>
  <si>
    <t>151004SU</t>
  </si>
  <si>
    <t>151832BRDY</t>
  </si>
  <si>
    <t>152332LOW</t>
  </si>
  <si>
    <t>152532EPS</t>
  </si>
  <si>
    <t>153004FCC</t>
  </si>
  <si>
    <t>1531644T4BRDY</t>
  </si>
  <si>
    <t>153332BT</t>
  </si>
  <si>
    <t>153332COLE</t>
  </si>
  <si>
    <t>154004MBM</t>
  </si>
  <si>
    <t>154304SYM</t>
  </si>
  <si>
    <t>154804LOW</t>
  </si>
  <si>
    <t>155004G01</t>
  </si>
  <si>
    <t>155004MBM</t>
  </si>
  <si>
    <t>155055NLMQ</t>
  </si>
  <si>
    <t>1552074EPS</t>
  </si>
  <si>
    <t>15520755EPS</t>
  </si>
  <si>
    <t>155864HD</t>
  </si>
  <si>
    <t>156532CEN</t>
  </si>
  <si>
    <t>1569025BCI</t>
  </si>
  <si>
    <t>157304SYM</t>
  </si>
  <si>
    <t>1585432BRDY</t>
  </si>
  <si>
    <t>160904NLMQ</t>
  </si>
  <si>
    <t>161504LOW</t>
  </si>
  <si>
    <t>161504MMC</t>
  </si>
  <si>
    <t>161504NLMQ</t>
  </si>
  <si>
    <t>161504SU</t>
  </si>
  <si>
    <t>161505SU</t>
  </si>
  <si>
    <t>161555SU</t>
  </si>
  <si>
    <t>162604AMP</t>
  </si>
  <si>
    <t>162655COLE</t>
  </si>
  <si>
    <t>162904BT</t>
  </si>
  <si>
    <t>163132FH</t>
  </si>
  <si>
    <t>164302HD</t>
  </si>
  <si>
    <t>1643326BUT</t>
  </si>
  <si>
    <t>164332FCC</t>
  </si>
  <si>
    <t>164332JAS</t>
  </si>
  <si>
    <t>164332RESPL</t>
  </si>
  <si>
    <t>164332XMAS</t>
  </si>
  <si>
    <t>164355BUT</t>
  </si>
  <si>
    <t>165504LOW</t>
  </si>
  <si>
    <t>165555IRS</t>
  </si>
  <si>
    <t>167604ANJ</t>
  </si>
  <si>
    <t>167604BT</t>
  </si>
  <si>
    <t>167632JAS</t>
  </si>
  <si>
    <t>167632JF</t>
  </si>
  <si>
    <t>167655MGI</t>
  </si>
  <si>
    <t>178004LOW</t>
  </si>
  <si>
    <t>178232BRDY</t>
  </si>
  <si>
    <t>178504BT</t>
  </si>
  <si>
    <t>178504LOW</t>
  </si>
  <si>
    <t>178504SU</t>
  </si>
  <si>
    <t>178505BRDY</t>
  </si>
  <si>
    <t>178532BT</t>
  </si>
  <si>
    <t>178534BRDY</t>
  </si>
  <si>
    <t>179132JAS</t>
  </si>
  <si>
    <t>179155BRDY</t>
  </si>
  <si>
    <t>179204CRNZ</t>
  </si>
  <si>
    <t>179204LOW</t>
  </si>
  <si>
    <t>179232G</t>
  </si>
  <si>
    <t>179255OCTA</t>
  </si>
  <si>
    <t>179704BD</t>
  </si>
  <si>
    <t>179704CC</t>
  </si>
  <si>
    <t>179704EPSF</t>
  </si>
  <si>
    <t>179704FRE</t>
  </si>
  <si>
    <t>179732R3</t>
  </si>
  <si>
    <t>179755COLE</t>
  </si>
  <si>
    <t>179755FUL</t>
  </si>
  <si>
    <t>180332HEA</t>
  </si>
  <si>
    <t>180904BD</t>
  </si>
  <si>
    <t>180955EPS</t>
  </si>
  <si>
    <t>181004LOW</t>
  </si>
  <si>
    <t>181004R3</t>
  </si>
  <si>
    <t>181004WES</t>
  </si>
  <si>
    <t>181005AYS</t>
  </si>
  <si>
    <t>181005BT</t>
  </si>
  <si>
    <t>181032JAS</t>
  </si>
  <si>
    <t>181055BRDY</t>
  </si>
  <si>
    <t>181204NCJS</t>
  </si>
  <si>
    <t>181704WCL</t>
  </si>
  <si>
    <t>181805BRDY</t>
  </si>
  <si>
    <t>182704LOW</t>
  </si>
  <si>
    <t>182750LOW</t>
  </si>
  <si>
    <t>183032HEA</t>
  </si>
  <si>
    <t>184634FUL</t>
  </si>
  <si>
    <t>184732JAS</t>
  </si>
  <si>
    <t>184834FUL</t>
  </si>
  <si>
    <t>184904LAX</t>
  </si>
  <si>
    <t>185104SYM</t>
  </si>
  <si>
    <t>185604DRE</t>
  </si>
  <si>
    <t>185604WNE</t>
  </si>
  <si>
    <t>185605WNE</t>
  </si>
  <si>
    <t>185704DRE</t>
  </si>
  <si>
    <t>186204BRDY</t>
  </si>
  <si>
    <t>1921041EPS</t>
  </si>
  <si>
    <t>192104BD</t>
  </si>
  <si>
    <t>192104CRNZ</t>
  </si>
  <si>
    <t>192104EPS</t>
  </si>
  <si>
    <t>192104HRT</t>
  </si>
  <si>
    <t>192104R3</t>
  </si>
  <si>
    <t>192105CEN</t>
  </si>
  <si>
    <t>192155EPS</t>
  </si>
  <si>
    <t>197655BRDY</t>
  </si>
  <si>
    <t>1C12805</t>
  </si>
  <si>
    <t>9801unwl</t>
  </si>
  <si>
    <t>1C30041</t>
  </si>
  <si>
    <t>1C7005</t>
  </si>
  <si>
    <t>PRODUCTION SCHEDULE</t>
  </si>
  <si>
    <t>Gallons</t>
  </si>
  <si>
    <t>1 shift</t>
  </si>
  <si>
    <t>2 shift</t>
  </si>
  <si>
    <t>PRIORITY</t>
  </si>
  <si>
    <t>Alert: All liquids MUST be filtered! NO EXCEPTIONS!</t>
  </si>
  <si>
    <t>Sku#</t>
  </si>
  <si>
    <t>Ordered</t>
  </si>
  <si>
    <t>ID</t>
  </si>
  <si>
    <t>Haz_Info</t>
  </si>
  <si>
    <t>Bottle Label</t>
  </si>
  <si>
    <t>BOTTLE LABEL LOCATION</t>
  </si>
  <si>
    <t>BOX LABEL LOCATION</t>
  </si>
  <si>
    <t>Time</t>
  </si>
  <si>
    <t>Family</t>
  </si>
  <si>
    <t>Item Family</t>
  </si>
  <si>
    <t>Fragrance</t>
  </si>
  <si>
    <t>WIP</t>
  </si>
  <si>
    <t>Name</t>
  </si>
  <si>
    <t>Rate</t>
  </si>
  <si>
    <t>Notes</t>
  </si>
  <si>
    <t>Line #1</t>
  </si>
  <si>
    <t>Shift Rate</t>
  </si>
  <si>
    <t>Hour Rate</t>
  </si>
  <si>
    <t>Run Time</t>
  </si>
  <si>
    <t>A</t>
  </si>
  <si>
    <t>C</t>
  </si>
  <si>
    <t>D</t>
  </si>
  <si>
    <t>E</t>
  </si>
  <si>
    <t>TOTAL HOURS:</t>
  </si>
  <si>
    <t>IDLE HOURS</t>
  </si>
  <si>
    <t>Line #6</t>
  </si>
  <si>
    <t>gl</t>
  </si>
  <si>
    <t>Line #2</t>
  </si>
  <si>
    <t>Line #7</t>
  </si>
  <si>
    <t>Line #3</t>
  </si>
  <si>
    <t>G</t>
  </si>
  <si>
    <t>Line #4</t>
  </si>
  <si>
    <t>Line# 5 - Drums, Totes, &amp; Misc</t>
  </si>
  <si>
    <t>Main schedule along with all workorders must be completed and returned to production control at the end of the shift</t>
  </si>
  <si>
    <t>Completed by:_____________________________</t>
  </si>
  <si>
    <t>Reviewed by:____________________________</t>
  </si>
  <si>
    <t>NOTES:</t>
  </si>
  <si>
    <t>inventory</t>
  </si>
  <si>
    <t>vacation</t>
  </si>
  <si>
    <t>Sick</t>
  </si>
  <si>
    <t>145464t4</t>
  </si>
  <si>
    <t>110364t1</t>
  </si>
  <si>
    <t>1678644t4</t>
  </si>
  <si>
    <t>2448c</t>
  </si>
  <si>
    <t>AMZ 64OZ</t>
  </si>
  <si>
    <t>AMZ 64oz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</si>
</sst>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dd&quot;, &quot;mmmm&quot; &quot;d&quot;, &quot;yyyy"/>
    <numFmt numFmtId="165" formatCode="ddd, mmmm d, yyyy"/>
    <numFmt numFmtId="166" formatCode="dddd, mmmm d, yyyy"/>
    <numFmt numFmtId="167" formatCode="m/d/yyyy h:mm"/>
    <numFmt numFmtId="168" formatCode="#,##0.0;(#,##0.0)"/>
    <numFmt numFmtId="169" formatCode="0.0"/>
    <numFmt numFmtId="170" formatCode="#,##0c"/>
    <numFmt numFmtId="171" formatCode="mm-dd"/>
    <numFmt numFmtId="172" formatCode="m-d"/>
    <numFmt numFmtId="173" formatCode="m/d"/>
    <numFmt numFmtId="174" formatCode="mm/dd"/>
  </numFmts>
  <fonts count="5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Calibri"/>
    </font>
    <font>
      <color rgb="FF000000"/>
      <name val="Arial"/>
    </font>
    <font>
      <b/>
      <color rgb="FF000000"/>
      <name val="Arial"/>
    </font>
    <font/>
    <font>
      <color rgb="FF000000"/>
      <name val="Calibri"/>
    </font>
    <font>
      <b/>
      <color theme="1"/>
      <name val="Calibri"/>
    </font>
    <font>
      <b/>
      <sz val="10.0"/>
      <color theme="1"/>
      <name val="Arial"/>
      <scheme val="minor"/>
    </font>
    <font>
      <sz val="11.0"/>
      <color theme="1"/>
      <name val="Calibri"/>
    </font>
    <font>
      <sz val="9.0"/>
      <color rgb="FF000000"/>
      <name val="Calibri"/>
    </font>
    <font>
      <b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11.0"/>
      <color rgb="FF000000"/>
      <name val="Calibri"/>
    </font>
    <font>
      <b/>
      <sz val="11.0"/>
      <color rgb="FFFF0000"/>
      <name val="Calibri"/>
    </font>
    <font>
      <color theme="1"/>
      <name val="Arial"/>
    </font>
    <font>
      <b/>
      <sz val="13.0"/>
      <color theme="1"/>
      <name val="Roboto"/>
    </font>
    <font>
      <sz val="8.0"/>
      <color theme="1"/>
      <name val="Arial"/>
    </font>
    <font>
      <color theme="1"/>
      <name val="Tahoma"/>
    </font>
    <font>
      <color theme="1"/>
      <name val="Roboto"/>
    </font>
    <font>
      <b/>
      <u/>
      <sz val="13.0"/>
      <color theme="1"/>
      <name val="&quot;Segoe Script&quot;"/>
    </font>
    <font>
      <b/>
      <i/>
      <color theme="1"/>
      <name val="&quot;Times New Roman&quot;"/>
    </font>
    <font>
      <u/>
      <color theme="1"/>
      <name val="Tahoma"/>
    </font>
    <font>
      <u/>
      <color theme="1"/>
      <name val="Tahoma"/>
    </font>
    <font>
      <b/>
      <u/>
      <color theme="1"/>
      <name val="&quot;Segoe Script&quot;"/>
    </font>
    <font>
      <sz val="9.0"/>
      <color theme="1"/>
      <name val="Abadi"/>
    </font>
    <font>
      <b/>
      <color theme="1"/>
      <name val="Tahoma"/>
    </font>
    <font>
      <sz val="8.0"/>
      <color theme="1"/>
      <name val="Symbol"/>
    </font>
    <font>
      <color theme="1"/>
      <name val="Abadi"/>
    </font>
    <font>
      <sz val="13.0"/>
      <color theme="1"/>
      <name val="Calibri"/>
    </font>
    <font>
      <sz val="14.0"/>
      <color theme="1"/>
      <name val="Calibri"/>
    </font>
    <font>
      <b/>
      <color rgb="FFFFFFFF"/>
      <name val="Calibri"/>
    </font>
    <font>
      <b/>
      <sz val="9.0"/>
      <color rgb="FF000000"/>
      <name val="Calibri"/>
    </font>
    <font>
      <b/>
      <sz val="11.0"/>
      <color rgb="FF000000"/>
      <name val="Arial"/>
    </font>
    <font>
      <b/>
      <sz val="9.0"/>
      <color theme="1"/>
      <name val="Arial"/>
    </font>
    <font>
      <sz val="8.0"/>
      <color theme="1"/>
      <name val="&quot;Times New Roman&quot;"/>
    </font>
    <font>
      <b/>
      <sz val="11.0"/>
      <color rgb="FFFFFFFF"/>
      <name val="Tahoma"/>
    </font>
    <font>
      <b/>
      <color rgb="FFFFFFFF"/>
      <name val="&quot;Times New Roman&quot;"/>
    </font>
    <font>
      <b/>
      <color theme="1"/>
      <name val="&quot;Times New Roman&quot;"/>
    </font>
    <font>
      <b/>
      <color rgb="FFFFFFFF"/>
      <name val="Arial"/>
    </font>
    <font>
      <sz val="12.0"/>
      <color rgb="FFFFFFFF"/>
      <name val="Calibri"/>
    </font>
    <font>
      <b/>
      <sz val="8.0"/>
      <color theme="1"/>
      <name val="Arial"/>
    </font>
    <font>
      <b/>
      <sz val="8.0"/>
      <color rgb="FF000000"/>
      <name val="Arial"/>
    </font>
    <font>
      <b/>
      <color rgb="FF782170"/>
      <name val="&quot;Times New Roman&quot;"/>
    </font>
    <font>
      <b/>
      <sz val="12.0"/>
      <color rgb="FFFFFFFF"/>
      <name val="&quot;Times New Roman&quot;"/>
    </font>
    <font>
      <color rgb="FFFFFFFF"/>
      <name val="Arial"/>
    </font>
    <font>
      <sz val="8.0"/>
      <color rgb="FFFFFFFF"/>
      <name val="Arial"/>
    </font>
    <font>
      <b/>
      <sz val="12.0"/>
      <color rgb="FFFFFFFF"/>
      <name val="Arial"/>
    </font>
    <font>
      <b/>
      <u/>
      <color theme="1"/>
      <name val="Arial"/>
    </font>
    <font>
      <b/>
      <sz val="12.0"/>
      <color theme="1"/>
      <name val="Arial"/>
    </font>
    <font>
      <u/>
      <color theme="1"/>
      <name val="Arial"/>
    </font>
    <font>
      <u/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8CB5F9"/>
        <bgColor rgb="FF8CB5F9"/>
      </patternFill>
    </fill>
    <fill>
      <patternFill patternType="solid">
        <fgColor rgb="FFF1A983"/>
        <bgColor rgb="FFF1A983"/>
      </patternFill>
    </fill>
    <fill>
      <patternFill patternType="solid">
        <fgColor theme="0"/>
        <bgColor theme="0"/>
      </patternFill>
    </fill>
    <fill>
      <patternFill patternType="solid">
        <fgColor rgb="FF808080"/>
        <bgColor rgb="FF808080"/>
      </patternFill>
    </fill>
    <fill>
      <patternFill patternType="solid">
        <fgColor rgb="FF8ED7DD"/>
        <bgColor rgb="FF8ED7DD"/>
      </patternFill>
    </fill>
    <fill>
      <patternFill patternType="solid">
        <fgColor rgb="FF0070C0"/>
        <bgColor rgb="FF0070C0"/>
      </patternFill>
    </fill>
    <fill>
      <patternFill patternType="solid">
        <fgColor rgb="FFB7E1CD"/>
        <bgColor rgb="FFB7E1CD"/>
      </patternFill>
    </fill>
    <fill>
      <patternFill patternType="solid">
        <fgColor rgb="FF00FF00"/>
        <bgColor rgb="FF00FF00"/>
      </patternFill>
    </fill>
    <fill>
      <patternFill patternType="solid">
        <fgColor rgb="FFBFBFBF"/>
        <bgColor rgb="FFBFBFBF"/>
      </patternFill>
    </fill>
    <fill>
      <patternFill patternType="solid">
        <fgColor rgb="FFF7C7AC"/>
        <bgColor rgb="FFF7C7AC"/>
      </patternFill>
    </fill>
    <fill>
      <patternFill patternType="solid">
        <fgColor rgb="FFF3F3F3"/>
        <bgColor rgb="FFF3F3F3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2" fontId="5" numFmtId="0" xfId="0" applyAlignment="1" applyFill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shrinkToFit="0" vertical="bottom" wrapText="0"/>
    </xf>
    <xf borderId="2" fillId="0" fontId="3" numFmtId="0" xfId="0" applyAlignment="1" applyBorder="1" applyFont="1">
      <alignment horizontal="center" readingOrder="0" vertical="bottom"/>
    </xf>
    <xf borderId="3" fillId="3" fontId="4" numFmtId="0" xfId="0" applyAlignment="1" applyBorder="1" applyFill="1" applyFont="1">
      <alignment horizontal="center" shrinkToFit="0" vertical="bottom" wrapText="0"/>
    </xf>
    <xf borderId="4" fillId="0" fontId="6" numFmtId="0" xfId="0" applyBorder="1" applyFont="1"/>
    <xf borderId="0" fillId="3" fontId="4" numFmtId="0" xfId="0" applyAlignment="1" applyFont="1">
      <alignment horizontal="center" shrinkToFit="0" vertical="bottom" wrapText="0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4" numFmtId="0" xfId="0" applyAlignment="1" applyBorder="1" applyFont="1">
      <alignment horizontal="left" shrinkToFit="0" vertical="bottom" wrapText="0"/>
    </xf>
    <xf borderId="9" fillId="0" fontId="4" numFmtId="0" xfId="0" applyAlignment="1" applyBorder="1" applyFont="1">
      <alignment horizontal="left" shrinkToFit="0" vertical="bottom" wrapText="0"/>
    </xf>
    <xf borderId="9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horizontal="center" shrinkToFit="0" vertical="bottom" wrapText="0"/>
    </xf>
    <xf borderId="9" fillId="0" fontId="5" numFmtId="0" xfId="0" applyAlignment="1" applyBorder="1" applyFont="1">
      <alignment horizontal="center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8" fillId="0" fontId="7" numFmtId="0" xfId="0" applyAlignment="1" applyBorder="1" applyFont="1">
      <alignment horizontal="left" readingOrder="0" shrinkToFit="0" vertical="bottom" wrapText="0"/>
    </xf>
    <xf borderId="9" fillId="0" fontId="7" numFmtId="0" xfId="0" applyAlignment="1" applyBorder="1" applyFont="1">
      <alignment horizontal="left" readingOrder="0" shrinkToFit="0" vertical="bottom" wrapText="0"/>
    </xf>
    <xf borderId="9" fillId="0" fontId="7" numFmtId="0" xfId="0" applyAlignment="1" applyBorder="1" applyFont="1">
      <alignment horizontal="center" readingOrder="0" shrinkToFit="0" vertical="bottom" wrapText="0"/>
    </xf>
    <xf borderId="9" fillId="0" fontId="7" numFmtId="1" xfId="0" applyAlignment="1" applyBorder="1" applyFont="1" applyNumberFormat="1">
      <alignment horizontal="center" readingOrder="0" shrinkToFit="0" vertical="bottom" wrapText="0"/>
    </xf>
    <xf borderId="9" fillId="0" fontId="3" numFmtId="0" xfId="0" applyAlignment="1" applyBorder="1" applyFont="1">
      <alignment horizontal="center" readingOrder="0" shrinkToFit="0" vertical="bottom" wrapText="0"/>
    </xf>
    <xf borderId="9" fillId="4" fontId="8" numFmtId="0" xfId="0" applyAlignment="1" applyBorder="1" applyFill="1" applyFont="1">
      <alignment horizontal="center" readingOrder="0" shrinkToFit="0" vertical="bottom" wrapText="0"/>
    </xf>
    <xf borderId="8" fillId="0" fontId="3" numFmtId="0" xfId="0" applyAlignment="1" applyBorder="1" applyFont="1">
      <alignment horizontal="center" readingOrder="0" shrinkToFit="0" vertical="bottom" wrapText="0"/>
    </xf>
    <xf borderId="7" fillId="0" fontId="3" numFmtId="0" xfId="0" applyAlignment="1" applyBorder="1" applyFont="1">
      <alignment horizontal="center" shrinkToFit="0" vertical="bottom" wrapText="0"/>
    </xf>
    <xf borderId="8" fillId="4" fontId="8" numFmtId="0" xfId="0" applyAlignment="1" applyBorder="1" applyFont="1">
      <alignment horizontal="center"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8" fillId="4" fontId="8" numFmtId="0" xfId="0" applyAlignment="1" applyBorder="1" applyFont="1">
      <alignment horizontal="center" readingOrder="0" shrinkToFit="0" vertical="bottom" wrapText="0"/>
    </xf>
    <xf borderId="9" fillId="0" fontId="7" numFmtId="0" xfId="0" applyAlignment="1" applyBorder="1" applyFont="1">
      <alignment horizontal="center" shrinkToFit="0" vertical="bottom" wrapText="0"/>
    </xf>
    <xf borderId="9" fillId="0" fontId="3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readingOrder="0"/>
    </xf>
    <xf borderId="0" fillId="0" fontId="2" numFmtId="10" xfId="0" applyFont="1" applyNumberFormat="1"/>
    <xf borderId="0" fillId="0" fontId="9" numFmtId="0" xfId="0" applyFont="1"/>
    <xf borderId="9" fillId="0" fontId="7" numFmtId="0" xfId="0" applyAlignment="1" applyBorder="1" applyFont="1">
      <alignment horizontal="left" shrinkToFit="0" vertical="bottom" wrapText="0"/>
    </xf>
    <xf borderId="9" fillId="4" fontId="8" numFmtId="0" xfId="0" applyAlignment="1" applyBorder="1" applyFont="1">
      <alignment horizontal="center"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2" fillId="4" fontId="8" numFmtId="0" xfId="0" applyAlignment="1" applyBorder="1" applyFont="1">
      <alignment horizontal="center" readingOrder="0" shrinkToFit="0" vertical="bottom" wrapText="0"/>
    </xf>
    <xf borderId="10" fillId="0" fontId="3" numFmtId="0" xfId="0" applyAlignment="1" applyBorder="1" applyFont="1">
      <alignment horizontal="center" shrinkToFit="0" vertical="bottom" wrapText="0"/>
    </xf>
    <xf borderId="1" fillId="4" fontId="8" numFmtId="0" xfId="0" applyAlignment="1" applyBorder="1" applyFont="1">
      <alignment horizontal="center" shrinkToFit="0" vertical="bottom" wrapText="0"/>
    </xf>
    <xf borderId="9" fillId="0" fontId="8" numFmtId="0" xfId="0" applyAlignment="1" applyBorder="1" applyFont="1">
      <alignment horizontal="center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8" fillId="0" fontId="7" numFmtId="0" xfId="0" applyAlignment="1" applyBorder="1" applyFont="1">
      <alignment horizontal="center" readingOrder="0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0" fillId="0" fontId="11" numFmtId="0" xfId="0" applyAlignment="1" applyFont="1">
      <alignment horizontal="right" readingOrder="0" shrinkToFit="0" vertical="bottom" wrapText="0"/>
    </xf>
    <xf borderId="8" fillId="0" fontId="3" numFmtId="0" xfId="0" applyAlignment="1" applyBorder="1" applyFont="1">
      <alignment horizontal="center" shrinkToFit="0" vertical="bottom" wrapText="0"/>
    </xf>
    <xf borderId="8" fillId="0" fontId="7" numFmtId="0" xfId="0" applyAlignment="1" applyBorder="1" applyFont="1">
      <alignment readingOrder="0" shrinkToFit="0" vertical="bottom" wrapText="0"/>
    </xf>
    <xf borderId="9" fillId="0" fontId="7" numFmtId="0" xfId="0" applyAlignment="1" applyBorder="1" applyFont="1">
      <alignment shrinkToFit="0" vertical="bottom" wrapText="0"/>
    </xf>
    <xf borderId="9" fillId="0" fontId="7" numFmtId="0" xfId="0" applyAlignment="1" applyBorder="1" applyFont="1">
      <alignment readingOrder="0" shrinkToFit="0" vertical="bottom" wrapText="0"/>
    </xf>
    <xf borderId="8" fillId="2" fontId="8" numFmtId="0" xfId="0" applyAlignment="1" applyBorder="1" applyFont="1">
      <alignment horizontal="center" readingOrder="0" shrinkToFit="0" vertical="bottom" wrapText="0"/>
    </xf>
    <xf borderId="9" fillId="0" fontId="7" numFmtId="0" xfId="0" applyAlignment="1" applyBorder="1" applyFont="1">
      <alignment horizontal="right" readingOrder="0" shrinkToFit="0" vertical="bottom" wrapText="0"/>
    </xf>
    <xf borderId="9" fillId="4" fontId="12" numFmtId="0" xfId="0" applyAlignment="1" applyBorder="1" applyFont="1">
      <alignment horizontal="center" shrinkToFit="0" vertical="bottom" wrapText="0"/>
    </xf>
    <xf borderId="8" fillId="0" fontId="5" numFmtId="0" xfId="0" applyAlignment="1" applyBorder="1" applyFont="1">
      <alignment horizontal="center" shrinkToFit="0" vertical="bottom" wrapText="0"/>
    </xf>
    <xf borderId="7" fillId="0" fontId="5" numFmtId="0" xfId="0" applyAlignment="1" applyBorder="1" applyFont="1">
      <alignment horizontal="center" shrinkToFit="0" vertical="bottom" wrapText="0"/>
    </xf>
    <xf borderId="8" fillId="4" fontId="12" numFmtId="0" xfId="0" applyAlignment="1" applyBorder="1" applyFont="1">
      <alignment horizontal="center" shrinkToFit="0" vertical="bottom" wrapText="0"/>
    </xf>
    <xf borderId="1" fillId="3" fontId="13" numFmtId="0" xfId="0" applyAlignment="1" applyBorder="1" applyFont="1">
      <alignment readingOrder="0"/>
    </xf>
    <xf borderId="2" fillId="3" fontId="13" numFmtId="0" xfId="0" applyAlignment="1" applyBorder="1" applyFont="1">
      <alignment readingOrder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5" fontId="14" numFmtId="0" xfId="0" applyAlignment="1" applyFill="1" applyFont="1">
      <alignment readingOrder="0" shrinkToFit="0" vertical="bottom" wrapText="0"/>
    </xf>
    <xf borderId="0" fillId="5" fontId="14" numFmtId="0" xfId="0" applyAlignment="1" applyFont="1">
      <alignment horizontal="right" readingOrder="0" shrinkToFit="0" vertical="bottom" wrapText="0"/>
    </xf>
    <xf borderId="0" fillId="5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5" fontId="4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1" fillId="0" fontId="15" numFmtId="0" xfId="0" applyAlignment="1" applyBorder="1" applyFont="1">
      <alignment horizontal="left" readingOrder="0" shrinkToFit="0" vertical="bottom" wrapText="0"/>
    </xf>
    <xf borderId="2" fillId="0" fontId="15" numFmtId="0" xfId="0" applyAlignment="1" applyBorder="1" applyFont="1">
      <alignment readingOrder="0" shrinkToFit="0" vertical="bottom" wrapText="0"/>
    </xf>
    <xf borderId="2" fillId="0" fontId="15" numFmtId="0" xfId="0" applyAlignment="1" applyBorder="1" applyFont="1">
      <alignment horizontal="center" readingOrder="0" shrinkToFit="0" vertical="bottom" wrapText="0"/>
    </xf>
    <xf borderId="10" fillId="0" fontId="15" numFmtId="0" xfId="0" applyAlignment="1" applyBorder="1" applyFont="1">
      <alignment horizontal="center" readingOrder="0" shrinkToFit="0" vertical="bottom" wrapText="0"/>
    </xf>
    <xf borderId="1" fillId="0" fontId="15" numFmtId="0" xfId="0" applyAlignment="1" applyBorder="1" applyFont="1">
      <alignment horizontal="center" readingOrder="0" shrinkToFit="0" vertical="bottom" wrapText="0"/>
    </xf>
    <xf borderId="0" fillId="0" fontId="15" numFmtId="0" xfId="0" applyAlignment="1" applyFont="1">
      <alignment shrinkToFit="0" vertical="bottom" wrapText="0"/>
    </xf>
    <xf borderId="8" fillId="0" fontId="15" numFmtId="0" xfId="0" applyAlignment="1" applyBorder="1" applyFont="1">
      <alignment horizontal="left" readingOrder="0" shrinkToFit="0" vertical="bottom" wrapText="0"/>
    </xf>
    <xf borderId="9" fillId="0" fontId="15" numFmtId="0" xfId="0" applyAlignment="1" applyBorder="1" applyFont="1">
      <alignment readingOrder="0" shrinkToFit="0" vertical="bottom" wrapText="0"/>
    </xf>
    <xf borderId="9" fillId="0" fontId="15" numFmtId="0" xfId="0" applyAlignment="1" applyBorder="1" applyFont="1">
      <alignment horizontal="center" readingOrder="0" shrinkToFit="0" vertical="bottom" wrapText="0"/>
    </xf>
    <xf borderId="9" fillId="0" fontId="15" numFmtId="9" xfId="0" applyAlignment="1" applyBorder="1" applyFont="1" applyNumberFormat="1">
      <alignment horizontal="center"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9" fillId="0" fontId="15" numFmtId="0" xfId="0" applyAlignment="1" applyBorder="1" applyFont="1">
      <alignment horizontal="center" shrinkToFit="0" vertical="bottom" wrapText="0"/>
    </xf>
    <xf borderId="9" fillId="2" fontId="16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9" fillId="0" fontId="7" numFmtId="0" xfId="0" applyAlignment="1" applyBorder="1" applyFont="1">
      <alignment readingOrder="0" shrinkToFit="0" vertical="bottom" wrapText="0"/>
    </xf>
    <xf borderId="0" fillId="4" fontId="7" numFmtId="0" xfId="0" applyAlignment="1" applyFont="1">
      <alignment shrinkToFit="0" vertical="bottom" wrapText="0"/>
    </xf>
    <xf borderId="9" fillId="0" fontId="15" numFmtId="0" xfId="0" applyAlignment="1" applyBorder="1" applyFont="1">
      <alignment shrinkToFit="0" vertical="bottom" wrapText="0"/>
    </xf>
    <xf borderId="9" fillId="0" fontId="15" numFmtId="0" xfId="0" applyAlignment="1" applyBorder="1" applyFont="1">
      <alignment horizontal="right" readingOrder="0" shrinkToFit="0" vertical="bottom" wrapText="0"/>
    </xf>
    <xf borderId="8" fillId="0" fontId="1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0" fillId="0" fontId="4" numFmtId="0" xfId="0" applyAlignment="1" applyFont="1">
      <alignment shrinkToFit="0" vertical="bottom" wrapText="0"/>
    </xf>
    <xf borderId="5" fillId="3" fontId="4" numFmtId="0" xfId="0" applyAlignment="1" applyBorder="1" applyFont="1">
      <alignment horizontal="center" shrinkToFit="0" vertical="bottom" wrapText="0"/>
    </xf>
    <xf borderId="0" fillId="3" fontId="4" numFmtId="0" xfId="0" applyAlignment="1" applyFont="1">
      <alignment horizontal="center" shrinkToFit="0" vertical="bottom" wrapText="0"/>
    </xf>
    <xf borderId="4" fillId="3" fontId="4" numFmtId="0" xfId="0" applyAlignment="1" applyBorder="1" applyFont="1">
      <alignment horizontal="center" shrinkToFit="0" vertical="bottom" wrapText="0"/>
    </xf>
    <xf borderId="0" fillId="0" fontId="4" numFmtId="9" xfId="0" applyAlignment="1" applyFont="1" applyNumberFormat="1">
      <alignment shrinkToFit="0" vertical="bottom" wrapText="0"/>
    </xf>
    <xf borderId="6" fillId="3" fontId="4" numFmtId="0" xfId="0" applyAlignment="1" applyBorder="1" applyFont="1">
      <alignment horizontal="center" shrinkToFit="0" vertical="bottom" wrapText="0"/>
    </xf>
    <xf borderId="7" fillId="3" fontId="4" numFmtId="0" xfId="0" applyAlignment="1" applyBorder="1" applyFont="1">
      <alignment horizontal="center" shrinkToFit="0" vertical="bottom" wrapText="0"/>
    </xf>
    <xf borderId="8" fillId="0" fontId="4" numFmtId="0" xfId="0" applyAlignment="1" applyBorder="1" applyFont="1">
      <alignment horizontal="left"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9" fillId="0" fontId="4" numFmtId="0" xfId="0" applyAlignment="1" applyBorder="1" applyFont="1">
      <alignment horizontal="left" shrinkToFit="0" vertical="bottom" wrapText="0"/>
    </xf>
    <xf borderId="9" fillId="0" fontId="5" numFmtId="0" xfId="0" applyAlignment="1" applyBorder="1" applyFont="1">
      <alignment horizontal="center" shrinkToFit="0" vertical="bottom" wrapText="0"/>
    </xf>
    <xf borderId="0" fillId="0" fontId="15" numFmtId="0" xfId="0" applyAlignment="1" applyFont="1">
      <alignment horizontal="left" readingOrder="0" shrinkToFit="0" vertical="bottom" wrapText="0"/>
    </xf>
    <xf borderId="8" fillId="0" fontId="4" numFmtId="0" xfId="0" applyAlignment="1" applyBorder="1" applyFont="1">
      <alignment horizontal="center" readingOrder="0" shrinkToFit="0" vertical="bottom" wrapText="0"/>
    </xf>
    <xf borderId="9" fillId="0" fontId="4" numFmtId="0" xfId="0" applyAlignment="1" applyBorder="1" applyFont="1">
      <alignment horizontal="center" readingOrder="0" shrinkToFit="0" vertical="bottom" wrapText="0"/>
    </xf>
    <xf borderId="9" fillId="0" fontId="4" numFmtId="0" xfId="0" applyAlignment="1" applyBorder="1" applyFont="1">
      <alignment horizontal="left" readingOrder="0" shrinkToFit="0" vertical="bottom" wrapText="0"/>
    </xf>
    <xf borderId="9" fillId="0" fontId="5" numFmtId="0" xfId="0" applyAlignment="1" applyBorder="1" applyFont="1">
      <alignment horizontal="center" readingOrder="0" shrinkToFit="0" vertical="bottom" wrapText="0"/>
    </xf>
    <xf borderId="9" fillId="5" fontId="5" numFmtId="0" xfId="0" applyAlignment="1" applyBorder="1" applyFont="1">
      <alignment horizontal="center" readingOrder="0" shrinkToFit="0" vertical="bottom" wrapText="0"/>
    </xf>
    <xf borderId="9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11" fillId="4" fontId="17" numFmtId="0" xfId="0" applyAlignment="1" applyBorder="1" applyFont="1">
      <alignment shrinkToFit="0" vertical="bottom" wrapText="0"/>
    </xf>
    <xf borderId="11" fillId="4" fontId="18" numFmtId="0" xfId="0" applyAlignment="1" applyBorder="1" applyFont="1">
      <alignment horizontal="left" readingOrder="0" shrinkToFit="0" vertical="bottom" wrapText="0"/>
    </xf>
    <xf borderId="11" fillId="4" fontId="19" numFmtId="0" xfId="0" applyAlignment="1" applyBorder="1" applyFont="1">
      <alignment horizontal="left" shrinkToFit="0" vertical="bottom" wrapText="0"/>
    </xf>
    <xf borderId="11" fillId="4" fontId="12" numFmtId="0" xfId="0" applyAlignment="1" applyBorder="1" applyFont="1">
      <alignment shrinkToFit="0" vertical="bottom" wrapText="0"/>
    </xf>
    <xf borderId="11" fillId="4" fontId="20" numFmtId="0" xfId="0" applyAlignment="1" applyBorder="1" applyFont="1">
      <alignment horizontal="right" readingOrder="0" shrinkToFit="0" vertical="bottom" wrapText="0"/>
    </xf>
    <xf borderId="12" fillId="4" fontId="20" numFmtId="0" xfId="0" applyAlignment="1" applyBorder="1" applyFont="1">
      <alignment horizontal="left" readingOrder="0" shrinkToFit="0" vertical="bottom" wrapText="0"/>
    </xf>
    <xf borderId="13" fillId="4" fontId="21" numFmtId="164" xfId="0" applyAlignment="1" applyBorder="1" applyFont="1" applyNumberFormat="1">
      <alignment horizontal="left" readingOrder="0" shrinkToFit="0" vertical="bottom" wrapText="0"/>
    </xf>
    <xf borderId="14" fillId="0" fontId="6" numFmtId="0" xfId="0" applyBorder="1" applyFont="1"/>
    <xf borderId="12" fillId="4" fontId="22" numFmtId="0" xfId="0" applyAlignment="1" applyBorder="1" applyFont="1">
      <alignment horizontal="center"/>
    </xf>
    <xf borderId="12" fillId="4" fontId="17" numFmtId="0" xfId="0" applyAlignment="1" applyBorder="1" applyFont="1">
      <alignment horizontal="center" shrinkToFit="0" vertical="bottom" wrapText="0"/>
    </xf>
    <xf borderId="12" fillId="4" fontId="17" numFmtId="0" xfId="0" applyAlignment="1" applyBorder="1" applyFont="1">
      <alignment shrinkToFit="0" vertical="bottom" wrapText="0"/>
    </xf>
    <xf borderId="12" fillId="4" fontId="17" numFmtId="2" xfId="0" applyAlignment="1" applyBorder="1" applyFont="1" applyNumberFormat="1">
      <alignment horizontal="center" shrinkToFit="0" vertical="bottom" wrapText="0"/>
    </xf>
    <xf borderId="12" fillId="0" fontId="1" numFmtId="2" xfId="0" applyAlignment="1" applyBorder="1" applyFont="1" applyNumberFormat="1">
      <alignment horizontal="center"/>
    </xf>
    <xf borderId="12" fillId="0" fontId="2" numFmtId="0" xfId="0" applyBorder="1" applyFont="1"/>
    <xf borderId="12" fillId="0" fontId="1" numFmtId="0" xfId="0" applyBorder="1" applyFont="1"/>
    <xf borderId="0" fillId="0" fontId="4" numFmtId="0" xfId="0" applyAlignment="1" applyFont="1">
      <alignment shrinkToFit="0" vertical="bottom" wrapText="0"/>
    </xf>
    <xf borderId="0" fillId="0" fontId="4" numFmtId="165" xfId="0" applyAlignment="1" applyFont="1" applyNumberFormat="1">
      <alignment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4" numFmtId="3" xfId="0" applyAlignment="1" applyFont="1" applyNumberFormat="1">
      <alignment shrinkToFit="0" vertical="bottom" wrapText="0"/>
    </xf>
    <xf borderId="0" fillId="6" fontId="5" numFmtId="3" xfId="0" applyAlignment="1" applyFill="1" applyFont="1" applyNumberFormat="1">
      <alignment readingOrder="0" shrinkToFit="0" vertical="bottom" wrapText="0"/>
    </xf>
    <xf borderId="0" fillId="6" fontId="5" numFmtId="0" xfId="0" applyAlignment="1" applyFont="1">
      <alignment readingOrder="0" shrinkToFit="0" vertical="bottom" wrapText="0"/>
    </xf>
    <xf borderId="13" fillId="4" fontId="23" numFmtId="0" xfId="0" applyAlignment="1" applyBorder="1" applyFont="1">
      <alignment horizontal="left" shrinkToFit="0" vertical="bottom" wrapText="0"/>
    </xf>
    <xf borderId="15" fillId="4" fontId="12" numFmtId="0" xfId="0" applyAlignment="1" applyBorder="1" applyFont="1">
      <alignment shrinkToFit="0" vertical="bottom" wrapText="0"/>
    </xf>
    <xf borderId="12" fillId="4" fontId="21" numFmtId="0" xfId="0" applyAlignment="1" applyBorder="1" applyFont="1">
      <alignment horizontal="right" readingOrder="0" shrinkToFit="0" vertical="bottom" wrapText="0"/>
    </xf>
    <xf borderId="13" fillId="4" fontId="24" numFmtId="166" xfId="0" applyAlignment="1" applyBorder="1" applyFont="1" applyNumberFormat="1">
      <alignment horizontal="left" readingOrder="0" shrinkToFit="0" vertical="bottom" wrapText="0"/>
    </xf>
    <xf borderId="16" fillId="0" fontId="6" numFmtId="0" xfId="0" applyBorder="1" applyFont="1"/>
    <xf borderId="12" fillId="4" fontId="25" numFmtId="166" xfId="0" applyAlignment="1" applyBorder="1" applyFont="1" applyNumberFormat="1">
      <alignment horizontal="left" readingOrder="0" shrinkToFit="0" vertical="bottom" wrapText="0"/>
    </xf>
    <xf borderId="13" fillId="4" fontId="26" numFmtId="0" xfId="0" applyAlignment="1" applyBorder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17" fillId="4" fontId="27" numFmtId="0" xfId="0" applyAlignment="1" applyBorder="1" applyFont="1">
      <alignment horizontal="center" readingOrder="0" textRotation="90"/>
    </xf>
    <xf borderId="18" fillId="7" fontId="28" numFmtId="0" xfId="0" applyAlignment="1" applyBorder="1" applyFill="1" applyFont="1">
      <alignment horizontal="center" readingOrder="0" shrinkToFit="0" wrapText="0"/>
    </xf>
    <xf borderId="10" fillId="0" fontId="6" numFmtId="0" xfId="0" applyBorder="1" applyFont="1"/>
    <xf borderId="2" fillId="0" fontId="6" numFmtId="0" xfId="0" applyBorder="1" applyFont="1"/>
    <xf borderId="1" fillId="4" fontId="20" numFmtId="0" xfId="0" applyAlignment="1" applyBorder="1" applyFont="1">
      <alignment horizontal="center" shrinkToFit="0" wrapText="0"/>
    </xf>
    <xf borderId="19" fillId="4" fontId="17" numFmtId="0" xfId="0" applyAlignment="1" applyBorder="1" applyFont="1">
      <alignment horizontal="center" shrinkToFit="0" vertical="bottom" wrapText="0"/>
    </xf>
    <xf borderId="15" fillId="4" fontId="17" numFmtId="0" xfId="0" applyAlignment="1" applyBorder="1" applyFont="1">
      <alignment horizontal="center" shrinkToFit="0" vertical="bottom" wrapText="0"/>
    </xf>
    <xf borderId="20" fillId="4" fontId="29" numFmtId="167" xfId="0" applyAlignment="1" applyBorder="1" applyFont="1" applyNumberFormat="1">
      <alignment horizontal="right" readingOrder="0" shrinkToFit="0" vertical="bottom" wrapText="0"/>
    </xf>
    <xf borderId="19" fillId="0" fontId="6" numFmtId="0" xfId="0" applyBorder="1" applyFont="1"/>
    <xf borderId="15" fillId="4" fontId="17" numFmtId="0" xfId="0" applyAlignment="1" applyBorder="1" applyFont="1">
      <alignment shrinkToFit="0" vertical="bottom" wrapText="0"/>
    </xf>
    <xf borderId="12" fillId="8" fontId="17" numFmtId="0" xfId="0" applyAlignment="1" applyBorder="1" applyFill="1" applyFont="1">
      <alignment horizontal="center"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0" fillId="0" fontId="4" numFmtId="4" xfId="0" applyAlignment="1" applyFont="1" applyNumberFormat="1">
      <alignment readingOrder="0" shrinkToFit="0" vertical="bottom" wrapText="0"/>
    </xf>
    <xf borderId="0" fillId="0" fontId="4" numFmtId="168" xfId="0" applyAlignment="1" applyFont="1" applyNumberFormat="1">
      <alignment readingOrder="0" shrinkToFit="0" vertical="bottom" wrapText="0"/>
    </xf>
    <xf borderId="0" fillId="0" fontId="4" numFmtId="4" xfId="0" applyAlignment="1" applyFont="1" applyNumberFormat="1">
      <alignment shrinkToFit="0" vertical="bottom" wrapText="0"/>
    </xf>
    <xf borderId="8" fillId="0" fontId="6" numFmtId="0" xfId="0" applyBorder="1" applyFont="1"/>
    <xf borderId="1" fillId="4" fontId="30" numFmtId="0" xfId="0" applyAlignment="1" applyBorder="1" applyFont="1">
      <alignment horizontal="center" readingOrder="0"/>
    </xf>
    <xf borderId="1" fillId="4" fontId="31" numFmtId="0" xfId="0" applyAlignment="1" applyBorder="1" applyFont="1">
      <alignment horizontal="center" readingOrder="0" shrinkToFit="0" textRotation="90" wrapText="1"/>
    </xf>
    <xf borderId="1" fillId="0" fontId="32" numFmtId="0" xfId="0" applyAlignment="1" applyBorder="1" applyFont="1">
      <alignment horizontal="center" readingOrder="0" shrinkToFit="0" textRotation="90" wrapText="1"/>
    </xf>
    <xf borderId="0" fillId="9" fontId="33" numFmtId="0" xfId="0" applyAlignment="1" applyFill="1" applyFont="1">
      <alignment horizontal="center" readingOrder="0" shrinkToFit="0" vertical="center" wrapText="1"/>
    </xf>
    <xf borderId="12" fillId="0" fontId="17" numFmtId="0" xfId="0" applyAlignment="1" applyBorder="1" applyFont="1">
      <alignment horizontal="left" shrinkToFit="0" vertical="bottom" wrapText="0"/>
    </xf>
    <xf borderId="21" fillId="3" fontId="34" numFmtId="0" xfId="0" applyAlignment="1" applyBorder="1" applyFont="1">
      <alignment horizontal="center" readingOrder="0"/>
    </xf>
    <xf borderId="2" fillId="3" fontId="34" numFmtId="0" xfId="0" applyAlignment="1" applyBorder="1" applyFont="1">
      <alignment horizontal="left" readingOrder="0"/>
    </xf>
    <xf borderId="0" fillId="10" fontId="35" numFmtId="3" xfId="0" applyAlignment="1" applyFill="1" applyFont="1" applyNumberFormat="1">
      <alignment readingOrder="0" shrinkToFit="0" vertical="bottom" wrapText="0"/>
    </xf>
    <xf borderId="0" fillId="6" fontId="35" numFmtId="3" xfId="0" applyAlignment="1" applyFont="1" applyNumberFormat="1">
      <alignment readingOrder="0" shrinkToFit="0" vertical="bottom" wrapText="0"/>
    </xf>
    <xf borderId="0" fillId="0" fontId="4" numFmtId="41" xfId="0" applyAlignment="1" applyFont="1" applyNumberFormat="1">
      <alignment readingOrder="0" shrinkToFit="0" vertical="bottom" wrapText="0"/>
    </xf>
    <xf borderId="3" fillId="4" fontId="36" numFmtId="0" xfId="0" applyAlignment="1" applyBorder="1" applyFont="1">
      <alignment horizontal="center" shrinkToFit="0" wrapText="0"/>
    </xf>
    <xf borderId="4" fillId="4" fontId="36" numFmtId="0" xfId="0" applyAlignment="1" applyBorder="1" applyFont="1">
      <alignment horizontal="left" shrinkToFit="0" wrapText="0"/>
    </xf>
    <xf borderId="0" fillId="4" fontId="17" numFmtId="0" xfId="0" applyAlignment="1" applyFont="1">
      <alignment horizontal="center" shrinkToFit="0" vertical="bottom" wrapText="0"/>
    </xf>
    <xf borderId="22" fillId="0" fontId="17" numFmtId="0" xfId="0" applyAlignment="1" applyBorder="1" applyFont="1">
      <alignment horizontal="center" vertical="bottom"/>
    </xf>
    <xf borderId="12" fillId="4" fontId="17" numFmtId="0" xfId="0" applyAlignment="1" applyBorder="1" applyFont="1">
      <alignment horizontal="right" shrinkToFit="0" vertical="bottom" wrapText="0"/>
    </xf>
    <xf borderId="5" fillId="11" fontId="37" numFmtId="0" xfId="0" applyBorder="1" applyFill="1" applyFont="1"/>
    <xf borderId="7" fillId="11" fontId="38" numFmtId="0" xfId="0" applyAlignment="1" applyBorder="1" applyFont="1">
      <alignment horizontal="left" readingOrder="0" shrinkToFit="0" wrapText="0"/>
    </xf>
    <xf borderId="0" fillId="11" fontId="39" numFmtId="0" xfId="0" applyAlignment="1" applyFont="1">
      <alignment shrinkToFit="0" wrapText="0"/>
    </xf>
    <xf borderId="0" fillId="11" fontId="40" numFmtId="0" xfId="0" applyAlignment="1" applyFont="1">
      <alignment shrinkToFit="0" wrapText="0"/>
    </xf>
    <xf borderId="7" fillId="9" fontId="41" numFmtId="0" xfId="0" applyAlignment="1" applyBorder="1" applyFont="1">
      <alignment horizontal="center" shrinkToFit="0" wrapText="0"/>
    </xf>
    <xf borderId="9" fillId="0" fontId="6" numFmtId="0" xfId="0" applyBorder="1" applyFont="1"/>
    <xf borderId="8" fillId="9" fontId="42" numFmtId="0" xfId="0" applyAlignment="1" applyBorder="1" applyFont="1">
      <alignment horizontal="center" readingOrder="0" shrinkToFit="0" wrapText="0"/>
    </xf>
    <xf borderId="9" fillId="9" fontId="42" numFmtId="0" xfId="0" applyAlignment="1" applyBorder="1" applyFont="1">
      <alignment horizontal="center" readingOrder="0" shrinkToFit="0" wrapText="0"/>
    </xf>
    <xf borderId="7" fillId="9" fontId="42" numFmtId="0" xfId="0" applyAlignment="1" applyBorder="1" applyFont="1">
      <alignment horizontal="center" readingOrder="0" shrinkToFit="0" wrapText="0"/>
    </xf>
    <xf borderId="1" fillId="4" fontId="12" numFmtId="0" xfId="0" applyAlignment="1" applyBorder="1" applyFont="1">
      <alignment readingOrder="0" shrinkToFit="0" vertical="bottom" wrapText="0"/>
    </xf>
    <xf borderId="7" fillId="0" fontId="43" numFmtId="0" xfId="0" applyAlignment="1" applyBorder="1" applyFont="1">
      <alignment readingOrder="0" shrinkToFit="0" vertical="bottom" wrapText="0"/>
    </xf>
    <xf borderId="8" fillId="4" fontId="44" numFmtId="0" xfId="0" applyAlignment="1" applyBorder="1" applyFont="1">
      <alignment horizontal="center" readingOrder="0" shrinkToFit="0" vertical="bottom" wrapText="0"/>
    </xf>
    <xf borderId="9" fillId="4" fontId="44" numFmtId="0" xfId="0" applyAlignment="1" applyBorder="1" applyFont="1">
      <alignment horizontal="center" readingOrder="0" shrinkToFit="0" vertical="bottom" wrapText="0"/>
    </xf>
    <xf borderId="1" fillId="0" fontId="43" numFmtId="0" xfId="0" applyAlignment="1" applyBorder="1" applyFont="1">
      <alignment horizontal="center" readingOrder="0" shrinkToFit="0" vertical="bottom" wrapText="0"/>
    </xf>
    <xf borderId="1" fillId="4" fontId="43" numFmtId="0" xfId="0" applyAlignment="1" applyBorder="1" applyFont="1">
      <alignment horizontal="center" readingOrder="0" shrinkToFit="0" vertical="bottom" wrapText="0"/>
    </xf>
    <xf borderId="0" fillId="4" fontId="17" numFmtId="0" xfId="0" applyAlignment="1" applyFont="1">
      <alignment horizontal="right" vertical="bottom"/>
    </xf>
    <xf borderId="0" fillId="4" fontId="17" numFmtId="169" xfId="0" applyAlignment="1" applyFont="1" applyNumberFormat="1">
      <alignment horizontal="right" vertical="bottom"/>
    </xf>
    <xf borderId="0" fillId="4" fontId="17" numFmtId="2" xfId="0" applyAlignment="1" applyFont="1" applyNumberFormat="1">
      <alignment horizontal="center" readingOrder="0" shrinkToFit="0" vertical="bottom" wrapText="0"/>
    </xf>
    <xf borderId="0" fillId="0" fontId="4" numFmtId="2" xfId="0" applyAlignment="1" applyFont="1" applyNumberFormat="1">
      <alignment horizontal="right" readingOrder="0" shrinkToFit="0" vertical="bottom" wrapText="0"/>
    </xf>
    <xf borderId="0" fillId="0" fontId="4" numFmtId="1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8" fillId="4" fontId="12" numFmtId="0" xfId="0" applyAlignment="1" applyBorder="1" applyFont="1">
      <alignment readingOrder="0" shrinkToFit="0" vertical="bottom" wrapText="0"/>
    </xf>
    <xf borderId="8" fillId="0" fontId="44" numFmtId="0" xfId="0" applyAlignment="1" applyBorder="1" applyFont="1">
      <alignment horizontal="center" readingOrder="0" shrinkToFit="0" vertical="bottom" wrapText="0"/>
    </xf>
    <xf borderId="9" fillId="0" fontId="44" numFmtId="170" xfId="0" applyAlignment="1" applyBorder="1" applyFont="1" applyNumberFormat="1">
      <alignment horizontal="center" readingOrder="0" shrinkToFit="0" vertical="bottom" wrapText="0"/>
    </xf>
    <xf borderId="1" fillId="0" fontId="44" numFmtId="0" xfId="0" applyAlignment="1" applyBorder="1" applyFont="1">
      <alignment horizontal="center" readingOrder="0" shrinkToFit="0" vertical="bottom" wrapText="0"/>
    </xf>
    <xf borderId="1" fillId="4" fontId="44" numFmtId="170" xfId="0" applyAlignment="1" applyBorder="1" applyFont="1" applyNumberFormat="1">
      <alignment horizontal="center" readingOrder="0" shrinkToFit="0" vertical="bottom" wrapText="0"/>
    </xf>
    <xf borderId="1" fillId="4" fontId="44" numFmtId="0" xfId="0" applyAlignment="1" applyBorder="1" applyFont="1">
      <alignment horizontal="center" readingOrder="0" shrinkToFit="0" vertical="bottom" wrapText="0"/>
    </xf>
    <xf borderId="1" fillId="0" fontId="44" numFmtId="170" xfId="0" applyAlignment="1" applyBorder="1" applyFont="1" applyNumberFormat="1">
      <alignment horizontal="center" readingOrder="0" shrinkToFit="0" vertical="bottom" wrapText="0"/>
    </xf>
    <xf borderId="1" fillId="0" fontId="44" numFmtId="0" xfId="0" applyAlignment="1" applyBorder="1" applyFont="1">
      <alignment horizontal="center" shrinkToFit="0" vertical="bottom" wrapText="0"/>
    </xf>
    <xf borderId="1" fillId="0" fontId="44" numFmtId="170" xfId="0" applyAlignment="1" applyBorder="1" applyFont="1" applyNumberFormat="1">
      <alignment horizontal="center" shrinkToFit="0" vertical="bottom" wrapText="0"/>
    </xf>
    <xf borderId="1" fillId="4" fontId="44" numFmtId="0" xfId="0" applyAlignment="1" applyBorder="1" applyFont="1">
      <alignment horizontal="center" shrinkToFit="0" vertical="bottom" wrapText="0"/>
    </xf>
    <xf borderId="1" fillId="4" fontId="44" numFmtId="170" xfId="0" applyAlignment="1" applyBorder="1" applyFont="1" applyNumberFormat="1">
      <alignment horizontal="center" shrinkToFit="0" vertical="bottom" wrapText="0"/>
    </xf>
    <xf borderId="1" fillId="4" fontId="43" numFmtId="0" xfId="0" applyAlignment="1" applyBorder="1" applyFont="1">
      <alignment horizontal="center" shrinkToFit="0" vertical="bottom" wrapText="0"/>
    </xf>
    <xf borderId="18" fillId="4" fontId="19" numFmtId="0" xfId="0" applyAlignment="1" applyBorder="1" applyFont="1">
      <alignment horizontal="center" shrinkToFit="0" vertical="bottom" wrapText="0"/>
    </xf>
    <xf borderId="9" fillId="4" fontId="43" numFmtId="0" xfId="0" applyAlignment="1" applyBorder="1" applyFont="1">
      <alignment horizontal="right" readingOrder="0" shrinkToFit="0" vertical="bottom" wrapText="0"/>
    </xf>
    <xf borderId="1" fillId="4" fontId="43" numFmtId="0" xfId="0" applyAlignment="1" applyBorder="1" applyFont="1">
      <alignment shrinkToFit="0" vertical="bottom" wrapText="0"/>
    </xf>
    <xf borderId="1" fillId="4" fontId="19" numFmtId="0" xfId="0" applyAlignment="1" applyBorder="1" applyFont="1">
      <alignment shrinkToFit="0" vertical="bottom" wrapText="0"/>
    </xf>
    <xf borderId="1" fillId="4" fontId="43" numFmtId="0" xfId="0" applyAlignment="1" applyBorder="1" applyFont="1">
      <alignment horizontal="right" readingOrder="0" shrinkToFit="0" vertical="bottom" wrapText="0"/>
    </xf>
    <xf borderId="1" fillId="4" fontId="17" numFmtId="0" xfId="0" applyAlignment="1" applyBorder="1" applyFont="1">
      <alignment horizontal="center" shrinkToFit="0" vertical="bottom" wrapText="0"/>
    </xf>
    <xf borderId="18" fillId="12" fontId="12" numFmtId="0" xfId="0" applyAlignment="1" applyBorder="1" applyFill="1" applyFont="1">
      <alignment horizontal="center" readingOrder="0" shrinkToFit="0" vertical="bottom" wrapText="0"/>
    </xf>
    <xf borderId="10" fillId="12" fontId="12" numFmtId="2" xfId="0" applyAlignment="1" applyBorder="1" applyFont="1" applyNumberFormat="1">
      <alignment horizontal="center" shrinkToFit="0" vertical="bottom" wrapText="0"/>
    </xf>
    <xf borderId="9" fillId="4" fontId="43" numFmtId="170" xfId="0" applyAlignment="1" applyBorder="1" applyFont="1" applyNumberFormat="1">
      <alignment horizontal="right" readingOrder="0" shrinkToFit="0" vertical="bottom" wrapText="0"/>
    </xf>
    <xf borderId="9" fillId="4" fontId="43" numFmtId="0" xfId="0" applyAlignment="1" applyBorder="1" applyFont="1">
      <alignment shrinkToFit="0" vertical="bottom" wrapText="0"/>
    </xf>
    <xf borderId="7" fillId="4" fontId="19" numFmtId="0" xfId="0" applyAlignment="1" applyBorder="1" applyFont="1">
      <alignment shrinkToFit="0" vertical="bottom" wrapText="0"/>
    </xf>
    <xf borderId="8" fillId="4" fontId="43" numFmtId="0" xfId="0" applyAlignment="1" applyBorder="1" applyFont="1">
      <alignment horizontal="right" readingOrder="0" shrinkToFit="0" vertical="bottom" wrapText="0"/>
    </xf>
    <xf borderId="8" fillId="4" fontId="43" numFmtId="0" xfId="0" applyAlignment="1" applyBorder="1" applyFont="1">
      <alignment shrinkToFit="0" vertical="bottom" wrapText="0"/>
    </xf>
    <xf borderId="7" fillId="4" fontId="17" numFmtId="0" xfId="0" applyAlignment="1" applyBorder="1" applyFont="1">
      <alignment horizontal="center" shrinkToFit="0" vertical="bottom" wrapText="0"/>
    </xf>
    <xf borderId="18" fillId="13" fontId="12" numFmtId="0" xfId="0" applyAlignment="1" applyBorder="1" applyFill="1" applyFont="1">
      <alignment horizontal="center" readingOrder="0" shrinkToFit="0" vertical="bottom" wrapText="0"/>
    </xf>
    <xf borderId="10" fillId="13" fontId="12" numFmtId="2" xfId="0" applyAlignment="1" applyBorder="1" applyFont="1" applyNumberFormat="1">
      <alignment horizontal="center" shrinkToFit="0" vertical="bottom" wrapText="0"/>
    </xf>
    <xf borderId="0" fillId="11" fontId="45" numFmtId="0" xfId="0" applyAlignment="1" applyFont="1">
      <alignment readingOrder="0" shrinkToFit="0" wrapText="0"/>
    </xf>
    <xf borderId="9" fillId="9" fontId="41" numFmtId="0" xfId="0" applyAlignment="1" applyBorder="1" applyFont="1">
      <alignment horizontal="center" shrinkToFit="0" wrapText="0"/>
    </xf>
    <xf borderId="0" fillId="9" fontId="46" numFmtId="0" xfId="0" applyAlignment="1" applyFont="1">
      <alignment horizontal="center" shrinkToFit="0" wrapText="0"/>
    </xf>
    <xf borderId="3" fillId="9" fontId="41" numFmtId="0" xfId="0" applyAlignment="1" applyBorder="1" applyFont="1">
      <alignment horizontal="center" readingOrder="0" shrinkToFit="0" vertical="bottom" wrapText="0"/>
    </xf>
    <xf borderId="22" fillId="0" fontId="6" numFmtId="0" xfId="0" applyBorder="1" applyFont="1"/>
    <xf borderId="4" fillId="9" fontId="47" numFmtId="0" xfId="0" applyAlignment="1" applyBorder="1" applyFont="1">
      <alignment horizontal="center" readingOrder="0" shrinkToFit="0" wrapText="0"/>
    </xf>
    <xf borderId="8" fillId="4" fontId="44" numFmtId="0" xfId="0" applyAlignment="1" applyBorder="1" applyFont="1">
      <alignment horizontal="center" readingOrder="0" shrinkToFit="0" vertical="bottom" wrapText="0"/>
    </xf>
    <xf borderId="1" fillId="4" fontId="43" numFmtId="170" xfId="0" applyAlignment="1" applyBorder="1" applyFont="1" applyNumberFormat="1">
      <alignment horizontal="center" readingOrder="0" shrinkToFit="0" vertical="bottom" wrapText="0"/>
    </xf>
    <xf borderId="7" fillId="0" fontId="43" numFmtId="0" xfId="0" applyAlignment="1" applyBorder="1" applyFont="1">
      <alignment horizontal="center" vertical="bottom"/>
    </xf>
    <xf borderId="1" fillId="4" fontId="43" numFmtId="0" xfId="0" applyAlignment="1" applyBorder="1" applyFont="1">
      <alignment horizontal="center" vertical="bottom"/>
    </xf>
    <xf borderId="1" fillId="0" fontId="43" numFmtId="0" xfId="0" applyAlignment="1" applyBorder="1" applyFont="1">
      <alignment horizontal="center" vertical="bottom"/>
    </xf>
    <xf borderId="1" fillId="0" fontId="43" numFmtId="170" xfId="0" applyAlignment="1" applyBorder="1" applyFont="1" applyNumberFormat="1">
      <alignment horizontal="center" vertical="bottom"/>
    </xf>
    <xf borderId="1" fillId="0" fontId="17" numFmtId="0" xfId="0" applyAlignment="1" applyBorder="1" applyFont="1">
      <alignment vertical="bottom"/>
    </xf>
    <xf borderId="0" fillId="4" fontId="17" numFmtId="2" xfId="0" applyAlignment="1" applyFont="1" applyNumberFormat="1">
      <alignment horizontal="center" vertical="bottom"/>
    </xf>
    <xf borderId="0" fillId="0" fontId="4" numFmtId="169" xfId="0" applyAlignment="1" applyFont="1" applyNumberFormat="1">
      <alignment horizontal="right" readingOrder="0" shrinkToFit="0" vertical="bottom" wrapText="0"/>
    </xf>
    <xf borderId="7" fillId="0" fontId="43" numFmtId="0" xfId="0" applyAlignment="1" applyBorder="1" applyFont="1">
      <alignment horizontal="center" readingOrder="0" shrinkToFit="0" vertical="bottom" wrapText="0"/>
    </xf>
    <xf borderId="1" fillId="0" fontId="43" numFmtId="170" xfId="0" applyAlignment="1" applyBorder="1" applyFont="1" applyNumberFormat="1">
      <alignment horizontal="center" readingOrder="0" shrinkToFit="0" vertical="bottom" wrapText="0"/>
    </xf>
    <xf borderId="2" fillId="4" fontId="44" numFmtId="170" xfId="0" applyAlignment="1" applyBorder="1" applyFont="1" applyNumberFormat="1">
      <alignment horizontal="center" readingOrder="0" shrinkToFit="0" vertical="bottom" wrapText="0"/>
    </xf>
    <xf borderId="9" fillId="4" fontId="44" numFmtId="170" xfId="0" applyAlignment="1" applyBorder="1" applyFont="1" applyNumberFormat="1">
      <alignment horizontal="center" readingOrder="0" shrinkToFit="0" vertical="bottom" wrapText="0"/>
    </xf>
    <xf borderId="17" fillId="0" fontId="44" numFmtId="0" xfId="0" applyAlignment="1" applyBorder="1" applyFont="1">
      <alignment horizontal="center" readingOrder="0" shrinkToFit="0" vertical="bottom" wrapText="0"/>
    </xf>
    <xf borderId="6" fillId="4" fontId="43" numFmtId="0" xfId="0" applyAlignment="1" applyBorder="1" applyFont="1">
      <alignment shrinkToFit="0" vertical="bottom" wrapText="0"/>
    </xf>
    <xf borderId="7" fillId="4" fontId="43" numFmtId="0" xfId="0" applyAlignment="1" applyBorder="1" applyFont="1">
      <alignment shrinkToFit="0" vertical="bottom" wrapText="0"/>
    </xf>
    <xf borderId="10" fillId="4" fontId="43" numFmtId="0" xfId="0" applyAlignment="1" applyBorder="1" applyFont="1">
      <alignment shrinkToFit="0" vertical="bottom" wrapText="0"/>
    </xf>
    <xf borderId="2" fillId="4" fontId="43" numFmtId="0" xfId="0" applyAlignment="1" applyBorder="1" applyFont="1">
      <alignment shrinkToFit="0" vertical="bottom" wrapText="0"/>
    </xf>
    <xf borderId="10" fillId="4" fontId="43" numFmtId="0" xfId="0" applyAlignment="1" applyBorder="1" applyFont="1">
      <alignment horizontal="center" shrinkToFit="0" vertical="bottom" wrapText="0"/>
    </xf>
    <xf borderId="0" fillId="11" fontId="45" numFmtId="0" xfId="0" applyAlignment="1" applyFont="1">
      <alignment shrinkToFit="0" wrapText="0"/>
    </xf>
    <xf borderId="9" fillId="0" fontId="44" numFmtId="170" xfId="0" applyAlignment="1" applyBorder="1" applyFont="1" applyNumberFormat="1">
      <alignment horizontal="center" shrinkToFit="0" vertical="bottom" wrapText="0"/>
    </xf>
    <xf borderId="1" fillId="4" fontId="19" numFmtId="0" xfId="0" applyAlignment="1" applyBorder="1" applyFont="1">
      <alignment horizontal="center" readingOrder="0" shrinkToFit="0" vertical="bottom" wrapText="0"/>
    </xf>
    <xf borderId="21" fillId="0" fontId="44" numFmtId="0" xfId="0" applyAlignment="1" applyBorder="1" applyFont="1">
      <alignment horizontal="center" readingOrder="0" shrinkToFit="0" vertical="bottom" wrapText="0"/>
    </xf>
    <xf borderId="2" fillId="0" fontId="44" numFmtId="170" xfId="0" applyAlignment="1" applyBorder="1" applyFont="1" applyNumberFormat="1">
      <alignment horizontal="center" readingOrder="0" shrinkToFit="0" vertical="bottom" wrapText="0"/>
    </xf>
    <xf borderId="10" fillId="11" fontId="38" numFmtId="0" xfId="0" applyAlignment="1" applyBorder="1" applyFont="1">
      <alignment horizontal="left" readingOrder="0" shrinkToFit="0" wrapText="0"/>
    </xf>
    <xf borderId="21" fillId="4" fontId="44" numFmtId="0" xfId="0" applyAlignment="1" applyBorder="1" applyFont="1">
      <alignment horizontal="center" readingOrder="0" shrinkToFit="0" vertical="bottom" wrapText="0"/>
    </xf>
    <xf borderId="22" fillId="4" fontId="44" numFmtId="0" xfId="0" applyAlignment="1" applyBorder="1" applyFont="1">
      <alignment horizontal="center" readingOrder="0" shrinkToFit="0" vertical="bottom" wrapText="0"/>
    </xf>
    <xf borderId="22" fillId="0" fontId="44" numFmtId="0" xfId="0" applyAlignment="1" applyBorder="1" applyFont="1">
      <alignment horizontal="center" readingOrder="0" shrinkToFit="0" vertical="bottom" wrapText="0"/>
    </xf>
    <xf borderId="2" fillId="0" fontId="44" numFmtId="0" xfId="0" applyAlignment="1" applyBorder="1" applyFont="1">
      <alignment horizontal="center" readingOrder="0" shrinkToFit="0" vertical="bottom" wrapText="0"/>
    </xf>
    <xf borderId="21" fillId="4" fontId="43" numFmtId="0" xfId="0" applyAlignment="1" applyBorder="1" applyFont="1">
      <alignment horizontal="center" shrinkToFit="0" vertical="bottom" wrapText="0"/>
    </xf>
    <xf borderId="22" fillId="4" fontId="43" numFmtId="0" xfId="0" applyAlignment="1" applyBorder="1" applyFont="1">
      <alignment horizontal="center" readingOrder="0" shrinkToFit="0" vertical="bottom" wrapText="0"/>
    </xf>
    <xf borderId="17" fillId="4" fontId="43" numFmtId="0" xfId="0" applyAlignment="1" applyBorder="1" applyFont="1">
      <alignment horizontal="center" shrinkToFit="0" vertical="bottom" wrapText="0"/>
    </xf>
    <xf borderId="5" fillId="11" fontId="48" numFmtId="0" xfId="0" applyBorder="1" applyFont="1"/>
    <xf borderId="0" fillId="9" fontId="49" numFmtId="0" xfId="0" applyAlignment="1" applyFont="1">
      <alignment horizontal="center" shrinkToFit="0" wrapText="0"/>
    </xf>
    <xf borderId="3" fillId="9" fontId="41" numFmtId="0" xfId="0" applyAlignment="1" applyBorder="1" applyFont="1">
      <alignment horizontal="center" readingOrder="0" shrinkToFit="0" wrapText="0"/>
    </xf>
    <xf borderId="17" fillId="4" fontId="44" numFmtId="0" xfId="0" applyAlignment="1" applyBorder="1" applyFont="1">
      <alignment horizontal="center" readingOrder="0" shrinkToFit="0" vertical="bottom" wrapText="0"/>
    </xf>
    <xf borderId="21" fillId="4" fontId="43" numFmtId="0" xfId="0" applyAlignment="1" applyBorder="1" applyFont="1">
      <alignment horizontal="center" readingOrder="0" shrinkToFit="0" vertical="bottom" wrapText="0"/>
    </xf>
    <xf borderId="22" fillId="4" fontId="43" numFmtId="0" xfId="0" applyAlignment="1" applyBorder="1" applyFont="1">
      <alignment horizontal="center" shrinkToFit="0" vertical="bottom" wrapText="0"/>
    </xf>
    <xf borderId="0" fillId="4" fontId="17" numFmtId="0" xfId="0" applyAlignment="1" applyFont="1">
      <alignment horizontal="right" readingOrder="0" shrinkToFit="0" vertical="bottom" wrapText="0"/>
    </xf>
    <xf borderId="0" fillId="4" fontId="17" numFmtId="0" xfId="0" applyAlignment="1" applyFont="1">
      <alignment horizontal="center" readingOrder="0" shrinkToFit="0" vertical="bottom" wrapText="0"/>
    </xf>
    <xf borderId="18" fillId="14" fontId="19" numFmtId="0" xfId="0" applyAlignment="1" applyBorder="1" applyFill="1" applyFont="1">
      <alignment horizontal="center" shrinkToFit="0" vertical="bottom" wrapText="0"/>
    </xf>
    <xf borderId="2" fillId="14" fontId="43" numFmtId="0" xfId="0" applyAlignment="1" applyBorder="1" applyFont="1">
      <alignment horizontal="right" readingOrder="0" shrinkToFit="0" vertical="bottom" wrapText="0"/>
    </xf>
    <xf borderId="9" fillId="14" fontId="43" numFmtId="0" xfId="0" applyAlignment="1" applyBorder="1" applyFont="1">
      <alignment shrinkToFit="0" vertical="bottom" wrapText="0"/>
    </xf>
    <xf borderId="7" fillId="14" fontId="19" numFmtId="0" xfId="0" applyAlignment="1" applyBorder="1" applyFont="1">
      <alignment shrinkToFit="0" vertical="bottom" wrapText="0"/>
    </xf>
    <xf borderId="10" fillId="14" fontId="19" numFmtId="0" xfId="0" applyAlignment="1" applyBorder="1" applyFont="1">
      <alignment shrinkToFit="0" vertical="bottom" wrapText="0"/>
    </xf>
    <xf borderId="1" fillId="14" fontId="43" numFmtId="0" xfId="0" applyAlignment="1" applyBorder="1" applyFont="1">
      <alignment horizontal="right" readingOrder="0" shrinkToFit="0" vertical="bottom" wrapText="0"/>
    </xf>
    <xf borderId="22" fillId="14" fontId="19" numFmtId="0" xfId="0" applyAlignment="1" applyBorder="1" applyFont="1">
      <alignment shrinkToFit="0" vertical="bottom" wrapText="0"/>
    </xf>
    <xf borderId="22" fillId="14" fontId="17" numFmtId="0" xfId="0" applyAlignment="1" applyBorder="1" applyFont="1">
      <alignment shrinkToFit="0" vertical="bottom" wrapText="0"/>
    </xf>
    <xf borderId="5" fillId="14" fontId="17" numFmtId="0" xfId="0" applyAlignment="1" applyBorder="1" applyFont="1">
      <alignment horizontal="center" shrinkToFit="0" vertical="bottom" wrapText="0"/>
    </xf>
    <xf borderId="0" fillId="14" fontId="17" numFmtId="0" xfId="0" applyAlignment="1" applyFont="1">
      <alignment horizontal="center" shrinkToFit="0" vertical="bottom" wrapText="0"/>
    </xf>
    <xf borderId="3" fillId="15" fontId="28" numFmtId="0" xfId="0" applyAlignment="1" applyBorder="1" applyFill="1" applyFont="1">
      <alignment horizontal="center" readingOrder="0" shrinkToFit="0" vertical="bottom" wrapText="0"/>
    </xf>
    <xf borderId="12" fillId="0" fontId="17" numFmtId="0" xfId="0" applyAlignment="1" applyBorder="1" applyFont="1">
      <alignment shrinkToFit="0" vertical="bottom" wrapText="0"/>
    </xf>
    <xf borderId="12" fillId="0" fontId="17" numFmtId="0" xfId="0" applyAlignment="1" applyBorder="1" applyFont="1">
      <alignment horizontal="center" shrinkToFit="0" vertical="bottom" wrapText="0"/>
    </xf>
    <xf borderId="0" fillId="0" fontId="4" numFmtId="169" xfId="0" applyAlignment="1" applyFont="1" applyNumberFormat="1">
      <alignment readingOrder="0" shrinkToFit="0" vertical="bottom" wrapText="0"/>
    </xf>
    <xf borderId="13" fillId="0" fontId="17" numFmtId="0" xfId="0" applyAlignment="1" applyBorder="1" applyFont="1">
      <alignment readingOrder="0" shrinkToFit="0" vertical="bottom" wrapText="0"/>
    </xf>
    <xf borderId="12" fillId="0" fontId="50" numFmtId="0" xfId="0" applyAlignment="1" applyBorder="1" applyFont="1">
      <alignment readingOrder="0" shrinkToFit="0" vertical="bottom" wrapText="0"/>
    </xf>
    <xf borderId="13" fillId="0" fontId="51" numFmtId="0" xfId="0" applyAlignment="1" applyBorder="1" applyFont="1">
      <alignment horizontal="center" shrinkToFit="0" vertical="bottom" wrapText="0"/>
    </xf>
    <xf borderId="23" fillId="0" fontId="52" numFmtId="0" xfId="0" applyAlignment="1" applyBorder="1" applyFont="1">
      <alignment horizontal="center" shrinkToFit="0" vertical="bottom" wrapText="0"/>
    </xf>
    <xf borderId="24" fillId="0" fontId="6" numFmtId="0" xfId="0" applyBorder="1" applyFont="1"/>
    <xf borderId="25" fillId="0" fontId="6" numFmtId="0" xfId="0" applyBorder="1" applyFont="1"/>
    <xf borderId="26" fillId="0" fontId="53" numFmtId="0" xfId="0" applyAlignment="1" applyBorder="1" applyFont="1">
      <alignment horizontal="center" shrinkToFit="0" vertical="bottom" wrapText="0"/>
    </xf>
    <xf borderId="27" fillId="0" fontId="6" numFmtId="0" xfId="0" applyBorder="1" applyFont="1"/>
    <xf borderId="28" fillId="0" fontId="6" numFmtId="0" xfId="0" applyBorder="1" applyFont="1"/>
    <xf borderId="17" fillId="4" fontId="44" numFmtId="0" xfId="0" applyAlignment="1" applyBorder="1" applyFont="1">
      <alignment horizontal="center" shrinkToFit="0" vertical="bottom" wrapText="0"/>
    </xf>
    <xf borderId="9" fillId="4" fontId="44" numFmtId="170" xfId="0" applyAlignment="1" applyBorder="1" applyFont="1" applyNumberFormat="1">
      <alignment horizontal="center" shrinkToFit="0" vertical="bottom" wrapText="0"/>
    </xf>
    <xf borderId="21" fillId="4" fontId="43" numFmtId="0" xfId="0" applyAlignment="1" applyBorder="1" applyFont="1">
      <alignment horizontal="center" vertical="bottom"/>
    </xf>
    <xf borderId="1" fillId="4" fontId="43" numFmtId="170" xfId="0" applyAlignment="1" applyBorder="1" applyFont="1" applyNumberFormat="1">
      <alignment horizontal="center" vertical="bottom"/>
    </xf>
    <xf borderId="7" fillId="0" fontId="43" numFmtId="170" xfId="0" applyAlignment="1" applyBorder="1" applyFont="1" applyNumberFormat="1">
      <alignment horizontal="center" readingOrder="0" shrinkToFit="0" vertical="bottom" wrapText="0"/>
    </xf>
    <xf borderId="7" fillId="0" fontId="43" numFmtId="0" xfId="0" applyAlignment="1" applyBorder="1" applyFont="1">
      <alignment vertical="bottom"/>
    </xf>
    <xf borderId="2" fillId="4" fontId="44" numFmtId="0" xfId="0" applyAlignment="1" applyBorder="1" applyFont="1">
      <alignment horizontal="center" readingOrder="0" shrinkToFit="0" vertical="bottom" wrapText="0"/>
    </xf>
    <xf borderId="7" fillId="4" fontId="43" numFmtId="0" xfId="0" applyAlignment="1" applyBorder="1" applyFont="1">
      <alignment horizontal="center" readingOrder="0" shrinkToFit="0" vertical="bottom" wrapText="0"/>
    </xf>
    <xf borderId="8" fillId="2" fontId="44" numFmtId="0" xfId="0" applyAlignment="1" applyBorder="1" applyFont="1">
      <alignment horizontal="center" readingOrder="0" shrinkToFit="0" vertical="bottom" wrapText="0"/>
    </xf>
    <xf borderId="1" fillId="2" fontId="43" numFmtId="0" xfId="0" applyAlignment="1" applyBorder="1" applyFont="1">
      <alignment horizontal="center" readingOrder="0" shrinkToFit="0" vertical="bottom" wrapText="0"/>
    </xf>
    <xf borderId="1" fillId="2" fontId="44" numFmtId="0" xfId="0" applyAlignment="1" applyBorder="1" applyFont="1">
      <alignment horizontal="center" readingOrder="0" shrinkToFit="0" vertical="bottom" wrapText="0"/>
    </xf>
    <xf borderId="9" fillId="2" fontId="44" numFmtId="0" xfId="0" applyAlignment="1" applyBorder="1" applyFont="1">
      <alignment horizontal="center" readingOrder="0" shrinkToFit="0" vertical="bottom" wrapText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  <xf borderId="0" fillId="0" fontId="1" numFmtId="174" xfId="0" applyAlignment="1" applyFont="1" applyNumberFormat="1">
      <alignment readingOrder="0"/>
    </xf>
    <xf borderId="0" fillId="0" fontId="1" numFmtId="10" xfId="0" applyFont="1" applyNumberFormat="1"/>
    <xf borderId="0" fillId="0" fontId="1" numFmtId="0" xfId="0" applyFont="1"/>
    <xf borderId="9" fillId="2" fontId="44" numFmtId="170" xfId="0" applyAlignment="1" applyBorder="1" applyFont="1" applyNumberFormat="1">
      <alignment horizontal="center" readingOrder="0" shrinkToFit="0" vertical="bottom" wrapText="0"/>
    </xf>
    <xf borderId="8" fillId="2" fontId="44" numFmtId="0" xfId="0" applyAlignment="1" applyBorder="1" applyFont="1">
      <alignment horizontal="center" readingOrder="0" shrinkToFit="0" vertical="bottom" wrapText="0"/>
    </xf>
    <xf borderId="1" fillId="2" fontId="43" numFmtId="170" xfId="0" applyAlignment="1" applyBorder="1" applyFont="1" applyNumberFormat="1">
      <alignment horizontal="center" readingOrder="0" shrinkToFit="0" vertical="bottom" wrapText="0"/>
    </xf>
    <xf borderId="2" fillId="2" fontId="44" numFmtId="170" xfId="0" applyAlignment="1" applyBorder="1" applyFont="1" applyNumberFormat="1">
      <alignment horizontal="center" readingOrder="0" shrinkToFit="0" vertical="bottom" wrapText="0"/>
    </xf>
    <xf borderId="12" fillId="0" fontId="1" numFmtId="0" xfId="0" applyAlignment="1" applyBorder="1" applyFont="1">
      <alignment readingOrder="0"/>
    </xf>
    <xf borderId="12" fillId="0" fontId="1" numFmtId="10" xfId="0" applyBorder="1" applyFont="1" applyNumberFormat="1"/>
    <xf borderId="1" fillId="2" fontId="44" numFmtId="170" xfId="0" applyAlignment="1" applyBorder="1" applyFont="1" applyNumberFormat="1">
      <alignment horizontal="center" readingOrder="0" shrinkToFit="0" vertical="bottom" wrapText="0"/>
    </xf>
    <xf borderId="8" fillId="16" fontId="44" numFmtId="0" xfId="0" applyAlignment="1" applyBorder="1" applyFill="1" applyFont="1">
      <alignment horizontal="center" readingOrder="0" shrinkToFit="0" vertical="bottom" wrapText="0"/>
    </xf>
    <xf borderId="1" fillId="16" fontId="43" numFmtId="170" xfId="0" applyAlignment="1" applyBorder="1" applyFont="1" applyNumberFormat="1">
      <alignment horizontal="center" readingOrder="0" shrinkToFit="0" vertical="bottom" wrapText="0"/>
    </xf>
    <xf borderId="1" fillId="16" fontId="43" numFmtId="0" xfId="0" applyAlignment="1" applyBorder="1" applyFont="1">
      <alignment horizontal="center" readingOrder="0" shrinkToFit="0" vertical="bottom" wrapText="0"/>
    </xf>
    <xf borderId="12" fillId="0" fontId="1" numFmtId="0" xfId="0" applyAlignment="1" applyBorder="1" applyFont="1">
      <alignment horizontal="center"/>
    </xf>
    <xf borderId="10" fillId="12" fontId="12" numFmtId="0" xfId="0" applyAlignment="1" applyBorder="1" applyFont="1">
      <alignment horizontal="center" shrinkToFit="0" vertical="bottom" wrapText="0"/>
    </xf>
    <xf borderId="8" fillId="8" fontId="44" numFmtId="0" xfId="0" applyAlignment="1" applyBorder="1" applyFont="1">
      <alignment horizontal="center" readingOrder="0" shrinkToFit="0" vertical="bottom" wrapText="0"/>
    </xf>
    <xf borderId="1" fillId="8" fontId="43" numFmtId="170" xfId="0" applyAlignment="1" applyBorder="1" applyFont="1" applyNumberFormat="1">
      <alignment horizontal="center" readingOrder="0" shrinkToFit="0" vertical="bottom" wrapText="0"/>
    </xf>
    <xf borderId="11" fillId="4" fontId="17" numFmtId="171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2"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FFFF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26" Type="http://schemas.openxmlformats.org/officeDocument/2006/relationships/worksheet" Target="worksheets/sheet23.xml"/><Relationship Id="rId121" Type="http://schemas.openxmlformats.org/officeDocument/2006/relationships/worksheet" Target="worksheets/sheet118.xml"/><Relationship Id="rId25" Type="http://schemas.openxmlformats.org/officeDocument/2006/relationships/worksheet" Target="worksheets/sheet22.xml"/><Relationship Id="rId120" Type="http://schemas.openxmlformats.org/officeDocument/2006/relationships/worksheet" Target="worksheets/sheet117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125" Type="http://schemas.openxmlformats.org/officeDocument/2006/relationships/worksheet" Target="worksheets/sheet122.xml"/><Relationship Id="rId29" Type="http://schemas.openxmlformats.org/officeDocument/2006/relationships/worksheet" Target="worksheets/sheet26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11" Type="http://schemas.openxmlformats.org/officeDocument/2006/relationships/worksheet" Target="worksheets/sheet8.xml"/><Relationship Id="rId99" Type="http://schemas.openxmlformats.org/officeDocument/2006/relationships/worksheet" Target="worksheets/sheet96.xml"/><Relationship Id="rId10" Type="http://schemas.openxmlformats.org/officeDocument/2006/relationships/worksheet" Target="worksheets/sheet7.xml"/><Relationship Id="rId98" Type="http://schemas.openxmlformats.org/officeDocument/2006/relationships/worksheet" Target="worksheets/sheet95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5" Type="http://schemas.openxmlformats.org/officeDocument/2006/relationships/worksheet" Target="worksheets/sheet12.xml"/><Relationship Id="rId110" Type="http://schemas.openxmlformats.org/officeDocument/2006/relationships/worksheet" Target="worksheets/sheet107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14" Type="http://schemas.openxmlformats.org/officeDocument/2006/relationships/worksheet" Target="worksheets/sheet111.xml"/><Relationship Id="rId18" Type="http://schemas.openxmlformats.org/officeDocument/2006/relationships/worksheet" Target="worksheets/sheet15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2" Type="http://schemas.openxmlformats.org/officeDocument/2006/relationships/worksheet" Target="worksheets/sheet129.xml"/><Relationship Id="rId131" Type="http://schemas.openxmlformats.org/officeDocument/2006/relationships/worksheet" Target="worksheets/sheet128.xml"/><Relationship Id="rId130" Type="http://schemas.openxmlformats.org/officeDocument/2006/relationships/worksheet" Target="worksheets/sheet127.xml"/><Relationship Id="rId133" Type="http://schemas.openxmlformats.org/officeDocument/2006/relationships/worksheet" Target="worksheets/sheet130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63"/>
    <col customWidth="1" min="4" max="4" width="4.5"/>
    <col customWidth="1" min="8" max="8" width="22.13"/>
    <col customWidth="1" min="9" max="9" width="16.88"/>
    <col customWidth="1" min="10" max="10" width="13.88"/>
    <col customWidth="1" min="13" max="13" width="6.88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4" t="s">
        <v>1</v>
      </c>
      <c r="D2" s="5"/>
      <c r="E2" s="5"/>
      <c r="F2" s="5"/>
      <c r="G2" s="6"/>
      <c r="H2" s="6"/>
      <c r="I2" s="5"/>
      <c r="J2" s="5"/>
      <c r="K2" s="7" t="s">
        <v>2</v>
      </c>
      <c r="L2" s="5"/>
      <c r="M2" s="5"/>
      <c r="N2" s="8"/>
      <c r="O2" s="5"/>
      <c r="P2" s="2"/>
      <c r="Q2" s="2"/>
      <c r="R2" s="2"/>
      <c r="S2" s="2"/>
    </row>
    <row r="3">
      <c r="A3" s="4" t="s">
        <v>3</v>
      </c>
      <c r="D3" s="5"/>
      <c r="E3" s="5"/>
      <c r="F3" s="5"/>
      <c r="G3" s="5"/>
      <c r="H3" s="5"/>
      <c r="I3" s="5"/>
      <c r="J3" s="5"/>
      <c r="K3" s="7" t="s">
        <v>4</v>
      </c>
      <c r="L3" s="5"/>
      <c r="M3" s="5"/>
      <c r="N3" s="8"/>
      <c r="O3" s="5"/>
      <c r="P3" s="2"/>
      <c r="Q3" s="2"/>
      <c r="R3" s="2"/>
      <c r="S3" s="2"/>
    </row>
    <row r="4">
      <c r="A4" s="9"/>
      <c r="B4" s="9"/>
      <c r="C4" s="10"/>
      <c r="D4" s="5"/>
      <c r="E4" s="5"/>
      <c r="F4" s="5"/>
      <c r="G4" s="5"/>
      <c r="H4" s="5"/>
      <c r="I4" s="5"/>
      <c r="J4" s="5"/>
      <c r="K4" s="8"/>
      <c r="L4" s="5"/>
      <c r="M4" s="5"/>
      <c r="N4" s="8"/>
      <c r="O4" s="5"/>
      <c r="P4" s="2"/>
      <c r="Q4" s="2"/>
      <c r="R4" s="2"/>
      <c r="S4" s="2"/>
    </row>
    <row r="5">
      <c r="A5" s="11" t="s">
        <v>5</v>
      </c>
      <c r="B5" s="12" t="s">
        <v>6</v>
      </c>
      <c r="C5" s="12" t="s">
        <v>7</v>
      </c>
      <c r="D5" s="12" t="s">
        <v>8</v>
      </c>
      <c r="E5" s="13" t="s">
        <v>9</v>
      </c>
      <c r="F5" s="12" t="s">
        <v>10</v>
      </c>
      <c r="G5" s="12" t="s">
        <v>11</v>
      </c>
      <c r="H5" s="12" t="s">
        <v>12</v>
      </c>
      <c r="I5" s="12" t="s">
        <v>13</v>
      </c>
      <c r="J5" s="12" t="s">
        <v>14</v>
      </c>
      <c r="K5" s="12" t="s">
        <v>15</v>
      </c>
      <c r="L5" s="12" t="s">
        <v>16</v>
      </c>
      <c r="M5" s="12" t="s">
        <v>17</v>
      </c>
      <c r="N5" s="12" t="s">
        <v>18</v>
      </c>
      <c r="O5" s="12" t="s">
        <v>19</v>
      </c>
      <c r="P5" s="2"/>
      <c r="Q5" s="2"/>
      <c r="R5" s="2"/>
      <c r="S5" s="2"/>
    </row>
    <row r="6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16"/>
      <c r="O6" s="16"/>
      <c r="P6" s="2"/>
      <c r="Q6" s="2"/>
      <c r="R6" s="2"/>
      <c r="S6" s="2"/>
    </row>
    <row r="7">
      <c r="A7" s="17"/>
      <c r="M7" s="16"/>
      <c r="N7" s="16"/>
      <c r="O7" s="16"/>
      <c r="P7" s="2"/>
      <c r="Q7" s="2"/>
      <c r="R7" s="2"/>
      <c r="S7" s="2"/>
    </row>
    <row r="8">
      <c r="A8" s="18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6"/>
      <c r="N8" s="16"/>
      <c r="O8" s="16"/>
      <c r="P8" s="2"/>
      <c r="Q8" s="2"/>
      <c r="R8" s="2"/>
      <c r="S8" s="2"/>
    </row>
    <row r="9">
      <c r="A9" s="20"/>
      <c r="B9" s="21"/>
      <c r="C9" s="22"/>
      <c r="D9" s="23"/>
      <c r="E9" s="23"/>
      <c r="F9" s="23"/>
      <c r="G9" s="23"/>
      <c r="H9" s="23"/>
      <c r="I9" s="24"/>
      <c r="J9" s="24"/>
      <c r="K9" s="24"/>
      <c r="L9" s="24"/>
      <c r="M9" s="25"/>
      <c r="N9" s="25"/>
      <c r="O9" s="25"/>
      <c r="P9" s="2"/>
      <c r="Q9" s="2"/>
      <c r="R9" s="2"/>
      <c r="S9" s="2"/>
    </row>
    <row r="10">
      <c r="A10" s="26">
        <v>111905.0</v>
      </c>
      <c r="B10" s="27">
        <v>111901.0</v>
      </c>
      <c r="C10" s="27" t="s">
        <v>20</v>
      </c>
      <c r="D10" s="28" t="s">
        <v>21</v>
      </c>
      <c r="E10" s="28">
        <v>453.6</v>
      </c>
      <c r="F10" s="29">
        <v>1.0</v>
      </c>
      <c r="G10" s="28">
        <v>0.0</v>
      </c>
      <c r="H10" s="28" t="s">
        <v>22</v>
      </c>
      <c r="I10" s="30" t="s">
        <v>23</v>
      </c>
      <c r="J10" s="30">
        <v>0.0</v>
      </c>
      <c r="K10" s="31" t="s">
        <v>24</v>
      </c>
      <c r="L10" s="32" t="s">
        <v>25</v>
      </c>
      <c r="M10" s="33"/>
      <c r="N10" s="34"/>
      <c r="O10" s="34"/>
      <c r="P10" s="2"/>
      <c r="Q10" s="2"/>
      <c r="R10" s="2"/>
      <c r="S10" s="2"/>
    </row>
    <row r="11">
      <c r="A11" s="26" t="s">
        <v>26</v>
      </c>
      <c r="B11" s="27">
        <v>104301.0</v>
      </c>
      <c r="C11" s="27" t="s">
        <v>27</v>
      </c>
      <c r="D11" s="28" t="s">
        <v>28</v>
      </c>
      <c r="E11" s="28">
        <v>693.0</v>
      </c>
      <c r="F11" s="29">
        <v>6.0</v>
      </c>
      <c r="G11" s="28">
        <v>0.0</v>
      </c>
      <c r="H11" s="28" t="s">
        <v>29</v>
      </c>
      <c r="I11" s="30" t="s">
        <v>30</v>
      </c>
      <c r="J11" s="30">
        <v>0.0</v>
      </c>
      <c r="K11" s="35">
        <v>0.0</v>
      </c>
      <c r="L11" s="32" t="s">
        <v>31</v>
      </c>
      <c r="M11" s="33"/>
      <c r="N11" s="36">
        <v>200322.0</v>
      </c>
      <c r="O11" s="36">
        <v>714403.0</v>
      </c>
      <c r="P11" s="2"/>
      <c r="Q11" s="2"/>
      <c r="R11" s="2"/>
      <c r="S11" s="2"/>
    </row>
    <row r="12">
      <c r="A12" s="26" t="s">
        <v>32</v>
      </c>
      <c r="B12" s="27">
        <v>104301.0</v>
      </c>
      <c r="C12" s="27" t="s">
        <v>33</v>
      </c>
      <c r="D12" s="28" t="s">
        <v>28</v>
      </c>
      <c r="E12" s="28"/>
      <c r="F12" s="29">
        <v>8.0</v>
      </c>
      <c r="G12" s="28"/>
      <c r="H12" s="28"/>
      <c r="I12" s="30" t="s">
        <v>30</v>
      </c>
      <c r="J12" s="30"/>
      <c r="K12" s="35"/>
      <c r="L12" s="32" t="s">
        <v>31</v>
      </c>
      <c r="M12" s="33"/>
      <c r="N12" s="36"/>
      <c r="O12" s="34"/>
      <c r="P12" s="2"/>
      <c r="Q12" s="2"/>
      <c r="R12" s="2"/>
      <c r="S12" s="2"/>
    </row>
    <row r="13">
      <c r="A13" s="26" t="s">
        <v>34</v>
      </c>
      <c r="B13" s="27">
        <v>104201.0</v>
      </c>
      <c r="C13" s="27" t="s">
        <v>35</v>
      </c>
      <c r="D13" s="28" t="s">
        <v>28</v>
      </c>
      <c r="E13" s="28">
        <v>5400.0</v>
      </c>
      <c r="F13" s="29">
        <v>14.0</v>
      </c>
      <c r="G13" s="28">
        <v>0.0</v>
      </c>
      <c r="H13" s="28" t="s">
        <v>36</v>
      </c>
      <c r="I13" s="30" t="s">
        <v>37</v>
      </c>
      <c r="J13" s="30">
        <v>0.0</v>
      </c>
      <c r="K13" s="35">
        <v>0.0</v>
      </c>
      <c r="L13" s="32" t="s">
        <v>31</v>
      </c>
      <c r="M13" s="33"/>
      <c r="N13" s="36">
        <v>710104.0</v>
      </c>
      <c r="O13" s="34"/>
      <c r="P13" s="2"/>
      <c r="Q13" s="2"/>
      <c r="R13" s="2"/>
      <c r="S13" s="2"/>
    </row>
    <row r="14">
      <c r="A14" s="26" t="s">
        <v>38</v>
      </c>
      <c r="B14" s="27">
        <v>103201.0</v>
      </c>
      <c r="C14" s="27" t="s">
        <v>39</v>
      </c>
      <c r="D14" s="28" t="s">
        <v>28</v>
      </c>
      <c r="E14" s="28">
        <v>1050.0</v>
      </c>
      <c r="F14" s="29">
        <v>6.0</v>
      </c>
      <c r="G14" s="28">
        <v>0.0</v>
      </c>
      <c r="H14" s="28">
        <v>9875.0</v>
      </c>
      <c r="I14" s="30" t="s">
        <v>40</v>
      </c>
      <c r="J14" s="30">
        <v>0.0</v>
      </c>
      <c r="K14" s="35">
        <v>0.0</v>
      </c>
      <c r="L14" s="32" t="s">
        <v>31</v>
      </c>
      <c r="M14" s="33"/>
      <c r="N14" s="36">
        <v>200342.0</v>
      </c>
      <c r="O14" s="34"/>
      <c r="P14" s="2"/>
      <c r="Q14" s="2"/>
      <c r="R14" s="2"/>
      <c r="S14" s="2"/>
    </row>
    <row r="15">
      <c r="A15" s="26" t="s">
        <v>41</v>
      </c>
      <c r="B15" s="27">
        <v>103301.0</v>
      </c>
      <c r="C15" s="27" t="s">
        <v>42</v>
      </c>
      <c r="D15" s="28" t="s">
        <v>28</v>
      </c>
      <c r="E15" s="28">
        <v>1050.0</v>
      </c>
      <c r="F15" s="29">
        <v>6.0</v>
      </c>
      <c r="G15" s="28">
        <v>0.0</v>
      </c>
      <c r="H15" s="28">
        <v>9875.0</v>
      </c>
      <c r="I15" s="30" t="s">
        <v>40</v>
      </c>
      <c r="J15" s="30">
        <v>0.0</v>
      </c>
      <c r="K15" s="35">
        <v>0.0</v>
      </c>
      <c r="L15" s="32" t="s">
        <v>31</v>
      </c>
      <c r="M15" s="33"/>
      <c r="N15" s="36">
        <v>200341.0</v>
      </c>
      <c r="O15" s="34"/>
      <c r="P15" s="2"/>
      <c r="Q15" s="2"/>
      <c r="R15" s="2"/>
      <c r="S15" s="2"/>
    </row>
    <row r="16">
      <c r="A16" s="26" t="s">
        <v>43</v>
      </c>
      <c r="B16" s="27">
        <v>103401.0</v>
      </c>
      <c r="C16" s="27" t="s">
        <v>44</v>
      </c>
      <c r="D16" s="28" t="s">
        <v>28</v>
      </c>
      <c r="E16" s="28">
        <v>1050.0</v>
      </c>
      <c r="F16" s="29">
        <v>6.0</v>
      </c>
      <c r="G16" s="28">
        <v>0.0</v>
      </c>
      <c r="H16" s="28">
        <v>9875.0</v>
      </c>
      <c r="I16" s="30">
        <v>9962.0</v>
      </c>
      <c r="J16" s="30">
        <v>0.0</v>
      </c>
      <c r="K16" s="35">
        <v>0.0</v>
      </c>
      <c r="L16" s="32" t="s">
        <v>31</v>
      </c>
      <c r="M16" s="33"/>
      <c r="N16" s="36">
        <v>200354.0</v>
      </c>
      <c r="O16" s="34"/>
      <c r="P16" s="2"/>
      <c r="Q16" s="2"/>
      <c r="R16" s="2"/>
      <c r="S16" s="2"/>
    </row>
    <row r="17">
      <c r="A17" s="26" t="s">
        <v>45</v>
      </c>
      <c r="B17" s="27">
        <v>103601.0</v>
      </c>
      <c r="C17" s="27" t="s">
        <v>46</v>
      </c>
      <c r="D17" s="28" t="s">
        <v>28</v>
      </c>
      <c r="E17" s="28">
        <v>1050.0</v>
      </c>
      <c r="F17" s="29">
        <v>6.0</v>
      </c>
      <c r="G17" s="28">
        <v>0.0</v>
      </c>
      <c r="H17" s="28">
        <v>9875.0</v>
      </c>
      <c r="I17" s="30">
        <v>9962.0</v>
      </c>
      <c r="J17" s="30">
        <v>0.0</v>
      </c>
      <c r="K17" s="35">
        <v>0.0</v>
      </c>
      <c r="L17" s="32" t="s">
        <v>31</v>
      </c>
      <c r="M17" s="33"/>
      <c r="N17" s="36">
        <v>200353.0</v>
      </c>
      <c r="O17" s="34"/>
      <c r="P17" s="2"/>
      <c r="Q17" s="2"/>
      <c r="R17" s="2"/>
      <c r="S17" s="2"/>
    </row>
    <row r="18">
      <c r="A18" s="26" t="s">
        <v>47</v>
      </c>
      <c r="B18" s="27">
        <v>103701.0</v>
      </c>
      <c r="C18" s="27" t="s">
        <v>48</v>
      </c>
      <c r="D18" s="28" t="s">
        <v>28</v>
      </c>
      <c r="E18" s="28">
        <v>2050.0</v>
      </c>
      <c r="F18" s="29">
        <v>6.0</v>
      </c>
      <c r="G18" s="28">
        <v>0.0</v>
      </c>
      <c r="H18" s="28">
        <v>9828.0</v>
      </c>
      <c r="I18" s="30" t="s">
        <v>49</v>
      </c>
      <c r="J18" s="30">
        <v>0.0</v>
      </c>
      <c r="K18" s="35">
        <v>0.0</v>
      </c>
      <c r="L18" s="32" t="s">
        <v>31</v>
      </c>
      <c r="M18" s="33"/>
      <c r="N18" s="36">
        <v>200344.0</v>
      </c>
      <c r="O18" s="34"/>
      <c r="P18" s="2"/>
      <c r="Q18" s="2"/>
      <c r="R18" s="2"/>
      <c r="S18" s="2"/>
    </row>
    <row r="19">
      <c r="A19" s="26" t="s">
        <v>50</v>
      </c>
      <c r="B19" s="27">
        <v>103801.0</v>
      </c>
      <c r="C19" s="27" t="s">
        <v>51</v>
      </c>
      <c r="D19" s="28" t="s">
        <v>28</v>
      </c>
      <c r="E19" s="28">
        <v>2050.0</v>
      </c>
      <c r="F19" s="29">
        <v>6.0</v>
      </c>
      <c r="G19" s="28">
        <v>0.0</v>
      </c>
      <c r="H19" s="28">
        <v>9828.0</v>
      </c>
      <c r="I19" s="30" t="s">
        <v>49</v>
      </c>
      <c r="J19" s="30">
        <v>0.0</v>
      </c>
      <c r="K19" s="35">
        <v>0.0</v>
      </c>
      <c r="L19" s="32" t="s">
        <v>31</v>
      </c>
      <c r="M19" s="33"/>
      <c r="N19" s="36">
        <v>200343.0</v>
      </c>
      <c r="O19" s="34"/>
      <c r="P19" s="2"/>
      <c r="Q19" s="2"/>
      <c r="R19" s="2"/>
      <c r="S19" s="2"/>
    </row>
    <row r="20">
      <c r="A20" s="26" t="s">
        <v>52</v>
      </c>
      <c r="B20" s="27">
        <v>104201.0</v>
      </c>
      <c r="C20" s="27" t="s">
        <v>53</v>
      </c>
      <c r="D20" s="28" t="s">
        <v>28</v>
      </c>
      <c r="E20" s="28">
        <v>2448.0</v>
      </c>
      <c r="F20" s="29">
        <v>6.0</v>
      </c>
      <c r="G20" s="28">
        <v>0.0</v>
      </c>
      <c r="H20" s="28">
        <v>9828.0</v>
      </c>
      <c r="I20" s="30" t="s">
        <v>49</v>
      </c>
      <c r="J20" s="30">
        <v>0.0</v>
      </c>
      <c r="K20" s="35">
        <v>0.0</v>
      </c>
      <c r="L20" s="32" t="s">
        <v>31</v>
      </c>
      <c r="M20" s="33"/>
      <c r="N20" s="36">
        <v>121001.0</v>
      </c>
      <c r="O20" s="36"/>
      <c r="P20" s="2"/>
      <c r="Q20" s="2"/>
      <c r="R20" s="3"/>
      <c r="S20" s="2"/>
    </row>
    <row r="21">
      <c r="A21" s="26" t="s">
        <v>54</v>
      </c>
      <c r="B21" s="27">
        <v>104601.0</v>
      </c>
      <c r="C21" s="27" t="s">
        <v>55</v>
      </c>
      <c r="D21" s="28" t="s">
        <v>28</v>
      </c>
      <c r="E21" s="28">
        <v>2184.0</v>
      </c>
      <c r="F21" s="29">
        <v>6.0</v>
      </c>
      <c r="G21" s="37"/>
      <c r="H21" s="37"/>
      <c r="I21" s="38"/>
      <c r="J21" s="38"/>
      <c r="K21" s="33"/>
      <c r="L21" s="32" t="s">
        <v>31</v>
      </c>
      <c r="M21" s="33"/>
      <c r="N21" s="36">
        <v>200313.0</v>
      </c>
      <c r="O21" s="34"/>
      <c r="P21" s="2"/>
      <c r="Q21" s="2"/>
      <c r="R21" s="2"/>
      <c r="S21" s="2"/>
    </row>
    <row r="22">
      <c r="A22" s="39" t="s">
        <v>56</v>
      </c>
      <c r="B22" s="27">
        <v>104601.0</v>
      </c>
      <c r="C22" s="39" t="s">
        <v>57</v>
      </c>
      <c r="D22" s="28" t="s">
        <v>28</v>
      </c>
      <c r="E22" s="28">
        <v>756.0</v>
      </c>
      <c r="F22" s="29">
        <v>6.0</v>
      </c>
      <c r="G22" s="37"/>
      <c r="H22" s="37"/>
      <c r="I22" s="38"/>
      <c r="J22" s="38"/>
      <c r="K22" s="35" t="s">
        <v>58</v>
      </c>
      <c r="L22" s="32" t="s">
        <v>31</v>
      </c>
      <c r="M22" s="33"/>
      <c r="N22" s="36">
        <v>200321.0</v>
      </c>
      <c r="O22" s="34"/>
      <c r="P22" s="2"/>
      <c r="Q22" s="2"/>
      <c r="R22" s="2"/>
      <c r="S22" s="2"/>
    </row>
    <row r="23">
      <c r="A23" s="26" t="s">
        <v>59</v>
      </c>
      <c r="B23" s="27">
        <v>104701.0</v>
      </c>
      <c r="C23" s="27" t="s">
        <v>60</v>
      </c>
      <c r="D23" s="28" t="s">
        <v>28</v>
      </c>
      <c r="E23" s="28">
        <v>2184.0</v>
      </c>
      <c r="F23" s="29">
        <v>6.0</v>
      </c>
      <c r="G23" s="37"/>
      <c r="H23" s="37"/>
      <c r="I23" s="38"/>
      <c r="J23" s="38"/>
      <c r="K23" s="33"/>
      <c r="L23" s="32" t="s">
        <v>31</v>
      </c>
      <c r="M23" s="33"/>
      <c r="N23" s="36">
        <v>200311.0</v>
      </c>
      <c r="O23" s="34"/>
      <c r="P23" s="2"/>
      <c r="Q23" s="3"/>
      <c r="R23" s="2"/>
      <c r="S23" s="2"/>
    </row>
    <row r="24">
      <c r="A24" s="39" t="s">
        <v>61</v>
      </c>
      <c r="B24" s="27">
        <v>104701.0</v>
      </c>
      <c r="C24" s="39" t="s">
        <v>62</v>
      </c>
      <c r="D24" s="28" t="s">
        <v>28</v>
      </c>
      <c r="E24" s="28">
        <v>756.0</v>
      </c>
      <c r="F24" s="29">
        <v>6.0</v>
      </c>
      <c r="G24" s="37"/>
      <c r="H24" s="37"/>
      <c r="I24" s="38"/>
      <c r="J24" s="38"/>
      <c r="K24" s="35" t="s">
        <v>58</v>
      </c>
      <c r="L24" s="32" t="s">
        <v>31</v>
      </c>
      <c r="M24" s="33"/>
      <c r="N24" s="36">
        <v>200311.0</v>
      </c>
      <c r="O24" s="34"/>
      <c r="P24" s="2"/>
      <c r="Q24" s="3"/>
      <c r="R24" s="2"/>
      <c r="S24" s="2"/>
    </row>
    <row r="25">
      <c r="A25" s="26" t="s">
        <v>63</v>
      </c>
      <c r="B25" s="27">
        <v>105701.0</v>
      </c>
      <c r="C25" s="27" t="s">
        <v>64</v>
      </c>
      <c r="D25" s="28" t="s">
        <v>28</v>
      </c>
      <c r="E25" s="28">
        <v>1352.4</v>
      </c>
      <c r="F25" s="29">
        <v>4.0</v>
      </c>
      <c r="G25" s="28" t="s">
        <v>65</v>
      </c>
      <c r="H25" s="37"/>
      <c r="I25" s="30" t="s">
        <v>66</v>
      </c>
      <c r="J25" s="30">
        <v>0.0</v>
      </c>
      <c r="K25" s="31" t="s">
        <v>58</v>
      </c>
      <c r="L25" s="32" t="s">
        <v>67</v>
      </c>
      <c r="M25" s="33"/>
      <c r="N25" s="36">
        <v>714308.0</v>
      </c>
      <c r="O25" s="34"/>
      <c r="P25" s="2"/>
      <c r="Q25" s="40"/>
      <c r="R25" s="2"/>
      <c r="S25" s="2"/>
    </row>
    <row r="26">
      <c r="A26" s="26">
        <v>105002.0</v>
      </c>
      <c r="B26" s="27">
        <v>105001.0</v>
      </c>
      <c r="C26" s="27" t="s">
        <v>68</v>
      </c>
      <c r="D26" s="28" t="s">
        <v>28</v>
      </c>
      <c r="E26" s="28">
        <v>1680.0</v>
      </c>
      <c r="F26" s="29">
        <v>5.0</v>
      </c>
      <c r="G26" s="28">
        <v>0.0</v>
      </c>
      <c r="H26" s="37"/>
      <c r="I26" s="38"/>
      <c r="J26" s="38"/>
      <c r="K26" s="33"/>
      <c r="L26" s="32" t="s">
        <v>69</v>
      </c>
      <c r="M26" s="33"/>
      <c r="N26" s="36">
        <v>712105.0</v>
      </c>
      <c r="O26" s="34"/>
      <c r="P26" s="2"/>
      <c r="Q26" s="41"/>
      <c r="R26" s="2"/>
      <c r="S26" s="2"/>
    </row>
    <row r="27">
      <c r="A27" s="26" t="s">
        <v>70</v>
      </c>
      <c r="B27" s="27">
        <v>105201.0</v>
      </c>
      <c r="C27" s="27" t="s">
        <v>71</v>
      </c>
      <c r="D27" s="28" t="s">
        <v>28</v>
      </c>
      <c r="E27" s="28">
        <v>1352.4</v>
      </c>
      <c r="F27" s="29">
        <v>4.0</v>
      </c>
      <c r="G27" s="28">
        <v>0.0</v>
      </c>
      <c r="H27" s="37"/>
      <c r="I27" s="38"/>
      <c r="J27" s="38"/>
      <c r="K27" s="35" t="s">
        <v>58</v>
      </c>
      <c r="L27" s="32" t="s">
        <v>67</v>
      </c>
      <c r="M27" s="33"/>
      <c r="N27" s="36">
        <v>714307.0</v>
      </c>
      <c r="O27" s="34"/>
      <c r="P27" s="2"/>
      <c r="Q27" s="2"/>
      <c r="R27" s="2"/>
      <c r="S27" s="2"/>
    </row>
    <row r="28">
      <c r="A28" s="26">
        <v>105504.0</v>
      </c>
      <c r="B28" s="27">
        <v>105501.0</v>
      </c>
      <c r="C28" s="27" t="s">
        <v>72</v>
      </c>
      <c r="D28" s="28" t="s">
        <v>28</v>
      </c>
      <c r="E28" s="28">
        <v>1352.4</v>
      </c>
      <c r="F28" s="29">
        <v>4.0</v>
      </c>
      <c r="G28" s="28">
        <v>0.0</v>
      </c>
      <c r="H28" s="37"/>
      <c r="I28" s="38"/>
      <c r="J28" s="38"/>
      <c r="K28" s="35" t="s">
        <v>58</v>
      </c>
      <c r="L28" s="32" t="s">
        <v>25</v>
      </c>
      <c r="M28" s="33"/>
      <c r="N28" s="36">
        <v>712103.0</v>
      </c>
      <c r="O28" s="34"/>
      <c r="P28" s="2"/>
      <c r="Q28" s="2"/>
      <c r="R28" s="2"/>
      <c r="S28" s="2"/>
    </row>
    <row r="29">
      <c r="A29" s="26" t="s">
        <v>73</v>
      </c>
      <c r="B29" s="27">
        <v>106101.0</v>
      </c>
      <c r="C29" s="27" t="s">
        <v>74</v>
      </c>
      <c r="D29" s="28" t="s">
        <v>28</v>
      </c>
      <c r="E29" s="28">
        <v>3000.0</v>
      </c>
      <c r="F29" s="29">
        <v>8.0</v>
      </c>
      <c r="G29" s="28">
        <v>0.0</v>
      </c>
      <c r="H29" s="37"/>
      <c r="I29" s="38"/>
      <c r="J29" s="38"/>
      <c r="K29" s="35">
        <v>0.0</v>
      </c>
      <c r="L29" s="32" t="s">
        <v>31</v>
      </c>
      <c r="M29" s="33"/>
      <c r="N29" s="36">
        <v>200331.0</v>
      </c>
      <c r="O29" s="34"/>
      <c r="P29" s="2"/>
      <c r="Q29" s="2"/>
      <c r="R29" s="2"/>
      <c r="S29" s="2"/>
    </row>
    <row r="30">
      <c r="A30" s="26" t="s">
        <v>75</v>
      </c>
      <c r="B30" s="27">
        <v>106101.0</v>
      </c>
      <c r="C30" s="27" t="s">
        <v>76</v>
      </c>
      <c r="D30" s="28" t="s">
        <v>28</v>
      </c>
      <c r="E30" s="28">
        <v>900.0</v>
      </c>
      <c r="F30" s="29">
        <v>8.0</v>
      </c>
      <c r="G30" s="28">
        <v>0.0</v>
      </c>
      <c r="H30" s="37"/>
      <c r="I30" s="38"/>
      <c r="J30" s="38"/>
      <c r="K30" s="35" t="s">
        <v>58</v>
      </c>
      <c r="L30" s="32" t="s">
        <v>31</v>
      </c>
      <c r="M30" s="33"/>
      <c r="N30" s="36">
        <v>200312.0</v>
      </c>
      <c r="O30" s="34"/>
      <c r="P30" s="2"/>
      <c r="Q30" s="2"/>
      <c r="R30" s="2"/>
      <c r="S30" s="2"/>
    </row>
    <row r="31">
      <c r="A31" s="26">
        <v>106232.0</v>
      </c>
      <c r="B31" s="27">
        <v>106201.0</v>
      </c>
      <c r="C31" s="27" t="s">
        <v>77</v>
      </c>
      <c r="D31" s="28" t="s">
        <v>28</v>
      </c>
      <c r="E31" s="28">
        <v>693.0</v>
      </c>
      <c r="F31" s="29">
        <v>4.0</v>
      </c>
      <c r="G31" s="28">
        <v>0.0</v>
      </c>
      <c r="H31" s="37"/>
      <c r="I31" s="38"/>
      <c r="J31" s="38"/>
      <c r="K31" s="33"/>
      <c r="L31" s="32" t="s">
        <v>25</v>
      </c>
      <c r="M31" s="33"/>
      <c r="N31" s="36"/>
      <c r="O31" s="34"/>
      <c r="P31" s="2"/>
      <c r="Q31" s="2"/>
      <c r="R31" s="2"/>
      <c r="S31" s="2"/>
    </row>
    <row r="32">
      <c r="A32" s="26">
        <v>106504.0</v>
      </c>
      <c r="B32" s="27">
        <v>106501.0</v>
      </c>
      <c r="C32" s="27" t="s">
        <v>78</v>
      </c>
      <c r="D32" s="28" t="s">
        <v>79</v>
      </c>
      <c r="E32" s="28">
        <v>1352.4</v>
      </c>
      <c r="F32" s="29"/>
      <c r="G32" s="28">
        <v>0.0</v>
      </c>
      <c r="H32" s="37"/>
      <c r="I32" s="38"/>
      <c r="J32" s="38"/>
      <c r="K32" s="33"/>
      <c r="L32" s="32" t="s">
        <v>25</v>
      </c>
      <c r="M32" s="33"/>
      <c r="N32" s="36">
        <v>712001.0</v>
      </c>
      <c r="O32" s="36">
        <v>712001.0</v>
      </c>
      <c r="P32" s="2"/>
      <c r="Q32" s="2"/>
      <c r="R32" s="2"/>
      <c r="S32" s="2"/>
    </row>
    <row r="33">
      <c r="A33" s="26" t="s">
        <v>80</v>
      </c>
      <c r="B33" s="27">
        <v>105901.0</v>
      </c>
      <c r="C33" s="27" t="s">
        <v>81</v>
      </c>
      <c r="D33" s="28" t="s">
        <v>79</v>
      </c>
      <c r="E33" s="28">
        <v>1352.4</v>
      </c>
      <c r="F33" s="29"/>
      <c r="G33" s="28">
        <v>0.0</v>
      </c>
      <c r="H33" s="37"/>
      <c r="I33" s="38"/>
      <c r="J33" s="38"/>
      <c r="K33" s="35" t="s">
        <v>58</v>
      </c>
      <c r="L33" s="32" t="s">
        <v>67</v>
      </c>
      <c r="M33" s="33"/>
      <c r="N33" s="36">
        <v>712004.0</v>
      </c>
      <c r="O33" s="34"/>
      <c r="P33" s="2"/>
      <c r="Q33" s="2"/>
      <c r="R33" s="2"/>
      <c r="S33" s="2"/>
    </row>
    <row r="34">
      <c r="A34" s="26" t="s">
        <v>82</v>
      </c>
      <c r="B34" s="27">
        <v>102301.0</v>
      </c>
      <c r="C34" s="27" t="s">
        <v>83</v>
      </c>
      <c r="D34" s="28" t="s">
        <v>28</v>
      </c>
      <c r="E34" s="28">
        <v>1352.4</v>
      </c>
      <c r="F34" s="29"/>
      <c r="G34" s="28">
        <v>0.0</v>
      </c>
      <c r="H34" s="37"/>
      <c r="I34" s="38"/>
      <c r="J34" s="38"/>
      <c r="K34" s="35" t="s">
        <v>58</v>
      </c>
      <c r="L34" s="32" t="s">
        <v>67</v>
      </c>
      <c r="M34" s="33"/>
      <c r="N34" s="36">
        <v>714302.0</v>
      </c>
      <c r="O34" s="34"/>
      <c r="P34" s="2"/>
      <c r="Q34" s="2"/>
      <c r="R34" s="2"/>
      <c r="S34" s="2"/>
    </row>
    <row r="35">
      <c r="A35" s="26" t="s">
        <v>84</v>
      </c>
      <c r="B35" s="27">
        <v>110501.0</v>
      </c>
      <c r="C35" s="27" t="s">
        <v>85</v>
      </c>
      <c r="D35" s="28" t="s">
        <v>28</v>
      </c>
      <c r="E35" s="28">
        <v>900.0</v>
      </c>
      <c r="F35" s="29"/>
      <c r="G35" s="28">
        <v>0.0</v>
      </c>
      <c r="H35" s="28" t="s">
        <v>86</v>
      </c>
      <c r="I35" s="30" t="s">
        <v>87</v>
      </c>
      <c r="J35" s="30">
        <v>90035.0</v>
      </c>
      <c r="K35" s="35" t="s">
        <v>58</v>
      </c>
      <c r="L35" s="32" t="s">
        <v>88</v>
      </c>
      <c r="M35" s="33"/>
      <c r="N35" s="36">
        <v>714405.0</v>
      </c>
      <c r="O35" s="34"/>
      <c r="P35" s="2"/>
      <c r="Q35" s="2"/>
      <c r="R35" s="2"/>
      <c r="S35" s="2"/>
    </row>
    <row r="36">
      <c r="A36" s="26" t="s">
        <v>89</v>
      </c>
      <c r="B36" s="27">
        <v>111001.0</v>
      </c>
      <c r="C36" s="27" t="s">
        <v>90</v>
      </c>
      <c r="D36" s="28" t="s">
        <v>28</v>
      </c>
      <c r="E36" s="28">
        <v>1352.4</v>
      </c>
      <c r="F36" s="29"/>
      <c r="G36" s="28">
        <v>0.0</v>
      </c>
      <c r="H36" s="28" t="s">
        <v>91</v>
      </c>
      <c r="I36" s="30" t="s">
        <v>92</v>
      </c>
      <c r="J36" s="30">
        <v>0.0</v>
      </c>
      <c r="K36" s="31" t="s">
        <v>58</v>
      </c>
      <c r="L36" s="32" t="s">
        <v>93</v>
      </c>
      <c r="M36" s="33"/>
      <c r="N36" s="36">
        <v>714207.0</v>
      </c>
      <c r="O36" s="34"/>
      <c r="P36" s="2"/>
      <c r="Q36" s="2"/>
      <c r="R36" s="2"/>
      <c r="S36" s="2"/>
    </row>
    <row r="37">
      <c r="A37" s="26">
        <v>111904.0</v>
      </c>
      <c r="B37" s="27">
        <v>111901.0</v>
      </c>
      <c r="C37" s="27" t="s">
        <v>94</v>
      </c>
      <c r="D37" s="28" t="s">
        <v>28</v>
      </c>
      <c r="E37" s="28">
        <v>1352.4</v>
      </c>
      <c r="F37" s="29"/>
      <c r="G37" s="28">
        <v>0.0</v>
      </c>
      <c r="H37" s="28" t="s">
        <v>91</v>
      </c>
      <c r="I37" s="30" t="s">
        <v>92</v>
      </c>
      <c r="J37" s="30">
        <v>0.0</v>
      </c>
      <c r="K37" s="31" t="s">
        <v>58</v>
      </c>
      <c r="L37" s="32" t="s">
        <v>25</v>
      </c>
      <c r="M37" s="33"/>
      <c r="N37" s="36">
        <v>712406.0</v>
      </c>
      <c r="O37" s="34"/>
      <c r="P37" s="2"/>
      <c r="Q37" s="2"/>
      <c r="R37" s="2"/>
      <c r="S37" s="2"/>
    </row>
    <row r="38">
      <c r="A38" s="26">
        <v>112104.0</v>
      </c>
      <c r="B38" s="27">
        <v>112101.0</v>
      </c>
      <c r="C38" s="27" t="s">
        <v>95</v>
      </c>
      <c r="D38" s="28" t="s">
        <v>28</v>
      </c>
      <c r="E38" s="28">
        <v>1352.4</v>
      </c>
      <c r="F38" s="29"/>
      <c r="G38" s="28" t="s">
        <v>96</v>
      </c>
      <c r="H38" s="28" t="s">
        <v>97</v>
      </c>
      <c r="I38" s="30" t="s">
        <v>66</v>
      </c>
      <c r="J38" s="30">
        <v>0.0</v>
      </c>
      <c r="K38" s="31">
        <v>0.0</v>
      </c>
      <c r="L38" s="32" t="s">
        <v>25</v>
      </c>
      <c r="M38" s="33"/>
      <c r="N38" s="36">
        <v>712507.0</v>
      </c>
      <c r="O38" s="36">
        <v>713103.0</v>
      </c>
      <c r="P38" s="2"/>
      <c r="Q38" s="2"/>
      <c r="R38" s="2"/>
      <c r="S38" s="2"/>
    </row>
    <row r="39">
      <c r="A39" s="26">
        <v>112155.0</v>
      </c>
      <c r="B39" s="27">
        <v>112101.0</v>
      </c>
      <c r="C39" s="27" t="s">
        <v>98</v>
      </c>
      <c r="D39" s="28" t="s">
        <v>99</v>
      </c>
      <c r="E39" s="28">
        <v>42.0</v>
      </c>
      <c r="F39" s="29">
        <v>1.0</v>
      </c>
      <c r="G39" s="28" t="s">
        <v>96</v>
      </c>
      <c r="H39" s="28" t="s">
        <v>100</v>
      </c>
      <c r="I39" s="30">
        <v>99521.0</v>
      </c>
      <c r="J39" s="30">
        <v>0.0</v>
      </c>
      <c r="K39" s="31" t="s">
        <v>24</v>
      </c>
      <c r="L39" s="32" t="s">
        <v>25</v>
      </c>
      <c r="M39" s="33"/>
      <c r="N39" s="34"/>
      <c r="O39" s="34"/>
      <c r="P39" s="2"/>
      <c r="Q39" s="2"/>
      <c r="R39" s="2"/>
      <c r="S39" s="2"/>
    </row>
    <row r="40">
      <c r="A40" s="26">
        <v>112204.0</v>
      </c>
      <c r="B40" s="27">
        <v>112201.0</v>
      </c>
      <c r="C40" s="27" t="s">
        <v>101</v>
      </c>
      <c r="D40" s="28" t="s">
        <v>28</v>
      </c>
      <c r="E40" s="28">
        <v>1352.4</v>
      </c>
      <c r="F40" s="29"/>
      <c r="G40" s="28" t="s">
        <v>102</v>
      </c>
      <c r="H40" s="28" t="s">
        <v>97</v>
      </c>
      <c r="I40" s="30" t="s">
        <v>66</v>
      </c>
      <c r="J40" s="30">
        <v>0.0</v>
      </c>
      <c r="K40" s="31">
        <v>0.0</v>
      </c>
      <c r="L40" s="32" t="s">
        <v>25</v>
      </c>
      <c r="M40" s="33"/>
      <c r="N40" s="36">
        <v>200123.0</v>
      </c>
      <c r="O40" s="36">
        <v>713004.0</v>
      </c>
      <c r="P40" s="2"/>
      <c r="Q40" s="2"/>
      <c r="R40" s="2"/>
      <c r="S40" s="2"/>
    </row>
    <row r="41">
      <c r="A41" s="26" t="s">
        <v>103</v>
      </c>
      <c r="B41" s="27">
        <v>112201.0</v>
      </c>
      <c r="C41" s="27" t="s">
        <v>104</v>
      </c>
      <c r="D41" s="28" t="s">
        <v>28</v>
      </c>
      <c r="E41" s="28">
        <v>1352.4</v>
      </c>
      <c r="F41" s="29"/>
      <c r="G41" s="28" t="s">
        <v>102</v>
      </c>
      <c r="H41" s="28" t="s">
        <v>97</v>
      </c>
      <c r="I41" s="30" t="s">
        <v>66</v>
      </c>
      <c r="J41" s="30">
        <v>0.0</v>
      </c>
      <c r="K41" s="31" t="s">
        <v>58</v>
      </c>
      <c r="L41" s="32" t="s">
        <v>67</v>
      </c>
      <c r="M41" s="33"/>
      <c r="N41" s="36">
        <v>714308.0</v>
      </c>
      <c r="O41" s="36"/>
      <c r="P41" s="2"/>
      <c r="Q41" s="2"/>
      <c r="R41" s="2"/>
      <c r="S41" s="2"/>
    </row>
    <row r="42">
      <c r="A42" s="26">
        <v>112232.0</v>
      </c>
      <c r="B42" s="27">
        <v>112201.0</v>
      </c>
      <c r="C42" s="27" t="s">
        <v>105</v>
      </c>
      <c r="D42" s="28" t="s">
        <v>28</v>
      </c>
      <c r="E42" s="28">
        <v>440.0</v>
      </c>
      <c r="F42" s="29"/>
      <c r="G42" s="28" t="s">
        <v>102</v>
      </c>
      <c r="H42" s="28" t="s">
        <v>106</v>
      </c>
      <c r="I42" s="30" t="s">
        <v>107</v>
      </c>
      <c r="J42" s="30">
        <v>0.0</v>
      </c>
      <c r="K42" s="31">
        <v>0.0</v>
      </c>
      <c r="L42" s="32" t="s">
        <v>25</v>
      </c>
      <c r="M42" s="33"/>
      <c r="N42" s="36">
        <v>120801.0</v>
      </c>
      <c r="O42" s="36">
        <v>713103.0</v>
      </c>
      <c r="P42" s="2"/>
      <c r="Q42" s="2"/>
      <c r="R42" s="2"/>
      <c r="S42" s="2"/>
    </row>
    <row r="43">
      <c r="A43" s="26" t="s">
        <v>108</v>
      </c>
      <c r="B43" s="27">
        <v>112201.0</v>
      </c>
      <c r="C43" s="27" t="s">
        <v>109</v>
      </c>
      <c r="D43" s="28" t="s">
        <v>28</v>
      </c>
      <c r="E43" s="28">
        <v>440.0</v>
      </c>
      <c r="F43" s="29"/>
      <c r="G43" s="28" t="s">
        <v>102</v>
      </c>
      <c r="H43" s="28" t="s">
        <v>106</v>
      </c>
      <c r="I43" s="30" t="s">
        <v>107</v>
      </c>
      <c r="J43" s="30">
        <v>0.0</v>
      </c>
      <c r="K43" s="31">
        <v>0.0</v>
      </c>
      <c r="L43" s="32" t="s">
        <v>67</v>
      </c>
      <c r="M43" s="33"/>
      <c r="N43" s="36">
        <v>714307.0</v>
      </c>
      <c r="O43" s="36"/>
      <c r="P43" s="2"/>
      <c r="Q43" s="2"/>
      <c r="R43" s="2"/>
      <c r="S43" s="2"/>
    </row>
    <row r="44">
      <c r="A44" s="26" t="s">
        <v>110</v>
      </c>
      <c r="B44" s="27">
        <v>112201.0</v>
      </c>
      <c r="C44" s="27" t="s">
        <v>111</v>
      </c>
      <c r="D44" s="28" t="s">
        <v>28</v>
      </c>
      <c r="E44" s="28">
        <v>440.0</v>
      </c>
      <c r="F44" s="29"/>
      <c r="G44" s="28" t="s">
        <v>102</v>
      </c>
      <c r="H44" s="28" t="s">
        <v>106</v>
      </c>
      <c r="I44" s="30" t="s">
        <v>107</v>
      </c>
      <c r="J44" s="30">
        <v>0.0</v>
      </c>
      <c r="K44" s="31" t="s">
        <v>58</v>
      </c>
      <c r="L44" s="32" t="s">
        <v>112</v>
      </c>
      <c r="M44" s="33"/>
      <c r="N44" s="36">
        <v>714203.0</v>
      </c>
      <c r="O44" s="34"/>
      <c r="P44" s="2"/>
      <c r="Q44" s="2"/>
      <c r="R44" s="2"/>
      <c r="S44" s="2"/>
    </row>
    <row r="45">
      <c r="A45" s="26">
        <v>112504.0</v>
      </c>
      <c r="B45" s="27">
        <v>112501.0</v>
      </c>
      <c r="C45" s="27" t="s">
        <v>113</v>
      </c>
      <c r="D45" s="28" t="s">
        <v>28</v>
      </c>
      <c r="E45" s="28">
        <v>1352.4</v>
      </c>
      <c r="F45" s="29"/>
      <c r="G45" s="28" t="s">
        <v>102</v>
      </c>
      <c r="H45" s="28" t="s">
        <v>114</v>
      </c>
      <c r="I45" s="30" t="s">
        <v>66</v>
      </c>
      <c r="J45" s="30">
        <v>0.0</v>
      </c>
      <c r="K45" s="31" t="s">
        <v>115</v>
      </c>
      <c r="L45" s="32" t="s">
        <v>25</v>
      </c>
      <c r="M45" s="33"/>
      <c r="N45" s="36">
        <v>712505.0</v>
      </c>
      <c r="O45" s="34"/>
      <c r="P45" s="2"/>
      <c r="Q45" s="2"/>
      <c r="R45" s="2"/>
      <c r="S45" s="2"/>
    </row>
    <row r="46">
      <c r="A46" s="26">
        <v>112532.0</v>
      </c>
      <c r="B46" s="27">
        <v>112501.0</v>
      </c>
      <c r="C46" s="42"/>
      <c r="D46" s="28" t="s">
        <v>28</v>
      </c>
      <c r="E46" s="28">
        <v>440.0</v>
      </c>
      <c r="F46" s="29"/>
      <c r="G46" s="28" t="s">
        <v>102</v>
      </c>
      <c r="H46" s="28" t="s">
        <v>106</v>
      </c>
      <c r="I46" s="30" t="s">
        <v>66</v>
      </c>
      <c r="J46" s="30">
        <v>0.0</v>
      </c>
      <c r="K46" s="31" t="s">
        <v>24</v>
      </c>
      <c r="L46" s="32" t="s">
        <v>25</v>
      </c>
      <c r="M46" s="33"/>
      <c r="N46" s="34"/>
      <c r="O46" s="34"/>
      <c r="P46" s="2"/>
      <c r="Q46" s="2"/>
      <c r="R46" s="2"/>
      <c r="S46" s="2"/>
    </row>
    <row r="47">
      <c r="A47" s="26">
        <v>112604.0</v>
      </c>
      <c r="B47" s="27">
        <v>112601.0</v>
      </c>
      <c r="C47" s="27" t="s">
        <v>116</v>
      </c>
      <c r="D47" s="28" t="s">
        <v>28</v>
      </c>
      <c r="E47" s="28">
        <v>1352.4</v>
      </c>
      <c r="F47" s="29"/>
      <c r="G47" s="28" t="s">
        <v>96</v>
      </c>
      <c r="H47" s="28" t="s">
        <v>97</v>
      </c>
      <c r="I47" s="30" t="s">
        <v>66</v>
      </c>
      <c r="J47" s="30">
        <v>0.0</v>
      </c>
      <c r="K47" s="31" t="s">
        <v>58</v>
      </c>
      <c r="L47" s="32" t="s">
        <v>25</v>
      </c>
      <c r="M47" s="33"/>
      <c r="N47" s="36">
        <v>712502.0</v>
      </c>
      <c r="O47" s="34"/>
      <c r="P47" s="2"/>
      <c r="Q47" s="2"/>
      <c r="R47" s="2"/>
      <c r="S47" s="2"/>
    </row>
    <row r="48">
      <c r="A48" s="26">
        <v>112632.0</v>
      </c>
      <c r="B48" s="27">
        <v>112601.0</v>
      </c>
      <c r="C48" s="27" t="s">
        <v>117</v>
      </c>
      <c r="D48" s="28" t="s">
        <v>28</v>
      </c>
      <c r="E48" s="28">
        <v>440.0</v>
      </c>
      <c r="F48" s="29"/>
      <c r="G48" s="28" t="s">
        <v>96</v>
      </c>
      <c r="H48" s="28" t="s">
        <v>106</v>
      </c>
      <c r="I48" s="30" t="s">
        <v>107</v>
      </c>
      <c r="J48" s="30">
        <v>0.0</v>
      </c>
      <c r="K48" s="31" t="s">
        <v>24</v>
      </c>
      <c r="L48" s="32" t="s">
        <v>25</v>
      </c>
      <c r="M48" s="33"/>
      <c r="N48" s="34"/>
      <c r="O48" s="34"/>
      <c r="P48" s="2"/>
      <c r="Q48" s="2"/>
      <c r="R48" s="2"/>
      <c r="S48" s="2"/>
    </row>
    <row r="49">
      <c r="A49" s="26">
        <v>112704.0</v>
      </c>
      <c r="B49" s="27">
        <v>112701.0</v>
      </c>
      <c r="C49" s="27" t="s">
        <v>118</v>
      </c>
      <c r="D49" s="28" t="s">
        <v>28</v>
      </c>
      <c r="E49" s="28">
        <v>1352.4</v>
      </c>
      <c r="F49" s="29"/>
      <c r="G49" s="28" t="s">
        <v>65</v>
      </c>
      <c r="H49" s="28" t="s">
        <v>119</v>
      </c>
      <c r="I49" s="30" t="s">
        <v>66</v>
      </c>
      <c r="J49" s="30">
        <v>0.0</v>
      </c>
      <c r="K49" s="31" t="s">
        <v>58</v>
      </c>
      <c r="L49" s="32" t="s">
        <v>25</v>
      </c>
      <c r="M49" s="33"/>
      <c r="N49" s="36">
        <v>712503.0</v>
      </c>
      <c r="O49" s="34"/>
      <c r="P49" s="2"/>
      <c r="Q49" s="2"/>
      <c r="R49" s="2"/>
      <c r="S49" s="2"/>
    </row>
    <row r="50">
      <c r="A50" s="26">
        <v>112904.0</v>
      </c>
      <c r="B50" s="27">
        <v>112901.0</v>
      </c>
      <c r="C50" s="27" t="s">
        <v>120</v>
      </c>
      <c r="D50" s="28" t="s">
        <v>28</v>
      </c>
      <c r="E50" s="28">
        <v>1352.4</v>
      </c>
      <c r="F50" s="29"/>
      <c r="G50" s="28">
        <v>0.0</v>
      </c>
      <c r="H50" s="28" t="s">
        <v>91</v>
      </c>
      <c r="I50" s="30" t="s">
        <v>92</v>
      </c>
      <c r="J50" s="30">
        <v>0.0</v>
      </c>
      <c r="K50" s="31" t="s">
        <v>24</v>
      </c>
      <c r="L50" s="32" t="s">
        <v>25</v>
      </c>
      <c r="M50" s="33"/>
      <c r="N50" s="34"/>
      <c r="O50" s="34"/>
      <c r="P50" s="2"/>
      <c r="Q50" s="2"/>
      <c r="R50" s="2"/>
      <c r="S50" s="2"/>
    </row>
    <row r="51">
      <c r="A51" s="26">
        <v>113004.0</v>
      </c>
      <c r="B51" s="27">
        <v>113001.0</v>
      </c>
      <c r="C51" s="27" t="s">
        <v>121</v>
      </c>
      <c r="D51" s="28" t="s">
        <v>28</v>
      </c>
      <c r="E51" s="28">
        <v>1352.4</v>
      </c>
      <c r="F51" s="29"/>
      <c r="G51" s="28" t="s">
        <v>65</v>
      </c>
      <c r="H51" s="28" t="s">
        <v>119</v>
      </c>
      <c r="I51" s="30" t="s">
        <v>66</v>
      </c>
      <c r="J51" s="30">
        <v>0.0</v>
      </c>
      <c r="K51" s="31" t="s">
        <v>58</v>
      </c>
      <c r="L51" s="32" t="s">
        <v>25</v>
      </c>
      <c r="M51" s="33"/>
      <c r="N51" s="36">
        <v>712403.0</v>
      </c>
      <c r="O51" s="34"/>
      <c r="P51" s="2"/>
      <c r="Q51" s="2"/>
      <c r="R51" s="2"/>
      <c r="S51" s="2"/>
    </row>
    <row r="52">
      <c r="A52" s="26">
        <v>113032.0</v>
      </c>
      <c r="B52" s="27">
        <v>113001.0</v>
      </c>
      <c r="C52" s="27" t="s">
        <v>122</v>
      </c>
      <c r="D52" s="28" t="s">
        <v>28</v>
      </c>
      <c r="E52" s="28">
        <v>440.0</v>
      </c>
      <c r="F52" s="29"/>
      <c r="G52" s="28" t="s">
        <v>65</v>
      </c>
      <c r="H52" s="28" t="s">
        <v>123</v>
      </c>
      <c r="I52" s="30" t="s">
        <v>107</v>
      </c>
      <c r="J52" s="30">
        <v>0.0</v>
      </c>
      <c r="K52" s="31" t="s">
        <v>58</v>
      </c>
      <c r="L52" s="32" t="s">
        <v>25</v>
      </c>
      <c r="M52" s="33"/>
      <c r="N52" s="36">
        <v>200138.0</v>
      </c>
      <c r="O52" s="34"/>
      <c r="P52" s="2"/>
      <c r="Q52" s="2"/>
      <c r="R52" s="2"/>
      <c r="S52" s="2"/>
    </row>
    <row r="53">
      <c r="A53" s="26" t="s">
        <v>124</v>
      </c>
      <c r="B53" s="27">
        <v>113001.0</v>
      </c>
      <c r="C53" s="27" t="s">
        <v>125</v>
      </c>
      <c r="D53" s="28" t="s">
        <v>28</v>
      </c>
      <c r="E53" s="28">
        <v>440.0</v>
      </c>
      <c r="F53" s="29"/>
      <c r="G53" s="28" t="s">
        <v>65</v>
      </c>
      <c r="H53" s="28" t="s">
        <v>123</v>
      </c>
      <c r="I53" s="30" t="s">
        <v>107</v>
      </c>
      <c r="J53" s="30">
        <v>0.0</v>
      </c>
      <c r="K53" s="31">
        <v>0.0</v>
      </c>
      <c r="L53" s="32" t="s">
        <v>126</v>
      </c>
      <c r="M53" s="33"/>
      <c r="N53" s="34"/>
      <c r="O53" s="34"/>
      <c r="P53" s="2"/>
      <c r="Q53" s="2"/>
      <c r="R53" s="2"/>
      <c r="S53" s="2"/>
    </row>
    <row r="54">
      <c r="A54" s="26" t="s">
        <v>127</v>
      </c>
      <c r="B54" s="27">
        <v>113001.0</v>
      </c>
      <c r="C54" s="27" t="s">
        <v>128</v>
      </c>
      <c r="D54" s="28" t="s">
        <v>28</v>
      </c>
      <c r="E54" s="28">
        <v>440.0</v>
      </c>
      <c r="F54" s="29"/>
      <c r="G54" s="28" t="s">
        <v>65</v>
      </c>
      <c r="H54" s="28" t="s">
        <v>123</v>
      </c>
      <c r="I54" s="30" t="s">
        <v>107</v>
      </c>
      <c r="J54" s="30">
        <v>0.0</v>
      </c>
      <c r="K54" s="31">
        <v>0.0</v>
      </c>
      <c r="L54" s="32" t="s">
        <v>129</v>
      </c>
      <c r="M54" s="33"/>
      <c r="N54" s="36">
        <v>200351.0</v>
      </c>
      <c r="O54" s="36">
        <v>714508.0</v>
      </c>
      <c r="P54" s="2"/>
      <c r="Q54" s="2"/>
      <c r="R54" s="2"/>
      <c r="S54" s="2"/>
    </row>
    <row r="55">
      <c r="A55" s="26">
        <v>113055.0</v>
      </c>
      <c r="B55" s="27">
        <v>113001.0</v>
      </c>
      <c r="C55" s="27" t="s">
        <v>130</v>
      </c>
      <c r="D55" s="28" t="s">
        <v>99</v>
      </c>
      <c r="E55" s="28">
        <v>42.0</v>
      </c>
      <c r="F55" s="29">
        <v>1.0</v>
      </c>
      <c r="G55" s="28" t="s">
        <v>131</v>
      </c>
      <c r="H55" s="28" t="s">
        <v>100</v>
      </c>
      <c r="I55" s="30">
        <v>99521.0</v>
      </c>
      <c r="J55" s="30">
        <v>0.0</v>
      </c>
      <c r="K55" s="31" t="s">
        <v>24</v>
      </c>
      <c r="L55" s="32" t="s">
        <v>25</v>
      </c>
      <c r="M55" s="33"/>
      <c r="N55" s="34"/>
      <c r="O55" s="34"/>
      <c r="P55" s="2"/>
      <c r="Q55" s="2"/>
      <c r="R55" s="2"/>
      <c r="S55" s="2"/>
    </row>
    <row r="56">
      <c r="A56" s="26" t="s">
        <v>132</v>
      </c>
      <c r="B56" s="27">
        <v>113001.0</v>
      </c>
      <c r="C56" s="27" t="s">
        <v>133</v>
      </c>
      <c r="D56" s="28" t="s">
        <v>99</v>
      </c>
      <c r="E56" s="28">
        <v>42.0</v>
      </c>
      <c r="F56" s="29">
        <v>1.0</v>
      </c>
      <c r="G56" s="28" t="s">
        <v>131</v>
      </c>
      <c r="H56" s="28" t="s">
        <v>100</v>
      </c>
      <c r="I56" s="30">
        <v>99521.0</v>
      </c>
      <c r="J56" s="30">
        <v>0.0</v>
      </c>
      <c r="K56" s="31" t="s">
        <v>24</v>
      </c>
      <c r="L56" s="32" t="s">
        <v>126</v>
      </c>
      <c r="M56" s="33"/>
      <c r="N56" s="34"/>
      <c r="O56" s="34"/>
      <c r="P56" s="2"/>
      <c r="Q56" s="2"/>
      <c r="R56" s="2"/>
      <c r="S56" s="2"/>
    </row>
    <row r="57">
      <c r="A57" s="26" t="s">
        <v>134</v>
      </c>
      <c r="B57" s="27">
        <v>113001.0</v>
      </c>
      <c r="C57" s="27" t="s">
        <v>135</v>
      </c>
      <c r="D57" s="28" t="s">
        <v>99</v>
      </c>
      <c r="E57" s="28">
        <v>42.0</v>
      </c>
      <c r="F57" s="29">
        <v>1.0</v>
      </c>
      <c r="G57" s="28" t="s">
        <v>131</v>
      </c>
      <c r="H57" s="28" t="s">
        <v>100</v>
      </c>
      <c r="I57" s="30">
        <v>99521.0</v>
      </c>
      <c r="J57" s="30">
        <v>0.0</v>
      </c>
      <c r="K57" s="31" t="s">
        <v>24</v>
      </c>
      <c r="L57" s="32" t="s">
        <v>129</v>
      </c>
      <c r="M57" s="33"/>
      <c r="N57" s="34"/>
      <c r="O57" s="34"/>
      <c r="P57" s="2"/>
      <c r="Q57" s="2"/>
      <c r="R57" s="2"/>
      <c r="S57" s="2"/>
    </row>
    <row r="58">
      <c r="A58" s="26">
        <v>113104.0</v>
      </c>
      <c r="B58" s="27">
        <v>113101.0</v>
      </c>
      <c r="C58" s="27" t="s">
        <v>136</v>
      </c>
      <c r="D58" s="28" t="s">
        <v>28</v>
      </c>
      <c r="E58" s="28">
        <v>1352.4</v>
      </c>
      <c r="F58" s="29"/>
      <c r="G58" s="28" t="s">
        <v>137</v>
      </c>
      <c r="H58" s="28" t="s">
        <v>138</v>
      </c>
      <c r="I58" s="30" t="s">
        <v>66</v>
      </c>
      <c r="J58" s="30">
        <v>0.0</v>
      </c>
      <c r="K58" s="31" t="s">
        <v>58</v>
      </c>
      <c r="L58" s="32" t="s">
        <v>25</v>
      </c>
      <c r="M58" s="33"/>
      <c r="N58" s="36">
        <v>712408.0</v>
      </c>
      <c r="O58" s="34"/>
      <c r="P58" s="2"/>
      <c r="Q58" s="2"/>
      <c r="R58" s="2"/>
      <c r="S58" s="2"/>
    </row>
    <row r="59">
      <c r="A59" s="26">
        <v>113105.0</v>
      </c>
      <c r="B59" s="27">
        <v>113101.0</v>
      </c>
      <c r="C59" s="27" t="s">
        <v>139</v>
      </c>
      <c r="D59" s="28" t="s">
        <v>21</v>
      </c>
      <c r="E59" s="28">
        <v>453.6</v>
      </c>
      <c r="F59" s="29"/>
      <c r="G59" s="28" t="s">
        <v>137</v>
      </c>
      <c r="H59" s="28" t="s">
        <v>22</v>
      </c>
      <c r="I59" s="30" t="s">
        <v>23</v>
      </c>
      <c r="J59" s="30">
        <v>0.0</v>
      </c>
      <c r="K59" s="31" t="s">
        <v>24</v>
      </c>
      <c r="L59" s="32" t="s">
        <v>25</v>
      </c>
      <c r="M59" s="33"/>
      <c r="N59" s="34"/>
      <c r="O59" s="34"/>
      <c r="P59" s="2"/>
      <c r="Q59" s="2"/>
      <c r="R59" s="2"/>
      <c r="S59" s="2"/>
    </row>
    <row r="60">
      <c r="A60" s="26" t="s">
        <v>140</v>
      </c>
      <c r="B60" s="27">
        <v>113101.0</v>
      </c>
      <c r="C60" s="27" t="s">
        <v>141</v>
      </c>
      <c r="D60" s="28" t="s">
        <v>28</v>
      </c>
      <c r="E60" s="28">
        <v>440.0</v>
      </c>
      <c r="F60" s="29"/>
      <c r="G60" s="28" t="s">
        <v>137</v>
      </c>
      <c r="H60" s="28" t="s">
        <v>142</v>
      </c>
      <c r="I60" s="30" t="s">
        <v>107</v>
      </c>
      <c r="J60" s="30">
        <v>0.0</v>
      </c>
      <c r="K60" s="31" t="s">
        <v>24</v>
      </c>
      <c r="L60" s="32" t="s">
        <v>143</v>
      </c>
      <c r="M60" s="33"/>
      <c r="N60" s="34"/>
      <c r="O60" s="34"/>
      <c r="P60" s="2"/>
      <c r="Q60" s="2"/>
      <c r="R60" s="2"/>
      <c r="S60" s="2"/>
    </row>
    <row r="61">
      <c r="A61" s="26">
        <v>113204.0</v>
      </c>
      <c r="B61" s="27">
        <v>113201.0</v>
      </c>
      <c r="C61" s="27" t="s">
        <v>144</v>
      </c>
      <c r="D61" s="28" t="s">
        <v>28</v>
      </c>
      <c r="E61" s="28">
        <v>1352.4</v>
      </c>
      <c r="F61" s="29"/>
      <c r="G61" s="28" t="s">
        <v>102</v>
      </c>
      <c r="H61" s="28" t="s">
        <v>97</v>
      </c>
      <c r="I61" s="30" t="s">
        <v>66</v>
      </c>
      <c r="J61" s="30">
        <v>0.0</v>
      </c>
      <c r="K61" s="31" t="s">
        <v>58</v>
      </c>
      <c r="L61" s="32" t="s">
        <v>25</v>
      </c>
      <c r="M61" s="33"/>
      <c r="N61" s="36">
        <v>712407.0</v>
      </c>
      <c r="O61" s="34"/>
      <c r="P61" s="2"/>
      <c r="Q61" s="2"/>
      <c r="R61" s="2"/>
      <c r="S61" s="2"/>
    </row>
    <row r="62">
      <c r="A62" s="26">
        <v>113205.0</v>
      </c>
      <c r="B62" s="27">
        <v>113201.0</v>
      </c>
      <c r="C62" s="27" t="s">
        <v>145</v>
      </c>
      <c r="D62" s="28" t="s">
        <v>21</v>
      </c>
      <c r="E62" s="28">
        <v>453.6</v>
      </c>
      <c r="F62" s="29"/>
      <c r="G62" s="28" t="s">
        <v>102</v>
      </c>
      <c r="H62" s="28" t="s">
        <v>22</v>
      </c>
      <c r="I62" s="30" t="s">
        <v>23</v>
      </c>
      <c r="J62" s="30">
        <v>0.0</v>
      </c>
      <c r="K62" s="31" t="s">
        <v>24</v>
      </c>
      <c r="L62" s="32" t="s">
        <v>25</v>
      </c>
      <c r="M62" s="33"/>
      <c r="N62" s="34"/>
      <c r="O62" s="34"/>
      <c r="P62" s="2"/>
      <c r="Q62" s="2"/>
      <c r="R62" s="2"/>
      <c r="S62" s="2"/>
    </row>
    <row r="63">
      <c r="A63" s="26" t="s">
        <v>146</v>
      </c>
      <c r="B63" s="27">
        <v>113201.0</v>
      </c>
      <c r="C63" s="27" t="s">
        <v>147</v>
      </c>
      <c r="D63" s="28" t="s">
        <v>21</v>
      </c>
      <c r="E63" s="28">
        <v>453.6</v>
      </c>
      <c r="F63" s="29"/>
      <c r="G63" s="28" t="s">
        <v>102</v>
      </c>
      <c r="H63" s="28" t="s">
        <v>22</v>
      </c>
      <c r="I63" s="30" t="s">
        <v>23</v>
      </c>
      <c r="J63" s="30">
        <v>0.0</v>
      </c>
      <c r="K63" s="31" t="s">
        <v>24</v>
      </c>
      <c r="L63" s="32" t="s">
        <v>148</v>
      </c>
      <c r="M63" s="33"/>
      <c r="N63" s="34"/>
      <c r="O63" s="34"/>
      <c r="P63" s="2"/>
      <c r="Q63" s="2"/>
      <c r="R63" s="2"/>
      <c r="S63" s="2"/>
    </row>
    <row r="64">
      <c r="A64" s="26" t="s">
        <v>149</v>
      </c>
      <c r="B64" s="27">
        <v>113301.0</v>
      </c>
      <c r="C64" s="27" t="s">
        <v>150</v>
      </c>
      <c r="D64" s="28" t="s">
        <v>28</v>
      </c>
      <c r="E64" s="28">
        <v>1352.0</v>
      </c>
      <c r="F64" s="29"/>
      <c r="G64" s="28" t="s">
        <v>96</v>
      </c>
      <c r="H64" s="28" t="s">
        <v>151</v>
      </c>
      <c r="I64" s="30">
        <v>9965.0</v>
      </c>
      <c r="J64" s="30">
        <v>0.0</v>
      </c>
      <c r="K64" s="31" t="s">
        <v>58</v>
      </c>
      <c r="L64" s="32" t="s">
        <v>152</v>
      </c>
      <c r="M64" s="33"/>
      <c r="N64" s="36">
        <v>712002.0</v>
      </c>
      <c r="O64" s="34"/>
      <c r="P64" s="2"/>
      <c r="Q64" s="2"/>
      <c r="R64" s="2"/>
      <c r="S64" s="2"/>
    </row>
    <row r="65">
      <c r="A65" s="26" t="s">
        <v>153</v>
      </c>
      <c r="B65" s="27">
        <v>113701.0</v>
      </c>
      <c r="C65" s="27" t="s">
        <v>154</v>
      </c>
      <c r="D65" s="28" t="s">
        <v>21</v>
      </c>
      <c r="E65" s="28">
        <v>453.6</v>
      </c>
      <c r="F65" s="29"/>
      <c r="G65" s="28">
        <v>0.0</v>
      </c>
      <c r="H65" s="28" t="s">
        <v>22</v>
      </c>
      <c r="I65" s="30" t="s">
        <v>23</v>
      </c>
      <c r="J65" s="30">
        <v>0.0</v>
      </c>
      <c r="K65" s="31" t="s">
        <v>24</v>
      </c>
      <c r="L65" s="32" t="s">
        <v>25</v>
      </c>
      <c r="M65" s="33"/>
      <c r="N65" s="34"/>
      <c r="O65" s="34"/>
      <c r="P65" s="2"/>
      <c r="Q65" s="2"/>
      <c r="R65" s="2"/>
      <c r="S65" s="2"/>
    </row>
    <row r="66">
      <c r="A66" s="26">
        <v>113804.0</v>
      </c>
      <c r="B66" s="27">
        <v>113801.0</v>
      </c>
      <c r="C66" s="27" t="s">
        <v>155</v>
      </c>
      <c r="D66" s="28" t="s">
        <v>28</v>
      </c>
      <c r="E66" s="28">
        <v>1352.4</v>
      </c>
      <c r="F66" s="29"/>
      <c r="G66" s="28" t="s">
        <v>102</v>
      </c>
      <c r="H66" s="28" t="s">
        <v>97</v>
      </c>
      <c r="I66" s="30" t="s">
        <v>66</v>
      </c>
      <c r="J66" s="30">
        <v>0.0</v>
      </c>
      <c r="K66" s="31" t="s">
        <v>58</v>
      </c>
      <c r="L66" s="32" t="s">
        <v>25</v>
      </c>
      <c r="M66" s="33"/>
      <c r="N66" s="36">
        <v>712309.0</v>
      </c>
      <c r="O66" s="34"/>
      <c r="P66" s="2"/>
      <c r="Q66" s="2"/>
      <c r="R66" s="2"/>
      <c r="S66" s="2"/>
    </row>
    <row r="67">
      <c r="A67" s="26">
        <v>113805.0</v>
      </c>
      <c r="B67" s="27">
        <v>113801.0</v>
      </c>
      <c r="C67" s="27" t="s">
        <v>156</v>
      </c>
      <c r="D67" s="28" t="s">
        <v>21</v>
      </c>
      <c r="E67" s="28">
        <v>453.6</v>
      </c>
      <c r="F67" s="29"/>
      <c r="G67" s="28" t="s">
        <v>102</v>
      </c>
      <c r="H67" s="28" t="s">
        <v>22</v>
      </c>
      <c r="I67" s="30" t="s">
        <v>23</v>
      </c>
      <c r="J67" s="30">
        <v>0.0</v>
      </c>
      <c r="K67" s="31" t="s">
        <v>24</v>
      </c>
      <c r="L67" s="32" t="s">
        <v>25</v>
      </c>
      <c r="M67" s="33"/>
      <c r="N67" s="34"/>
      <c r="O67" s="34"/>
      <c r="P67" s="2"/>
      <c r="Q67" s="2"/>
      <c r="R67" s="2"/>
      <c r="S67" s="2"/>
    </row>
    <row r="68">
      <c r="A68" s="26">
        <v>113904.0</v>
      </c>
      <c r="B68" s="27">
        <v>113901.0</v>
      </c>
      <c r="C68" s="27" t="s">
        <v>157</v>
      </c>
      <c r="D68" s="28" t="s">
        <v>28</v>
      </c>
      <c r="E68" s="28">
        <v>1352.4</v>
      </c>
      <c r="F68" s="29"/>
      <c r="G68" s="28" t="s">
        <v>65</v>
      </c>
      <c r="H68" s="28" t="s">
        <v>119</v>
      </c>
      <c r="I68" s="30" t="s">
        <v>66</v>
      </c>
      <c r="J68" s="30">
        <v>0.0</v>
      </c>
      <c r="K68" s="31" t="s">
        <v>115</v>
      </c>
      <c r="L68" s="32" t="s">
        <v>25</v>
      </c>
      <c r="M68" s="33"/>
      <c r="N68" s="36">
        <v>712505.0</v>
      </c>
      <c r="O68" s="34"/>
      <c r="P68" s="2"/>
      <c r="Q68" s="2"/>
      <c r="R68" s="2"/>
      <c r="S68" s="2"/>
    </row>
    <row r="69">
      <c r="A69" s="26">
        <v>114004.0</v>
      </c>
      <c r="B69" s="27">
        <v>114001.0</v>
      </c>
      <c r="C69" s="27" t="s">
        <v>158</v>
      </c>
      <c r="D69" s="28" t="s">
        <v>28</v>
      </c>
      <c r="E69" s="28">
        <v>1352.4</v>
      </c>
      <c r="F69" s="29"/>
      <c r="G69" s="28">
        <v>0.0</v>
      </c>
      <c r="H69" s="28" t="s">
        <v>91</v>
      </c>
      <c r="I69" s="30" t="s">
        <v>92</v>
      </c>
      <c r="J69" s="30">
        <v>0.0</v>
      </c>
      <c r="K69" s="31" t="s">
        <v>58</v>
      </c>
      <c r="L69" s="32" t="s">
        <v>25</v>
      </c>
      <c r="M69" s="33"/>
      <c r="N69" s="36">
        <v>712305.0</v>
      </c>
      <c r="O69" s="34"/>
      <c r="P69" s="2"/>
      <c r="Q69" s="2"/>
      <c r="R69" s="2"/>
      <c r="S69" s="2"/>
    </row>
    <row r="70">
      <c r="A70" s="26">
        <v>114104.0</v>
      </c>
      <c r="B70" s="27">
        <v>114101.0</v>
      </c>
      <c r="C70" s="27" t="s">
        <v>159</v>
      </c>
      <c r="D70" s="28" t="s">
        <v>28</v>
      </c>
      <c r="E70" s="28">
        <v>1352.4</v>
      </c>
      <c r="F70" s="29"/>
      <c r="G70" s="28" t="s">
        <v>65</v>
      </c>
      <c r="H70" s="28" t="s">
        <v>119</v>
      </c>
      <c r="I70" s="30" t="s">
        <v>66</v>
      </c>
      <c r="J70" s="30">
        <v>0.0</v>
      </c>
      <c r="K70" s="31" t="s">
        <v>24</v>
      </c>
      <c r="L70" s="32" t="s">
        <v>25</v>
      </c>
      <c r="M70" s="33"/>
      <c r="N70" s="36"/>
      <c r="O70" s="34"/>
      <c r="P70" s="2"/>
      <c r="Q70" s="2"/>
      <c r="R70" s="2"/>
      <c r="S70" s="2"/>
    </row>
    <row r="71">
      <c r="A71" s="26">
        <v>114105.0</v>
      </c>
      <c r="B71" s="27">
        <v>114101.0</v>
      </c>
      <c r="C71" s="27" t="s">
        <v>160</v>
      </c>
      <c r="D71" s="28" t="s">
        <v>21</v>
      </c>
      <c r="E71" s="28">
        <v>453.6</v>
      </c>
      <c r="F71" s="29"/>
      <c r="G71" s="28" t="s">
        <v>161</v>
      </c>
      <c r="H71" s="28" t="s">
        <v>162</v>
      </c>
      <c r="I71" s="30" t="s">
        <v>23</v>
      </c>
      <c r="J71" s="30">
        <v>0.0</v>
      </c>
      <c r="K71" s="31" t="s">
        <v>24</v>
      </c>
      <c r="L71" s="32" t="s">
        <v>25</v>
      </c>
      <c r="M71" s="33"/>
      <c r="N71" s="34"/>
      <c r="O71" s="34"/>
      <c r="P71" s="2"/>
      <c r="Q71" s="2"/>
      <c r="R71" s="2"/>
      <c r="S71" s="2"/>
    </row>
    <row r="72">
      <c r="A72" s="26">
        <v>114304.0</v>
      </c>
      <c r="B72" s="27">
        <v>114301.0</v>
      </c>
      <c r="C72" s="27" t="s">
        <v>163</v>
      </c>
      <c r="D72" s="28" t="s">
        <v>28</v>
      </c>
      <c r="E72" s="28">
        <v>1352.4</v>
      </c>
      <c r="F72" s="29"/>
      <c r="G72" s="28">
        <v>0.0</v>
      </c>
      <c r="H72" s="28" t="s">
        <v>164</v>
      </c>
      <c r="I72" s="30" t="s">
        <v>66</v>
      </c>
      <c r="J72" s="30">
        <v>0.0</v>
      </c>
      <c r="K72" s="31">
        <v>0.0</v>
      </c>
      <c r="L72" s="32" t="s">
        <v>25</v>
      </c>
      <c r="M72" s="33"/>
      <c r="N72" s="36">
        <v>121001.0</v>
      </c>
      <c r="O72" s="36">
        <v>713006.0</v>
      </c>
      <c r="P72" s="2"/>
      <c r="Q72" s="2"/>
      <c r="R72" s="2"/>
      <c r="S72" s="2"/>
    </row>
    <row r="73">
      <c r="A73" s="26">
        <v>114504.0</v>
      </c>
      <c r="B73" s="27">
        <v>152301.0</v>
      </c>
      <c r="C73" s="27" t="s">
        <v>165</v>
      </c>
      <c r="D73" s="28" t="s">
        <v>28</v>
      </c>
      <c r="E73" s="28">
        <v>1352.4</v>
      </c>
      <c r="F73" s="29"/>
      <c r="G73" s="28">
        <v>0.0</v>
      </c>
      <c r="H73" s="28" t="s">
        <v>91</v>
      </c>
      <c r="I73" s="30" t="s">
        <v>92</v>
      </c>
      <c r="J73" s="30">
        <v>0.0</v>
      </c>
      <c r="K73" s="31" t="s">
        <v>24</v>
      </c>
      <c r="L73" s="32" t="s">
        <v>25</v>
      </c>
      <c r="M73" s="33"/>
      <c r="N73" s="34"/>
      <c r="O73" s="34"/>
      <c r="P73" s="2"/>
      <c r="Q73" s="2"/>
      <c r="R73" s="2"/>
      <c r="S73" s="2"/>
    </row>
    <row r="74">
      <c r="A74" s="26">
        <v>114532.0</v>
      </c>
      <c r="B74" s="27">
        <v>152301.0</v>
      </c>
      <c r="C74" s="27" t="s">
        <v>166</v>
      </c>
      <c r="D74" s="28" t="s">
        <v>28</v>
      </c>
      <c r="E74" s="28">
        <v>693.0</v>
      </c>
      <c r="F74" s="29"/>
      <c r="G74" s="28">
        <v>0.0</v>
      </c>
      <c r="H74" s="28" t="s">
        <v>167</v>
      </c>
      <c r="I74" s="30" t="s">
        <v>168</v>
      </c>
      <c r="J74" s="30">
        <v>0.0</v>
      </c>
      <c r="K74" s="31" t="s">
        <v>58</v>
      </c>
      <c r="L74" s="32" t="s">
        <v>25</v>
      </c>
      <c r="M74" s="33"/>
      <c r="N74" s="36">
        <v>712303.0</v>
      </c>
      <c r="O74" s="34"/>
      <c r="P74" s="2"/>
      <c r="Q74" s="2"/>
      <c r="R74" s="2"/>
      <c r="S74" s="2"/>
    </row>
    <row r="75">
      <c r="A75" s="26">
        <v>114604.0</v>
      </c>
      <c r="B75" s="27">
        <v>114601.0</v>
      </c>
      <c r="C75" s="27" t="s">
        <v>169</v>
      </c>
      <c r="D75" s="28" t="s">
        <v>28</v>
      </c>
      <c r="E75" s="28">
        <v>1352.4</v>
      </c>
      <c r="F75" s="29"/>
      <c r="G75" s="28" t="s">
        <v>65</v>
      </c>
      <c r="H75" s="28" t="s">
        <v>119</v>
      </c>
      <c r="I75" s="30" t="s">
        <v>66</v>
      </c>
      <c r="J75" s="30">
        <v>0.0</v>
      </c>
      <c r="K75" s="31">
        <v>0.0</v>
      </c>
      <c r="L75" s="32" t="s">
        <v>25</v>
      </c>
      <c r="M75" s="33"/>
      <c r="N75" s="36">
        <v>200127.0</v>
      </c>
      <c r="O75" s="36">
        <v>713001.0</v>
      </c>
      <c r="P75" s="2"/>
      <c r="Q75" s="2"/>
      <c r="R75" s="2"/>
      <c r="S75" s="2"/>
    </row>
    <row r="76">
      <c r="A76" s="26">
        <v>114655.0</v>
      </c>
      <c r="B76" s="27">
        <v>114601.0</v>
      </c>
      <c r="C76" s="27" t="s">
        <v>170</v>
      </c>
      <c r="D76" s="28" t="s">
        <v>99</v>
      </c>
      <c r="E76" s="28">
        <v>42.0</v>
      </c>
      <c r="F76" s="29">
        <v>1.0</v>
      </c>
      <c r="G76" s="28" t="s">
        <v>161</v>
      </c>
      <c r="H76" s="28" t="s">
        <v>100</v>
      </c>
      <c r="I76" s="30">
        <v>99521.0</v>
      </c>
      <c r="J76" s="30">
        <v>0.0</v>
      </c>
      <c r="K76" s="31" t="s">
        <v>24</v>
      </c>
      <c r="L76" s="32" t="s">
        <v>25</v>
      </c>
      <c r="M76" s="33"/>
      <c r="N76" s="34"/>
      <c r="O76" s="34"/>
      <c r="P76" s="2"/>
      <c r="Q76" s="2"/>
      <c r="R76" s="2"/>
      <c r="S76" s="2"/>
    </row>
    <row r="77">
      <c r="A77" s="26">
        <v>114704.0</v>
      </c>
      <c r="B77" s="27">
        <v>114701.0</v>
      </c>
      <c r="C77" s="27" t="s">
        <v>171</v>
      </c>
      <c r="D77" s="28" t="s">
        <v>28</v>
      </c>
      <c r="E77" s="28">
        <v>1352.4</v>
      </c>
      <c r="F77" s="29"/>
      <c r="G77" s="28">
        <v>0.0</v>
      </c>
      <c r="H77" s="28" t="s">
        <v>91</v>
      </c>
      <c r="I77" s="30" t="s">
        <v>92</v>
      </c>
      <c r="J77" s="30">
        <v>0.0</v>
      </c>
      <c r="K77" s="31">
        <v>0.0</v>
      </c>
      <c r="L77" s="32" t="s">
        <v>25</v>
      </c>
      <c r="M77" s="33"/>
      <c r="N77" s="36">
        <v>712306.0</v>
      </c>
      <c r="O77" s="36">
        <v>713001.0</v>
      </c>
      <c r="P77" s="2"/>
      <c r="Q77" s="2"/>
      <c r="R77" s="2"/>
      <c r="S77" s="2"/>
    </row>
    <row r="78">
      <c r="A78" s="26">
        <v>114705.0</v>
      </c>
      <c r="B78" s="42"/>
      <c r="C78" s="42"/>
      <c r="D78" s="28" t="s">
        <v>21</v>
      </c>
      <c r="E78" s="28">
        <v>453.6</v>
      </c>
      <c r="F78" s="29"/>
      <c r="G78" s="28">
        <v>0.0</v>
      </c>
      <c r="H78" s="28" t="s">
        <v>22</v>
      </c>
      <c r="I78" s="30" t="s">
        <v>23</v>
      </c>
      <c r="J78" s="30">
        <v>0.0</v>
      </c>
      <c r="K78" s="31" t="s">
        <v>24</v>
      </c>
      <c r="L78" s="32" t="s">
        <v>25</v>
      </c>
      <c r="M78" s="33"/>
      <c r="N78" s="34"/>
      <c r="O78" s="34"/>
      <c r="P78" s="2"/>
      <c r="Q78" s="2"/>
      <c r="R78" s="2"/>
      <c r="S78" s="2"/>
    </row>
    <row r="79">
      <c r="A79" s="26">
        <v>114804.0</v>
      </c>
      <c r="B79" s="27">
        <v>114801.0</v>
      </c>
      <c r="C79" s="27" t="s">
        <v>172</v>
      </c>
      <c r="D79" s="28" t="s">
        <v>28</v>
      </c>
      <c r="E79" s="28">
        <v>1352.4</v>
      </c>
      <c r="F79" s="29"/>
      <c r="G79" s="28">
        <v>0.0</v>
      </c>
      <c r="H79" s="28" t="s">
        <v>91</v>
      </c>
      <c r="I79" s="30" t="s">
        <v>92</v>
      </c>
      <c r="J79" s="30">
        <v>0.0</v>
      </c>
      <c r="K79" s="31" t="s">
        <v>58</v>
      </c>
      <c r="L79" s="32" t="s">
        <v>25</v>
      </c>
      <c r="M79" s="33"/>
      <c r="N79" s="36">
        <v>712506.0</v>
      </c>
      <c r="O79" s="34"/>
      <c r="P79" s="2"/>
      <c r="Q79" s="2"/>
      <c r="R79" s="2"/>
      <c r="S79" s="2"/>
    </row>
    <row r="80">
      <c r="A80" s="26" t="s">
        <v>173</v>
      </c>
      <c r="B80" s="27">
        <v>114801.0</v>
      </c>
      <c r="C80" s="27" t="s">
        <v>174</v>
      </c>
      <c r="D80" s="28" t="s">
        <v>28</v>
      </c>
      <c r="E80" s="28">
        <v>1352.4</v>
      </c>
      <c r="F80" s="29"/>
      <c r="G80" s="28">
        <v>0.0</v>
      </c>
      <c r="H80" s="28" t="s">
        <v>91</v>
      </c>
      <c r="I80" s="30" t="s">
        <v>92</v>
      </c>
      <c r="J80" s="30">
        <v>0.0</v>
      </c>
      <c r="K80" s="31" t="s">
        <v>24</v>
      </c>
      <c r="L80" s="32" t="s">
        <v>143</v>
      </c>
      <c r="M80" s="33"/>
      <c r="N80" s="34"/>
      <c r="O80" s="34"/>
      <c r="P80" s="2"/>
      <c r="Q80" s="2"/>
      <c r="R80" s="2"/>
      <c r="S80" s="2"/>
    </row>
    <row r="81">
      <c r="A81" s="26">
        <v>114832.0</v>
      </c>
      <c r="B81" s="27">
        <v>114801.0</v>
      </c>
      <c r="C81" s="27" t="s">
        <v>175</v>
      </c>
      <c r="D81" s="28" t="s">
        <v>28</v>
      </c>
      <c r="E81" s="28">
        <v>440.0</v>
      </c>
      <c r="F81" s="29"/>
      <c r="G81" s="28">
        <v>0.0</v>
      </c>
      <c r="H81" s="28" t="s">
        <v>123</v>
      </c>
      <c r="I81" s="30" t="s">
        <v>176</v>
      </c>
      <c r="J81" s="30">
        <v>0.0</v>
      </c>
      <c r="K81" s="31" t="s">
        <v>58</v>
      </c>
      <c r="L81" s="32" t="s">
        <v>25</v>
      </c>
      <c r="M81" s="33"/>
      <c r="N81" s="34"/>
      <c r="O81" s="34"/>
      <c r="P81" s="2"/>
      <c r="Q81" s="2"/>
      <c r="R81" s="2"/>
      <c r="S81" s="2"/>
    </row>
    <row r="82">
      <c r="A82" s="26">
        <v>114904.0</v>
      </c>
      <c r="B82" s="27">
        <v>114901.0</v>
      </c>
      <c r="C82" s="27" t="s">
        <v>177</v>
      </c>
      <c r="D82" s="28" t="s">
        <v>28</v>
      </c>
      <c r="E82" s="28">
        <v>1352.4</v>
      </c>
      <c r="F82" s="29"/>
      <c r="G82" s="28" t="s">
        <v>65</v>
      </c>
      <c r="H82" s="28" t="s">
        <v>119</v>
      </c>
      <c r="I82" s="30" t="s">
        <v>66</v>
      </c>
      <c r="J82" s="30">
        <v>0.0</v>
      </c>
      <c r="K82" s="31">
        <v>0.0</v>
      </c>
      <c r="L82" s="32" t="s">
        <v>25</v>
      </c>
      <c r="M82" s="33"/>
      <c r="N82" s="36">
        <v>200154.0</v>
      </c>
      <c r="O82" s="36">
        <v>713106.0</v>
      </c>
      <c r="P82" s="2"/>
      <c r="Q82" s="2"/>
      <c r="R82" s="2"/>
      <c r="S82" s="2"/>
    </row>
    <row r="83">
      <c r="A83" s="26">
        <v>114955.0</v>
      </c>
      <c r="B83" s="27">
        <v>114901.0</v>
      </c>
      <c r="C83" s="27" t="s">
        <v>178</v>
      </c>
      <c r="D83" s="28" t="s">
        <v>99</v>
      </c>
      <c r="E83" s="28">
        <v>42.0</v>
      </c>
      <c r="F83" s="29">
        <v>1.0</v>
      </c>
      <c r="G83" s="28">
        <v>0.0</v>
      </c>
      <c r="H83" s="28" t="s">
        <v>100</v>
      </c>
      <c r="I83" s="30">
        <v>99521.0</v>
      </c>
      <c r="J83" s="30">
        <v>0.0</v>
      </c>
      <c r="K83" s="31" t="s">
        <v>24</v>
      </c>
      <c r="L83" s="32" t="s">
        <v>25</v>
      </c>
      <c r="M83" s="33"/>
      <c r="N83" s="34"/>
      <c r="O83" s="34"/>
      <c r="P83" s="2"/>
      <c r="Q83" s="2"/>
      <c r="R83" s="2"/>
      <c r="S83" s="2"/>
    </row>
    <row r="84">
      <c r="A84" s="26">
        <v>115104.0</v>
      </c>
      <c r="B84" s="27">
        <v>115101.0</v>
      </c>
      <c r="C84" s="27" t="s">
        <v>179</v>
      </c>
      <c r="D84" s="28" t="s">
        <v>28</v>
      </c>
      <c r="E84" s="28">
        <v>1352.4</v>
      </c>
      <c r="F84" s="29"/>
      <c r="G84" s="28">
        <v>0.0</v>
      </c>
      <c r="H84" s="28" t="s">
        <v>91</v>
      </c>
      <c r="I84" s="30" t="s">
        <v>92</v>
      </c>
      <c r="J84" s="30">
        <v>0.0</v>
      </c>
      <c r="K84" s="31" t="s">
        <v>58</v>
      </c>
      <c r="L84" s="32" t="s">
        <v>25</v>
      </c>
      <c r="M84" s="33"/>
      <c r="N84" s="36">
        <v>712407.0</v>
      </c>
      <c r="O84" s="34"/>
      <c r="P84" s="2"/>
      <c r="Q84" s="2"/>
      <c r="R84" s="2"/>
      <c r="S84" s="2"/>
    </row>
    <row r="85">
      <c r="A85" s="26">
        <v>115155.0</v>
      </c>
      <c r="B85" s="27">
        <v>115101.0</v>
      </c>
      <c r="C85" s="27" t="s">
        <v>180</v>
      </c>
      <c r="D85" s="28" t="s">
        <v>99</v>
      </c>
      <c r="E85" s="28">
        <v>42.0</v>
      </c>
      <c r="F85" s="29">
        <v>1.0</v>
      </c>
      <c r="G85" s="28">
        <v>0.0</v>
      </c>
      <c r="H85" s="28" t="s">
        <v>100</v>
      </c>
      <c r="I85" s="30">
        <v>99521.0</v>
      </c>
      <c r="J85" s="30">
        <v>0.0</v>
      </c>
      <c r="K85" s="31" t="s">
        <v>24</v>
      </c>
      <c r="L85" s="32" t="s">
        <v>25</v>
      </c>
      <c r="M85" s="33"/>
      <c r="N85" s="34"/>
      <c r="O85" s="34"/>
      <c r="P85" s="2"/>
      <c r="Q85" s="2"/>
      <c r="R85" s="2"/>
      <c r="S85" s="2"/>
    </row>
    <row r="86">
      <c r="A86" s="26" t="s">
        <v>181</v>
      </c>
      <c r="B86" s="27">
        <v>115101.0</v>
      </c>
      <c r="C86" s="27" t="s">
        <v>182</v>
      </c>
      <c r="D86" s="28" t="s">
        <v>99</v>
      </c>
      <c r="E86" s="28">
        <v>42.0</v>
      </c>
      <c r="F86" s="29">
        <v>1.0</v>
      </c>
      <c r="G86" s="28">
        <v>0.0</v>
      </c>
      <c r="H86" s="28" t="s">
        <v>100</v>
      </c>
      <c r="I86" s="30">
        <v>99521.0</v>
      </c>
      <c r="J86" s="30">
        <v>0.0</v>
      </c>
      <c r="K86" s="31" t="s">
        <v>24</v>
      </c>
      <c r="L86" s="32" t="s">
        <v>183</v>
      </c>
      <c r="M86" s="33"/>
      <c r="N86" s="34"/>
      <c r="O86" s="34"/>
      <c r="P86" s="2"/>
      <c r="Q86" s="2"/>
      <c r="R86" s="2"/>
      <c r="S86" s="2"/>
    </row>
    <row r="87">
      <c r="A87" s="26">
        <v>115304.0</v>
      </c>
      <c r="B87" s="27">
        <v>115301.0</v>
      </c>
      <c r="C87" s="27" t="s">
        <v>184</v>
      </c>
      <c r="D87" s="28" t="s">
        <v>28</v>
      </c>
      <c r="E87" s="28">
        <v>1352.4</v>
      </c>
      <c r="F87" s="29"/>
      <c r="G87" s="28">
        <v>0.0</v>
      </c>
      <c r="H87" s="28" t="s">
        <v>91</v>
      </c>
      <c r="I87" s="30" t="s">
        <v>92</v>
      </c>
      <c r="J87" s="30">
        <v>0.0</v>
      </c>
      <c r="K87" s="31" t="s">
        <v>115</v>
      </c>
      <c r="L87" s="32" t="s">
        <v>25</v>
      </c>
      <c r="M87" s="33"/>
      <c r="N87" s="34"/>
      <c r="O87" s="34"/>
      <c r="P87" s="2"/>
      <c r="Q87" s="2"/>
      <c r="R87" s="2"/>
      <c r="S87" s="2"/>
    </row>
    <row r="88">
      <c r="A88" s="26">
        <v>115404.0</v>
      </c>
      <c r="B88" s="27">
        <v>115401.0</v>
      </c>
      <c r="C88" s="27" t="s">
        <v>185</v>
      </c>
      <c r="D88" s="28" t="s">
        <v>28</v>
      </c>
      <c r="E88" s="28">
        <v>1352.4</v>
      </c>
      <c r="F88" s="29"/>
      <c r="G88" s="28">
        <v>0.0</v>
      </c>
      <c r="H88" s="28" t="s">
        <v>91</v>
      </c>
      <c r="I88" s="30" t="s">
        <v>66</v>
      </c>
      <c r="J88" s="30">
        <v>0.0</v>
      </c>
      <c r="K88" s="31" t="s">
        <v>115</v>
      </c>
      <c r="L88" s="32" t="s">
        <v>25</v>
      </c>
      <c r="M88" s="33"/>
      <c r="N88" s="36">
        <v>712506.0</v>
      </c>
      <c r="O88" s="34"/>
      <c r="P88" s="2"/>
      <c r="Q88" s="2"/>
      <c r="R88" s="2"/>
      <c r="S88" s="2"/>
    </row>
    <row r="89">
      <c r="A89" s="26">
        <v>115555.0</v>
      </c>
      <c r="B89" s="27">
        <v>115501.0</v>
      </c>
      <c r="C89" s="27" t="s">
        <v>186</v>
      </c>
      <c r="D89" s="28" t="s">
        <v>99</v>
      </c>
      <c r="E89" s="28">
        <v>42.0</v>
      </c>
      <c r="F89" s="29">
        <v>1.0</v>
      </c>
      <c r="G89" s="28">
        <v>0.0</v>
      </c>
      <c r="H89" s="28" t="s">
        <v>100</v>
      </c>
      <c r="I89" s="30">
        <v>99521.0</v>
      </c>
      <c r="J89" s="30">
        <v>0.0</v>
      </c>
      <c r="K89" s="31" t="s">
        <v>24</v>
      </c>
      <c r="L89" s="32" t="s">
        <v>25</v>
      </c>
      <c r="M89" s="33"/>
      <c r="N89" s="34"/>
      <c r="O89" s="34"/>
      <c r="P89" s="2"/>
      <c r="Q89" s="2"/>
      <c r="R89" s="2"/>
      <c r="S89" s="2"/>
    </row>
    <row r="90">
      <c r="A90" s="26">
        <v>115704.0</v>
      </c>
      <c r="B90" s="27">
        <v>115701.0</v>
      </c>
      <c r="C90" s="27" t="s">
        <v>187</v>
      </c>
      <c r="D90" s="28" t="s">
        <v>28</v>
      </c>
      <c r="E90" s="28">
        <v>1352.4</v>
      </c>
      <c r="F90" s="29"/>
      <c r="G90" s="28" t="s">
        <v>65</v>
      </c>
      <c r="H90" s="28" t="s">
        <v>119</v>
      </c>
      <c r="I90" s="30" t="s">
        <v>66</v>
      </c>
      <c r="J90" s="30">
        <v>0.0</v>
      </c>
      <c r="K90" s="31" t="s">
        <v>24</v>
      </c>
      <c r="L90" s="32" t="s">
        <v>25</v>
      </c>
      <c r="M90" s="33"/>
      <c r="N90" s="34"/>
      <c r="O90" s="34"/>
      <c r="P90" s="2"/>
      <c r="Q90" s="2"/>
      <c r="R90" s="2"/>
      <c r="S90" s="2"/>
    </row>
    <row r="91">
      <c r="A91" s="26">
        <v>115732.0</v>
      </c>
      <c r="B91" s="27">
        <v>115701.0</v>
      </c>
      <c r="C91" s="27" t="s">
        <v>188</v>
      </c>
      <c r="D91" s="28" t="s">
        <v>28</v>
      </c>
      <c r="E91" s="28">
        <v>440.0</v>
      </c>
      <c r="F91" s="29"/>
      <c r="G91" s="28" t="s">
        <v>65</v>
      </c>
      <c r="H91" s="28" t="s">
        <v>123</v>
      </c>
      <c r="I91" s="30" t="s">
        <v>107</v>
      </c>
      <c r="J91" s="30">
        <v>0.0</v>
      </c>
      <c r="K91" s="31" t="s">
        <v>24</v>
      </c>
      <c r="L91" s="32" t="s">
        <v>25</v>
      </c>
      <c r="M91" s="33"/>
      <c r="N91" s="34"/>
      <c r="O91" s="34"/>
      <c r="P91" s="2"/>
      <c r="Q91" s="2"/>
      <c r="R91" s="2"/>
      <c r="S91" s="2"/>
    </row>
    <row r="92">
      <c r="A92" s="26">
        <v>116004.0</v>
      </c>
      <c r="B92" s="27">
        <v>116001.0</v>
      </c>
      <c r="C92" s="27" t="s">
        <v>189</v>
      </c>
      <c r="D92" s="28" t="s">
        <v>28</v>
      </c>
      <c r="E92" s="28">
        <v>1352.4</v>
      </c>
      <c r="F92" s="29"/>
      <c r="G92" s="28">
        <v>0.0</v>
      </c>
      <c r="H92" s="28" t="s">
        <v>91</v>
      </c>
      <c r="I92" s="30" t="s">
        <v>92</v>
      </c>
      <c r="J92" s="30">
        <v>0.0</v>
      </c>
      <c r="K92" s="31" t="s">
        <v>24</v>
      </c>
      <c r="L92" s="32" t="s">
        <v>25</v>
      </c>
      <c r="M92" s="33"/>
      <c r="N92" s="34"/>
      <c r="O92" s="34"/>
      <c r="P92" s="2"/>
      <c r="Q92" s="2"/>
      <c r="R92" s="2"/>
      <c r="S92" s="2"/>
    </row>
    <row r="93">
      <c r="A93" s="26" t="s">
        <v>190</v>
      </c>
      <c r="B93" s="27">
        <v>116101.0</v>
      </c>
      <c r="C93" s="27" t="s">
        <v>191</v>
      </c>
      <c r="D93" s="28" t="s">
        <v>28</v>
      </c>
      <c r="E93" s="28">
        <v>1352.4</v>
      </c>
      <c r="F93" s="29"/>
      <c r="G93" s="28" t="s">
        <v>96</v>
      </c>
      <c r="H93" s="28" t="s">
        <v>114</v>
      </c>
      <c r="I93" s="30" t="s">
        <v>66</v>
      </c>
      <c r="J93" s="30">
        <v>0.0</v>
      </c>
      <c r="K93" s="31">
        <v>0.0</v>
      </c>
      <c r="L93" s="32" t="s">
        <v>192</v>
      </c>
      <c r="M93" s="33"/>
      <c r="N93" s="34"/>
      <c r="O93" s="34"/>
      <c r="P93" s="2"/>
      <c r="Q93" s="2"/>
      <c r="R93" s="2"/>
      <c r="S93" s="2"/>
    </row>
    <row r="94">
      <c r="A94" s="26" t="s">
        <v>193</v>
      </c>
      <c r="B94" s="27">
        <v>116301.0</v>
      </c>
      <c r="C94" s="27" t="s">
        <v>194</v>
      </c>
      <c r="D94" s="28" t="s">
        <v>28</v>
      </c>
      <c r="E94" s="28">
        <v>1008.0</v>
      </c>
      <c r="F94" s="29"/>
      <c r="G94" s="28">
        <v>0.0</v>
      </c>
      <c r="H94" s="28" t="s">
        <v>195</v>
      </c>
      <c r="I94" s="30" t="s">
        <v>66</v>
      </c>
      <c r="J94" s="30" t="s">
        <v>196</v>
      </c>
      <c r="K94" s="31" t="s">
        <v>24</v>
      </c>
      <c r="L94" s="32" t="s">
        <v>197</v>
      </c>
      <c r="M94" s="33"/>
      <c r="N94" s="34"/>
      <c r="O94" s="34"/>
      <c r="P94" s="2"/>
      <c r="Q94" s="2"/>
      <c r="R94" s="2"/>
      <c r="S94" s="2"/>
    </row>
    <row r="95">
      <c r="A95" s="26" t="s">
        <v>198</v>
      </c>
      <c r="B95" s="27">
        <v>116301.0</v>
      </c>
      <c r="C95" s="27" t="s">
        <v>199</v>
      </c>
      <c r="D95" s="28" t="s">
        <v>28</v>
      </c>
      <c r="E95" s="28">
        <v>1352.4</v>
      </c>
      <c r="F95" s="29"/>
      <c r="G95" s="28" t="s">
        <v>65</v>
      </c>
      <c r="H95" s="28" t="s">
        <v>164</v>
      </c>
      <c r="I95" s="30" t="s">
        <v>66</v>
      </c>
      <c r="J95" s="30">
        <v>0.0</v>
      </c>
      <c r="K95" s="31" t="s">
        <v>24</v>
      </c>
      <c r="L95" s="32" t="s">
        <v>197</v>
      </c>
      <c r="M95" s="33"/>
      <c r="N95" s="34"/>
      <c r="O95" s="34"/>
      <c r="P95" s="2"/>
      <c r="Q95" s="2"/>
      <c r="R95" s="2"/>
      <c r="S95" s="2"/>
    </row>
    <row r="96">
      <c r="A96" s="26">
        <v>116305.0</v>
      </c>
      <c r="B96" s="27">
        <v>116301.0</v>
      </c>
      <c r="C96" s="27" t="s">
        <v>200</v>
      </c>
      <c r="D96" s="28" t="s">
        <v>21</v>
      </c>
      <c r="E96" s="28">
        <v>453.6</v>
      </c>
      <c r="F96" s="29"/>
      <c r="G96" s="28">
        <v>0.0</v>
      </c>
      <c r="H96" s="28" t="s">
        <v>22</v>
      </c>
      <c r="I96" s="30" t="s">
        <v>23</v>
      </c>
      <c r="J96" s="30">
        <v>0.0</v>
      </c>
      <c r="K96" s="31" t="s">
        <v>24</v>
      </c>
      <c r="L96" s="32" t="s">
        <v>25</v>
      </c>
      <c r="M96" s="33"/>
      <c r="N96" s="34"/>
      <c r="O96" s="34"/>
      <c r="P96" s="2"/>
      <c r="Q96" s="2"/>
      <c r="R96" s="2"/>
      <c r="S96" s="2"/>
    </row>
    <row r="97">
      <c r="A97" s="26" t="s">
        <v>201</v>
      </c>
      <c r="B97" s="27">
        <v>116401.0</v>
      </c>
      <c r="C97" s="27" t="s">
        <v>202</v>
      </c>
      <c r="D97" s="28" t="s">
        <v>99</v>
      </c>
      <c r="E97" s="28">
        <v>42.0</v>
      </c>
      <c r="F97" s="29">
        <v>1.0</v>
      </c>
      <c r="G97" s="28">
        <v>0.0</v>
      </c>
      <c r="H97" s="28" t="s">
        <v>203</v>
      </c>
      <c r="I97" s="30">
        <v>99521.0</v>
      </c>
      <c r="J97" s="30">
        <v>0.0</v>
      </c>
      <c r="K97" s="31" t="s">
        <v>24</v>
      </c>
      <c r="L97" s="32" t="s">
        <v>197</v>
      </c>
      <c r="M97" s="33"/>
      <c r="N97" s="34"/>
      <c r="O97" s="34"/>
      <c r="P97" s="2"/>
      <c r="Q97" s="2"/>
      <c r="R97" s="2"/>
      <c r="S97" s="2"/>
    </row>
    <row r="98">
      <c r="A98" s="26">
        <v>116604.0</v>
      </c>
      <c r="B98" s="27">
        <v>116601.0</v>
      </c>
      <c r="C98" s="27" t="s">
        <v>204</v>
      </c>
      <c r="D98" s="28" t="s">
        <v>28</v>
      </c>
      <c r="E98" s="28">
        <v>1352.4</v>
      </c>
      <c r="F98" s="29"/>
      <c r="G98" s="28">
        <v>0.0</v>
      </c>
      <c r="H98" s="28" t="s">
        <v>91</v>
      </c>
      <c r="I98" s="30" t="s">
        <v>92</v>
      </c>
      <c r="J98" s="30">
        <v>0.0</v>
      </c>
      <c r="K98" s="31" t="s">
        <v>58</v>
      </c>
      <c r="L98" s="32" t="s">
        <v>25</v>
      </c>
      <c r="M98" s="33"/>
      <c r="N98" s="36">
        <v>712310.0</v>
      </c>
      <c r="O98" s="34"/>
      <c r="P98" s="2"/>
      <c r="Q98" s="2"/>
      <c r="R98" s="2"/>
      <c r="S98" s="2"/>
    </row>
    <row r="99">
      <c r="A99" s="26">
        <v>116704.0</v>
      </c>
      <c r="B99" s="27">
        <v>116701.0</v>
      </c>
      <c r="C99" s="27" t="s">
        <v>205</v>
      </c>
      <c r="D99" s="28" t="s">
        <v>28</v>
      </c>
      <c r="E99" s="28">
        <v>1352.4</v>
      </c>
      <c r="F99" s="29"/>
      <c r="G99" s="28">
        <v>0.0</v>
      </c>
      <c r="H99" s="28" t="s">
        <v>164</v>
      </c>
      <c r="I99" s="30" t="s">
        <v>92</v>
      </c>
      <c r="J99" s="30">
        <v>0.0</v>
      </c>
      <c r="K99" s="31">
        <v>0.0</v>
      </c>
      <c r="L99" s="32" t="s">
        <v>25</v>
      </c>
      <c r="M99" s="33"/>
      <c r="N99" s="36">
        <v>200144.0</v>
      </c>
      <c r="O99" s="36">
        <v>713002.0</v>
      </c>
      <c r="P99" s="2"/>
      <c r="Q99" s="2"/>
      <c r="R99" s="2"/>
      <c r="S99" s="2"/>
    </row>
    <row r="100">
      <c r="A100" s="26">
        <v>1167041.0</v>
      </c>
      <c r="B100" s="27">
        <v>116702.0</v>
      </c>
      <c r="C100" s="27" t="s">
        <v>206</v>
      </c>
      <c r="D100" s="28" t="s">
        <v>28</v>
      </c>
      <c r="E100" s="28">
        <v>1352.4</v>
      </c>
      <c r="F100" s="29"/>
      <c r="G100" s="28">
        <v>0.0</v>
      </c>
      <c r="H100" s="28" t="s">
        <v>164</v>
      </c>
      <c r="I100" s="30" t="s">
        <v>92</v>
      </c>
      <c r="J100" s="30">
        <v>0.0</v>
      </c>
      <c r="K100" s="31" t="s">
        <v>24</v>
      </c>
      <c r="L100" s="32" t="s">
        <v>25</v>
      </c>
      <c r="M100" s="33"/>
      <c r="N100" s="34"/>
      <c r="O100" s="34"/>
      <c r="P100" s="2"/>
      <c r="Q100" s="2"/>
      <c r="R100" s="2"/>
      <c r="S100" s="2"/>
    </row>
    <row r="101">
      <c r="A101" s="26" t="s">
        <v>207</v>
      </c>
      <c r="B101" s="27">
        <v>116701.0</v>
      </c>
      <c r="C101" s="27" t="s">
        <v>208</v>
      </c>
      <c r="D101" s="28" t="s">
        <v>28</v>
      </c>
      <c r="E101" s="28">
        <v>1352.4</v>
      </c>
      <c r="F101" s="29"/>
      <c r="G101" s="28">
        <v>0.0</v>
      </c>
      <c r="H101" s="28" t="s">
        <v>164</v>
      </c>
      <c r="I101" s="30" t="s">
        <v>92</v>
      </c>
      <c r="J101" s="30">
        <v>0.0</v>
      </c>
      <c r="K101" s="31" t="s">
        <v>24</v>
      </c>
      <c r="L101" s="32" t="s">
        <v>209</v>
      </c>
      <c r="M101" s="33"/>
      <c r="N101" s="34"/>
      <c r="O101" s="34"/>
      <c r="P101" s="2"/>
      <c r="Q101" s="2"/>
      <c r="R101" s="2"/>
      <c r="S101" s="2"/>
    </row>
    <row r="102">
      <c r="A102" s="26">
        <v>116705.0</v>
      </c>
      <c r="B102" s="27">
        <v>116701.0</v>
      </c>
      <c r="C102" s="27" t="s">
        <v>210</v>
      </c>
      <c r="D102" s="28" t="s">
        <v>21</v>
      </c>
      <c r="E102" s="28">
        <v>453.6</v>
      </c>
      <c r="F102" s="29"/>
      <c r="G102" s="28">
        <v>0.0</v>
      </c>
      <c r="H102" s="28" t="s">
        <v>22</v>
      </c>
      <c r="I102" s="30" t="s">
        <v>23</v>
      </c>
      <c r="J102" s="30">
        <v>0.0</v>
      </c>
      <c r="K102" s="31" t="s">
        <v>24</v>
      </c>
      <c r="L102" s="32" t="s">
        <v>25</v>
      </c>
      <c r="M102" s="33"/>
      <c r="N102" s="34"/>
      <c r="O102" s="34"/>
      <c r="P102" s="2"/>
      <c r="Q102" s="2"/>
      <c r="R102" s="2"/>
      <c r="S102" s="2"/>
    </row>
    <row r="103">
      <c r="A103" s="26">
        <v>116755.0</v>
      </c>
      <c r="B103" s="27">
        <v>116701.0</v>
      </c>
      <c r="C103" s="27" t="s">
        <v>211</v>
      </c>
      <c r="D103" s="28" t="s">
        <v>99</v>
      </c>
      <c r="E103" s="28">
        <v>42.0</v>
      </c>
      <c r="F103" s="29">
        <v>1.0</v>
      </c>
      <c r="G103" s="28">
        <v>0.0</v>
      </c>
      <c r="H103" s="28" t="s">
        <v>100</v>
      </c>
      <c r="I103" s="30">
        <v>99521.0</v>
      </c>
      <c r="J103" s="30">
        <v>0.0</v>
      </c>
      <c r="K103" s="31" t="s">
        <v>24</v>
      </c>
      <c r="L103" s="32" t="s">
        <v>25</v>
      </c>
      <c r="M103" s="33"/>
      <c r="N103" s="34"/>
      <c r="O103" s="34"/>
      <c r="P103" s="2"/>
      <c r="Q103" s="2"/>
      <c r="R103" s="2"/>
      <c r="S103" s="2"/>
    </row>
    <row r="104">
      <c r="A104" s="26">
        <v>117041.0</v>
      </c>
      <c r="B104" s="27">
        <v>117011.0</v>
      </c>
      <c r="C104" s="27" t="s">
        <v>212</v>
      </c>
      <c r="D104" s="28" t="s">
        <v>28</v>
      </c>
      <c r="E104" s="28">
        <v>1352.4</v>
      </c>
      <c r="F104" s="29"/>
      <c r="G104" s="28">
        <v>0.0</v>
      </c>
      <c r="H104" s="28" t="s">
        <v>91</v>
      </c>
      <c r="I104" s="30" t="s">
        <v>92</v>
      </c>
      <c r="J104" s="30">
        <v>0.0</v>
      </c>
      <c r="K104" s="31" t="s">
        <v>58</v>
      </c>
      <c r="L104" s="32" t="s">
        <v>25</v>
      </c>
      <c r="M104" s="33"/>
      <c r="N104" s="36">
        <v>712402.0</v>
      </c>
      <c r="O104" s="34"/>
      <c r="P104" s="2"/>
      <c r="Q104" s="2"/>
      <c r="R104" s="2"/>
      <c r="S104" s="2"/>
    </row>
    <row r="105">
      <c r="A105" s="26">
        <v>117104.0</v>
      </c>
      <c r="B105" s="27">
        <v>182401.0</v>
      </c>
      <c r="C105" s="27" t="s">
        <v>213</v>
      </c>
      <c r="D105" s="28" t="s">
        <v>28</v>
      </c>
      <c r="E105" s="28">
        <v>1352.4</v>
      </c>
      <c r="F105" s="29"/>
      <c r="G105" s="28">
        <v>0.0</v>
      </c>
      <c r="H105" s="28" t="s">
        <v>91</v>
      </c>
      <c r="I105" s="30" t="s">
        <v>92</v>
      </c>
      <c r="J105" s="30">
        <v>0.0</v>
      </c>
      <c r="K105" s="31" t="s">
        <v>115</v>
      </c>
      <c r="L105" s="32" t="s">
        <v>25</v>
      </c>
      <c r="M105" s="33"/>
      <c r="N105" s="36">
        <v>712603.0</v>
      </c>
      <c r="O105" s="34"/>
      <c r="P105" s="2"/>
      <c r="Q105" s="2"/>
      <c r="R105" s="2"/>
      <c r="S105" s="2"/>
    </row>
    <row r="106">
      <c r="A106" s="26" t="s">
        <v>214</v>
      </c>
      <c r="B106" s="27" t="s">
        <v>215</v>
      </c>
      <c r="C106" s="27" t="s">
        <v>216</v>
      </c>
      <c r="D106" s="28" t="s">
        <v>28</v>
      </c>
      <c r="E106" s="28">
        <v>1352.4</v>
      </c>
      <c r="F106" s="29"/>
      <c r="G106" s="28">
        <v>0.0</v>
      </c>
      <c r="H106" s="28" t="s">
        <v>164</v>
      </c>
      <c r="I106" s="30" t="s">
        <v>92</v>
      </c>
      <c r="J106" s="30">
        <v>0.0</v>
      </c>
      <c r="K106" s="31" t="s">
        <v>58</v>
      </c>
      <c r="L106" s="32" t="s">
        <v>143</v>
      </c>
      <c r="M106" s="33"/>
      <c r="N106" s="34"/>
      <c r="O106" s="34"/>
      <c r="P106" s="2"/>
      <c r="Q106" s="2"/>
      <c r="R106" s="2"/>
      <c r="S106" s="2"/>
    </row>
    <row r="107">
      <c r="A107" s="26">
        <v>117204.0</v>
      </c>
      <c r="B107" s="27">
        <v>117201.0</v>
      </c>
      <c r="C107" s="27" t="s">
        <v>217</v>
      </c>
      <c r="D107" s="28" t="s">
        <v>28</v>
      </c>
      <c r="E107" s="28">
        <v>1352.4</v>
      </c>
      <c r="F107" s="29"/>
      <c r="G107" s="28">
        <v>0.0</v>
      </c>
      <c r="H107" s="28" t="s">
        <v>91</v>
      </c>
      <c r="I107" s="30" t="s">
        <v>92</v>
      </c>
      <c r="J107" s="30">
        <v>0.0</v>
      </c>
      <c r="K107" s="31">
        <v>0.0</v>
      </c>
      <c r="L107" s="32" t="s">
        <v>25</v>
      </c>
      <c r="M107" s="33"/>
      <c r="N107" s="36">
        <v>200153.0</v>
      </c>
      <c r="O107" s="36">
        <v>713002.0</v>
      </c>
      <c r="P107" s="2"/>
      <c r="Q107" s="2"/>
      <c r="R107" s="2"/>
      <c r="S107" s="2"/>
    </row>
    <row r="108">
      <c r="A108" s="26">
        <v>117255.0</v>
      </c>
      <c r="B108" s="27">
        <v>117201.0</v>
      </c>
      <c r="C108" s="27" t="s">
        <v>218</v>
      </c>
      <c r="D108" s="28" t="s">
        <v>99</v>
      </c>
      <c r="E108" s="28">
        <v>42.0</v>
      </c>
      <c r="F108" s="29">
        <v>1.0</v>
      </c>
      <c r="G108" s="28">
        <v>0.0</v>
      </c>
      <c r="H108" s="28" t="s">
        <v>100</v>
      </c>
      <c r="I108" s="30">
        <v>99521.0</v>
      </c>
      <c r="J108" s="30">
        <v>0.0</v>
      </c>
      <c r="K108" s="31" t="s">
        <v>24</v>
      </c>
      <c r="L108" s="32" t="s">
        <v>25</v>
      </c>
      <c r="M108" s="33"/>
      <c r="N108" s="34"/>
      <c r="O108" s="34"/>
      <c r="P108" s="2"/>
      <c r="Q108" s="2"/>
      <c r="R108" s="2"/>
      <c r="S108" s="2"/>
    </row>
    <row r="109">
      <c r="A109" s="26">
        <v>117504.0</v>
      </c>
      <c r="B109" s="27">
        <v>182401.0</v>
      </c>
      <c r="C109" s="27" t="s">
        <v>219</v>
      </c>
      <c r="D109" s="28" t="s">
        <v>28</v>
      </c>
      <c r="E109" s="28">
        <v>1352.4</v>
      </c>
      <c r="F109" s="29"/>
      <c r="G109" s="28">
        <v>0.0</v>
      </c>
      <c r="H109" s="28" t="s">
        <v>91</v>
      </c>
      <c r="I109" s="30" t="s">
        <v>92</v>
      </c>
      <c r="J109" s="30">
        <v>0.0</v>
      </c>
      <c r="K109" s="31" t="s">
        <v>58</v>
      </c>
      <c r="L109" s="32" t="s">
        <v>25</v>
      </c>
      <c r="M109" s="33"/>
      <c r="N109" s="36">
        <v>712406.0</v>
      </c>
      <c r="O109" s="34"/>
      <c r="P109" s="2"/>
      <c r="Q109" s="2"/>
      <c r="R109" s="2"/>
      <c r="S109" s="2"/>
    </row>
    <row r="110">
      <c r="A110" s="26">
        <v>117555.0</v>
      </c>
      <c r="B110" s="27">
        <v>182401.0</v>
      </c>
      <c r="C110" s="27" t="s">
        <v>220</v>
      </c>
      <c r="D110" s="28" t="s">
        <v>99</v>
      </c>
      <c r="E110" s="28">
        <v>42.0</v>
      </c>
      <c r="F110" s="29">
        <v>1.0</v>
      </c>
      <c r="G110" s="28">
        <v>0.0</v>
      </c>
      <c r="H110" s="28" t="s">
        <v>100</v>
      </c>
      <c r="I110" s="30">
        <v>99521.0</v>
      </c>
      <c r="J110" s="30">
        <v>0.0</v>
      </c>
      <c r="K110" s="31" t="s">
        <v>24</v>
      </c>
      <c r="L110" s="32" t="s">
        <v>25</v>
      </c>
      <c r="M110" s="33"/>
      <c r="N110" s="34"/>
      <c r="O110" s="34"/>
      <c r="P110" s="2"/>
      <c r="Q110" s="2"/>
      <c r="R110" s="2"/>
      <c r="S110" s="2"/>
    </row>
    <row r="111">
      <c r="A111" s="26">
        <v>118004.0</v>
      </c>
      <c r="B111" s="27" t="s">
        <v>221</v>
      </c>
      <c r="C111" s="27" t="s">
        <v>222</v>
      </c>
      <c r="D111" s="28" t="s">
        <v>28</v>
      </c>
      <c r="E111" s="28">
        <v>1352.4</v>
      </c>
      <c r="F111" s="29"/>
      <c r="G111" s="28">
        <v>0.0</v>
      </c>
      <c r="H111" s="28" t="s">
        <v>91</v>
      </c>
      <c r="I111" s="30" t="s">
        <v>66</v>
      </c>
      <c r="J111" s="30">
        <v>0.0</v>
      </c>
      <c r="K111" s="31" t="s">
        <v>115</v>
      </c>
      <c r="L111" s="32" t="s">
        <v>25</v>
      </c>
      <c r="M111" s="33"/>
      <c r="N111" s="36">
        <v>712408.0</v>
      </c>
      <c r="O111" s="34"/>
      <c r="P111" s="2"/>
      <c r="Q111" s="2"/>
      <c r="R111" s="2"/>
      <c r="S111" s="2"/>
    </row>
    <row r="112">
      <c r="A112" s="26">
        <v>118132.0</v>
      </c>
      <c r="B112" s="27" t="s">
        <v>223</v>
      </c>
      <c r="C112" s="27" t="s">
        <v>224</v>
      </c>
      <c r="D112" s="28" t="s">
        <v>28</v>
      </c>
      <c r="E112" s="28">
        <v>440.0</v>
      </c>
      <c r="F112" s="29"/>
      <c r="G112" s="28">
        <v>0.0</v>
      </c>
      <c r="H112" s="28" t="s">
        <v>123</v>
      </c>
      <c r="I112" s="30" t="s">
        <v>176</v>
      </c>
      <c r="J112" s="30">
        <v>0.0</v>
      </c>
      <c r="K112" s="31" t="s">
        <v>24</v>
      </c>
      <c r="L112" s="32" t="s">
        <v>25</v>
      </c>
      <c r="M112" s="33"/>
      <c r="N112" s="34"/>
      <c r="O112" s="34"/>
      <c r="P112" s="2"/>
      <c r="Q112" s="2"/>
      <c r="R112" s="2"/>
      <c r="S112" s="2"/>
    </row>
    <row r="113">
      <c r="A113" s="26">
        <v>119304.0</v>
      </c>
      <c r="B113" s="27">
        <v>118902.0</v>
      </c>
      <c r="C113" s="27" t="s">
        <v>225</v>
      </c>
      <c r="D113" s="28" t="s">
        <v>28</v>
      </c>
      <c r="E113" s="28">
        <v>1352.4</v>
      </c>
      <c r="F113" s="29"/>
      <c r="G113" s="28">
        <v>0.0</v>
      </c>
      <c r="H113" s="28" t="s">
        <v>91</v>
      </c>
      <c r="I113" s="30" t="s">
        <v>92</v>
      </c>
      <c r="J113" s="30">
        <v>0.0</v>
      </c>
      <c r="K113" s="31" t="s">
        <v>115</v>
      </c>
      <c r="L113" s="32" t="s">
        <v>25</v>
      </c>
      <c r="M113" s="33"/>
      <c r="N113" s="36">
        <v>712403.0</v>
      </c>
      <c r="O113" s="34"/>
      <c r="P113" s="2"/>
      <c r="Q113" s="2"/>
      <c r="R113" s="2"/>
      <c r="S113" s="2"/>
    </row>
    <row r="114">
      <c r="A114" s="26">
        <v>119604.0</v>
      </c>
      <c r="B114" s="27">
        <v>119601.0</v>
      </c>
      <c r="C114" s="27" t="s">
        <v>226</v>
      </c>
      <c r="D114" s="28" t="s">
        <v>28</v>
      </c>
      <c r="E114" s="28">
        <v>1352.4</v>
      </c>
      <c r="F114" s="29"/>
      <c r="G114" s="28">
        <v>0.0</v>
      </c>
      <c r="H114" s="28" t="s">
        <v>91</v>
      </c>
      <c r="I114" s="30" t="s">
        <v>92</v>
      </c>
      <c r="J114" s="30">
        <v>0.0</v>
      </c>
      <c r="K114" s="31">
        <v>0.0</v>
      </c>
      <c r="L114" s="32" t="s">
        <v>25</v>
      </c>
      <c r="M114" s="33"/>
      <c r="N114" s="36">
        <v>712408.0</v>
      </c>
      <c r="O114" s="36">
        <v>1713105.0</v>
      </c>
      <c r="P114" s="2"/>
      <c r="Q114" s="2"/>
      <c r="R114" s="2"/>
      <c r="S114" s="2"/>
    </row>
    <row r="115">
      <c r="A115" s="26">
        <v>119605.0</v>
      </c>
      <c r="B115" s="27">
        <v>119601.0</v>
      </c>
      <c r="C115" s="27" t="s">
        <v>227</v>
      </c>
      <c r="D115" s="28" t="s">
        <v>21</v>
      </c>
      <c r="E115" s="28">
        <v>453.6</v>
      </c>
      <c r="F115" s="29"/>
      <c r="G115" s="28">
        <v>0.0</v>
      </c>
      <c r="H115" s="28" t="s">
        <v>22</v>
      </c>
      <c r="I115" s="30" t="s">
        <v>23</v>
      </c>
      <c r="J115" s="30">
        <v>0.0</v>
      </c>
      <c r="K115" s="31" t="s">
        <v>24</v>
      </c>
      <c r="L115" s="32" t="s">
        <v>25</v>
      </c>
      <c r="M115" s="33"/>
      <c r="N115" s="34"/>
      <c r="O115" s="34"/>
      <c r="P115" s="2"/>
      <c r="Q115" s="2"/>
      <c r="R115" s="2"/>
      <c r="S115" s="2"/>
    </row>
    <row r="116">
      <c r="A116" s="26">
        <v>119655.0</v>
      </c>
      <c r="B116" s="27">
        <v>119601.0</v>
      </c>
      <c r="C116" s="27" t="s">
        <v>228</v>
      </c>
      <c r="D116" s="28" t="s">
        <v>99</v>
      </c>
      <c r="E116" s="28">
        <v>42.0</v>
      </c>
      <c r="F116" s="29">
        <v>1.0</v>
      </c>
      <c r="G116" s="28">
        <v>0.0</v>
      </c>
      <c r="H116" s="28" t="s">
        <v>100</v>
      </c>
      <c r="I116" s="30">
        <v>99521.0</v>
      </c>
      <c r="J116" s="30">
        <v>0.0</v>
      </c>
      <c r="K116" s="31" t="s">
        <v>24</v>
      </c>
      <c r="L116" s="32" t="s">
        <v>25</v>
      </c>
      <c r="M116" s="33"/>
      <c r="N116" s="34"/>
      <c r="O116" s="34"/>
      <c r="P116" s="2"/>
      <c r="Q116" s="2"/>
      <c r="R116" s="2"/>
      <c r="S116" s="2"/>
    </row>
    <row r="117">
      <c r="A117" s="26">
        <v>119732.0</v>
      </c>
      <c r="B117" s="42"/>
      <c r="C117" s="42"/>
      <c r="D117" s="28" t="s">
        <v>28</v>
      </c>
      <c r="E117" s="28">
        <v>440.0</v>
      </c>
      <c r="F117" s="29"/>
      <c r="G117" s="28">
        <v>0.0</v>
      </c>
      <c r="H117" s="28" t="s">
        <v>123</v>
      </c>
      <c r="I117" s="30" t="s">
        <v>176</v>
      </c>
      <c r="J117" s="30">
        <v>0.0</v>
      </c>
      <c r="K117" s="31" t="s">
        <v>24</v>
      </c>
      <c r="L117" s="32" t="s">
        <v>25</v>
      </c>
      <c r="M117" s="33"/>
      <c r="N117" s="34"/>
      <c r="O117" s="34"/>
      <c r="P117" s="2"/>
      <c r="Q117" s="2"/>
      <c r="R117" s="2"/>
      <c r="S117" s="2"/>
    </row>
    <row r="118">
      <c r="A118" s="26">
        <v>120104.0</v>
      </c>
      <c r="B118" s="27">
        <v>143201.0</v>
      </c>
      <c r="C118" s="27" t="s">
        <v>229</v>
      </c>
      <c r="D118" s="28" t="s">
        <v>28</v>
      </c>
      <c r="E118" s="28">
        <v>1352.4</v>
      </c>
      <c r="F118" s="29"/>
      <c r="G118" s="28">
        <v>0.0</v>
      </c>
      <c r="H118" s="28" t="s">
        <v>91</v>
      </c>
      <c r="I118" s="30" t="s">
        <v>230</v>
      </c>
      <c r="J118" s="30">
        <v>0.0</v>
      </c>
      <c r="K118" s="31" t="s">
        <v>58</v>
      </c>
      <c r="L118" s="32" t="s">
        <v>25</v>
      </c>
      <c r="M118" s="33"/>
      <c r="N118" s="36">
        <v>712401.0</v>
      </c>
      <c r="O118" s="34"/>
      <c r="P118" s="2"/>
      <c r="Q118" s="2"/>
      <c r="R118" s="2"/>
      <c r="S118" s="2"/>
    </row>
    <row r="119">
      <c r="A119" s="26">
        <v>121104.0</v>
      </c>
      <c r="B119" s="27">
        <v>121101.0</v>
      </c>
      <c r="C119" s="27" t="s">
        <v>231</v>
      </c>
      <c r="D119" s="28" t="s">
        <v>28</v>
      </c>
      <c r="E119" s="28">
        <v>1352.4</v>
      </c>
      <c r="F119" s="29"/>
      <c r="G119" s="28">
        <v>0.0</v>
      </c>
      <c r="H119" s="28" t="s">
        <v>164</v>
      </c>
      <c r="I119" s="30">
        <v>99560.0</v>
      </c>
      <c r="J119" s="30">
        <v>0.0</v>
      </c>
      <c r="K119" s="43"/>
      <c r="L119" s="32" t="s">
        <v>25</v>
      </c>
      <c r="M119" s="33"/>
      <c r="N119" s="36">
        <v>712103.0</v>
      </c>
      <c r="O119" s="34"/>
      <c r="P119" s="2"/>
      <c r="Q119" s="2"/>
      <c r="R119" s="2"/>
      <c r="S119" s="2"/>
    </row>
    <row r="120">
      <c r="A120" s="26">
        <v>121404.0</v>
      </c>
      <c r="B120" s="27">
        <v>121401.0</v>
      </c>
      <c r="C120" s="27" t="s">
        <v>232</v>
      </c>
      <c r="D120" s="28" t="s">
        <v>28</v>
      </c>
      <c r="E120" s="28">
        <v>1352.4</v>
      </c>
      <c r="F120" s="29"/>
      <c r="G120" s="28">
        <v>0.0</v>
      </c>
      <c r="H120" s="28" t="s">
        <v>91</v>
      </c>
      <c r="I120" s="30" t="s">
        <v>92</v>
      </c>
      <c r="J120" s="30">
        <v>0.0</v>
      </c>
      <c r="K120" s="31" t="s">
        <v>58</v>
      </c>
      <c r="L120" s="32" t="s">
        <v>25</v>
      </c>
      <c r="M120" s="33"/>
      <c r="N120" s="36">
        <v>712402.0</v>
      </c>
      <c r="O120" s="34"/>
      <c r="P120" s="2"/>
      <c r="Q120" s="2"/>
      <c r="R120" s="2"/>
      <c r="S120" s="2"/>
    </row>
    <row r="121">
      <c r="A121" s="26">
        <v>121455.0</v>
      </c>
      <c r="B121" s="27">
        <v>121401.0</v>
      </c>
      <c r="C121" s="27" t="s">
        <v>233</v>
      </c>
      <c r="D121" s="28" t="s">
        <v>99</v>
      </c>
      <c r="E121" s="28">
        <v>42.0</v>
      </c>
      <c r="F121" s="29">
        <v>1.0</v>
      </c>
      <c r="G121" s="28">
        <v>0.0</v>
      </c>
      <c r="H121" s="28" t="s">
        <v>100</v>
      </c>
      <c r="I121" s="30">
        <v>99521.0</v>
      </c>
      <c r="J121" s="30">
        <v>0.0</v>
      </c>
      <c r="K121" s="31" t="s">
        <v>24</v>
      </c>
      <c r="L121" s="32" t="s">
        <v>25</v>
      </c>
      <c r="M121" s="33"/>
      <c r="N121" s="34"/>
      <c r="O121" s="34"/>
      <c r="P121" s="2"/>
      <c r="Q121" s="2"/>
      <c r="R121" s="2"/>
      <c r="S121" s="2"/>
    </row>
    <row r="122">
      <c r="A122" s="26">
        <v>121504.0</v>
      </c>
      <c r="B122" s="27">
        <v>121501.0</v>
      </c>
      <c r="C122" s="27" t="s">
        <v>234</v>
      </c>
      <c r="D122" s="28" t="s">
        <v>28</v>
      </c>
      <c r="E122" s="28">
        <v>1352.4</v>
      </c>
      <c r="F122" s="29"/>
      <c r="G122" s="28">
        <v>0.0</v>
      </c>
      <c r="H122" s="28" t="s">
        <v>91</v>
      </c>
      <c r="I122" s="30" t="s">
        <v>92</v>
      </c>
      <c r="J122" s="30">
        <v>0.0</v>
      </c>
      <c r="K122" s="31" t="s">
        <v>58</v>
      </c>
      <c r="L122" s="32" t="s">
        <v>25</v>
      </c>
      <c r="M122" s="33"/>
      <c r="N122" s="36">
        <v>712608.0</v>
      </c>
      <c r="O122" s="34"/>
      <c r="P122" s="2"/>
      <c r="Q122" s="2"/>
      <c r="R122" s="2"/>
      <c r="S122" s="2"/>
    </row>
    <row r="123">
      <c r="A123" s="26">
        <v>121505.0</v>
      </c>
      <c r="B123" s="27">
        <v>121501.0</v>
      </c>
      <c r="C123" s="27" t="s">
        <v>235</v>
      </c>
      <c r="D123" s="28" t="s">
        <v>21</v>
      </c>
      <c r="E123" s="28">
        <v>453.6</v>
      </c>
      <c r="F123" s="29"/>
      <c r="G123" s="28">
        <v>0.0</v>
      </c>
      <c r="H123" s="28" t="s">
        <v>22</v>
      </c>
      <c r="I123" s="30" t="s">
        <v>23</v>
      </c>
      <c r="J123" s="30">
        <v>0.0</v>
      </c>
      <c r="K123" s="31" t="s">
        <v>24</v>
      </c>
      <c r="L123" s="32" t="s">
        <v>25</v>
      </c>
      <c r="M123" s="33"/>
      <c r="N123" s="34"/>
      <c r="O123" s="34"/>
      <c r="P123" s="2"/>
      <c r="Q123" s="2"/>
      <c r="R123" s="2"/>
      <c r="S123" s="2"/>
    </row>
    <row r="124">
      <c r="A124" s="26">
        <v>121804.0</v>
      </c>
      <c r="B124" s="27">
        <v>121801.0</v>
      </c>
      <c r="C124" s="27" t="s">
        <v>236</v>
      </c>
      <c r="D124" s="28" t="s">
        <v>28</v>
      </c>
      <c r="E124" s="28">
        <v>1352.4</v>
      </c>
      <c r="F124" s="29"/>
      <c r="G124" s="28">
        <v>0.0</v>
      </c>
      <c r="H124" s="28" t="s">
        <v>91</v>
      </c>
      <c r="I124" s="30" t="s">
        <v>92</v>
      </c>
      <c r="J124" s="30">
        <v>0.0</v>
      </c>
      <c r="K124" s="31" t="s">
        <v>58</v>
      </c>
      <c r="L124" s="32" t="s">
        <v>25</v>
      </c>
      <c r="M124" s="33"/>
      <c r="N124" s="36">
        <v>712506.0</v>
      </c>
      <c r="O124" s="34"/>
      <c r="P124" s="2"/>
      <c r="Q124" s="2"/>
      <c r="R124" s="2"/>
      <c r="S124" s="2"/>
    </row>
    <row r="125">
      <c r="A125" s="26">
        <v>121805.0</v>
      </c>
      <c r="B125" s="27">
        <v>121801.0</v>
      </c>
      <c r="C125" s="27" t="s">
        <v>237</v>
      </c>
      <c r="D125" s="28" t="s">
        <v>21</v>
      </c>
      <c r="E125" s="28">
        <v>453.6</v>
      </c>
      <c r="F125" s="29"/>
      <c r="G125" s="28">
        <v>0.0</v>
      </c>
      <c r="H125" s="28" t="s">
        <v>22</v>
      </c>
      <c r="I125" s="30" t="s">
        <v>23</v>
      </c>
      <c r="J125" s="30">
        <v>0.0</v>
      </c>
      <c r="K125" s="31" t="s">
        <v>24</v>
      </c>
      <c r="L125" s="32" t="s">
        <v>25</v>
      </c>
      <c r="M125" s="33"/>
      <c r="N125" s="34"/>
      <c r="O125" s="34"/>
      <c r="P125" s="2"/>
      <c r="Q125" s="2"/>
      <c r="R125" s="2"/>
      <c r="S125" s="2"/>
    </row>
    <row r="126">
      <c r="A126" s="26" t="s">
        <v>238</v>
      </c>
      <c r="B126" s="42"/>
      <c r="C126" s="42"/>
      <c r="D126" s="28" t="s">
        <v>21</v>
      </c>
      <c r="E126" s="28">
        <v>453.6</v>
      </c>
      <c r="F126" s="29"/>
      <c r="G126" s="28">
        <v>0.0</v>
      </c>
      <c r="H126" s="28" t="s">
        <v>22</v>
      </c>
      <c r="I126" s="30" t="s">
        <v>23</v>
      </c>
      <c r="J126" s="30">
        <v>0.0</v>
      </c>
      <c r="K126" s="31" t="s">
        <v>24</v>
      </c>
      <c r="L126" s="32" t="s">
        <v>239</v>
      </c>
      <c r="M126" s="33"/>
      <c r="N126" s="34"/>
      <c r="O126" s="34"/>
      <c r="P126" s="2"/>
      <c r="Q126" s="2"/>
      <c r="R126" s="2"/>
      <c r="S126" s="2"/>
    </row>
    <row r="127">
      <c r="A127" s="26">
        <v>121904.0</v>
      </c>
      <c r="B127" s="27">
        <v>121901.0</v>
      </c>
      <c r="C127" s="27" t="s">
        <v>240</v>
      </c>
      <c r="D127" s="28" t="s">
        <v>28</v>
      </c>
      <c r="E127" s="28">
        <v>1352.4</v>
      </c>
      <c r="F127" s="29"/>
      <c r="G127" s="28">
        <v>0.0</v>
      </c>
      <c r="H127" s="28" t="s">
        <v>91</v>
      </c>
      <c r="I127" s="30" t="s">
        <v>92</v>
      </c>
      <c r="J127" s="30">
        <v>0.0</v>
      </c>
      <c r="K127" s="31" t="s">
        <v>58</v>
      </c>
      <c r="L127" s="32" t="s">
        <v>25</v>
      </c>
      <c r="M127" s="33"/>
      <c r="N127" s="36">
        <v>712403.0</v>
      </c>
      <c r="O127" s="34"/>
      <c r="P127" s="2"/>
      <c r="Q127" s="2"/>
      <c r="R127" s="2"/>
      <c r="S127" s="2"/>
    </row>
    <row r="128">
      <c r="A128" s="26">
        <v>121905.0</v>
      </c>
      <c r="B128" s="27">
        <v>121901.0</v>
      </c>
      <c r="C128" s="27" t="s">
        <v>241</v>
      </c>
      <c r="D128" s="28" t="s">
        <v>21</v>
      </c>
      <c r="E128" s="28">
        <v>453.6</v>
      </c>
      <c r="F128" s="29"/>
      <c r="G128" s="28">
        <v>0.0</v>
      </c>
      <c r="H128" s="28" t="s">
        <v>22</v>
      </c>
      <c r="I128" s="30" t="s">
        <v>23</v>
      </c>
      <c r="J128" s="30">
        <v>0.0</v>
      </c>
      <c r="K128" s="31" t="s">
        <v>24</v>
      </c>
      <c r="L128" s="32" t="s">
        <v>25</v>
      </c>
      <c r="M128" s="33"/>
      <c r="N128" s="34"/>
      <c r="O128" s="34"/>
      <c r="P128" s="2"/>
      <c r="Q128" s="2"/>
      <c r="R128" s="2"/>
      <c r="S128" s="2"/>
    </row>
    <row r="129">
      <c r="A129" s="26">
        <v>122404.0</v>
      </c>
      <c r="B129" s="27">
        <v>11801.0</v>
      </c>
      <c r="C129" s="27" t="s">
        <v>242</v>
      </c>
      <c r="D129" s="28" t="s">
        <v>28</v>
      </c>
      <c r="E129" s="28">
        <v>1352.4</v>
      </c>
      <c r="F129" s="29"/>
      <c r="G129" s="28">
        <v>0.0</v>
      </c>
      <c r="H129" s="28" t="s">
        <v>91</v>
      </c>
      <c r="I129" s="30" t="s">
        <v>92</v>
      </c>
      <c r="J129" s="30">
        <v>0.0</v>
      </c>
      <c r="K129" s="31" t="s">
        <v>115</v>
      </c>
      <c r="L129" s="32" t="s">
        <v>25</v>
      </c>
      <c r="M129" s="33"/>
      <c r="N129" s="34"/>
      <c r="O129" s="34"/>
      <c r="P129" s="2"/>
      <c r="Q129" s="2"/>
      <c r="R129" s="2"/>
      <c r="S129" s="2"/>
    </row>
    <row r="130">
      <c r="A130" s="26">
        <v>122405.0</v>
      </c>
      <c r="B130" s="27">
        <v>11801.0</v>
      </c>
      <c r="C130" s="27" t="s">
        <v>243</v>
      </c>
      <c r="D130" s="28" t="s">
        <v>21</v>
      </c>
      <c r="E130" s="28">
        <v>453.6</v>
      </c>
      <c r="F130" s="29"/>
      <c r="G130" s="28">
        <v>0.0</v>
      </c>
      <c r="H130" s="28" t="s">
        <v>22</v>
      </c>
      <c r="I130" s="30" t="s">
        <v>23</v>
      </c>
      <c r="J130" s="30">
        <v>0.0</v>
      </c>
      <c r="K130" s="31" t="s">
        <v>24</v>
      </c>
      <c r="L130" s="32" t="s">
        <v>25</v>
      </c>
      <c r="M130" s="33"/>
      <c r="N130" s="34"/>
      <c r="O130" s="34"/>
      <c r="P130" s="2"/>
      <c r="Q130" s="2"/>
      <c r="R130" s="2"/>
      <c r="S130" s="2"/>
    </row>
    <row r="131">
      <c r="A131" s="26">
        <v>122455.0</v>
      </c>
      <c r="B131" s="27">
        <v>122401.0</v>
      </c>
      <c r="C131" s="27" t="s">
        <v>244</v>
      </c>
      <c r="D131" s="28" t="s">
        <v>99</v>
      </c>
      <c r="E131" s="28">
        <v>42.0</v>
      </c>
      <c r="F131" s="29">
        <v>1.0</v>
      </c>
      <c r="G131" s="28">
        <v>0.0</v>
      </c>
      <c r="H131" s="28" t="s">
        <v>100</v>
      </c>
      <c r="I131" s="30">
        <v>99521.0</v>
      </c>
      <c r="J131" s="30">
        <v>0.0</v>
      </c>
      <c r="K131" s="31" t="s">
        <v>24</v>
      </c>
      <c r="L131" s="32" t="s">
        <v>25</v>
      </c>
      <c r="M131" s="33"/>
      <c r="N131" s="34"/>
      <c r="O131" s="34"/>
      <c r="P131" s="2"/>
      <c r="Q131" s="2"/>
      <c r="R131" s="2"/>
      <c r="S131" s="2"/>
    </row>
    <row r="132">
      <c r="A132" s="26">
        <v>122504.0</v>
      </c>
      <c r="B132" s="27">
        <v>122501.0</v>
      </c>
      <c r="C132" s="27" t="s">
        <v>245</v>
      </c>
      <c r="D132" s="28" t="s">
        <v>28</v>
      </c>
      <c r="E132" s="28">
        <v>1352.4</v>
      </c>
      <c r="F132" s="29"/>
      <c r="G132" s="28">
        <v>0.0</v>
      </c>
      <c r="H132" s="28" t="s">
        <v>91</v>
      </c>
      <c r="I132" s="30" t="s">
        <v>92</v>
      </c>
      <c r="J132" s="30">
        <v>0.0</v>
      </c>
      <c r="K132" s="31">
        <v>0.0</v>
      </c>
      <c r="L132" s="32" t="s">
        <v>25</v>
      </c>
      <c r="M132" s="33"/>
      <c r="N132" s="36">
        <v>712307.0</v>
      </c>
      <c r="O132" s="36">
        <v>713003.0</v>
      </c>
      <c r="P132" s="2"/>
      <c r="Q132" s="2"/>
      <c r="R132" s="2"/>
      <c r="S132" s="2"/>
    </row>
    <row r="133">
      <c r="A133" s="26">
        <v>122505.0</v>
      </c>
      <c r="B133" s="27">
        <v>122501.0</v>
      </c>
      <c r="C133" s="27" t="s">
        <v>246</v>
      </c>
      <c r="D133" s="28" t="s">
        <v>21</v>
      </c>
      <c r="E133" s="28">
        <v>453.6</v>
      </c>
      <c r="F133" s="29"/>
      <c r="G133" s="28">
        <v>0.0</v>
      </c>
      <c r="H133" s="28" t="s">
        <v>22</v>
      </c>
      <c r="I133" s="30" t="s">
        <v>23</v>
      </c>
      <c r="J133" s="30">
        <v>0.0</v>
      </c>
      <c r="K133" s="31" t="s">
        <v>24</v>
      </c>
      <c r="L133" s="32" t="s">
        <v>25</v>
      </c>
      <c r="M133" s="33"/>
      <c r="N133" s="34"/>
      <c r="O133" s="34"/>
      <c r="P133" s="2"/>
      <c r="Q133" s="2"/>
      <c r="R133" s="2"/>
      <c r="S133" s="2"/>
    </row>
    <row r="134">
      <c r="A134" s="26">
        <v>122704.0</v>
      </c>
      <c r="B134" s="27">
        <v>108201.0</v>
      </c>
      <c r="C134" s="27" t="s">
        <v>247</v>
      </c>
      <c r="D134" s="28" t="s">
        <v>28</v>
      </c>
      <c r="E134" s="28">
        <v>1352.4</v>
      </c>
      <c r="F134" s="29"/>
      <c r="G134" s="28">
        <v>0.0</v>
      </c>
      <c r="H134" s="28" t="s">
        <v>91</v>
      </c>
      <c r="I134" s="30" t="s">
        <v>92</v>
      </c>
      <c r="J134" s="30">
        <v>0.0</v>
      </c>
      <c r="K134" s="31" t="s">
        <v>58</v>
      </c>
      <c r="L134" s="32" t="s">
        <v>25</v>
      </c>
      <c r="M134" s="33"/>
      <c r="N134" s="36">
        <v>712501.0</v>
      </c>
      <c r="O134" s="34"/>
      <c r="P134" s="2"/>
      <c r="Q134" s="2"/>
      <c r="R134" s="2"/>
      <c r="S134" s="2"/>
    </row>
    <row r="135">
      <c r="A135" s="26">
        <v>122705.0</v>
      </c>
      <c r="B135" s="27">
        <v>108201.0</v>
      </c>
      <c r="C135" s="27" t="s">
        <v>248</v>
      </c>
      <c r="D135" s="28" t="s">
        <v>21</v>
      </c>
      <c r="E135" s="28">
        <v>453.6</v>
      </c>
      <c r="F135" s="29"/>
      <c r="G135" s="28">
        <v>0.0</v>
      </c>
      <c r="H135" s="28" t="s">
        <v>22</v>
      </c>
      <c r="I135" s="30" t="s">
        <v>23</v>
      </c>
      <c r="J135" s="30">
        <v>0.0</v>
      </c>
      <c r="K135" s="31" t="s">
        <v>24</v>
      </c>
      <c r="L135" s="32" t="s">
        <v>25</v>
      </c>
      <c r="M135" s="33"/>
      <c r="N135" s="34"/>
      <c r="O135" s="34"/>
      <c r="P135" s="2"/>
      <c r="Q135" s="2"/>
      <c r="R135" s="2"/>
      <c r="S135" s="2"/>
    </row>
    <row r="136">
      <c r="A136" s="26">
        <v>123004.0</v>
      </c>
      <c r="B136" s="27">
        <v>123001.0</v>
      </c>
      <c r="C136" s="27" t="s">
        <v>249</v>
      </c>
      <c r="D136" s="28" t="s">
        <v>28</v>
      </c>
      <c r="E136" s="28">
        <v>1352.4</v>
      </c>
      <c r="F136" s="29"/>
      <c r="G136" s="28">
        <v>0.0</v>
      </c>
      <c r="H136" s="28" t="s">
        <v>91</v>
      </c>
      <c r="I136" s="30" t="s">
        <v>92</v>
      </c>
      <c r="J136" s="30">
        <v>0.0</v>
      </c>
      <c r="K136" s="31" t="s">
        <v>58</v>
      </c>
      <c r="L136" s="32" t="s">
        <v>25</v>
      </c>
      <c r="M136" s="33"/>
      <c r="N136" s="36">
        <v>712501.0</v>
      </c>
      <c r="O136" s="34"/>
      <c r="P136" s="2"/>
      <c r="Q136" s="2"/>
      <c r="R136" s="2"/>
      <c r="S136" s="2"/>
    </row>
    <row r="137">
      <c r="A137" s="26">
        <v>123005.0</v>
      </c>
      <c r="B137" s="27">
        <v>123001.0</v>
      </c>
      <c r="C137" s="27" t="s">
        <v>250</v>
      </c>
      <c r="D137" s="28" t="s">
        <v>21</v>
      </c>
      <c r="E137" s="28">
        <v>453.6</v>
      </c>
      <c r="F137" s="29"/>
      <c r="G137" s="28">
        <v>0.0</v>
      </c>
      <c r="H137" s="28" t="s">
        <v>22</v>
      </c>
      <c r="I137" s="30" t="s">
        <v>23</v>
      </c>
      <c r="J137" s="30">
        <v>0.0</v>
      </c>
      <c r="K137" s="31" t="s">
        <v>24</v>
      </c>
      <c r="L137" s="32" t="s">
        <v>25</v>
      </c>
      <c r="M137" s="33"/>
      <c r="N137" s="34"/>
      <c r="O137" s="34"/>
      <c r="P137" s="2"/>
      <c r="Q137" s="2"/>
      <c r="R137" s="2"/>
      <c r="S137" s="2"/>
    </row>
    <row r="138">
      <c r="A138" s="26">
        <v>123055.0</v>
      </c>
      <c r="B138" s="27">
        <v>123001.0</v>
      </c>
      <c r="C138" s="27" t="s">
        <v>251</v>
      </c>
      <c r="D138" s="28" t="s">
        <v>99</v>
      </c>
      <c r="E138" s="28">
        <v>42.0</v>
      </c>
      <c r="F138" s="29">
        <v>1.0</v>
      </c>
      <c r="G138" s="28">
        <v>0.0</v>
      </c>
      <c r="H138" s="28" t="s">
        <v>100</v>
      </c>
      <c r="I138" s="30">
        <v>99521.0</v>
      </c>
      <c r="J138" s="30">
        <v>0.0</v>
      </c>
      <c r="K138" s="31" t="s">
        <v>24</v>
      </c>
      <c r="L138" s="32" t="s">
        <v>25</v>
      </c>
      <c r="M138" s="33"/>
      <c r="N138" s="34"/>
      <c r="O138" s="34"/>
      <c r="P138" s="2"/>
      <c r="Q138" s="2"/>
      <c r="R138" s="2"/>
      <c r="S138" s="2"/>
    </row>
    <row r="139">
      <c r="A139" s="26">
        <v>123804.0</v>
      </c>
      <c r="B139" s="27">
        <v>113101.0</v>
      </c>
      <c r="C139" s="27" t="s">
        <v>252</v>
      </c>
      <c r="D139" s="28" t="s">
        <v>28</v>
      </c>
      <c r="E139" s="28">
        <v>1352.4</v>
      </c>
      <c r="F139" s="29"/>
      <c r="G139" s="28" t="s">
        <v>137</v>
      </c>
      <c r="H139" s="28" t="s">
        <v>114</v>
      </c>
      <c r="I139" s="30" t="s">
        <v>66</v>
      </c>
      <c r="J139" s="30">
        <v>0.0</v>
      </c>
      <c r="K139" s="31" t="s">
        <v>115</v>
      </c>
      <c r="L139" s="32" t="s">
        <v>25</v>
      </c>
      <c r="M139" s="33"/>
      <c r="N139" s="36">
        <v>712305.0</v>
      </c>
      <c r="O139" s="34"/>
      <c r="P139" s="2"/>
      <c r="Q139" s="2"/>
      <c r="R139" s="2"/>
      <c r="S139" s="2"/>
    </row>
    <row r="140">
      <c r="A140" s="26">
        <v>123805.0</v>
      </c>
      <c r="B140" s="27">
        <v>113101.0</v>
      </c>
      <c r="C140" s="27" t="s">
        <v>253</v>
      </c>
      <c r="D140" s="28" t="s">
        <v>21</v>
      </c>
      <c r="E140" s="28">
        <v>453.6</v>
      </c>
      <c r="F140" s="29"/>
      <c r="G140" s="28" t="s">
        <v>137</v>
      </c>
      <c r="H140" s="28" t="s">
        <v>22</v>
      </c>
      <c r="I140" s="30" t="s">
        <v>23</v>
      </c>
      <c r="J140" s="30">
        <v>0.0</v>
      </c>
      <c r="K140" s="31" t="s">
        <v>24</v>
      </c>
      <c r="L140" s="32" t="s">
        <v>25</v>
      </c>
      <c r="M140" s="33"/>
      <c r="N140" s="34"/>
      <c r="O140" s="34"/>
      <c r="P140" s="2"/>
      <c r="Q140" s="2"/>
      <c r="R140" s="2"/>
      <c r="S140" s="2"/>
    </row>
    <row r="141">
      <c r="A141" s="26">
        <v>124004.0</v>
      </c>
      <c r="B141" s="27">
        <v>124001.0</v>
      </c>
      <c r="C141" s="27" t="s">
        <v>254</v>
      </c>
      <c r="D141" s="28" t="s">
        <v>28</v>
      </c>
      <c r="E141" s="28">
        <v>1352.4</v>
      </c>
      <c r="F141" s="29"/>
      <c r="G141" s="28">
        <v>0.0</v>
      </c>
      <c r="H141" s="28" t="s">
        <v>91</v>
      </c>
      <c r="I141" s="30" t="s">
        <v>92</v>
      </c>
      <c r="J141" s="30">
        <v>0.0</v>
      </c>
      <c r="K141" s="31" t="s">
        <v>58</v>
      </c>
      <c r="L141" s="32" t="s">
        <v>25</v>
      </c>
      <c r="M141" s="33"/>
      <c r="N141" s="36">
        <v>712308.0</v>
      </c>
      <c r="O141" s="34"/>
      <c r="P141" s="2"/>
      <c r="Q141" s="2"/>
      <c r="R141" s="2"/>
      <c r="S141" s="2"/>
    </row>
    <row r="142">
      <c r="A142" s="26">
        <v>124104.0</v>
      </c>
      <c r="B142" s="27">
        <v>124101.0</v>
      </c>
      <c r="C142" s="27" t="s">
        <v>255</v>
      </c>
      <c r="D142" s="28" t="s">
        <v>28</v>
      </c>
      <c r="E142" s="28">
        <v>1352.4</v>
      </c>
      <c r="F142" s="29"/>
      <c r="G142" s="28">
        <v>0.0</v>
      </c>
      <c r="H142" s="28" t="s">
        <v>91</v>
      </c>
      <c r="I142" s="30" t="s">
        <v>92</v>
      </c>
      <c r="J142" s="30">
        <v>0.0</v>
      </c>
      <c r="K142" s="31">
        <v>0.0</v>
      </c>
      <c r="L142" s="32" t="s">
        <v>25</v>
      </c>
      <c r="M142" s="33"/>
      <c r="N142" s="36">
        <v>200134.0</v>
      </c>
      <c r="O142" s="36">
        <v>713106.0</v>
      </c>
      <c r="P142" s="2"/>
      <c r="Q142" s="2"/>
      <c r="R142" s="2"/>
      <c r="S142" s="2"/>
    </row>
    <row r="143">
      <c r="A143" s="26">
        <v>124105.0</v>
      </c>
      <c r="B143" s="27">
        <v>124101.0</v>
      </c>
      <c r="C143" s="27" t="s">
        <v>256</v>
      </c>
      <c r="D143" s="28" t="s">
        <v>21</v>
      </c>
      <c r="E143" s="28">
        <v>453.6</v>
      </c>
      <c r="F143" s="29"/>
      <c r="G143" s="28">
        <v>0.0</v>
      </c>
      <c r="H143" s="28" t="s">
        <v>22</v>
      </c>
      <c r="I143" s="30" t="s">
        <v>23</v>
      </c>
      <c r="J143" s="30">
        <v>0.0</v>
      </c>
      <c r="K143" s="31" t="s">
        <v>24</v>
      </c>
      <c r="L143" s="32" t="s">
        <v>25</v>
      </c>
      <c r="M143" s="33"/>
      <c r="N143" s="34"/>
      <c r="O143" s="34"/>
      <c r="P143" s="2"/>
      <c r="Q143" s="2"/>
      <c r="R143" s="2"/>
      <c r="S143" s="2"/>
    </row>
    <row r="144">
      <c r="A144" s="26">
        <v>124155.0</v>
      </c>
      <c r="B144" s="27">
        <v>124101.0</v>
      </c>
      <c r="C144" s="27" t="s">
        <v>257</v>
      </c>
      <c r="D144" s="28" t="s">
        <v>99</v>
      </c>
      <c r="E144" s="28">
        <v>42.0</v>
      </c>
      <c r="F144" s="29">
        <v>1.0</v>
      </c>
      <c r="G144" s="28">
        <v>0.0</v>
      </c>
      <c r="H144" s="28" t="s">
        <v>100</v>
      </c>
      <c r="I144" s="30">
        <v>99521.0</v>
      </c>
      <c r="J144" s="30">
        <v>0.0</v>
      </c>
      <c r="K144" s="31" t="s">
        <v>24</v>
      </c>
      <c r="L144" s="32" t="s">
        <v>25</v>
      </c>
      <c r="M144" s="33"/>
      <c r="N144" s="34"/>
      <c r="O144" s="34"/>
      <c r="P144" s="2"/>
      <c r="Q144" s="2"/>
      <c r="R144" s="2"/>
      <c r="S144" s="2"/>
    </row>
    <row r="145">
      <c r="A145" s="26">
        <v>124955.0</v>
      </c>
      <c r="B145" s="27">
        <v>124901.0</v>
      </c>
      <c r="C145" s="27" t="s">
        <v>258</v>
      </c>
      <c r="D145" s="28" t="s">
        <v>99</v>
      </c>
      <c r="E145" s="28">
        <v>42.0</v>
      </c>
      <c r="F145" s="29">
        <v>1.0</v>
      </c>
      <c r="G145" s="28">
        <v>0.0</v>
      </c>
      <c r="H145" s="28" t="s">
        <v>100</v>
      </c>
      <c r="I145" s="30">
        <v>99521.0</v>
      </c>
      <c r="J145" s="30">
        <v>0.0</v>
      </c>
      <c r="K145" s="31" t="s">
        <v>24</v>
      </c>
      <c r="L145" s="32" t="s">
        <v>25</v>
      </c>
      <c r="M145" s="33"/>
      <c r="N145" s="34"/>
      <c r="O145" s="34"/>
      <c r="P145" s="2"/>
      <c r="Q145" s="2"/>
      <c r="R145" s="2"/>
      <c r="S145" s="2"/>
    </row>
    <row r="146">
      <c r="A146" s="26">
        <v>125955.0</v>
      </c>
      <c r="B146" s="27">
        <v>125901.0</v>
      </c>
      <c r="C146" s="27" t="s">
        <v>259</v>
      </c>
      <c r="D146" s="28" t="s">
        <v>99</v>
      </c>
      <c r="E146" s="28">
        <v>42.0</v>
      </c>
      <c r="F146" s="29">
        <v>1.0</v>
      </c>
      <c r="G146" s="28">
        <v>0.0</v>
      </c>
      <c r="H146" s="28" t="s">
        <v>100</v>
      </c>
      <c r="I146" s="30">
        <v>99521.0</v>
      </c>
      <c r="J146" s="30">
        <v>0.0</v>
      </c>
      <c r="K146" s="31" t="s">
        <v>24</v>
      </c>
      <c r="L146" s="32" t="s">
        <v>25</v>
      </c>
      <c r="M146" s="33"/>
      <c r="N146" s="34"/>
      <c r="O146" s="34"/>
      <c r="P146" s="2"/>
      <c r="Q146" s="2"/>
      <c r="R146" s="2"/>
      <c r="S146" s="2"/>
    </row>
    <row r="147">
      <c r="A147" s="26">
        <v>126904.0</v>
      </c>
      <c r="B147" s="27">
        <v>126901.0</v>
      </c>
      <c r="C147" s="27" t="s">
        <v>260</v>
      </c>
      <c r="D147" s="28" t="s">
        <v>28</v>
      </c>
      <c r="E147" s="28">
        <v>1352.4</v>
      </c>
      <c r="F147" s="29"/>
      <c r="G147" s="28">
        <v>0.0</v>
      </c>
      <c r="H147" s="28" t="s">
        <v>91</v>
      </c>
      <c r="I147" s="30" t="s">
        <v>92</v>
      </c>
      <c r="J147" s="30">
        <v>0.0</v>
      </c>
      <c r="K147" s="31">
        <v>0.0</v>
      </c>
      <c r="L147" s="32" t="s">
        <v>25</v>
      </c>
      <c r="M147" s="33"/>
      <c r="N147" s="34"/>
      <c r="O147" s="34"/>
      <c r="P147" s="2"/>
      <c r="Q147" s="2"/>
      <c r="R147" s="2"/>
      <c r="S147" s="2"/>
    </row>
    <row r="148">
      <c r="A148" s="26">
        <v>126905.0</v>
      </c>
      <c r="B148" s="27">
        <v>126901.0</v>
      </c>
      <c r="C148" s="27" t="s">
        <v>261</v>
      </c>
      <c r="D148" s="28" t="s">
        <v>21</v>
      </c>
      <c r="E148" s="28">
        <v>453.6</v>
      </c>
      <c r="F148" s="29"/>
      <c r="G148" s="28">
        <v>0.0</v>
      </c>
      <c r="H148" s="28" t="s">
        <v>22</v>
      </c>
      <c r="I148" s="30" t="s">
        <v>23</v>
      </c>
      <c r="J148" s="30">
        <v>0.0</v>
      </c>
      <c r="K148" s="31" t="s">
        <v>24</v>
      </c>
      <c r="L148" s="32" t="s">
        <v>25</v>
      </c>
      <c r="M148" s="33"/>
      <c r="N148" s="34"/>
      <c r="O148" s="34"/>
      <c r="P148" s="2"/>
      <c r="Q148" s="2"/>
      <c r="R148" s="2"/>
      <c r="S148" s="2"/>
    </row>
    <row r="149">
      <c r="A149" s="26">
        <v>127004.0</v>
      </c>
      <c r="B149" s="27">
        <v>127001.0</v>
      </c>
      <c r="C149" s="27" t="s">
        <v>262</v>
      </c>
      <c r="D149" s="28" t="s">
        <v>28</v>
      </c>
      <c r="E149" s="28">
        <v>1352.4</v>
      </c>
      <c r="F149" s="29"/>
      <c r="G149" s="28">
        <v>0.0</v>
      </c>
      <c r="H149" s="28" t="s">
        <v>91</v>
      </c>
      <c r="I149" s="30" t="s">
        <v>92</v>
      </c>
      <c r="J149" s="30">
        <v>0.0</v>
      </c>
      <c r="K149" s="31" t="s">
        <v>58</v>
      </c>
      <c r="L149" s="32" t="s">
        <v>25</v>
      </c>
      <c r="M149" s="33"/>
      <c r="N149" s="36">
        <v>712501.0</v>
      </c>
      <c r="O149" s="34"/>
      <c r="P149" s="2"/>
      <c r="Q149" s="2"/>
      <c r="R149" s="2"/>
      <c r="S149" s="2"/>
    </row>
    <row r="150">
      <c r="A150" s="26">
        <v>127005.0</v>
      </c>
      <c r="B150" s="27">
        <v>127001.0</v>
      </c>
      <c r="C150" s="27" t="s">
        <v>263</v>
      </c>
      <c r="D150" s="28" t="s">
        <v>21</v>
      </c>
      <c r="E150" s="28">
        <v>453.6</v>
      </c>
      <c r="F150" s="29"/>
      <c r="G150" s="28">
        <v>0.0</v>
      </c>
      <c r="H150" s="28" t="s">
        <v>22</v>
      </c>
      <c r="I150" s="30" t="s">
        <v>23</v>
      </c>
      <c r="J150" s="30">
        <v>0.0</v>
      </c>
      <c r="K150" s="31" t="s">
        <v>24</v>
      </c>
      <c r="L150" s="32" t="s">
        <v>25</v>
      </c>
      <c r="M150" s="33"/>
      <c r="N150" s="34"/>
      <c r="O150" s="34"/>
      <c r="P150" s="2"/>
      <c r="Q150" s="2"/>
      <c r="R150" s="2"/>
      <c r="S150" s="2"/>
    </row>
    <row r="151">
      <c r="A151" s="26">
        <v>127104.0</v>
      </c>
      <c r="B151" s="27">
        <v>127101.0</v>
      </c>
      <c r="C151" s="27" t="s">
        <v>264</v>
      </c>
      <c r="D151" s="28" t="s">
        <v>28</v>
      </c>
      <c r="E151" s="28">
        <v>1352.4</v>
      </c>
      <c r="F151" s="29"/>
      <c r="G151" s="28">
        <v>0.0</v>
      </c>
      <c r="H151" s="28" t="s">
        <v>91</v>
      </c>
      <c r="I151" s="30" t="s">
        <v>92</v>
      </c>
      <c r="J151" s="30">
        <v>0.0</v>
      </c>
      <c r="K151" s="31" t="s">
        <v>115</v>
      </c>
      <c r="L151" s="32" t="s">
        <v>25</v>
      </c>
      <c r="M151" s="33"/>
      <c r="N151" s="34"/>
      <c r="O151" s="34"/>
      <c r="P151" s="2"/>
      <c r="Q151" s="2"/>
      <c r="R151" s="2"/>
      <c r="S151" s="2"/>
    </row>
    <row r="152">
      <c r="A152" s="26">
        <v>127105.0</v>
      </c>
      <c r="B152" s="27">
        <v>127101.0</v>
      </c>
      <c r="C152" s="27" t="s">
        <v>265</v>
      </c>
      <c r="D152" s="28" t="s">
        <v>21</v>
      </c>
      <c r="E152" s="28">
        <v>453.6</v>
      </c>
      <c r="F152" s="29"/>
      <c r="G152" s="28">
        <v>0.0</v>
      </c>
      <c r="H152" s="28" t="s">
        <v>22</v>
      </c>
      <c r="I152" s="30" t="s">
        <v>23</v>
      </c>
      <c r="J152" s="30">
        <v>0.0</v>
      </c>
      <c r="K152" s="31" t="s">
        <v>24</v>
      </c>
      <c r="L152" s="32" t="s">
        <v>25</v>
      </c>
      <c r="M152" s="33"/>
      <c r="N152" s="34"/>
      <c r="O152" s="34"/>
      <c r="P152" s="2"/>
      <c r="Q152" s="2"/>
      <c r="R152" s="2"/>
      <c r="S152" s="2"/>
    </row>
    <row r="153">
      <c r="A153" s="26">
        <v>127204.0</v>
      </c>
      <c r="B153" s="27">
        <v>127201.0</v>
      </c>
      <c r="C153" s="27" t="s">
        <v>266</v>
      </c>
      <c r="D153" s="28" t="s">
        <v>28</v>
      </c>
      <c r="E153" s="28">
        <v>1352.4</v>
      </c>
      <c r="F153" s="29"/>
      <c r="G153" s="28">
        <v>0.0</v>
      </c>
      <c r="H153" s="28" t="s">
        <v>91</v>
      </c>
      <c r="I153" s="30" t="s">
        <v>92</v>
      </c>
      <c r="J153" s="30">
        <v>0.0</v>
      </c>
      <c r="K153" s="31" t="s">
        <v>58</v>
      </c>
      <c r="L153" s="32" t="s">
        <v>25</v>
      </c>
      <c r="M153" s="33"/>
      <c r="N153" s="36">
        <v>712502.0</v>
      </c>
      <c r="O153" s="34"/>
      <c r="P153" s="2"/>
      <c r="Q153" s="2"/>
      <c r="R153" s="2"/>
      <c r="S153" s="2"/>
    </row>
    <row r="154">
      <c r="A154" s="26">
        <v>127205.0</v>
      </c>
      <c r="B154" s="27">
        <v>127201.0</v>
      </c>
      <c r="C154" s="27" t="s">
        <v>267</v>
      </c>
      <c r="D154" s="28" t="s">
        <v>21</v>
      </c>
      <c r="E154" s="28">
        <v>453.6</v>
      </c>
      <c r="F154" s="29"/>
      <c r="G154" s="28">
        <v>0.0</v>
      </c>
      <c r="H154" s="28" t="s">
        <v>22</v>
      </c>
      <c r="I154" s="30" t="s">
        <v>23</v>
      </c>
      <c r="J154" s="30">
        <v>0.0</v>
      </c>
      <c r="K154" s="31" t="s">
        <v>24</v>
      </c>
      <c r="L154" s="32" t="s">
        <v>25</v>
      </c>
      <c r="M154" s="33"/>
      <c r="N154" s="34"/>
      <c r="O154" s="34"/>
      <c r="P154" s="2"/>
      <c r="Q154" s="2"/>
      <c r="R154" s="2"/>
      <c r="S154" s="2"/>
    </row>
    <row r="155">
      <c r="A155" s="26">
        <v>127304.0</v>
      </c>
      <c r="B155" s="27">
        <v>127301.0</v>
      </c>
      <c r="C155" s="27" t="s">
        <v>268</v>
      </c>
      <c r="D155" s="28" t="s">
        <v>28</v>
      </c>
      <c r="E155" s="28">
        <v>1352.4</v>
      </c>
      <c r="F155" s="29"/>
      <c r="G155" s="28">
        <v>0.0</v>
      </c>
      <c r="H155" s="28" t="s">
        <v>91</v>
      </c>
      <c r="I155" s="30" t="s">
        <v>66</v>
      </c>
      <c r="J155" s="30">
        <v>0.0</v>
      </c>
      <c r="K155" s="31" t="s">
        <v>115</v>
      </c>
      <c r="L155" s="32" t="s">
        <v>25</v>
      </c>
      <c r="M155" s="33"/>
      <c r="N155" s="34"/>
      <c r="O155" s="34"/>
      <c r="P155" s="2"/>
      <c r="Q155" s="2"/>
      <c r="R155" s="2"/>
      <c r="S155" s="2"/>
    </row>
    <row r="156">
      <c r="A156" s="26">
        <v>127604.0</v>
      </c>
      <c r="B156" s="27">
        <v>127601.0</v>
      </c>
      <c r="C156" s="27" t="s">
        <v>269</v>
      </c>
      <c r="D156" s="28" t="s">
        <v>28</v>
      </c>
      <c r="E156" s="28">
        <v>1352.4</v>
      </c>
      <c r="F156" s="29"/>
      <c r="G156" s="28">
        <v>0.0</v>
      </c>
      <c r="H156" s="28" t="s">
        <v>91</v>
      </c>
      <c r="I156" s="30" t="s">
        <v>92</v>
      </c>
      <c r="J156" s="30">
        <v>0.0</v>
      </c>
      <c r="K156" s="31" t="s">
        <v>115</v>
      </c>
      <c r="L156" s="32" t="s">
        <v>25</v>
      </c>
      <c r="M156" s="33"/>
      <c r="N156" s="36">
        <v>712404.0</v>
      </c>
      <c r="O156" s="34"/>
      <c r="P156" s="2"/>
      <c r="Q156" s="2"/>
      <c r="R156" s="2"/>
      <c r="S156" s="2"/>
    </row>
    <row r="157">
      <c r="A157" s="26">
        <v>127605.0</v>
      </c>
      <c r="B157" s="27">
        <v>127601.0</v>
      </c>
      <c r="C157" s="27" t="s">
        <v>270</v>
      </c>
      <c r="D157" s="28" t="s">
        <v>21</v>
      </c>
      <c r="E157" s="28">
        <v>453.6</v>
      </c>
      <c r="F157" s="29"/>
      <c r="G157" s="28">
        <v>0.0</v>
      </c>
      <c r="H157" s="28" t="s">
        <v>22</v>
      </c>
      <c r="I157" s="30" t="s">
        <v>23</v>
      </c>
      <c r="J157" s="30">
        <v>0.0</v>
      </c>
      <c r="K157" s="31" t="s">
        <v>24</v>
      </c>
      <c r="L157" s="32" t="s">
        <v>25</v>
      </c>
      <c r="M157" s="33"/>
      <c r="N157" s="34"/>
      <c r="O157" s="34"/>
      <c r="P157" s="2"/>
      <c r="Q157" s="2"/>
      <c r="R157" s="2"/>
      <c r="S157" s="2"/>
    </row>
    <row r="158">
      <c r="A158" s="26">
        <v>128200.0</v>
      </c>
      <c r="B158" s="27">
        <v>128201.0</v>
      </c>
      <c r="C158" s="27" t="s">
        <v>271</v>
      </c>
      <c r="D158" s="28" t="s">
        <v>272</v>
      </c>
      <c r="E158" s="28">
        <v>23.1</v>
      </c>
      <c r="F158" s="29">
        <v>1.0</v>
      </c>
      <c r="G158" s="28">
        <v>0.0</v>
      </c>
      <c r="H158" s="28" t="s">
        <v>273</v>
      </c>
      <c r="I158" s="30">
        <v>0.0</v>
      </c>
      <c r="J158" s="30">
        <v>0.0</v>
      </c>
      <c r="K158" s="31" t="s">
        <v>24</v>
      </c>
      <c r="L158" s="32" t="s">
        <v>25</v>
      </c>
      <c r="M158" s="33"/>
      <c r="N158" s="34"/>
      <c r="O158" s="34"/>
      <c r="P158" s="2"/>
      <c r="Q158" s="2"/>
      <c r="R158" s="2"/>
      <c r="S158" s="2"/>
    </row>
    <row r="159">
      <c r="A159" s="26">
        <v>128504.0</v>
      </c>
      <c r="B159" s="27">
        <v>128501.0</v>
      </c>
      <c r="C159" s="27" t="s">
        <v>274</v>
      </c>
      <c r="D159" s="28" t="s">
        <v>28</v>
      </c>
      <c r="E159" s="28">
        <v>1352.4</v>
      </c>
      <c r="F159" s="29"/>
      <c r="G159" s="28">
        <v>0.0</v>
      </c>
      <c r="H159" s="28" t="s">
        <v>91</v>
      </c>
      <c r="I159" s="30" t="s">
        <v>92</v>
      </c>
      <c r="J159" s="30">
        <v>0.0</v>
      </c>
      <c r="K159" s="31" t="s">
        <v>58</v>
      </c>
      <c r="L159" s="32" t="s">
        <v>25</v>
      </c>
      <c r="M159" s="33"/>
      <c r="N159" s="36">
        <v>712506.0</v>
      </c>
      <c r="O159" s="34"/>
      <c r="P159" s="2"/>
      <c r="Q159" s="2"/>
      <c r="R159" s="2"/>
      <c r="S159" s="2"/>
    </row>
    <row r="160">
      <c r="A160" s="26">
        <v>128505.0</v>
      </c>
      <c r="B160" s="27">
        <v>128501.0</v>
      </c>
      <c r="C160" s="27" t="s">
        <v>275</v>
      </c>
      <c r="D160" s="28" t="s">
        <v>21</v>
      </c>
      <c r="E160" s="28">
        <v>453.6</v>
      </c>
      <c r="F160" s="29"/>
      <c r="G160" s="28">
        <v>0.0</v>
      </c>
      <c r="H160" s="28" t="s">
        <v>22</v>
      </c>
      <c r="I160" s="30" t="s">
        <v>23</v>
      </c>
      <c r="J160" s="30">
        <v>0.0</v>
      </c>
      <c r="K160" s="31">
        <v>0.0</v>
      </c>
      <c r="L160" s="32" t="s">
        <v>25</v>
      </c>
      <c r="M160" s="33"/>
      <c r="N160" s="34"/>
      <c r="O160" s="34"/>
      <c r="P160" s="2"/>
      <c r="Q160" s="2"/>
      <c r="R160" s="2"/>
      <c r="S160" s="2"/>
    </row>
    <row r="161">
      <c r="A161" s="26">
        <v>129604.0</v>
      </c>
      <c r="B161" s="27">
        <v>129601.0</v>
      </c>
      <c r="C161" s="27" t="s">
        <v>276</v>
      </c>
      <c r="D161" s="28" t="s">
        <v>28</v>
      </c>
      <c r="E161" s="28">
        <v>1352.4</v>
      </c>
      <c r="F161" s="29"/>
      <c r="G161" s="28">
        <v>0.0</v>
      </c>
      <c r="H161" s="28" t="s">
        <v>91</v>
      </c>
      <c r="I161" s="30" t="s">
        <v>92</v>
      </c>
      <c r="J161" s="30">
        <v>0.0</v>
      </c>
      <c r="K161" s="31" t="s">
        <v>115</v>
      </c>
      <c r="L161" s="32" t="s">
        <v>25</v>
      </c>
      <c r="M161" s="33"/>
      <c r="N161" s="36">
        <v>712507.0</v>
      </c>
      <c r="O161" s="34"/>
      <c r="P161" s="2"/>
      <c r="Q161" s="2"/>
      <c r="R161" s="2"/>
      <c r="S161" s="2"/>
    </row>
    <row r="162">
      <c r="A162" s="26">
        <v>129655.0</v>
      </c>
      <c r="B162" s="27">
        <v>129601.0</v>
      </c>
      <c r="C162" s="27" t="s">
        <v>277</v>
      </c>
      <c r="D162" s="28" t="s">
        <v>99</v>
      </c>
      <c r="E162" s="28">
        <v>42.0</v>
      </c>
      <c r="F162" s="29">
        <v>1.0</v>
      </c>
      <c r="G162" s="28">
        <v>0.0</v>
      </c>
      <c r="H162" s="28" t="s">
        <v>278</v>
      </c>
      <c r="I162" s="30">
        <v>0.0</v>
      </c>
      <c r="J162" s="30">
        <v>0.0</v>
      </c>
      <c r="K162" s="31" t="s">
        <v>24</v>
      </c>
      <c r="L162" s="32" t="s">
        <v>25</v>
      </c>
      <c r="M162" s="33"/>
      <c r="N162" s="34"/>
      <c r="O162" s="34"/>
      <c r="P162" s="2"/>
      <c r="Q162" s="2"/>
      <c r="R162" s="2"/>
      <c r="S162" s="2"/>
    </row>
    <row r="163">
      <c r="A163" s="26">
        <v>129704.0</v>
      </c>
      <c r="B163" s="27">
        <v>129701.0</v>
      </c>
      <c r="C163" s="27" t="s">
        <v>279</v>
      </c>
      <c r="D163" s="28" t="s">
        <v>28</v>
      </c>
      <c r="E163" s="28">
        <v>1352.4</v>
      </c>
      <c r="F163" s="29"/>
      <c r="G163" s="28">
        <v>0.0</v>
      </c>
      <c r="H163" s="28" t="s">
        <v>91</v>
      </c>
      <c r="I163" s="30" t="s">
        <v>92</v>
      </c>
      <c r="J163" s="30">
        <v>0.0</v>
      </c>
      <c r="K163" s="31" t="s">
        <v>58</v>
      </c>
      <c r="L163" s="32" t="s">
        <v>25</v>
      </c>
      <c r="M163" s="33"/>
      <c r="N163" s="36">
        <v>712507.0</v>
      </c>
      <c r="O163" s="34"/>
      <c r="P163" s="2"/>
      <c r="Q163" s="2"/>
      <c r="R163" s="2"/>
      <c r="S163" s="2"/>
    </row>
    <row r="164">
      <c r="A164" s="26">
        <v>129732.0</v>
      </c>
      <c r="B164" s="27">
        <v>129701.0</v>
      </c>
      <c r="C164" s="27" t="s">
        <v>280</v>
      </c>
      <c r="D164" s="28" t="s">
        <v>28</v>
      </c>
      <c r="E164" s="28">
        <v>440.0</v>
      </c>
      <c r="F164" s="29"/>
      <c r="G164" s="28">
        <v>0.0</v>
      </c>
      <c r="H164" s="28" t="s">
        <v>123</v>
      </c>
      <c r="I164" s="30" t="s">
        <v>176</v>
      </c>
      <c r="J164" s="30">
        <v>0.0</v>
      </c>
      <c r="K164" s="31" t="s">
        <v>58</v>
      </c>
      <c r="L164" s="32" t="s">
        <v>25</v>
      </c>
      <c r="M164" s="33"/>
      <c r="N164" s="36">
        <v>712301.0</v>
      </c>
      <c r="O164" s="34"/>
      <c r="P164" s="2"/>
      <c r="Q164" s="2"/>
      <c r="R164" s="2"/>
      <c r="S164" s="2"/>
    </row>
    <row r="165">
      <c r="A165" s="26">
        <v>129904.0</v>
      </c>
      <c r="B165" s="27">
        <v>129901.0</v>
      </c>
      <c r="C165" s="27" t="s">
        <v>281</v>
      </c>
      <c r="D165" s="28" t="s">
        <v>28</v>
      </c>
      <c r="E165" s="28">
        <v>1352.4</v>
      </c>
      <c r="F165" s="29"/>
      <c r="G165" s="28">
        <v>0.0</v>
      </c>
      <c r="H165" s="28" t="s">
        <v>91</v>
      </c>
      <c r="I165" s="30" t="s">
        <v>92</v>
      </c>
      <c r="J165" s="30">
        <v>0.0</v>
      </c>
      <c r="K165" s="31" t="s">
        <v>115</v>
      </c>
      <c r="L165" s="32" t="s">
        <v>25</v>
      </c>
      <c r="M165" s="33"/>
      <c r="N165" s="36">
        <v>712506.0</v>
      </c>
      <c r="O165" s="34"/>
      <c r="P165" s="2"/>
      <c r="Q165" s="2"/>
      <c r="R165" s="2"/>
      <c r="S165" s="2"/>
    </row>
    <row r="166">
      <c r="A166" s="26">
        <v>129932.0</v>
      </c>
      <c r="B166" s="27">
        <v>129901.0</v>
      </c>
      <c r="C166" s="27" t="s">
        <v>282</v>
      </c>
      <c r="D166" s="28" t="s">
        <v>28</v>
      </c>
      <c r="E166" s="28">
        <v>440.0</v>
      </c>
      <c r="F166" s="29"/>
      <c r="G166" s="28">
        <v>0.0</v>
      </c>
      <c r="H166" s="28" t="s">
        <v>123</v>
      </c>
      <c r="I166" s="30" t="s">
        <v>176</v>
      </c>
      <c r="J166" s="30">
        <v>0.0</v>
      </c>
      <c r="K166" s="31" t="s">
        <v>58</v>
      </c>
      <c r="L166" s="32" t="s">
        <v>25</v>
      </c>
      <c r="M166" s="33"/>
      <c r="N166" s="36">
        <v>712302.0</v>
      </c>
      <c r="O166" s="34"/>
      <c r="P166" s="2"/>
      <c r="Q166" s="2"/>
      <c r="R166" s="2"/>
      <c r="S166" s="2"/>
    </row>
    <row r="167">
      <c r="A167" s="26">
        <v>130404.0</v>
      </c>
      <c r="B167" s="27">
        <v>130401.0</v>
      </c>
      <c r="C167" s="27" t="s">
        <v>283</v>
      </c>
      <c r="D167" s="28" t="s">
        <v>28</v>
      </c>
      <c r="E167" s="28">
        <v>1352.4</v>
      </c>
      <c r="F167" s="29"/>
      <c r="G167" s="28" t="s">
        <v>65</v>
      </c>
      <c r="H167" s="28" t="s">
        <v>119</v>
      </c>
      <c r="I167" s="30" t="s">
        <v>66</v>
      </c>
      <c r="J167" s="30">
        <v>0.0</v>
      </c>
      <c r="K167" s="31" t="s">
        <v>115</v>
      </c>
      <c r="L167" s="32" t="s">
        <v>25</v>
      </c>
      <c r="M167" s="33"/>
      <c r="N167" s="34"/>
      <c r="O167" s="34"/>
      <c r="P167" s="2"/>
      <c r="Q167" s="2"/>
      <c r="R167" s="2"/>
      <c r="S167" s="2"/>
    </row>
    <row r="168">
      <c r="A168" s="26" t="s">
        <v>284</v>
      </c>
      <c r="B168" s="27">
        <v>131101.0</v>
      </c>
      <c r="C168" s="27" t="s">
        <v>285</v>
      </c>
      <c r="D168" s="28" t="s">
        <v>28</v>
      </c>
      <c r="E168" s="28">
        <v>1008.0</v>
      </c>
      <c r="F168" s="29"/>
      <c r="G168" s="28" t="s">
        <v>286</v>
      </c>
      <c r="H168" s="28" t="s">
        <v>195</v>
      </c>
      <c r="I168" s="30" t="s">
        <v>66</v>
      </c>
      <c r="J168" s="30" t="s">
        <v>196</v>
      </c>
      <c r="K168" s="31" t="s">
        <v>24</v>
      </c>
      <c r="L168" s="32" t="s">
        <v>197</v>
      </c>
      <c r="M168" s="33"/>
      <c r="N168" s="34"/>
      <c r="O168" s="34"/>
      <c r="P168" s="2"/>
      <c r="Q168" s="2"/>
      <c r="R168" s="2"/>
      <c r="S168" s="2"/>
    </row>
    <row r="169">
      <c r="A169" s="26">
        <v>131105.0</v>
      </c>
      <c r="B169" s="42"/>
      <c r="C169" s="27" t="s">
        <v>287</v>
      </c>
      <c r="D169" s="28" t="s">
        <v>21</v>
      </c>
      <c r="E169" s="28">
        <v>453.6</v>
      </c>
      <c r="F169" s="29"/>
      <c r="G169" s="28" t="s">
        <v>288</v>
      </c>
      <c r="H169" s="28" t="s">
        <v>22</v>
      </c>
      <c r="I169" s="30" t="s">
        <v>23</v>
      </c>
      <c r="J169" s="30">
        <v>0.0</v>
      </c>
      <c r="K169" s="31" t="s">
        <v>24</v>
      </c>
      <c r="L169" s="32" t="s">
        <v>25</v>
      </c>
      <c r="M169" s="33"/>
      <c r="N169" s="34"/>
      <c r="O169" s="34"/>
      <c r="P169" s="2"/>
      <c r="Q169" s="2"/>
      <c r="R169" s="2"/>
      <c r="S169" s="2"/>
    </row>
    <row r="170">
      <c r="A170" s="26">
        <v>131305.0</v>
      </c>
      <c r="B170" s="27">
        <v>131301.0</v>
      </c>
      <c r="C170" s="27" t="s">
        <v>289</v>
      </c>
      <c r="D170" s="28" t="s">
        <v>21</v>
      </c>
      <c r="E170" s="28">
        <v>453.6</v>
      </c>
      <c r="F170" s="29"/>
      <c r="G170" s="28" t="s">
        <v>290</v>
      </c>
      <c r="H170" s="28" t="s">
        <v>22</v>
      </c>
      <c r="I170" s="30" t="s">
        <v>23</v>
      </c>
      <c r="J170" s="30">
        <v>0.0</v>
      </c>
      <c r="K170" s="31" t="s">
        <v>24</v>
      </c>
      <c r="L170" s="32" t="s">
        <v>25</v>
      </c>
      <c r="M170" s="33"/>
      <c r="N170" s="34"/>
      <c r="O170" s="34"/>
      <c r="P170" s="2"/>
      <c r="Q170" s="2"/>
      <c r="R170" s="2"/>
      <c r="S170" s="2"/>
    </row>
    <row r="171">
      <c r="A171" s="26">
        <v>131604.0</v>
      </c>
      <c r="B171" s="42"/>
      <c r="C171" s="27" t="s">
        <v>291</v>
      </c>
      <c r="D171" s="28" t="s">
        <v>28</v>
      </c>
      <c r="E171" s="28">
        <v>1352.4</v>
      </c>
      <c r="F171" s="29"/>
      <c r="G171" s="28" t="s">
        <v>65</v>
      </c>
      <c r="H171" s="28" t="s">
        <v>119</v>
      </c>
      <c r="I171" s="30" t="s">
        <v>66</v>
      </c>
      <c r="J171" s="30">
        <v>0.0</v>
      </c>
      <c r="K171" s="31" t="s">
        <v>24</v>
      </c>
      <c r="L171" s="32" t="s">
        <v>25</v>
      </c>
      <c r="M171" s="33"/>
      <c r="N171" s="34"/>
      <c r="O171" s="34"/>
      <c r="P171" s="2"/>
      <c r="Q171" s="2"/>
      <c r="R171" s="2"/>
      <c r="S171" s="2"/>
    </row>
    <row r="172">
      <c r="A172" s="26">
        <v>131605.0</v>
      </c>
      <c r="B172" s="42"/>
      <c r="C172" s="27" t="s">
        <v>292</v>
      </c>
      <c r="D172" s="28" t="s">
        <v>21</v>
      </c>
      <c r="E172" s="28">
        <v>453.6</v>
      </c>
      <c r="F172" s="29"/>
      <c r="G172" s="28" t="s">
        <v>161</v>
      </c>
      <c r="H172" s="28" t="s">
        <v>293</v>
      </c>
      <c r="I172" s="30" t="s">
        <v>23</v>
      </c>
      <c r="J172" s="30">
        <v>0.0</v>
      </c>
      <c r="K172" s="31" t="s">
        <v>24</v>
      </c>
      <c r="L172" s="32" t="s">
        <v>25</v>
      </c>
      <c r="M172" s="33"/>
      <c r="N172" s="34"/>
      <c r="O172" s="34"/>
      <c r="P172" s="2"/>
      <c r="Q172" s="2"/>
      <c r="R172" s="2"/>
      <c r="S172" s="2"/>
    </row>
    <row r="173">
      <c r="A173" s="26">
        <v>131704.0</v>
      </c>
      <c r="B173" s="27">
        <v>131302.0</v>
      </c>
      <c r="C173" s="27" t="s">
        <v>294</v>
      </c>
      <c r="D173" s="28" t="s">
        <v>28</v>
      </c>
      <c r="E173" s="28">
        <v>1352.4</v>
      </c>
      <c r="F173" s="29"/>
      <c r="G173" s="28">
        <v>0.0</v>
      </c>
      <c r="H173" s="28" t="s">
        <v>164</v>
      </c>
      <c r="I173" s="30" t="s">
        <v>66</v>
      </c>
      <c r="J173" s="30">
        <v>0.0</v>
      </c>
      <c r="K173" s="31">
        <v>0.0</v>
      </c>
      <c r="L173" s="32" t="s">
        <v>25</v>
      </c>
      <c r="M173" s="33"/>
      <c r="N173" s="36">
        <v>120901.0</v>
      </c>
      <c r="O173" s="36">
        <v>713006.0</v>
      </c>
      <c r="P173" s="2"/>
      <c r="Q173" s="2"/>
      <c r="R173" s="2"/>
      <c r="S173" s="2"/>
    </row>
    <row r="174">
      <c r="A174" s="26" t="s">
        <v>295</v>
      </c>
      <c r="B174" s="27">
        <v>133001.0</v>
      </c>
      <c r="C174" s="27" t="s">
        <v>296</v>
      </c>
      <c r="D174" s="28" t="s">
        <v>297</v>
      </c>
      <c r="E174" s="28">
        <v>42.0</v>
      </c>
      <c r="F174" s="29">
        <v>1.0</v>
      </c>
      <c r="G174" s="28">
        <v>0.0</v>
      </c>
      <c r="H174" s="28" t="s">
        <v>278</v>
      </c>
      <c r="I174" s="30">
        <v>0.0</v>
      </c>
      <c r="J174" s="30">
        <v>0.0</v>
      </c>
      <c r="K174" s="31" t="s">
        <v>24</v>
      </c>
      <c r="L174" s="32" t="s">
        <v>129</v>
      </c>
      <c r="M174" s="33"/>
      <c r="N174" s="34"/>
      <c r="O174" s="34"/>
      <c r="P174" s="2"/>
      <c r="Q174" s="2"/>
      <c r="R174" s="2"/>
      <c r="S174" s="2"/>
    </row>
    <row r="175">
      <c r="A175" s="26">
        <v>140004.0</v>
      </c>
      <c r="B175" s="27">
        <v>140001.0</v>
      </c>
      <c r="C175" s="27" t="s">
        <v>298</v>
      </c>
      <c r="D175" s="28" t="s">
        <v>28</v>
      </c>
      <c r="E175" s="28">
        <v>1352.4</v>
      </c>
      <c r="F175" s="29"/>
      <c r="G175" s="28" t="s">
        <v>65</v>
      </c>
      <c r="H175" s="28" t="s">
        <v>119</v>
      </c>
      <c r="I175" s="30" t="s">
        <v>66</v>
      </c>
      <c r="J175" s="30">
        <v>0.0</v>
      </c>
      <c r="K175" s="31" t="s">
        <v>58</v>
      </c>
      <c r="L175" s="32" t="s">
        <v>25</v>
      </c>
      <c r="M175" s="33"/>
      <c r="N175" s="36">
        <v>712309.0</v>
      </c>
      <c r="O175" s="34"/>
      <c r="P175" s="2"/>
      <c r="Q175" s="2"/>
      <c r="R175" s="2"/>
      <c r="S175" s="2"/>
    </row>
    <row r="176">
      <c r="A176" s="26">
        <v>140005.0</v>
      </c>
      <c r="B176" s="27">
        <v>140001.0</v>
      </c>
      <c r="C176" s="27" t="s">
        <v>299</v>
      </c>
      <c r="D176" s="28" t="s">
        <v>21</v>
      </c>
      <c r="E176" s="28">
        <v>453.6</v>
      </c>
      <c r="F176" s="29"/>
      <c r="G176" s="28" t="s">
        <v>131</v>
      </c>
      <c r="H176" s="28" t="s">
        <v>22</v>
      </c>
      <c r="I176" s="30" t="s">
        <v>23</v>
      </c>
      <c r="J176" s="30">
        <v>0.0</v>
      </c>
      <c r="K176" s="31" t="s">
        <v>24</v>
      </c>
      <c r="L176" s="32" t="s">
        <v>25</v>
      </c>
      <c r="M176" s="33"/>
      <c r="N176" s="34"/>
      <c r="O176" s="34"/>
      <c r="P176" s="2"/>
      <c r="Q176" s="2"/>
      <c r="R176" s="2"/>
      <c r="S176" s="2"/>
    </row>
    <row r="177">
      <c r="A177" s="26">
        <v>140032.0</v>
      </c>
      <c r="B177" s="27">
        <v>140001.0</v>
      </c>
      <c r="C177" s="27" t="s">
        <v>300</v>
      </c>
      <c r="D177" s="28" t="s">
        <v>28</v>
      </c>
      <c r="E177" s="28">
        <v>440.0</v>
      </c>
      <c r="F177" s="29"/>
      <c r="G177" s="28" t="s">
        <v>65</v>
      </c>
      <c r="H177" s="28" t="s">
        <v>301</v>
      </c>
      <c r="I177" s="30" t="s">
        <v>302</v>
      </c>
      <c r="J177" s="30">
        <v>0.0</v>
      </c>
      <c r="K177" s="31" t="s">
        <v>58</v>
      </c>
      <c r="L177" s="32" t="s">
        <v>25</v>
      </c>
      <c r="M177" s="33"/>
      <c r="N177" s="36">
        <v>200126.0</v>
      </c>
      <c r="O177" s="34"/>
      <c r="P177" s="2"/>
      <c r="Q177" s="2"/>
      <c r="R177" s="2"/>
      <c r="S177" s="2"/>
    </row>
    <row r="178">
      <c r="A178" s="26">
        <v>140055.0</v>
      </c>
      <c r="B178" s="27">
        <v>140001.0</v>
      </c>
      <c r="C178" s="27" t="s">
        <v>303</v>
      </c>
      <c r="D178" s="28" t="s">
        <v>99</v>
      </c>
      <c r="E178" s="28">
        <v>42.0</v>
      </c>
      <c r="F178" s="29">
        <v>1.0</v>
      </c>
      <c r="G178" s="28" t="s">
        <v>131</v>
      </c>
      <c r="H178" s="28" t="s">
        <v>100</v>
      </c>
      <c r="I178" s="30">
        <v>99521.0</v>
      </c>
      <c r="J178" s="30">
        <v>0.0</v>
      </c>
      <c r="K178" s="31" t="s">
        <v>24</v>
      </c>
      <c r="L178" s="32" t="s">
        <v>25</v>
      </c>
      <c r="M178" s="33"/>
      <c r="N178" s="34"/>
      <c r="O178" s="34"/>
      <c r="P178" s="2"/>
      <c r="Q178" s="2"/>
      <c r="R178" s="2"/>
      <c r="S178" s="2"/>
    </row>
    <row r="179">
      <c r="A179" s="26">
        <v>140104.0</v>
      </c>
      <c r="B179" s="27">
        <v>140101.0</v>
      </c>
      <c r="C179" s="27" t="s">
        <v>304</v>
      </c>
      <c r="D179" s="28" t="s">
        <v>28</v>
      </c>
      <c r="E179" s="28">
        <v>1352.4</v>
      </c>
      <c r="F179" s="29"/>
      <c r="G179" s="28" t="s">
        <v>131</v>
      </c>
      <c r="H179" s="28" t="s">
        <v>91</v>
      </c>
      <c r="I179" s="30" t="s">
        <v>66</v>
      </c>
      <c r="J179" s="30">
        <v>0.0</v>
      </c>
      <c r="K179" s="31" t="s">
        <v>115</v>
      </c>
      <c r="L179" s="32" t="s">
        <v>25</v>
      </c>
      <c r="M179" s="33"/>
      <c r="N179" s="34"/>
      <c r="O179" s="34"/>
      <c r="P179" s="2"/>
      <c r="Q179" s="2"/>
      <c r="R179" s="2"/>
      <c r="S179" s="2"/>
    </row>
    <row r="180">
      <c r="A180" s="26">
        <v>140504.0</v>
      </c>
      <c r="B180" s="27">
        <v>140501.0</v>
      </c>
      <c r="C180" s="27" t="s">
        <v>305</v>
      </c>
      <c r="D180" s="28" t="s">
        <v>28</v>
      </c>
      <c r="E180" s="28">
        <v>1352.4</v>
      </c>
      <c r="F180" s="29"/>
      <c r="G180" s="28">
        <v>0.0</v>
      </c>
      <c r="H180" s="28" t="s">
        <v>91</v>
      </c>
      <c r="I180" s="30" t="s">
        <v>87</v>
      </c>
      <c r="J180" s="30">
        <v>0.0</v>
      </c>
      <c r="K180" s="31">
        <v>0.0</v>
      </c>
      <c r="L180" s="32" t="s">
        <v>25</v>
      </c>
      <c r="M180" s="33"/>
      <c r="N180" s="34"/>
      <c r="O180" s="34"/>
      <c r="P180" s="2"/>
      <c r="Q180" s="2"/>
      <c r="R180" s="2"/>
      <c r="S180" s="2"/>
    </row>
    <row r="181">
      <c r="A181" s="26">
        <v>140555.0</v>
      </c>
      <c r="B181" s="27">
        <v>140501.0</v>
      </c>
      <c r="C181" s="27" t="s">
        <v>306</v>
      </c>
      <c r="D181" s="28" t="s">
        <v>99</v>
      </c>
      <c r="E181" s="28">
        <v>42.0</v>
      </c>
      <c r="F181" s="29">
        <v>1.0</v>
      </c>
      <c r="G181" s="28">
        <v>0.0</v>
      </c>
      <c r="H181" s="28" t="s">
        <v>100</v>
      </c>
      <c r="I181" s="30">
        <v>99521.0</v>
      </c>
      <c r="J181" s="30">
        <v>0.0</v>
      </c>
      <c r="K181" s="31" t="s">
        <v>24</v>
      </c>
      <c r="L181" s="32" t="s">
        <v>25</v>
      </c>
      <c r="M181" s="33"/>
      <c r="N181" s="34"/>
      <c r="O181" s="34"/>
      <c r="P181" s="2"/>
      <c r="Q181" s="2"/>
      <c r="R181" s="2"/>
      <c r="S181" s="2"/>
    </row>
    <row r="182">
      <c r="A182" s="26">
        <v>140604.0</v>
      </c>
      <c r="B182" s="27">
        <v>140601.0</v>
      </c>
      <c r="C182" s="27" t="s">
        <v>307</v>
      </c>
      <c r="D182" s="28" t="s">
        <v>28</v>
      </c>
      <c r="E182" s="28">
        <v>1352.4</v>
      </c>
      <c r="F182" s="29"/>
      <c r="G182" s="28">
        <v>0.0</v>
      </c>
      <c r="H182" s="28" t="s">
        <v>91</v>
      </c>
      <c r="I182" s="30" t="s">
        <v>92</v>
      </c>
      <c r="J182" s="30">
        <v>0.0</v>
      </c>
      <c r="K182" s="31" t="s">
        <v>115</v>
      </c>
      <c r="L182" s="32" t="s">
        <v>25</v>
      </c>
      <c r="M182" s="33"/>
      <c r="N182" s="36">
        <v>712507.0</v>
      </c>
      <c r="O182" s="34"/>
      <c r="P182" s="2"/>
      <c r="Q182" s="2"/>
      <c r="R182" s="2"/>
      <c r="S182" s="2"/>
    </row>
    <row r="183">
      <c r="A183" s="26">
        <v>140655.0</v>
      </c>
      <c r="B183" s="27">
        <v>140601.0</v>
      </c>
      <c r="C183" s="27" t="s">
        <v>308</v>
      </c>
      <c r="D183" s="28" t="s">
        <v>99</v>
      </c>
      <c r="E183" s="28">
        <v>42.0</v>
      </c>
      <c r="F183" s="29">
        <v>1.0</v>
      </c>
      <c r="G183" s="28">
        <v>0.0</v>
      </c>
      <c r="H183" s="28" t="s">
        <v>100</v>
      </c>
      <c r="I183" s="30">
        <v>99521.0</v>
      </c>
      <c r="J183" s="30">
        <v>0.0</v>
      </c>
      <c r="K183" s="31" t="s">
        <v>24</v>
      </c>
      <c r="L183" s="32" t="s">
        <v>25</v>
      </c>
      <c r="M183" s="33"/>
      <c r="N183" s="34"/>
      <c r="O183" s="34"/>
      <c r="P183" s="2"/>
      <c r="Q183" s="2"/>
      <c r="R183" s="2"/>
      <c r="S183" s="2"/>
    </row>
    <row r="184">
      <c r="A184" s="26">
        <v>141004.0</v>
      </c>
      <c r="B184" s="27">
        <v>141001.0</v>
      </c>
      <c r="C184" s="27" t="s">
        <v>309</v>
      </c>
      <c r="D184" s="28" t="s">
        <v>28</v>
      </c>
      <c r="E184" s="28">
        <v>1352.4</v>
      </c>
      <c r="F184" s="29"/>
      <c r="G184" s="28" t="s">
        <v>65</v>
      </c>
      <c r="H184" s="28" t="s">
        <v>119</v>
      </c>
      <c r="I184" s="30" t="s">
        <v>66</v>
      </c>
      <c r="J184" s="30">
        <v>0.0</v>
      </c>
      <c r="K184" s="31">
        <v>0.0</v>
      </c>
      <c r="L184" s="32" t="s">
        <v>25</v>
      </c>
      <c r="M184" s="33"/>
      <c r="N184" s="36">
        <v>712404.0</v>
      </c>
      <c r="O184" s="36">
        <v>713003.0</v>
      </c>
      <c r="P184" s="2"/>
      <c r="Q184" s="2"/>
      <c r="R184" s="2"/>
      <c r="S184" s="2"/>
    </row>
    <row r="185">
      <c r="A185" s="26">
        <v>141032.0</v>
      </c>
      <c r="B185" s="27">
        <v>141001.0</v>
      </c>
      <c r="C185" s="27" t="s">
        <v>310</v>
      </c>
      <c r="D185" s="28" t="s">
        <v>28</v>
      </c>
      <c r="E185" s="28">
        <v>440.0</v>
      </c>
      <c r="F185" s="29"/>
      <c r="G185" s="28" t="s">
        <v>65</v>
      </c>
      <c r="H185" s="28" t="s">
        <v>301</v>
      </c>
      <c r="I185" s="30" t="s">
        <v>302</v>
      </c>
      <c r="J185" s="30">
        <v>0.0</v>
      </c>
      <c r="K185" s="31">
        <v>0.0</v>
      </c>
      <c r="L185" s="32" t="s">
        <v>25</v>
      </c>
      <c r="M185" s="33"/>
      <c r="N185" s="36">
        <v>120901.0</v>
      </c>
      <c r="O185" s="36">
        <v>713003.0</v>
      </c>
      <c r="P185" s="2"/>
      <c r="Q185" s="2"/>
      <c r="R185" s="2"/>
      <c r="S185" s="2"/>
    </row>
    <row r="186">
      <c r="A186" s="26">
        <v>141532.0</v>
      </c>
      <c r="B186" s="27">
        <v>141501.0</v>
      </c>
      <c r="C186" s="27" t="s">
        <v>311</v>
      </c>
      <c r="D186" s="28" t="s">
        <v>28</v>
      </c>
      <c r="E186" s="28">
        <v>440.0</v>
      </c>
      <c r="F186" s="29"/>
      <c r="G186" s="28">
        <v>0.0</v>
      </c>
      <c r="H186" s="28" t="s">
        <v>312</v>
      </c>
      <c r="I186" s="30" t="s">
        <v>168</v>
      </c>
      <c r="J186" s="30">
        <v>0.0</v>
      </c>
      <c r="K186" s="31" t="s">
        <v>58</v>
      </c>
      <c r="L186" s="32" t="s">
        <v>25</v>
      </c>
      <c r="M186" s="33"/>
      <c r="N186" s="36">
        <v>200142.0</v>
      </c>
      <c r="O186" s="34"/>
      <c r="P186" s="2"/>
      <c r="Q186" s="2"/>
      <c r="R186" s="2"/>
      <c r="S186" s="2"/>
    </row>
    <row r="187">
      <c r="A187" s="26" t="s">
        <v>313</v>
      </c>
      <c r="B187" s="27">
        <v>141501.0</v>
      </c>
      <c r="C187" s="27" t="s">
        <v>314</v>
      </c>
      <c r="D187" s="28" t="s">
        <v>28</v>
      </c>
      <c r="E187" s="28">
        <v>440.0</v>
      </c>
      <c r="F187" s="29"/>
      <c r="G187" s="28" t="s">
        <v>315</v>
      </c>
      <c r="H187" s="28" t="s">
        <v>316</v>
      </c>
      <c r="I187" s="30" t="s">
        <v>168</v>
      </c>
      <c r="J187" s="30">
        <v>0.0</v>
      </c>
      <c r="K187" s="31" t="s">
        <v>58</v>
      </c>
      <c r="L187" s="32" t="s">
        <v>317</v>
      </c>
      <c r="M187" s="33"/>
      <c r="N187" s="34"/>
      <c r="O187" s="34"/>
      <c r="P187" s="2"/>
      <c r="Q187" s="2"/>
      <c r="R187" s="2"/>
      <c r="S187" s="2"/>
    </row>
    <row r="188">
      <c r="A188" s="26" t="s">
        <v>318</v>
      </c>
      <c r="B188" s="27">
        <v>141501.0</v>
      </c>
      <c r="C188" s="27" t="s">
        <v>319</v>
      </c>
      <c r="D188" s="28" t="s">
        <v>28</v>
      </c>
      <c r="E188" s="28">
        <v>440.0</v>
      </c>
      <c r="F188" s="29"/>
      <c r="G188" s="28">
        <v>0.0</v>
      </c>
      <c r="H188" s="28" t="s">
        <v>312</v>
      </c>
      <c r="I188" s="30">
        <v>23107.0</v>
      </c>
      <c r="J188" s="30">
        <v>0.0</v>
      </c>
      <c r="K188" s="31" t="s">
        <v>58</v>
      </c>
      <c r="L188" s="32" t="s">
        <v>25</v>
      </c>
      <c r="M188" s="33"/>
      <c r="N188" s="36">
        <v>712005.0</v>
      </c>
      <c r="O188" s="34"/>
      <c r="P188" s="2"/>
      <c r="Q188" s="2"/>
      <c r="R188" s="2"/>
      <c r="S188" s="2"/>
    </row>
    <row r="189">
      <c r="A189" s="26">
        <v>141555.0</v>
      </c>
      <c r="B189" s="27">
        <v>141501.0</v>
      </c>
      <c r="C189" s="27" t="s">
        <v>320</v>
      </c>
      <c r="D189" s="28" t="s">
        <v>99</v>
      </c>
      <c r="E189" s="28">
        <v>42.0</v>
      </c>
      <c r="F189" s="29">
        <v>1.0</v>
      </c>
      <c r="G189" s="28">
        <v>0.0</v>
      </c>
      <c r="H189" s="28" t="s">
        <v>100</v>
      </c>
      <c r="I189" s="30">
        <v>99521.0</v>
      </c>
      <c r="J189" s="30">
        <v>0.0</v>
      </c>
      <c r="K189" s="31" t="s">
        <v>24</v>
      </c>
      <c r="L189" s="32" t="s">
        <v>25</v>
      </c>
      <c r="M189" s="33"/>
      <c r="N189" s="34"/>
      <c r="O189" s="34"/>
      <c r="P189" s="2"/>
      <c r="Q189" s="2"/>
      <c r="R189" s="2"/>
      <c r="S189" s="2"/>
    </row>
    <row r="190">
      <c r="A190" s="26">
        <v>141632.0</v>
      </c>
      <c r="B190" s="27">
        <v>141601.0</v>
      </c>
      <c r="C190" s="27" t="s">
        <v>321</v>
      </c>
      <c r="D190" s="28" t="s">
        <v>28</v>
      </c>
      <c r="E190" s="28">
        <v>440.0</v>
      </c>
      <c r="F190" s="29"/>
      <c r="G190" s="28" t="s">
        <v>65</v>
      </c>
      <c r="H190" s="28" t="s">
        <v>123</v>
      </c>
      <c r="I190" s="30" t="s">
        <v>322</v>
      </c>
      <c r="J190" s="30">
        <v>0.0</v>
      </c>
      <c r="K190" s="31" t="s">
        <v>58</v>
      </c>
      <c r="L190" s="32" t="s">
        <v>25</v>
      </c>
      <c r="M190" s="33"/>
      <c r="N190" s="36">
        <v>712301.0</v>
      </c>
      <c r="O190" s="34"/>
      <c r="P190" s="2"/>
      <c r="Q190" s="2"/>
      <c r="R190" s="2"/>
      <c r="S190" s="2"/>
    </row>
    <row r="191">
      <c r="A191" s="26">
        <v>141804.0</v>
      </c>
      <c r="B191" s="27">
        <v>141008.0</v>
      </c>
      <c r="C191" s="27" t="s">
        <v>323</v>
      </c>
      <c r="D191" s="28" t="s">
        <v>28</v>
      </c>
      <c r="E191" s="28">
        <v>1352.4</v>
      </c>
      <c r="F191" s="29"/>
      <c r="G191" s="28" t="s">
        <v>65</v>
      </c>
      <c r="H191" s="28" t="s">
        <v>119</v>
      </c>
      <c r="I191" s="30" t="s">
        <v>87</v>
      </c>
      <c r="J191" s="30">
        <v>0.0</v>
      </c>
      <c r="K191" s="31" t="s">
        <v>24</v>
      </c>
      <c r="L191" s="32" t="s">
        <v>25</v>
      </c>
      <c r="M191" s="33"/>
      <c r="N191" s="34"/>
      <c r="O191" s="34"/>
      <c r="P191" s="2"/>
      <c r="Q191" s="2"/>
      <c r="R191" s="2"/>
      <c r="S191" s="2"/>
    </row>
    <row r="192">
      <c r="A192" s="26">
        <v>142004.0</v>
      </c>
      <c r="B192" s="27">
        <v>142001.0</v>
      </c>
      <c r="C192" s="27" t="s">
        <v>324</v>
      </c>
      <c r="D192" s="28" t="s">
        <v>28</v>
      </c>
      <c r="E192" s="28">
        <v>1352.4</v>
      </c>
      <c r="F192" s="29"/>
      <c r="G192" s="28">
        <v>0.0</v>
      </c>
      <c r="H192" s="28" t="s">
        <v>91</v>
      </c>
      <c r="I192" s="30" t="s">
        <v>230</v>
      </c>
      <c r="J192" s="30">
        <v>0.0</v>
      </c>
      <c r="K192" s="31" t="s">
        <v>115</v>
      </c>
      <c r="L192" s="32" t="s">
        <v>25</v>
      </c>
      <c r="M192" s="33"/>
      <c r="N192" s="34"/>
      <c r="O192" s="34"/>
      <c r="P192" s="2"/>
      <c r="Q192" s="2"/>
      <c r="R192" s="2"/>
      <c r="S192" s="2"/>
    </row>
    <row r="193">
      <c r="A193" s="26">
        <v>142104.0</v>
      </c>
      <c r="B193" s="27">
        <v>142101.0</v>
      </c>
      <c r="C193" s="27" t="s">
        <v>325</v>
      </c>
      <c r="D193" s="28" t="s">
        <v>28</v>
      </c>
      <c r="E193" s="28">
        <v>1352.4</v>
      </c>
      <c r="F193" s="29"/>
      <c r="G193" s="28">
        <v>0.0</v>
      </c>
      <c r="H193" s="28" t="s">
        <v>91</v>
      </c>
      <c r="I193" s="30" t="s">
        <v>92</v>
      </c>
      <c r="J193" s="30">
        <v>0.0</v>
      </c>
      <c r="K193" s="31" t="s">
        <v>58</v>
      </c>
      <c r="L193" s="32" t="s">
        <v>25</v>
      </c>
      <c r="M193" s="33"/>
      <c r="N193" s="36">
        <v>712604.0</v>
      </c>
      <c r="O193" s="34"/>
      <c r="P193" s="2"/>
      <c r="Q193" s="2"/>
      <c r="R193" s="2"/>
      <c r="S193" s="2"/>
    </row>
    <row r="194">
      <c r="A194" s="26">
        <v>142155.0</v>
      </c>
      <c r="B194" s="27">
        <v>142101.0</v>
      </c>
      <c r="C194" s="27" t="s">
        <v>326</v>
      </c>
      <c r="D194" s="28" t="s">
        <v>99</v>
      </c>
      <c r="E194" s="28">
        <v>42.0</v>
      </c>
      <c r="F194" s="29">
        <v>1.0</v>
      </c>
      <c r="G194" s="28">
        <v>0.0</v>
      </c>
      <c r="H194" s="28" t="s">
        <v>100</v>
      </c>
      <c r="I194" s="30">
        <v>99521.0</v>
      </c>
      <c r="J194" s="30">
        <v>0.0</v>
      </c>
      <c r="K194" s="31" t="s">
        <v>24</v>
      </c>
      <c r="L194" s="32" t="s">
        <v>25</v>
      </c>
      <c r="M194" s="33"/>
      <c r="N194" s="34"/>
      <c r="O194" s="34"/>
      <c r="P194" s="2"/>
      <c r="Q194" s="2"/>
      <c r="R194" s="2"/>
      <c r="S194" s="2"/>
    </row>
    <row r="195">
      <c r="A195" s="26">
        <v>142304.0</v>
      </c>
      <c r="B195" s="27">
        <v>142301.0</v>
      </c>
      <c r="C195" s="27" t="s">
        <v>327</v>
      </c>
      <c r="D195" s="28" t="s">
        <v>28</v>
      </c>
      <c r="E195" s="28">
        <v>1352.4</v>
      </c>
      <c r="F195" s="29"/>
      <c r="G195" s="28">
        <v>0.0</v>
      </c>
      <c r="H195" s="28" t="s">
        <v>91</v>
      </c>
      <c r="I195" s="30" t="s">
        <v>230</v>
      </c>
      <c r="J195" s="30">
        <v>0.0</v>
      </c>
      <c r="K195" s="31" t="s">
        <v>58</v>
      </c>
      <c r="L195" s="32" t="s">
        <v>25</v>
      </c>
      <c r="M195" s="33"/>
      <c r="N195" s="36">
        <v>712305.0</v>
      </c>
      <c r="O195" s="34"/>
      <c r="P195" s="2"/>
      <c r="Q195" s="2"/>
      <c r="R195" s="2"/>
      <c r="S195" s="2"/>
    </row>
    <row r="196">
      <c r="A196" s="26">
        <v>142704.0</v>
      </c>
      <c r="B196" s="27">
        <v>142701.0</v>
      </c>
      <c r="C196" s="27" t="s">
        <v>328</v>
      </c>
      <c r="D196" s="28" t="s">
        <v>28</v>
      </c>
      <c r="E196" s="28">
        <v>1352.4</v>
      </c>
      <c r="F196" s="29"/>
      <c r="G196" s="28">
        <v>0.0</v>
      </c>
      <c r="H196" s="28" t="s">
        <v>91</v>
      </c>
      <c r="I196" s="30" t="s">
        <v>230</v>
      </c>
      <c r="J196" s="30">
        <v>0.0</v>
      </c>
      <c r="K196" s="31" t="s">
        <v>58</v>
      </c>
      <c r="L196" s="32" t="s">
        <v>25</v>
      </c>
      <c r="M196" s="33"/>
      <c r="N196" s="36">
        <v>712304.0</v>
      </c>
      <c r="O196" s="34"/>
      <c r="P196" s="2"/>
      <c r="Q196" s="2"/>
      <c r="R196" s="2"/>
      <c r="S196" s="2"/>
    </row>
    <row r="197">
      <c r="A197" s="26">
        <v>142755.0</v>
      </c>
      <c r="B197" s="27">
        <v>142701.0</v>
      </c>
      <c r="C197" s="27" t="s">
        <v>329</v>
      </c>
      <c r="D197" s="28" t="s">
        <v>99</v>
      </c>
      <c r="E197" s="28">
        <v>42.0</v>
      </c>
      <c r="F197" s="29">
        <v>1.0</v>
      </c>
      <c r="G197" s="28">
        <v>0.0</v>
      </c>
      <c r="H197" s="28" t="s">
        <v>100</v>
      </c>
      <c r="I197" s="30">
        <v>99521.0</v>
      </c>
      <c r="J197" s="30">
        <v>0.0</v>
      </c>
      <c r="K197" s="31" t="s">
        <v>24</v>
      </c>
      <c r="L197" s="32" t="s">
        <v>25</v>
      </c>
      <c r="M197" s="33"/>
      <c r="N197" s="34"/>
      <c r="O197" s="34"/>
      <c r="P197" s="2"/>
      <c r="Q197" s="2"/>
      <c r="R197" s="2"/>
      <c r="S197" s="2"/>
    </row>
    <row r="198">
      <c r="A198" s="26" t="s">
        <v>330</v>
      </c>
      <c r="B198" s="27">
        <v>143101.0</v>
      </c>
      <c r="C198" s="27" t="s">
        <v>331</v>
      </c>
      <c r="D198" s="28" t="s">
        <v>28</v>
      </c>
      <c r="E198" s="28">
        <v>440.0</v>
      </c>
      <c r="F198" s="29"/>
      <c r="G198" s="28">
        <v>0.0</v>
      </c>
      <c r="H198" s="28" t="s">
        <v>123</v>
      </c>
      <c r="I198" s="30" t="s">
        <v>322</v>
      </c>
      <c r="J198" s="30">
        <v>0.0</v>
      </c>
      <c r="K198" s="31" t="s">
        <v>24</v>
      </c>
      <c r="L198" s="32" t="s">
        <v>93</v>
      </c>
      <c r="M198" s="33"/>
      <c r="N198" s="34"/>
      <c r="O198" s="34"/>
      <c r="P198" s="2"/>
      <c r="Q198" s="2"/>
      <c r="R198" s="2"/>
      <c r="S198" s="2"/>
    </row>
    <row r="199">
      <c r="A199" s="26">
        <v>143204.0</v>
      </c>
      <c r="B199" s="27">
        <v>143201.0</v>
      </c>
      <c r="C199" s="27" t="s">
        <v>332</v>
      </c>
      <c r="D199" s="28" t="s">
        <v>28</v>
      </c>
      <c r="E199" s="28">
        <v>1352.4</v>
      </c>
      <c r="F199" s="29"/>
      <c r="G199" s="28">
        <v>0.0</v>
      </c>
      <c r="H199" s="28" t="s">
        <v>91</v>
      </c>
      <c r="I199" s="30" t="s">
        <v>230</v>
      </c>
      <c r="J199" s="30">
        <v>0.0</v>
      </c>
      <c r="K199" s="31" t="s">
        <v>58</v>
      </c>
      <c r="L199" s="32" t="s">
        <v>25</v>
      </c>
      <c r="M199" s="33"/>
      <c r="N199" s="36">
        <v>712403.0</v>
      </c>
      <c r="O199" s="34"/>
      <c r="P199" s="2"/>
      <c r="Q199" s="2"/>
      <c r="R199" s="2"/>
      <c r="S199" s="2"/>
    </row>
    <row r="200">
      <c r="A200" s="26">
        <v>143304.0</v>
      </c>
      <c r="B200" s="27">
        <v>143301.0</v>
      </c>
      <c r="C200" s="27" t="s">
        <v>333</v>
      </c>
      <c r="D200" s="28" t="s">
        <v>28</v>
      </c>
      <c r="E200" s="28">
        <v>1352.4</v>
      </c>
      <c r="F200" s="29"/>
      <c r="G200" s="28">
        <v>0.0</v>
      </c>
      <c r="H200" s="28" t="s">
        <v>91</v>
      </c>
      <c r="I200" s="30" t="s">
        <v>92</v>
      </c>
      <c r="J200" s="30">
        <v>0.0</v>
      </c>
      <c r="K200" s="31" t="s">
        <v>115</v>
      </c>
      <c r="L200" s="32" t="s">
        <v>25</v>
      </c>
      <c r="M200" s="33"/>
      <c r="N200" s="34"/>
      <c r="O200" s="34"/>
      <c r="P200" s="2"/>
      <c r="Q200" s="2"/>
      <c r="R200" s="2"/>
      <c r="S200" s="2"/>
    </row>
    <row r="201">
      <c r="A201" s="26">
        <v>143332.0</v>
      </c>
      <c r="B201" s="27">
        <v>143301.0</v>
      </c>
      <c r="C201" s="27" t="s">
        <v>334</v>
      </c>
      <c r="D201" s="28" t="s">
        <v>28</v>
      </c>
      <c r="E201" s="28">
        <v>440.0</v>
      </c>
      <c r="F201" s="29"/>
      <c r="G201" s="28">
        <v>0.0</v>
      </c>
      <c r="H201" s="28" t="s">
        <v>123</v>
      </c>
      <c r="I201" s="30" t="s">
        <v>176</v>
      </c>
      <c r="J201" s="30">
        <v>0.0</v>
      </c>
      <c r="K201" s="31" t="s">
        <v>24</v>
      </c>
      <c r="L201" s="32" t="s">
        <v>25</v>
      </c>
      <c r="M201" s="33"/>
      <c r="N201" s="34"/>
      <c r="O201" s="34"/>
      <c r="P201" s="2"/>
      <c r="Q201" s="2"/>
      <c r="R201" s="2"/>
      <c r="S201" s="2"/>
    </row>
    <row r="202">
      <c r="A202" s="26">
        <v>143504.0</v>
      </c>
      <c r="B202" s="27">
        <v>143501.0</v>
      </c>
      <c r="C202" s="27" t="s">
        <v>335</v>
      </c>
      <c r="D202" s="28" t="s">
        <v>28</v>
      </c>
      <c r="E202" s="28">
        <v>1352.4</v>
      </c>
      <c r="F202" s="29"/>
      <c r="G202" s="28">
        <v>0.0</v>
      </c>
      <c r="H202" s="28" t="s">
        <v>91</v>
      </c>
      <c r="I202" s="30" t="s">
        <v>92</v>
      </c>
      <c r="J202" s="30">
        <v>0.0</v>
      </c>
      <c r="K202" s="31" t="s">
        <v>58</v>
      </c>
      <c r="L202" s="32" t="s">
        <v>25</v>
      </c>
      <c r="M202" s="33"/>
      <c r="N202" s="36">
        <v>712407.0</v>
      </c>
      <c r="O202" s="34"/>
      <c r="P202" s="2"/>
      <c r="Q202" s="2"/>
      <c r="R202" s="2"/>
      <c r="S202" s="2"/>
    </row>
    <row r="203">
      <c r="A203" s="26">
        <v>143532.0</v>
      </c>
      <c r="B203" s="27">
        <v>143501.0</v>
      </c>
      <c r="C203" s="27" t="s">
        <v>336</v>
      </c>
      <c r="D203" s="28" t="s">
        <v>28</v>
      </c>
      <c r="E203" s="28">
        <v>440.0</v>
      </c>
      <c r="F203" s="29"/>
      <c r="G203" s="28">
        <v>0.0</v>
      </c>
      <c r="H203" s="28" t="s">
        <v>301</v>
      </c>
      <c r="I203" s="30" t="s">
        <v>302</v>
      </c>
      <c r="J203" s="30">
        <v>0.0</v>
      </c>
      <c r="K203" s="31">
        <v>0.0</v>
      </c>
      <c r="L203" s="32" t="s">
        <v>25</v>
      </c>
      <c r="M203" s="33"/>
      <c r="N203" s="36">
        <v>200135.0</v>
      </c>
      <c r="O203" s="36">
        <v>714104.0</v>
      </c>
      <c r="P203" s="2"/>
      <c r="Q203" s="2"/>
      <c r="R203" s="2"/>
      <c r="S203" s="2"/>
    </row>
    <row r="204">
      <c r="A204" s="26">
        <v>145004.0</v>
      </c>
      <c r="B204" s="27">
        <v>145001.0</v>
      </c>
      <c r="C204" s="27" t="s">
        <v>337</v>
      </c>
      <c r="D204" s="28" t="s">
        <v>28</v>
      </c>
      <c r="E204" s="28">
        <v>1352.4</v>
      </c>
      <c r="F204" s="29"/>
      <c r="G204" s="28" t="s">
        <v>65</v>
      </c>
      <c r="H204" s="28" t="s">
        <v>119</v>
      </c>
      <c r="I204" s="30" t="s">
        <v>230</v>
      </c>
      <c r="J204" s="30">
        <v>0.0</v>
      </c>
      <c r="K204" s="31">
        <v>0.0</v>
      </c>
      <c r="L204" s="32" t="s">
        <v>25</v>
      </c>
      <c r="M204" s="33"/>
      <c r="N204" s="36">
        <v>712504.0</v>
      </c>
      <c r="O204" s="36">
        <v>714101.0</v>
      </c>
      <c r="P204" s="2"/>
      <c r="Q204" s="2"/>
      <c r="R204" s="2"/>
      <c r="S204" s="2"/>
    </row>
    <row r="205">
      <c r="A205" s="26">
        <v>145104.0</v>
      </c>
      <c r="B205" s="27">
        <v>145101.0</v>
      </c>
      <c r="C205" s="27" t="s">
        <v>338</v>
      </c>
      <c r="D205" s="28" t="s">
        <v>28</v>
      </c>
      <c r="E205" s="28">
        <v>1352.4</v>
      </c>
      <c r="F205" s="29"/>
      <c r="G205" s="28" t="s">
        <v>339</v>
      </c>
      <c r="H205" s="28" t="s">
        <v>114</v>
      </c>
      <c r="I205" s="30" t="s">
        <v>66</v>
      </c>
      <c r="J205" s="30">
        <v>0.0</v>
      </c>
      <c r="K205" s="31" t="s">
        <v>58</v>
      </c>
      <c r="L205" s="32" t="s">
        <v>25</v>
      </c>
      <c r="M205" s="33"/>
      <c r="N205" s="34"/>
      <c r="O205" s="34"/>
      <c r="P205" s="2"/>
      <c r="Q205" s="2"/>
      <c r="R205" s="2"/>
      <c r="S205" s="2"/>
    </row>
    <row r="206">
      <c r="A206" s="26">
        <v>145134.0</v>
      </c>
      <c r="B206" s="27">
        <v>145101.0</v>
      </c>
      <c r="C206" s="27" t="s">
        <v>340</v>
      </c>
      <c r="D206" s="28" t="s">
        <v>28</v>
      </c>
      <c r="E206" s="28">
        <v>440.0</v>
      </c>
      <c r="F206" s="29"/>
      <c r="G206" s="28" t="s">
        <v>341</v>
      </c>
      <c r="H206" s="28" t="s">
        <v>106</v>
      </c>
      <c r="I206" s="30" t="s">
        <v>107</v>
      </c>
      <c r="J206" s="30">
        <v>0.0</v>
      </c>
      <c r="K206" s="31" t="s">
        <v>58</v>
      </c>
      <c r="L206" s="32" t="s">
        <v>25</v>
      </c>
      <c r="M206" s="33"/>
      <c r="N206" s="34"/>
      <c r="O206" s="34"/>
      <c r="P206" s="2"/>
      <c r="Q206" s="2"/>
      <c r="R206" s="2"/>
      <c r="S206" s="2"/>
    </row>
    <row r="207">
      <c r="A207" s="26" t="s">
        <v>342</v>
      </c>
      <c r="B207" s="27">
        <v>145101.0</v>
      </c>
      <c r="C207" s="27" t="s">
        <v>343</v>
      </c>
      <c r="D207" s="28" t="s">
        <v>28</v>
      </c>
      <c r="E207" s="28">
        <v>440.0</v>
      </c>
      <c r="F207" s="29"/>
      <c r="G207" s="28" t="s">
        <v>341</v>
      </c>
      <c r="H207" s="28" t="s">
        <v>106</v>
      </c>
      <c r="I207" s="30" t="s">
        <v>107</v>
      </c>
      <c r="J207" s="30">
        <v>0.0</v>
      </c>
      <c r="K207" s="31">
        <v>0.0</v>
      </c>
      <c r="L207" s="32" t="s">
        <v>126</v>
      </c>
      <c r="M207" s="33"/>
      <c r="N207" s="34"/>
      <c r="O207" s="34"/>
      <c r="P207" s="2"/>
      <c r="Q207" s="2"/>
      <c r="R207" s="2"/>
      <c r="S207" s="2"/>
    </row>
    <row r="208">
      <c r="A208" s="26">
        <v>145155.0</v>
      </c>
      <c r="B208" s="27">
        <v>145101.0</v>
      </c>
      <c r="C208" s="27" t="s">
        <v>344</v>
      </c>
      <c r="D208" s="28" t="s">
        <v>99</v>
      </c>
      <c r="E208" s="28">
        <v>42.0</v>
      </c>
      <c r="F208" s="29">
        <v>1.0</v>
      </c>
      <c r="G208" s="28" t="s">
        <v>339</v>
      </c>
      <c r="H208" s="28" t="s">
        <v>100</v>
      </c>
      <c r="I208" s="30">
        <v>99521.0</v>
      </c>
      <c r="J208" s="30">
        <v>0.0</v>
      </c>
      <c r="K208" s="31" t="s">
        <v>24</v>
      </c>
      <c r="L208" s="32" t="s">
        <v>25</v>
      </c>
      <c r="M208" s="33"/>
      <c r="N208" s="34"/>
      <c r="O208" s="34"/>
      <c r="P208" s="2"/>
      <c r="Q208" s="2"/>
      <c r="R208" s="2"/>
      <c r="S208" s="2"/>
    </row>
    <row r="209">
      <c r="A209" s="26" t="s">
        <v>345</v>
      </c>
      <c r="B209" s="27">
        <v>145101.0</v>
      </c>
      <c r="C209" s="27" t="s">
        <v>346</v>
      </c>
      <c r="D209" s="28" t="s">
        <v>99</v>
      </c>
      <c r="E209" s="28">
        <v>42.0</v>
      </c>
      <c r="F209" s="29">
        <v>1.0</v>
      </c>
      <c r="G209" s="28" t="s">
        <v>339</v>
      </c>
      <c r="H209" s="28" t="s">
        <v>100</v>
      </c>
      <c r="I209" s="30">
        <v>99521.0</v>
      </c>
      <c r="J209" s="30">
        <v>0.0</v>
      </c>
      <c r="K209" s="31" t="s">
        <v>24</v>
      </c>
      <c r="L209" s="32" t="s">
        <v>126</v>
      </c>
      <c r="M209" s="33"/>
      <c r="N209" s="34"/>
      <c r="O209" s="34"/>
      <c r="P209" s="2"/>
      <c r="Q209" s="2"/>
      <c r="R209" s="2"/>
      <c r="S209" s="2"/>
    </row>
    <row r="210">
      <c r="A210" s="26">
        <v>145204.0</v>
      </c>
      <c r="B210" s="27">
        <v>145201.0</v>
      </c>
      <c r="C210" s="27" t="s">
        <v>347</v>
      </c>
      <c r="D210" s="28" t="s">
        <v>28</v>
      </c>
      <c r="E210" s="28">
        <v>1352.4</v>
      </c>
      <c r="F210" s="29"/>
      <c r="G210" s="28" t="s">
        <v>65</v>
      </c>
      <c r="H210" s="28" t="s">
        <v>119</v>
      </c>
      <c r="I210" s="30" t="s">
        <v>66</v>
      </c>
      <c r="J210" s="30">
        <v>0.0</v>
      </c>
      <c r="K210" s="31" t="s">
        <v>115</v>
      </c>
      <c r="L210" s="32" t="s">
        <v>25</v>
      </c>
      <c r="M210" s="33"/>
      <c r="N210" s="36">
        <v>712609.0</v>
      </c>
      <c r="O210" s="34"/>
      <c r="P210" s="2"/>
      <c r="Q210" s="2"/>
      <c r="R210" s="2"/>
      <c r="S210" s="2"/>
    </row>
    <row r="211">
      <c r="A211" s="26">
        <v>145232.0</v>
      </c>
      <c r="B211" s="27">
        <v>145201.0</v>
      </c>
      <c r="C211" s="27" t="s">
        <v>348</v>
      </c>
      <c r="D211" s="28" t="s">
        <v>28</v>
      </c>
      <c r="E211" s="28">
        <v>440.0</v>
      </c>
      <c r="F211" s="29"/>
      <c r="G211" s="28" t="s">
        <v>65</v>
      </c>
      <c r="H211" s="28" t="s">
        <v>123</v>
      </c>
      <c r="I211" s="30" t="s">
        <v>107</v>
      </c>
      <c r="J211" s="30">
        <v>0.0</v>
      </c>
      <c r="K211" s="31" t="s">
        <v>58</v>
      </c>
      <c r="L211" s="32" t="s">
        <v>25</v>
      </c>
      <c r="M211" s="33"/>
      <c r="N211" s="36">
        <v>712608.0</v>
      </c>
      <c r="O211" s="34"/>
      <c r="P211" s="2"/>
      <c r="Q211" s="2"/>
      <c r="R211" s="2"/>
      <c r="S211" s="2"/>
    </row>
    <row r="212">
      <c r="A212" s="26">
        <v>145255.0</v>
      </c>
      <c r="B212" s="27">
        <v>145201.0</v>
      </c>
      <c r="C212" s="27" t="s">
        <v>349</v>
      </c>
      <c r="D212" s="28" t="s">
        <v>99</v>
      </c>
      <c r="E212" s="28">
        <v>42.0</v>
      </c>
      <c r="F212" s="29">
        <v>1.0</v>
      </c>
      <c r="G212" s="28" t="s">
        <v>350</v>
      </c>
      <c r="H212" s="28" t="s">
        <v>100</v>
      </c>
      <c r="I212" s="30">
        <v>99521.0</v>
      </c>
      <c r="J212" s="30">
        <v>0.0</v>
      </c>
      <c r="K212" s="31" t="s">
        <v>24</v>
      </c>
      <c r="L212" s="32" t="s">
        <v>25</v>
      </c>
      <c r="M212" s="33"/>
      <c r="N212" s="34"/>
      <c r="O212" s="34"/>
      <c r="P212" s="2"/>
      <c r="Q212" s="2"/>
      <c r="R212" s="2"/>
      <c r="S212" s="2"/>
    </row>
    <row r="213">
      <c r="A213" s="26">
        <v>145305.0</v>
      </c>
      <c r="B213" s="27">
        <v>145301.0</v>
      </c>
      <c r="C213" s="27" t="s">
        <v>351</v>
      </c>
      <c r="D213" s="28" t="s">
        <v>21</v>
      </c>
      <c r="E213" s="28">
        <v>453.6</v>
      </c>
      <c r="F213" s="29"/>
      <c r="G213" s="28" t="s">
        <v>352</v>
      </c>
      <c r="H213" s="28" t="s">
        <v>162</v>
      </c>
      <c r="I213" s="30" t="s">
        <v>23</v>
      </c>
      <c r="J213" s="30">
        <v>0.0</v>
      </c>
      <c r="K213" s="31" t="s">
        <v>24</v>
      </c>
      <c r="L213" s="32" t="s">
        <v>25</v>
      </c>
      <c r="M213" s="33"/>
      <c r="N213" s="34"/>
      <c r="O213" s="34"/>
      <c r="P213" s="2"/>
      <c r="Q213" s="2"/>
      <c r="R213" s="2"/>
      <c r="S213" s="2"/>
    </row>
    <row r="214">
      <c r="A214" s="26">
        <v>145332.0</v>
      </c>
      <c r="B214" s="27">
        <v>145301.0</v>
      </c>
      <c r="C214" s="27" t="s">
        <v>353</v>
      </c>
      <c r="D214" s="28" t="s">
        <v>28</v>
      </c>
      <c r="E214" s="28">
        <v>440.0</v>
      </c>
      <c r="F214" s="29"/>
      <c r="G214" s="28" t="s">
        <v>352</v>
      </c>
      <c r="H214" s="28" t="s">
        <v>106</v>
      </c>
      <c r="I214" s="30" t="s">
        <v>107</v>
      </c>
      <c r="J214" s="30">
        <v>0.0</v>
      </c>
      <c r="K214" s="31">
        <v>0.0</v>
      </c>
      <c r="L214" s="32" t="s">
        <v>25</v>
      </c>
      <c r="M214" s="33"/>
      <c r="N214" s="34"/>
      <c r="O214" s="34"/>
      <c r="P214" s="2"/>
      <c r="Q214" s="2"/>
      <c r="R214" s="2"/>
      <c r="S214" s="2"/>
    </row>
    <row r="215">
      <c r="A215" s="26">
        <v>145355.0</v>
      </c>
      <c r="B215" s="27">
        <v>145301.0</v>
      </c>
      <c r="C215" s="27" t="s">
        <v>354</v>
      </c>
      <c r="D215" s="28" t="s">
        <v>99</v>
      </c>
      <c r="E215" s="28">
        <v>42.0</v>
      </c>
      <c r="F215" s="29">
        <v>1.0</v>
      </c>
      <c r="G215" s="28" t="s">
        <v>352</v>
      </c>
      <c r="H215" s="28" t="s">
        <v>100</v>
      </c>
      <c r="I215" s="30">
        <v>99521.0</v>
      </c>
      <c r="J215" s="30">
        <v>0.0</v>
      </c>
      <c r="K215" s="31" t="s">
        <v>24</v>
      </c>
      <c r="L215" s="32" t="s">
        <v>25</v>
      </c>
      <c r="M215" s="33"/>
      <c r="N215" s="34"/>
      <c r="O215" s="34"/>
      <c r="P215" s="2"/>
      <c r="Q215" s="2"/>
      <c r="R215" s="2"/>
      <c r="S215" s="2"/>
    </row>
    <row r="216">
      <c r="A216" s="26">
        <v>145402.0</v>
      </c>
      <c r="B216" s="27">
        <v>145401.0</v>
      </c>
      <c r="C216" s="27" t="s">
        <v>355</v>
      </c>
      <c r="D216" s="28" t="s">
        <v>28</v>
      </c>
      <c r="E216" s="28">
        <v>1008.0</v>
      </c>
      <c r="F216" s="28">
        <v>6.0</v>
      </c>
      <c r="G216" s="28">
        <v>0.0</v>
      </c>
      <c r="H216" s="28">
        <v>9916.0</v>
      </c>
      <c r="I216" s="30" t="s">
        <v>66</v>
      </c>
      <c r="J216" s="30">
        <v>90035.0</v>
      </c>
      <c r="K216" s="31" t="s">
        <v>58</v>
      </c>
      <c r="L216" s="32" t="s">
        <v>25</v>
      </c>
      <c r="M216" s="33"/>
      <c r="N216" s="36">
        <v>200251.0</v>
      </c>
      <c r="O216" s="36"/>
      <c r="P216" s="2"/>
      <c r="Q216" s="2"/>
      <c r="R216" s="2"/>
      <c r="S216" s="2"/>
    </row>
    <row r="217">
      <c r="A217" s="26">
        <v>145404.0</v>
      </c>
      <c r="B217" s="27">
        <v>145401.0</v>
      </c>
      <c r="C217" s="27" t="s">
        <v>356</v>
      </c>
      <c r="D217" s="28" t="s">
        <v>28</v>
      </c>
      <c r="E217" s="28">
        <v>1352.4</v>
      </c>
      <c r="F217" s="29"/>
      <c r="G217" s="28">
        <v>0.0</v>
      </c>
      <c r="H217" s="28" t="s">
        <v>91</v>
      </c>
      <c r="I217" s="30" t="s">
        <v>66</v>
      </c>
      <c r="J217" s="30">
        <v>0.0</v>
      </c>
      <c r="K217" s="31">
        <v>0.0</v>
      </c>
      <c r="L217" s="32" t="s">
        <v>25</v>
      </c>
      <c r="M217" s="33"/>
      <c r="N217" s="36">
        <v>712102.0</v>
      </c>
      <c r="O217" s="36">
        <v>710202.0</v>
      </c>
      <c r="P217" s="2"/>
      <c r="Q217" s="2"/>
      <c r="R217" s="2"/>
      <c r="S217" s="2"/>
    </row>
    <row r="218">
      <c r="A218" s="26">
        <v>145405.0</v>
      </c>
      <c r="B218" s="27">
        <v>145401.0</v>
      </c>
      <c r="C218" s="27" t="s">
        <v>357</v>
      </c>
      <c r="D218" s="28" t="s">
        <v>21</v>
      </c>
      <c r="E218" s="28">
        <v>453.6</v>
      </c>
      <c r="F218" s="29"/>
      <c r="G218" s="28">
        <v>0.0</v>
      </c>
      <c r="H218" s="28" t="s">
        <v>22</v>
      </c>
      <c r="I218" s="30" t="s">
        <v>23</v>
      </c>
      <c r="J218" s="30">
        <v>0.0</v>
      </c>
      <c r="K218" s="31" t="s">
        <v>24</v>
      </c>
      <c r="L218" s="32" t="s">
        <v>25</v>
      </c>
      <c r="M218" s="33"/>
      <c r="N218" s="34"/>
      <c r="O218" s="34"/>
      <c r="P218" s="2"/>
      <c r="Q218" s="2"/>
      <c r="R218" s="2"/>
      <c r="S218" s="2"/>
    </row>
    <row r="219">
      <c r="A219" s="26">
        <v>145455.0</v>
      </c>
      <c r="B219" s="27">
        <v>145401.0</v>
      </c>
      <c r="C219" s="27" t="s">
        <v>358</v>
      </c>
      <c r="D219" s="28" t="s">
        <v>99</v>
      </c>
      <c r="E219" s="28">
        <v>42.0</v>
      </c>
      <c r="F219" s="29">
        <v>1.0</v>
      </c>
      <c r="G219" s="28">
        <v>0.0</v>
      </c>
      <c r="H219" s="28" t="s">
        <v>100</v>
      </c>
      <c r="I219" s="30">
        <v>99521.0</v>
      </c>
      <c r="J219" s="30">
        <v>0.0</v>
      </c>
      <c r="K219" s="31" t="s">
        <v>24</v>
      </c>
      <c r="L219" s="32" t="s">
        <v>25</v>
      </c>
      <c r="M219" s="33"/>
      <c r="N219" s="34"/>
      <c r="O219" s="34"/>
      <c r="P219" s="2"/>
      <c r="Q219" s="2"/>
      <c r="R219" s="2"/>
      <c r="S219" s="2"/>
    </row>
    <row r="220">
      <c r="A220" s="26">
        <v>145602.0</v>
      </c>
      <c r="B220" s="27">
        <v>1456011.0</v>
      </c>
      <c r="C220" s="27" t="s">
        <v>359</v>
      </c>
      <c r="D220" s="28" t="s">
        <v>79</v>
      </c>
      <c r="E220" s="28">
        <v>900.0</v>
      </c>
      <c r="F220" s="29">
        <v>5.0</v>
      </c>
      <c r="G220" s="28">
        <v>0.0</v>
      </c>
      <c r="H220" s="28"/>
      <c r="I220" s="30">
        <v>9900.0</v>
      </c>
      <c r="J220" s="30">
        <v>0.0</v>
      </c>
      <c r="K220" s="31" t="s">
        <v>58</v>
      </c>
      <c r="L220" s="32" t="s">
        <v>25</v>
      </c>
      <c r="M220" s="33"/>
      <c r="N220" s="34"/>
      <c r="O220" s="34"/>
      <c r="P220" s="2"/>
      <c r="Q220" s="2"/>
      <c r="R220" s="2"/>
      <c r="S220" s="2"/>
    </row>
    <row r="221">
      <c r="A221" s="26" t="s">
        <v>360</v>
      </c>
      <c r="B221" s="27">
        <v>1456012.0</v>
      </c>
      <c r="C221" s="27" t="s">
        <v>361</v>
      </c>
      <c r="D221" s="28" t="s">
        <v>28</v>
      </c>
      <c r="E221" s="28">
        <v>1008.0</v>
      </c>
      <c r="F221" s="29"/>
      <c r="G221" s="28" t="s">
        <v>362</v>
      </c>
      <c r="H221" s="28" t="s">
        <v>363</v>
      </c>
      <c r="I221" s="30" t="s">
        <v>87</v>
      </c>
      <c r="J221" s="30" t="s">
        <v>196</v>
      </c>
      <c r="K221" s="31">
        <v>0.0</v>
      </c>
      <c r="L221" s="32" t="s">
        <v>143</v>
      </c>
      <c r="M221" s="33"/>
      <c r="N221" s="34"/>
      <c r="O221" s="34"/>
      <c r="P221" s="2"/>
      <c r="Q221" s="2"/>
      <c r="R221" s="2"/>
      <c r="S221" s="2"/>
    </row>
    <row r="222">
      <c r="A222" s="26">
        <v>145604.0</v>
      </c>
      <c r="B222" s="27">
        <v>1456011.0</v>
      </c>
      <c r="C222" s="27" t="s">
        <v>364</v>
      </c>
      <c r="D222" s="28" t="s">
        <v>28</v>
      </c>
      <c r="E222" s="28">
        <v>1352.4</v>
      </c>
      <c r="F222" s="29"/>
      <c r="G222" s="28" t="s">
        <v>362</v>
      </c>
      <c r="H222" s="28" t="s">
        <v>138</v>
      </c>
      <c r="I222" s="30" t="s">
        <v>87</v>
      </c>
      <c r="J222" s="30">
        <v>0.0</v>
      </c>
      <c r="K222" s="31">
        <v>0.0</v>
      </c>
      <c r="L222" s="32" t="s">
        <v>25</v>
      </c>
      <c r="M222" s="33"/>
      <c r="N222" s="36">
        <v>710102.0</v>
      </c>
      <c r="O222" s="36">
        <v>710202.0</v>
      </c>
      <c r="P222" s="2"/>
      <c r="Q222" s="2"/>
      <c r="R222" s="2"/>
      <c r="S222" s="2"/>
    </row>
    <row r="223">
      <c r="A223" s="26" t="s">
        <v>365</v>
      </c>
      <c r="B223" s="27">
        <v>1456011.0</v>
      </c>
      <c r="C223" s="27" t="s">
        <v>366</v>
      </c>
      <c r="D223" s="28" t="s">
        <v>28</v>
      </c>
      <c r="E223" s="28">
        <v>1352.4</v>
      </c>
      <c r="F223" s="29"/>
      <c r="G223" s="28" t="s">
        <v>362</v>
      </c>
      <c r="H223" s="28" t="s">
        <v>138</v>
      </c>
      <c r="I223" s="30" t="s">
        <v>87</v>
      </c>
      <c r="J223" s="30">
        <v>0.0</v>
      </c>
      <c r="K223" s="31">
        <v>0.0</v>
      </c>
      <c r="L223" s="32" t="s">
        <v>367</v>
      </c>
      <c r="M223" s="33"/>
      <c r="N223" s="36">
        <v>714608.0</v>
      </c>
      <c r="O223" s="36">
        <v>714608.0</v>
      </c>
      <c r="P223" s="2"/>
      <c r="Q223" s="2"/>
      <c r="R223" s="2"/>
      <c r="S223" s="2"/>
    </row>
    <row r="224">
      <c r="A224" s="26" t="s">
        <v>368</v>
      </c>
      <c r="B224" s="27">
        <v>1456012.0</v>
      </c>
      <c r="C224" s="27" t="s">
        <v>369</v>
      </c>
      <c r="D224" s="28" t="s">
        <v>28</v>
      </c>
      <c r="E224" s="28">
        <v>1352.4</v>
      </c>
      <c r="F224" s="29"/>
      <c r="G224" s="28" t="s">
        <v>362</v>
      </c>
      <c r="H224" s="28" t="s">
        <v>370</v>
      </c>
      <c r="I224" s="30" t="s">
        <v>66</v>
      </c>
      <c r="J224" s="30">
        <v>0.0</v>
      </c>
      <c r="K224" s="31">
        <v>0.0</v>
      </c>
      <c r="L224" s="32" t="s">
        <v>143</v>
      </c>
      <c r="M224" s="33"/>
      <c r="N224" s="34"/>
      <c r="O224" s="34"/>
      <c r="P224" s="2"/>
      <c r="Q224" s="2"/>
      <c r="R224" s="2"/>
      <c r="S224" s="2"/>
    </row>
    <row r="225">
      <c r="A225" s="26">
        <v>145605.0</v>
      </c>
      <c r="B225" s="27">
        <v>1456011.0</v>
      </c>
      <c r="C225" s="27" t="s">
        <v>371</v>
      </c>
      <c r="D225" s="28" t="s">
        <v>21</v>
      </c>
      <c r="E225" s="28">
        <v>453.6</v>
      </c>
      <c r="F225" s="29"/>
      <c r="G225" s="28" t="s">
        <v>362</v>
      </c>
      <c r="H225" s="28" t="s">
        <v>293</v>
      </c>
      <c r="I225" s="30" t="s">
        <v>23</v>
      </c>
      <c r="J225" s="30">
        <v>0.0</v>
      </c>
      <c r="K225" s="31" t="s">
        <v>24</v>
      </c>
      <c r="L225" s="32" t="s">
        <v>25</v>
      </c>
      <c r="M225" s="33"/>
      <c r="N225" s="34"/>
      <c r="O225" s="34"/>
      <c r="P225" s="2"/>
      <c r="Q225" s="2"/>
      <c r="R225" s="2"/>
      <c r="S225" s="2"/>
    </row>
    <row r="226">
      <c r="A226" s="26" t="s">
        <v>372</v>
      </c>
      <c r="B226" s="27">
        <v>1456012.0</v>
      </c>
      <c r="C226" s="27" t="s">
        <v>373</v>
      </c>
      <c r="D226" s="28" t="s">
        <v>21</v>
      </c>
      <c r="E226" s="28">
        <v>453.6</v>
      </c>
      <c r="F226" s="29"/>
      <c r="G226" s="28" t="s">
        <v>362</v>
      </c>
      <c r="H226" s="28" t="s">
        <v>293</v>
      </c>
      <c r="I226" s="30" t="s">
        <v>23</v>
      </c>
      <c r="J226" s="30">
        <v>0.0</v>
      </c>
      <c r="K226" s="31" t="s">
        <v>24</v>
      </c>
      <c r="L226" s="32" t="s">
        <v>143</v>
      </c>
      <c r="M226" s="33"/>
      <c r="N226" s="34"/>
      <c r="O226" s="34"/>
      <c r="P226" s="2"/>
      <c r="Q226" s="2"/>
      <c r="R226" s="2"/>
      <c r="S226" s="2"/>
    </row>
    <row r="227">
      <c r="A227" s="26">
        <v>145904.0</v>
      </c>
      <c r="B227" s="27">
        <v>145901.0</v>
      </c>
      <c r="C227" s="27" t="s">
        <v>374</v>
      </c>
      <c r="D227" s="28" t="s">
        <v>28</v>
      </c>
      <c r="E227" s="28">
        <v>1352.4</v>
      </c>
      <c r="F227" s="29"/>
      <c r="G227" s="28" t="s">
        <v>65</v>
      </c>
      <c r="H227" s="28" t="s">
        <v>119</v>
      </c>
      <c r="I227" s="30" t="s">
        <v>87</v>
      </c>
      <c r="J227" s="30">
        <v>0.0</v>
      </c>
      <c r="K227" s="31">
        <v>0.0</v>
      </c>
      <c r="L227" s="32" t="s">
        <v>25</v>
      </c>
      <c r="M227" s="33"/>
      <c r="N227" s="36">
        <v>712607.0</v>
      </c>
      <c r="O227" s="36">
        <v>710202.0</v>
      </c>
      <c r="P227" s="2"/>
      <c r="Q227" s="2"/>
      <c r="R227" s="2"/>
      <c r="S227" s="2"/>
    </row>
    <row r="228">
      <c r="A228" s="26">
        <v>145905.0</v>
      </c>
      <c r="B228" s="27">
        <v>145901.0</v>
      </c>
      <c r="C228" s="27" t="s">
        <v>375</v>
      </c>
      <c r="D228" s="28" t="s">
        <v>21</v>
      </c>
      <c r="E228" s="28">
        <v>453.6</v>
      </c>
      <c r="F228" s="29"/>
      <c r="G228" s="28">
        <v>0.0</v>
      </c>
      <c r="H228" s="28" t="s">
        <v>22</v>
      </c>
      <c r="I228" s="30" t="s">
        <v>23</v>
      </c>
      <c r="J228" s="30">
        <v>0.0</v>
      </c>
      <c r="K228" s="31" t="s">
        <v>24</v>
      </c>
      <c r="L228" s="32" t="s">
        <v>25</v>
      </c>
      <c r="M228" s="33"/>
      <c r="N228" s="34"/>
      <c r="O228" s="34"/>
      <c r="P228" s="2"/>
      <c r="Q228" s="2"/>
      <c r="R228" s="2"/>
      <c r="S228" s="2"/>
    </row>
    <row r="229">
      <c r="A229" s="26">
        <v>146004.0</v>
      </c>
      <c r="B229" s="27">
        <v>146001.0</v>
      </c>
      <c r="C229" s="27" t="s">
        <v>376</v>
      </c>
      <c r="D229" s="28" t="s">
        <v>28</v>
      </c>
      <c r="E229" s="28">
        <v>1352.4</v>
      </c>
      <c r="F229" s="29"/>
      <c r="G229" s="28">
        <v>0.0</v>
      </c>
      <c r="H229" s="28" t="s">
        <v>91</v>
      </c>
      <c r="I229" s="30" t="s">
        <v>66</v>
      </c>
      <c r="J229" s="30">
        <v>0.0</v>
      </c>
      <c r="K229" s="31" t="s">
        <v>58</v>
      </c>
      <c r="L229" s="32" t="s">
        <v>25</v>
      </c>
      <c r="M229" s="33"/>
      <c r="N229" s="36">
        <v>712504.0</v>
      </c>
      <c r="O229" s="34"/>
      <c r="P229" s="2"/>
      <c r="Q229" s="2"/>
      <c r="R229" s="2"/>
      <c r="S229" s="2"/>
    </row>
    <row r="230">
      <c r="A230" s="26">
        <v>146032.0</v>
      </c>
      <c r="B230" s="27">
        <v>146001.0</v>
      </c>
      <c r="C230" s="27" t="s">
        <v>377</v>
      </c>
      <c r="D230" s="28" t="s">
        <v>28</v>
      </c>
      <c r="E230" s="28">
        <v>440.0</v>
      </c>
      <c r="F230" s="29"/>
      <c r="G230" s="28">
        <v>0.0</v>
      </c>
      <c r="H230" s="28" t="s">
        <v>123</v>
      </c>
      <c r="I230" s="30" t="s">
        <v>107</v>
      </c>
      <c r="J230" s="30">
        <v>0.0</v>
      </c>
      <c r="K230" s="31">
        <v>0.0</v>
      </c>
      <c r="L230" s="32" t="s">
        <v>25</v>
      </c>
      <c r="M230" s="33"/>
      <c r="N230" s="36">
        <v>121001.0</v>
      </c>
      <c r="O230" s="36">
        <v>710202.0</v>
      </c>
      <c r="P230" s="2"/>
      <c r="Q230" s="2"/>
      <c r="R230" s="2"/>
      <c r="S230" s="2"/>
    </row>
    <row r="231">
      <c r="A231" s="26">
        <v>146104.0</v>
      </c>
      <c r="B231" s="27">
        <v>146102.0</v>
      </c>
      <c r="C231" s="27" t="s">
        <v>378</v>
      </c>
      <c r="D231" s="28" t="s">
        <v>28</v>
      </c>
      <c r="E231" s="28">
        <v>1352.4</v>
      </c>
      <c r="F231" s="29"/>
      <c r="G231" s="28" t="s">
        <v>379</v>
      </c>
      <c r="H231" s="28" t="s">
        <v>164</v>
      </c>
      <c r="I231" s="30" t="s">
        <v>66</v>
      </c>
      <c r="J231" s="30">
        <v>0.0</v>
      </c>
      <c r="K231" s="31">
        <v>0.0</v>
      </c>
      <c r="L231" s="32" t="s">
        <v>25</v>
      </c>
      <c r="M231" s="33"/>
      <c r="N231" s="36">
        <v>200253.0</v>
      </c>
      <c r="O231" s="36">
        <v>712203.0</v>
      </c>
      <c r="P231" s="2"/>
      <c r="Q231" s="2"/>
      <c r="R231" s="2"/>
      <c r="S231" s="2"/>
    </row>
    <row r="232">
      <c r="A232" s="26">
        <v>146204.0</v>
      </c>
      <c r="B232" s="27">
        <v>146201.0</v>
      </c>
      <c r="C232" s="27" t="s">
        <v>380</v>
      </c>
      <c r="D232" s="28" t="s">
        <v>28</v>
      </c>
      <c r="E232" s="28">
        <v>1352.4</v>
      </c>
      <c r="F232" s="29"/>
      <c r="G232" s="28" t="s">
        <v>381</v>
      </c>
      <c r="H232" s="28" t="s">
        <v>114</v>
      </c>
      <c r="I232" s="30" t="s">
        <v>66</v>
      </c>
      <c r="J232" s="30">
        <v>0.0</v>
      </c>
      <c r="K232" s="31">
        <v>0.0</v>
      </c>
      <c r="L232" s="32" t="s">
        <v>25</v>
      </c>
      <c r="M232" s="33"/>
      <c r="N232" s="34"/>
      <c r="O232" s="34"/>
      <c r="P232" s="2"/>
      <c r="Q232" s="2"/>
      <c r="R232" s="2"/>
      <c r="S232" s="2"/>
    </row>
    <row r="233">
      <c r="A233" s="26">
        <v>146332.0</v>
      </c>
      <c r="B233" s="27">
        <v>146301.0</v>
      </c>
      <c r="C233" s="27" t="s">
        <v>382</v>
      </c>
      <c r="D233" s="28" t="s">
        <v>28</v>
      </c>
      <c r="E233" s="28">
        <v>693.0</v>
      </c>
      <c r="F233" s="29"/>
      <c r="G233" s="28">
        <v>0.0</v>
      </c>
      <c r="H233" s="28" t="s">
        <v>383</v>
      </c>
      <c r="I233" s="30" t="s">
        <v>384</v>
      </c>
      <c r="J233" s="30">
        <v>0.0</v>
      </c>
      <c r="K233" s="31" t="s">
        <v>58</v>
      </c>
      <c r="L233" s="32" t="s">
        <v>25</v>
      </c>
      <c r="M233" s="33"/>
      <c r="N233" s="34"/>
      <c r="O233" s="34"/>
      <c r="P233" s="2"/>
      <c r="Q233" s="2"/>
      <c r="R233" s="2"/>
      <c r="S233" s="2"/>
    </row>
    <row r="234">
      <c r="A234" s="26">
        <v>146504.0</v>
      </c>
      <c r="B234" s="27">
        <v>146501.0</v>
      </c>
      <c r="C234" s="27" t="s">
        <v>385</v>
      </c>
      <c r="D234" s="28" t="s">
        <v>28</v>
      </c>
      <c r="E234" s="28">
        <v>1352.4</v>
      </c>
      <c r="F234" s="29"/>
      <c r="G234" s="28" t="s">
        <v>288</v>
      </c>
      <c r="H234" s="28" t="s">
        <v>114</v>
      </c>
      <c r="I234" s="30" t="s">
        <v>87</v>
      </c>
      <c r="J234" s="30">
        <v>0.0</v>
      </c>
      <c r="K234" s="31" t="s">
        <v>24</v>
      </c>
      <c r="L234" s="32" t="s">
        <v>25</v>
      </c>
      <c r="M234" s="33"/>
      <c r="N234" s="34"/>
      <c r="O234" s="34"/>
      <c r="P234" s="2"/>
      <c r="Q234" s="2"/>
      <c r="R234" s="2"/>
      <c r="S234" s="2"/>
    </row>
    <row r="235">
      <c r="A235" s="26">
        <v>146704.0</v>
      </c>
      <c r="B235" s="27">
        <v>146701.0</v>
      </c>
      <c r="C235" s="27" t="s">
        <v>386</v>
      </c>
      <c r="D235" s="28" t="s">
        <v>28</v>
      </c>
      <c r="E235" s="28">
        <v>1352.4</v>
      </c>
      <c r="F235" s="29"/>
      <c r="G235" s="28">
        <v>0.0</v>
      </c>
      <c r="H235" s="28" t="s">
        <v>164</v>
      </c>
      <c r="I235" s="30" t="s">
        <v>87</v>
      </c>
      <c r="J235" s="30">
        <v>0.0</v>
      </c>
      <c r="K235" s="31" t="s">
        <v>24</v>
      </c>
      <c r="L235" s="32" t="s">
        <v>25</v>
      </c>
      <c r="M235" s="33"/>
      <c r="N235" s="34"/>
      <c r="O235" s="34"/>
      <c r="P235" s="2"/>
      <c r="Q235" s="2"/>
      <c r="R235" s="2"/>
      <c r="S235" s="2"/>
    </row>
    <row r="236">
      <c r="A236" s="26">
        <v>150004.0</v>
      </c>
      <c r="B236" s="27">
        <v>150001.0</v>
      </c>
      <c r="C236" s="27" t="s">
        <v>387</v>
      </c>
      <c r="D236" s="28" t="s">
        <v>28</v>
      </c>
      <c r="E236" s="28">
        <v>1352.4</v>
      </c>
      <c r="F236" s="29"/>
      <c r="G236" s="28">
        <v>0.0</v>
      </c>
      <c r="H236" s="28" t="s">
        <v>91</v>
      </c>
      <c r="I236" s="30" t="s">
        <v>92</v>
      </c>
      <c r="J236" s="30">
        <v>0.0</v>
      </c>
      <c r="K236" s="31" t="s">
        <v>58</v>
      </c>
      <c r="L236" s="32" t="s">
        <v>25</v>
      </c>
      <c r="M236" s="33"/>
      <c r="N236" s="36">
        <v>712402.0</v>
      </c>
      <c r="O236" s="34"/>
      <c r="P236" s="2"/>
      <c r="Q236" s="2"/>
      <c r="R236" s="3"/>
      <c r="S236" s="2"/>
    </row>
    <row r="237">
      <c r="A237" s="26">
        <v>150504.0</v>
      </c>
      <c r="B237" s="27">
        <v>150501.0</v>
      </c>
      <c r="C237" s="27" t="s">
        <v>388</v>
      </c>
      <c r="D237" s="28" t="s">
        <v>28</v>
      </c>
      <c r="E237" s="28">
        <v>1352.4</v>
      </c>
      <c r="F237" s="29"/>
      <c r="G237" s="28">
        <v>0.0</v>
      </c>
      <c r="H237" s="28" t="s">
        <v>91</v>
      </c>
      <c r="I237" s="30" t="s">
        <v>230</v>
      </c>
      <c r="J237" s="30">
        <v>0.0</v>
      </c>
      <c r="K237" s="31" t="s">
        <v>24</v>
      </c>
      <c r="L237" s="32" t="s">
        <v>25</v>
      </c>
      <c r="M237" s="33"/>
      <c r="N237" s="34"/>
      <c r="O237" s="34"/>
      <c r="P237" s="2"/>
      <c r="Q237" s="3"/>
      <c r="R237" s="2"/>
      <c r="S237" s="2"/>
    </row>
    <row r="238">
      <c r="A238" s="26">
        <v>151004.0</v>
      </c>
      <c r="B238" s="27">
        <v>151001.0</v>
      </c>
      <c r="C238" s="27" t="s">
        <v>389</v>
      </c>
      <c r="D238" s="28" t="s">
        <v>28</v>
      </c>
      <c r="E238" s="28">
        <v>1352.4</v>
      </c>
      <c r="F238" s="29"/>
      <c r="G238" s="28">
        <v>0.0</v>
      </c>
      <c r="H238" s="28" t="s">
        <v>91</v>
      </c>
      <c r="I238" s="30" t="s">
        <v>92</v>
      </c>
      <c r="J238" s="30">
        <v>0.0</v>
      </c>
      <c r="K238" s="31" t="s">
        <v>58</v>
      </c>
      <c r="L238" s="32" t="s">
        <v>25</v>
      </c>
      <c r="M238" s="33"/>
      <c r="N238" s="36">
        <v>712310.0</v>
      </c>
      <c r="O238" s="34"/>
      <c r="P238" s="2"/>
      <c r="Q238" s="2"/>
      <c r="R238" s="2"/>
      <c r="S238" s="2"/>
    </row>
    <row r="239">
      <c r="A239" s="26">
        <v>151104.0</v>
      </c>
      <c r="B239" s="27">
        <v>151101.0</v>
      </c>
      <c r="C239" s="27" t="s">
        <v>390</v>
      </c>
      <c r="D239" s="28" t="s">
        <v>28</v>
      </c>
      <c r="E239" s="28">
        <v>1352.4</v>
      </c>
      <c r="F239" s="29"/>
      <c r="G239" s="28">
        <v>0.0</v>
      </c>
      <c r="H239" s="28" t="s">
        <v>91</v>
      </c>
      <c r="I239" s="30" t="s">
        <v>92</v>
      </c>
      <c r="J239" s="30">
        <v>0.0</v>
      </c>
      <c r="K239" s="31" t="s">
        <v>115</v>
      </c>
      <c r="L239" s="32" t="s">
        <v>25</v>
      </c>
      <c r="M239" s="33"/>
      <c r="N239" s="36">
        <v>712403.0</v>
      </c>
      <c r="O239" s="34"/>
      <c r="P239" s="2"/>
      <c r="Q239" s="2"/>
      <c r="R239" s="2"/>
      <c r="S239" s="2"/>
    </row>
    <row r="240">
      <c r="A240" s="26">
        <v>151304.0</v>
      </c>
      <c r="B240" s="27">
        <v>151301.0</v>
      </c>
      <c r="C240" s="27" t="s">
        <v>391</v>
      </c>
      <c r="D240" s="28" t="s">
        <v>28</v>
      </c>
      <c r="E240" s="28">
        <v>1352.4</v>
      </c>
      <c r="F240" s="29"/>
      <c r="G240" s="28">
        <v>0.0</v>
      </c>
      <c r="H240" s="28" t="s">
        <v>91</v>
      </c>
      <c r="I240" s="30" t="s">
        <v>92</v>
      </c>
      <c r="J240" s="30">
        <v>0.0</v>
      </c>
      <c r="K240" s="31" t="s">
        <v>115</v>
      </c>
      <c r="L240" s="32" t="s">
        <v>25</v>
      </c>
      <c r="M240" s="33"/>
      <c r="N240" s="34"/>
      <c r="O240" s="34"/>
      <c r="P240" s="2"/>
      <c r="Q240" s="2"/>
      <c r="R240" s="2"/>
      <c r="S240" s="2"/>
    </row>
    <row r="241">
      <c r="A241" s="26">
        <v>151804.0</v>
      </c>
      <c r="B241" s="27">
        <v>151801.0</v>
      </c>
      <c r="C241" s="27" t="s">
        <v>392</v>
      </c>
      <c r="D241" s="28" t="s">
        <v>28</v>
      </c>
      <c r="E241" s="28">
        <v>1352.4</v>
      </c>
      <c r="F241" s="29"/>
      <c r="G241" s="28">
        <v>0.0</v>
      </c>
      <c r="H241" s="28" t="s">
        <v>91</v>
      </c>
      <c r="I241" s="30" t="s">
        <v>92</v>
      </c>
      <c r="J241" s="30">
        <v>0.0</v>
      </c>
      <c r="K241" s="31" t="s">
        <v>58</v>
      </c>
      <c r="L241" s="32" t="s">
        <v>25</v>
      </c>
      <c r="M241" s="33"/>
      <c r="N241" s="36">
        <v>712309.0</v>
      </c>
      <c r="O241" s="34"/>
      <c r="P241" s="2"/>
      <c r="Q241" s="2"/>
      <c r="R241" s="2"/>
      <c r="S241" s="2"/>
    </row>
    <row r="242">
      <c r="A242" s="26" t="s">
        <v>393</v>
      </c>
      <c r="B242" s="27">
        <v>151901.0</v>
      </c>
      <c r="C242" s="27" t="s">
        <v>394</v>
      </c>
      <c r="D242" s="28" t="s">
        <v>28</v>
      </c>
      <c r="E242" s="28">
        <v>630.0</v>
      </c>
      <c r="F242" s="28">
        <v>78.0</v>
      </c>
      <c r="G242" s="28">
        <v>0.0</v>
      </c>
      <c r="H242" s="28" t="s">
        <v>395</v>
      </c>
      <c r="I242" s="30" t="s">
        <v>87</v>
      </c>
      <c r="J242" s="30" t="s">
        <v>396</v>
      </c>
      <c r="K242" s="31" t="s">
        <v>24</v>
      </c>
      <c r="L242" s="32" t="s">
        <v>25</v>
      </c>
      <c r="M242" s="33"/>
      <c r="N242" s="34"/>
      <c r="O242" s="34"/>
      <c r="Q242" s="2"/>
      <c r="R242" s="2"/>
      <c r="S242" s="2"/>
    </row>
    <row r="243">
      <c r="A243" s="26">
        <v>151904.0</v>
      </c>
      <c r="B243" s="27">
        <v>151901.0</v>
      </c>
      <c r="C243" s="27" t="s">
        <v>397</v>
      </c>
      <c r="D243" s="28" t="s">
        <v>28</v>
      </c>
      <c r="E243" s="28">
        <v>1352.4</v>
      </c>
      <c r="F243" s="29"/>
      <c r="G243" s="28">
        <v>0.0</v>
      </c>
      <c r="H243" s="28"/>
      <c r="I243" s="30"/>
      <c r="J243" s="30">
        <v>0.0</v>
      </c>
      <c r="K243" s="31" t="s">
        <v>58</v>
      </c>
      <c r="L243" s="32" t="s">
        <v>25</v>
      </c>
      <c r="M243" s="33"/>
      <c r="N243" s="36">
        <v>712308.0</v>
      </c>
      <c r="O243" s="34"/>
      <c r="P243" s="2"/>
      <c r="Q243" s="2"/>
      <c r="R243" s="2"/>
      <c r="S243" s="2"/>
    </row>
    <row r="244">
      <c r="A244" s="26">
        <v>152104.0</v>
      </c>
      <c r="B244" s="27">
        <v>152101.0</v>
      </c>
      <c r="C244" s="27" t="s">
        <v>398</v>
      </c>
      <c r="D244" s="28" t="s">
        <v>28</v>
      </c>
      <c r="E244" s="28">
        <v>1352.4</v>
      </c>
      <c r="F244" s="29"/>
      <c r="G244" s="28">
        <v>0.0</v>
      </c>
      <c r="H244" s="28" t="s">
        <v>91</v>
      </c>
      <c r="I244" s="30" t="s">
        <v>92</v>
      </c>
      <c r="J244" s="30">
        <v>0.0</v>
      </c>
      <c r="K244" s="31">
        <v>0.0</v>
      </c>
      <c r="L244" s="32" t="s">
        <v>25</v>
      </c>
      <c r="M244" s="33"/>
      <c r="N244" s="36">
        <v>200152.0</v>
      </c>
      <c r="O244" s="36">
        <v>713105.0</v>
      </c>
      <c r="P244" s="2"/>
      <c r="Q244" s="2"/>
      <c r="R244" s="2"/>
      <c r="S244" s="2"/>
    </row>
    <row r="245">
      <c r="A245" s="26">
        <v>152504.0</v>
      </c>
      <c r="B245" s="27">
        <v>152501.0</v>
      </c>
      <c r="C245" s="27" t="s">
        <v>399</v>
      </c>
      <c r="D245" s="28" t="s">
        <v>28</v>
      </c>
      <c r="E245" s="28">
        <v>1352.4</v>
      </c>
      <c r="F245" s="29"/>
      <c r="G245" s="28">
        <v>0.0</v>
      </c>
      <c r="H245" s="28" t="s">
        <v>91</v>
      </c>
      <c r="I245" s="30" t="s">
        <v>92</v>
      </c>
      <c r="J245" s="30">
        <v>0.0</v>
      </c>
      <c r="K245" s="31" t="s">
        <v>58</v>
      </c>
      <c r="L245" s="32" t="s">
        <v>25</v>
      </c>
      <c r="M245" s="33"/>
      <c r="N245" s="36">
        <v>200143.0</v>
      </c>
      <c r="O245" s="34"/>
      <c r="P245" s="2"/>
      <c r="Q245" s="2"/>
      <c r="R245" s="2"/>
      <c r="S245" s="2"/>
    </row>
    <row r="246">
      <c r="A246" s="26">
        <v>152555.0</v>
      </c>
      <c r="B246" s="27">
        <v>152501.0</v>
      </c>
      <c r="C246" s="27" t="s">
        <v>400</v>
      </c>
      <c r="D246" s="28" t="s">
        <v>99</v>
      </c>
      <c r="E246" s="28">
        <v>42.0</v>
      </c>
      <c r="F246" s="29">
        <v>1.0</v>
      </c>
      <c r="G246" s="28">
        <v>0.0</v>
      </c>
      <c r="H246" s="28" t="s">
        <v>278</v>
      </c>
      <c r="I246" s="30">
        <v>0.0</v>
      </c>
      <c r="J246" s="30">
        <v>0.0</v>
      </c>
      <c r="K246" s="31" t="s">
        <v>24</v>
      </c>
      <c r="L246" s="32" t="s">
        <v>25</v>
      </c>
      <c r="M246" s="33"/>
      <c r="N246" s="34"/>
      <c r="O246" s="34"/>
      <c r="P246" s="2"/>
      <c r="Q246" s="2"/>
      <c r="R246" s="3"/>
      <c r="S246" s="2"/>
    </row>
    <row r="247">
      <c r="A247" s="26">
        <v>153004.0</v>
      </c>
      <c r="B247" s="27">
        <v>153001.0</v>
      </c>
      <c r="C247" s="27" t="s">
        <v>401</v>
      </c>
      <c r="D247" s="28" t="s">
        <v>28</v>
      </c>
      <c r="E247" s="28">
        <v>1352.4</v>
      </c>
      <c r="F247" s="29"/>
      <c r="G247" s="28" t="s">
        <v>65</v>
      </c>
      <c r="H247" s="28" t="s">
        <v>119</v>
      </c>
      <c r="I247" s="30" t="s">
        <v>66</v>
      </c>
      <c r="J247" s="30">
        <v>0.0</v>
      </c>
      <c r="K247" s="31" t="s">
        <v>115</v>
      </c>
      <c r="L247" s="32" t="s">
        <v>25</v>
      </c>
      <c r="M247" s="33"/>
      <c r="N247" s="36">
        <v>712307.0</v>
      </c>
      <c r="O247" s="34"/>
      <c r="P247" s="2"/>
      <c r="Q247" s="2"/>
      <c r="R247" s="3"/>
      <c r="S247" s="2"/>
    </row>
    <row r="248">
      <c r="A248" s="26">
        <v>153304.0</v>
      </c>
      <c r="B248" s="27">
        <v>153301.0</v>
      </c>
      <c r="C248" s="27" t="s">
        <v>402</v>
      </c>
      <c r="D248" s="28" t="s">
        <v>28</v>
      </c>
      <c r="E248" s="28">
        <v>1352.4</v>
      </c>
      <c r="F248" s="29"/>
      <c r="G248" s="28">
        <v>0.0</v>
      </c>
      <c r="H248" s="28" t="s">
        <v>91</v>
      </c>
      <c r="I248" s="30" t="s">
        <v>92</v>
      </c>
      <c r="J248" s="30">
        <v>0.0</v>
      </c>
      <c r="K248" s="31" t="s">
        <v>115</v>
      </c>
      <c r="L248" s="32" t="s">
        <v>25</v>
      </c>
      <c r="M248" s="33"/>
      <c r="N248" s="36">
        <v>712404.0</v>
      </c>
      <c r="O248" s="34"/>
      <c r="P248" s="2"/>
      <c r="Q248" s="2"/>
      <c r="R248" s="3"/>
      <c r="S248" s="2"/>
    </row>
    <row r="249">
      <c r="A249" s="26">
        <v>153532.0</v>
      </c>
      <c r="B249" s="27">
        <v>153501.0</v>
      </c>
      <c r="C249" s="27" t="s">
        <v>403</v>
      </c>
      <c r="D249" s="28" t="s">
        <v>28</v>
      </c>
      <c r="E249" s="28">
        <v>440.0</v>
      </c>
      <c r="F249" s="29"/>
      <c r="G249" s="28">
        <v>0.0</v>
      </c>
      <c r="H249" s="28" t="s">
        <v>404</v>
      </c>
      <c r="I249" s="30" t="s">
        <v>405</v>
      </c>
      <c r="J249" s="30">
        <v>0.0</v>
      </c>
      <c r="K249" s="31">
        <v>0.0</v>
      </c>
      <c r="L249" s="32" t="s">
        <v>25</v>
      </c>
      <c r="M249" s="33"/>
      <c r="N249" s="34"/>
      <c r="O249" s="34"/>
      <c r="P249" s="2"/>
      <c r="Q249" s="2"/>
      <c r="R249" s="2"/>
      <c r="S249" s="2"/>
    </row>
    <row r="250">
      <c r="A250" s="26">
        <v>153704.0</v>
      </c>
      <c r="B250" s="27">
        <v>153701.0</v>
      </c>
      <c r="C250" s="27" t="s">
        <v>406</v>
      </c>
      <c r="D250" s="28" t="s">
        <v>28</v>
      </c>
      <c r="E250" s="28">
        <v>1352.4</v>
      </c>
      <c r="F250" s="29"/>
      <c r="G250" s="28">
        <v>0.0</v>
      </c>
      <c r="H250" s="28" t="s">
        <v>91</v>
      </c>
      <c r="I250" s="30" t="s">
        <v>230</v>
      </c>
      <c r="J250" s="30">
        <v>0.0</v>
      </c>
      <c r="K250" s="31" t="s">
        <v>115</v>
      </c>
      <c r="L250" s="32" t="s">
        <v>25</v>
      </c>
      <c r="M250" s="33"/>
      <c r="N250" s="34"/>
      <c r="O250" s="34"/>
      <c r="P250" s="2"/>
      <c r="Q250" s="2"/>
      <c r="R250" s="2"/>
      <c r="S250" s="2"/>
    </row>
    <row r="251">
      <c r="A251" s="26">
        <v>153804.0</v>
      </c>
      <c r="B251" s="27">
        <v>153801.0</v>
      </c>
      <c r="C251" s="27" t="s">
        <v>407</v>
      </c>
      <c r="D251" s="28" t="s">
        <v>28</v>
      </c>
      <c r="E251" s="28">
        <v>1352.4</v>
      </c>
      <c r="F251" s="29"/>
      <c r="G251" s="28">
        <v>0.0</v>
      </c>
      <c r="H251" s="28" t="s">
        <v>91</v>
      </c>
      <c r="I251" s="30" t="s">
        <v>92</v>
      </c>
      <c r="J251" s="30">
        <v>0.0</v>
      </c>
      <c r="K251" s="31" t="s">
        <v>115</v>
      </c>
      <c r="L251" s="32" t="s">
        <v>25</v>
      </c>
      <c r="M251" s="33"/>
      <c r="N251" s="34"/>
      <c r="O251" s="34"/>
      <c r="P251" s="2"/>
      <c r="Q251" s="2"/>
      <c r="R251" s="2"/>
      <c r="S251" s="2"/>
    </row>
    <row r="252">
      <c r="A252" s="26">
        <v>153832.0</v>
      </c>
      <c r="B252" s="27">
        <v>153801.0</v>
      </c>
      <c r="C252" s="27" t="s">
        <v>408</v>
      </c>
      <c r="D252" s="28" t="s">
        <v>28</v>
      </c>
      <c r="E252" s="28">
        <v>440.0</v>
      </c>
      <c r="F252" s="29"/>
      <c r="G252" s="28">
        <v>0.0</v>
      </c>
      <c r="H252" s="28" t="s">
        <v>123</v>
      </c>
      <c r="I252" s="30" t="s">
        <v>176</v>
      </c>
      <c r="J252" s="30">
        <v>0.0</v>
      </c>
      <c r="K252" s="31" t="s">
        <v>58</v>
      </c>
      <c r="L252" s="32" t="s">
        <v>25</v>
      </c>
      <c r="M252" s="33"/>
      <c r="N252" s="36">
        <v>712608.0</v>
      </c>
      <c r="O252" s="34"/>
      <c r="P252" s="2"/>
      <c r="Q252" s="2"/>
      <c r="R252" s="2"/>
      <c r="S252" s="2"/>
    </row>
    <row r="253">
      <c r="A253" s="26">
        <v>153932.0</v>
      </c>
      <c r="B253" s="27">
        <v>153901.0</v>
      </c>
      <c r="C253" s="27" t="s">
        <v>409</v>
      </c>
      <c r="D253" s="28" t="s">
        <v>28</v>
      </c>
      <c r="E253" s="28">
        <v>440.0</v>
      </c>
      <c r="F253" s="29"/>
      <c r="G253" s="28">
        <v>0.0</v>
      </c>
      <c r="H253" s="28" t="s">
        <v>404</v>
      </c>
      <c r="I253" s="30" t="s">
        <v>405</v>
      </c>
      <c r="J253" s="30">
        <v>0.0</v>
      </c>
      <c r="K253" s="31">
        <v>0.0</v>
      </c>
      <c r="L253" s="32" t="s">
        <v>25</v>
      </c>
      <c r="M253" s="33"/>
      <c r="N253" s="34"/>
      <c r="O253" s="34"/>
      <c r="P253" s="2"/>
      <c r="Q253" s="2"/>
      <c r="R253" s="2"/>
      <c r="S253" s="2"/>
    </row>
    <row r="254">
      <c r="A254" s="26" t="s">
        <v>410</v>
      </c>
      <c r="B254" s="27">
        <v>153901.0</v>
      </c>
      <c r="C254" s="27" t="s">
        <v>411</v>
      </c>
      <c r="D254" s="28" t="s">
        <v>28</v>
      </c>
      <c r="E254" s="28">
        <v>693.0</v>
      </c>
      <c r="F254" s="29"/>
      <c r="G254" s="28">
        <v>0.0</v>
      </c>
      <c r="H254" s="28" t="s">
        <v>412</v>
      </c>
      <c r="I254" s="30" t="s">
        <v>405</v>
      </c>
      <c r="J254" s="30">
        <v>0.0</v>
      </c>
      <c r="K254" s="31" t="s">
        <v>24</v>
      </c>
      <c r="L254" s="32" t="s">
        <v>413</v>
      </c>
      <c r="M254" s="33"/>
      <c r="N254" s="34"/>
      <c r="O254" s="34"/>
      <c r="P254" s="2"/>
      <c r="Q254" s="2"/>
      <c r="R254" s="2"/>
      <c r="S254" s="2"/>
    </row>
    <row r="255">
      <c r="A255" s="26">
        <v>154004.0</v>
      </c>
      <c r="B255" s="27">
        <v>154001.0</v>
      </c>
      <c r="C255" s="27" t="s">
        <v>414</v>
      </c>
      <c r="D255" s="28" t="s">
        <v>28</v>
      </c>
      <c r="E255" s="28">
        <v>1352.4</v>
      </c>
      <c r="F255" s="29"/>
      <c r="G255" s="28">
        <v>0.0</v>
      </c>
      <c r="H255" s="28" t="s">
        <v>91</v>
      </c>
      <c r="I255" s="30" t="s">
        <v>92</v>
      </c>
      <c r="J255" s="30">
        <v>0.0</v>
      </c>
      <c r="K255" s="31" t="s">
        <v>24</v>
      </c>
      <c r="L255" s="32" t="s">
        <v>25</v>
      </c>
      <c r="M255" s="33"/>
      <c r="N255" s="34"/>
      <c r="O255" s="34"/>
      <c r="P255" s="2"/>
      <c r="Q255" s="3"/>
      <c r="R255" s="2"/>
      <c r="S255" s="2"/>
    </row>
    <row r="256">
      <c r="A256" s="26">
        <v>154132.0</v>
      </c>
      <c r="B256" s="27">
        <v>154101.0</v>
      </c>
      <c r="C256" s="27" t="s">
        <v>415</v>
      </c>
      <c r="D256" s="28" t="s">
        <v>28</v>
      </c>
      <c r="E256" s="28">
        <v>440.0</v>
      </c>
      <c r="F256" s="29"/>
      <c r="G256" s="28">
        <v>0.0</v>
      </c>
      <c r="H256" s="28" t="s">
        <v>123</v>
      </c>
      <c r="I256" s="30" t="s">
        <v>322</v>
      </c>
      <c r="J256" s="30">
        <v>0.0</v>
      </c>
      <c r="K256" s="31" t="s">
        <v>58</v>
      </c>
      <c r="L256" s="32" t="s">
        <v>25</v>
      </c>
      <c r="M256" s="33"/>
      <c r="N256" s="36">
        <v>712604.0</v>
      </c>
      <c r="O256" s="34"/>
      <c r="P256" s="2"/>
      <c r="Q256" s="3"/>
      <c r="R256" s="2"/>
      <c r="S256" s="2"/>
    </row>
    <row r="257">
      <c r="A257" s="26">
        <v>154204.0</v>
      </c>
      <c r="B257" s="27">
        <v>154201.0</v>
      </c>
      <c r="C257" s="27" t="s">
        <v>416</v>
      </c>
      <c r="D257" s="28" t="s">
        <v>28</v>
      </c>
      <c r="E257" s="28">
        <v>1352.4</v>
      </c>
      <c r="F257" s="29"/>
      <c r="G257" s="28">
        <v>0.0</v>
      </c>
      <c r="H257" s="28" t="s">
        <v>91</v>
      </c>
      <c r="I257" s="30" t="s">
        <v>230</v>
      </c>
      <c r="J257" s="30">
        <v>0.0</v>
      </c>
      <c r="K257" s="31" t="s">
        <v>58</v>
      </c>
      <c r="L257" s="32" t="s">
        <v>25</v>
      </c>
      <c r="M257" s="33"/>
      <c r="N257" s="36">
        <v>712307.0</v>
      </c>
      <c r="O257" s="34"/>
      <c r="P257" s="2"/>
      <c r="Q257" s="3"/>
      <c r="R257" s="2"/>
      <c r="S257" s="2"/>
    </row>
    <row r="258">
      <c r="A258" s="26">
        <v>154232.0</v>
      </c>
      <c r="B258" s="27">
        <v>154201.0</v>
      </c>
      <c r="C258" s="27" t="s">
        <v>417</v>
      </c>
      <c r="D258" s="28" t="s">
        <v>28</v>
      </c>
      <c r="E258" s="28">
        <v>440.0</v>
      </c>
      <c r="F258" s="29"/>
      <c r="G258" s="28">
        <v>0.0</v>
      </c>
      <c r="H258" s="28" t="s">
        <v>123</v>
      </c>
      <c r="I258" s="30" t="s">
        <v>322</v>
      </c>
      <c r="J258" s="30">
        <v>0.0</v>
      </c>
      <c r="K258" s="31" t="s">
        <v>58</v>
      </c>
      <c r="L258" s="32" t="s">
        <v>25</v>
      </c>
      <c r="M258" s="33"/>
      <c r="N258" s="36">
        <v>712206.0</v>
      </c>
      <c r="O258" s="34"/>
      <c r="P258" s="2"/>
      <c r="Q258" s="3"/>
      <c r="R258" s="2"/>
      <c r="S258" s="2"/>
    </row>
    <row r="259">
      <c r="A259" s="26">
        <v>154404.0</v>
      </c>
      <c r="B259" s="27">
        <v>154401.0</v>
      </c>
      <c r="C259" s="27" t="s">
        <v>418</v>
      </c>
      <c r="D259" s="28" t="s">
        <v>28</v>
      </c>
      <c r="E259" s="28">
        <v>1352.4</v>
      </c>
      <c r="F259" s="29"/>
      <c r="G259" s="28">
        <v>0.0</v>
      </c>
      <c r="H259" s="28" t="s">
        <v>91</v>
      </c>
      <c r="I259" s="30" t="s">
        <v>230</v>
      </c>
      <c r="J259" s="30">
        <v>0.0</v>
      </c>
      <c r="K259" s="31">
        <v>0.0</v>
      </c>
      <c r="L259" s="32" t="s">
        <v>25</v>
      </c>
      <c r="M259" s="33"/>
      <c r="N259" s="36">
        <v>712405.0</v>
      </c>
      <c r="O259" s="36">
        <v>714105.0</v>
      </c>
      <c r="P259" s="2"/>
      <c r="Q259" s="3"/>
      <c r="R259" s="2"/>
      <c r="S259" s="2"/>
    </row>
    <row r="260">
      <c r="A260" s="26">
        <v>154804.0</v>
      </c>
      <c r="B260" s="27">
        <v>154801.0</v>
      </c>
      <c r="C260" s="27" t="s">
        <v>419</v>
      </c>
      <c r="D260" s="28" t="s">
        <v>28</v>
      </c>
      <c r="E260" s="28">
        <v>1352.4</v>
      </c>
      <c r="F260" s="29"/>
      <c r="G260" s="28">
        <v>0.0</v>
      </c>
      <c r="H260" s="28" t="s">
        <v>91</v>
      </c>
      <c r="I260" s="30" t="s">
        <v>230</v>
      </c>
      <c r="J260" s="30">
        <v>0.0</v>
      </c>
      <c r="K260" s="31" t="s">
        <v>58</v>
      </c>
      <c r="L260" s="32" t="s">
        <v>25</v>
      </c>
      <c r="M260" s="33"/>
      <c r="N260" s="36">
        <v>712308.0</v>
      </c>
      <c r="O260" s="34"/>
      <c r="P260" s="2"/>
      <c r="Q260" s="2"/>
      <c r="R260" s="2"/>
      <c r="S260" s="2"/>
    </row>
    <row r="261">
      <c r="A261" s="26">
        <v>154805.0</v>
      </c>
      <c r="B261" s="42"/>
      <c r="C261" s="42"/>
      <c r="D261" s="28" t="s">
        <v>21</v>
      </c>
      <c r="E261" s="28">
        <v>453.6</v>
      </c>
      <c r="F261" s="29"/>
      <c r="G261" s="28">
        <v>0.0</v>
      </c>
      <c r="H261" s="28" t="s">
        <v>22</v>
      </c>
      <c r="I261" s="30" t="s">
        <v>420</v>
      </c>
      <c r="J261" s="30">
        <v>0.0</v>
      </c>
      <c r="K261" s="31" t="s">
        <v>24</v>
      </c>
      <c r="L261" s="32" t="s">
        <v>25</v>
      </c>
      <c r="M261" s="33"/>
      <c r="N261" s="34"/>
      <c r="O261" s="34"/>
      <c r="P261" s="2"/>
      <c r="Q261" s="2"/>
      <c r="R261" s="2"/>
      <c r="S261" s="2"/>
    </row>
    <row r="262">
      <c r="A262" s="26">
        <v>154832.0</v>
      </c>
      <c r="B262" s="27">
        <v>154801.0</v>
      </c>
      <c r="C262" s="27" t="s">
        <v>421</v>
      </c>
      <c r="D262" s="28" t="s">
        <v>28</v>
      </c>
      <c r="E262" s="28">
        <v>440.0</v>
      </c>
      <c r="F262" s="29"/>
      <c r="G262" s="28">
        <v>0.0</v>
      </c>
      <c r="H262" s="28" t="s">
        <v>123</v>
      </c>
      <c r="I262" s="30" t="s">
        <v>322</v>
      </c>
      <c r="J262" s="30">
        <v>0.0</v>
      </c>
      <c r="K262" s="31" t="s">
        <v>58</v>
      </c>
      <c r="L262" s="32" t="s">
        <v>25</v>
      </c>
      <c r="M262" s="33"/>
      <c r="N262" s="36">
        <v>200132.0</v>
      </c>
      <c r="O262" s="34"/>
      <c r="P262" s="2"/>
      <c r="Q262" s="2"/>
      <c r="R262" s="2"/>
      <c r="S262" s="2"/>
    </row>
    <row r="263">
      <c r="A263" s="26">
        <v>154855.0</v>
      </c>
      <c r="B263" s="27">
        <v>154801.0</v>
      </c>
      <c r="C263" s="27" t="s">
        <v>422</v>
      </c>
      <c r="D263" s="28" t="s">
        <v>99</v>
      </c>
      <c r="E263" s="28">
        <v>42.0</v>
      </c>
      <c r="F263" s="29">
        <v>1.0</v>
      </c>
      <c r="G263" s="28">
        <v>0.0</v>
      </c>
      <c r="H263" s="28" t="s">
        <v>100</v>
      </c>
      <c r="I263" s="30">
        <v>99521.0</v>
      </c>
      <c r="J263" s="30">
        <v>0.0</v>
      </c>
      <c r="K263" s="31" t="s">
        <v>24</v>
      </c>
      <c r="L263" s="32" t="s">
        <v>25</v>
      </c>
      <c r="M263" s="33"/>
      <c r="N263" s="34"/>
      <c r="O263" s="34"/>
      <c r="P263" s="2"/>
      <c r="Q263" s="2"/>
      <c r="R263" s="2"/>
      <c r="S263" s="2"/>
    </row>
    <row r="264">
      <c r="A264" s="26">
        <v>154908.0</v>
      </c>
      <c r="B264" s="42"/>
      <c r="C264" s="27" t="s">
        <v>423</v>
      </c>
      <c r="D264" s="28" t="s">
        <v>424</v>
      </c>
      <c r="E264" s="28">
        <v>126.0</v>
      </c>
      <c r="F264" s="29">
        <v>1.0</v>
      </c>
      <c r="G264" s="28">
        <v>0.0</v>
      </c>
      <c r="H264" s="28">
        <v>0.0</v>
      </c>
      <c r="I264" s="30">
        <v>0.0</v>
      </c>
      <c r="J264" s="30">
        <v>0.0</v>
      </c>
      <c r="K264" s="31" t="s">
        <v>24</v>
      </c>
      <c r="L264" s="32" t="s">
        <v>25</v>
      </c>
      <c r="M264" s="33"/>
      <c r="N264" s="34"/>
      <c r="O264" s="34"/>
      <c r="P264" s="2"/>
      <c r="Q264" s="2"/>
      <c r="R264" s="2"/>
      <c r="S264" s="2"/>
    </row>
    <row r="265">
      <c r="A265" s="26">
        <v>154912.0</v>
      </c>
      <c r="B265" s="42"/>
      <c r="C265" s="27" t="s">
        <v>425</v>
      </c>
      <c r="D265" s="28" t="s">
        <v>28</v>
      </c>
      <c r="E265" s="28">
        <v>126.0</v>
      </c>
      <c r="F265" s="29">
        <v>1.0</v>
      </c>
      <c r="G265" s="28">
        <v>0.0</v>
      </c>
      <c r="H265" s="28">
        <v>0.0</v>
      </c>
      <c r="I265" s="30">
        <v>0.0</v>
      </c>
      <c r="J265" s="30">
        <v>0.0</v>
      </c>
      <c r="K265" s="31" t="s">
        <v>24</v>
      </c>
      <c r="L265" s="32" t="s">
        <v>25</v>
      </c>
      <c r="M265" s="33"/>
      <c r="N265" s="34"/>
      <c r="O265" s="34"/>
      <c r="P265" s="2"/>
      <c r="Q265" s="2"/>
      <c r="R265" s="2"/>
      <c r="S265" s="2"/>
    </row>
    <row r="266">
      <c r="A266" s="26">
        <v>154917.0</v>
      </c>
      <c r="B266" s="42"/>
      <c r="C266" s="27" t="s">
        <v>426</v>
      </c>
      <c r="D266" s="28" t="s">
        <v>424</v>
      </c>
      <c r="E266" s="28">
        <v>126.0</v>
      </c>
      <c r="F266" s="29">
        <v>1.0</v>
      </c>
      <c r="G266" s="28" t="s">
        <v>427</v>
      </c>
      <c r="H266" s="28" t="s">
        <v>427</v>
      </c>
      <c r="I266" s="30">
        <v>0.0</v>
      </c>
      <c r="J266" s="30">
        <v>0.0</v>
      </c>
      <c r="K266" s="31" t="s">
        <v>24</v>
      </c>
      <c r="L266" s="32" t="s">
        <v>25</v>
      </c>
      <c r="M266" s="33"/>
      <c r="N266" s="34"/>
      <c r="O266" s="34"/>
      <c r="P266" s="2"/>
      <c r="Q266" s="2"/>
      <c r="R266" s="2"/>
      <c r="S266" s="2"/>
    </row>
    <row r="267">
      <c r="A267" s="26">
        <v>154918.0</v>
      </c>
      <c r="B267" s="42"/>
      <c r="C267" s="42"/>
      <c r="D267" s="28" t="s">
        <v>28</v>
      </c>
      <c r="E267" s="28">
        <v>126.0</v>
      </c>
      <c r="F267" s="29">
        <v>1.0</v>
      </c>
      <c r="G267" s="28">
        <v>0.0</v>
      </c>
      <c r="H267" s="28" t="s">
        <v>428</v>
      </c>
      <c r="I267" s="30">
        <v>0.0</v>
      </c>
      <c r="J267" s="30">
        <v>0.0</v>
      </c>
      <c r="K267" s="31" t="s">
        <v>24</v>
      </c>
      <c r="L267" s="32" t="s">
        <v>429</v>
      </c>
      <c r="M267" s="33"/>
      <c r="N267" s="34"/>
      <c r="O267" s="34"/>
      <c r="P267" s="2"/>
      <c r="Q267" s="2"/>
      <c r="R267" s="2"/>
      <c r="S267" s="2"/>
    </row>
    <row r="268">
      <c r="A268" s="26">
        <v>154920.0</v>
      </c>
      <c r="B268" s="42"/>
      <c r="C268" s="27" t="s">
        <v>426</v>
      </c>
      <c r="D268" s="28" t="s">
        <v>430</v>
      </c>
      <c r="E268" s="28">
        <v>126.0</v>
      </c>
      <c r="F268" s="29">
        <v>1.0</v>
      </c>
      <c r="G268" s="28">
        <v>0.0</v>
      </c>
      <c r="H268" s="28" t="s">
        <v>428</v>
      </c>
      <c r="I268" s="30">
        <v>0.0</v>
      </c>
      <c r="J268" s="30">
        <v>0.0</v>
      </c>
      <c r="K268" s="31" t="s">
        <v>24</v>
      </c>
      <c r="L268" s="32" t="s">
        <v>429</v>
      </c>
      <c r="M268" s="33"/>
      <c r="N268" s="34"/>
      <c r="O268" s="34"/>
      <c r="P268" s="2"/>
      <c r="Q268" s="2"/>
      <c r="R268" s="2"/>
      <c r="S268" s="2"/>
    </row>
    <row r="269">
      <c r="A269" s="26">
        <v>155004.0</v>
      </c>
      <c r="B269" s="27">
        <v>155001.0</v>
      </c>
      <c r="C269" s="27" t="s">
        <v>431</v>
      </c>
      <c r="D269" s="28" t="s">
        <v>28</v>
      </c>
      <c r="E269" s="28">
        <v>1352.4</v>
      </c>
      <c r="F269" s="29"/>
      <c r="G269" s="28">
        <v>0.0</v>
      </c>
      <c r="H269" s="28" t="s">
        <v>91</v>
      </c>
      <c r="I269" s="30" t="s">
        <v>230</v>
      </c>
      <c r="J269" s="30">
        <v>0.0</v>
      </c>
      <c r="K269" s="31" t="s">
        <v>58</v>
      </c>
      <c r="L269" s="32" t="s">
        <v>25</v>
      </c>
      <c r="M269" s="33"/>
      <c r="N269" s="36">
        <v>712306.0</v>
      </c>
      <c r="O269" s="34"/>
      <c r="P269" s="2"/>
      <c r="Q269" s="2"/>
      <c r="R269" s="2"/>
      <c r="S269" s="2"/>
    </row>
    <row r="270">
      <c r="A270" s="26">
        <v>155032.0</v>
      </c>
      <c r="B270" s="27">
        <v>155001.0</v>
      </c>
      <c r="C270" s="27" t="s">
        <v>432</v>
      </c>
      <c r="D270" s="28" t="s">
        <v>28</v>
      </c>
      <c r="E270" s="28">
        <v>440.0</v>
      </c>
      <c r="F270" s="29"/>
      <c r="G270" s="28">
        <v>0.0</v>
      </c>
      <c r="H270" s="28" t="s">
        <v>123</v>
      </c>
      <c r="I270" s="30" t="s">
        <v>322</v>
      </c>
      <c r="J270" s="30">
        <v>0.0</v>
      </c>
      <c r="K270" s="31" t="s">
        <v>58</v>
      </c>
      <c r="L270" s="32" t="s">
        <v>25</v>
      </c>
      <c r="M270" s="33"/>
      <c r="N270" s="36">
        <v>200118.0</v>
      </c>
      <c r="O270" s="34"/>
      <c r="P270" s="2"/>
      <c r="Q270" s="2"/>
      <c r="R270" s="2"/>
      <c r="S270" s="2"/>
    </row>
    <row r="271">
      <c r="A271" s="26" t="s">
        <v>433</v>
      </c>
      <c r="B271" s="27">
        <v>155002.0</v>
      </c>
      <c r="C271" s="27" t="s">
        <v>434</v>
      </c>
      <c r="D271" s="28" t="s">
        <v>28</v>
      </c>
      <c r="E271" s="28">
        <v>693.0</v>
      </c>
      <c r="F271" s="29"/>
      <c r="G271" s="28">
        <v>0.0</v>
      </c>
      <c r="H271" s="28" t="s">
        <v>412</v>
      </c>
      <c r="I271" s="30" t="s">
        <v>435</v>
      </c>
      <c r="J271" s="30">
        <v>0.0</v>
      </c>
      <c r="K271" s="31" t="s">
        <v>24</v>
      </c>
      <c r="L271" s="32" t="s">
        <v>413</v>
      </c>
      <c r="M271" s="33"/>
      <c r="N271" s="34"/>
      <c r="O271" s="34"/>
      <c r="P271" s="2"/>
      <c r="Q271" s="2"/>
      <c r="R271" s="2"/>
      <c r="S271" s="2"/>
    </row>
    <row r="272">
      <c r="A272" s="26">
        <v>155055.0</v>
      </c>
      <c r="B272" s="27">
        <v>155001.0</v>
      </c>
      <c r="C272" s="27" t="s">
        <v>436</v>
      </c>
      <c r="D272" s="28" t="s">
        <v>99</v>
      </c>
      <c r="E272" s="28">
        <v>42.0</v>
      </c>
      <c r="F272" s="29">
        <v>1.0</v>
      </c>
      <c r="G272" s="28">
        <v>0.0</v>
      </c>
      <c r="H272" s="28" t="s">
        <v>100</v>
      </c>
      <c r="I272" s="30">
        <v>99521.0</v>
      </c>
      <c r="J272" s="30">
        <v>0.0</v>
      </c>
      <c r="K272" s="31" t="s">
        <v>24</v>
      </c>
      <c r="L272" s="32" t="s">
        <v>25</v>
      </c>
      <c r="M272" s="33"/>
      <c r="N272" s="34"/>
      <c r="O272" s="34"/>
      <c r="P272" s="2"/>
      <c r="Q272" s="2"/>
      <c r="R272" s="2"/>
      <c r="S272" s="2"/>
    </row>
    <row r="273">
      <c r="A273" s="26" t="s">
        <v>437</v>
      </c>
      <c r="B273" s="27">
        <v>155002.0</v>
      </c>
      <c r="C273" s="27" t="s">
        <v>438</v>
      </c>
      <c r="D273" s="28" t="s">
        <v>99</v>
      </c>
      <c r="E273" s="28">
        <v>42.0</v>
      </c>
      <c r="F273" s="29">
        <v>1.0</v>
      </c>
      <c r="G273" s="28">
        <v>0.0</v>
      </c>
      <c r="H273" s="28" t="s">
        <v>100</v>
      </c>
      <c r="I273" s="30">
        <v>99521.0</v>
      </c>
      <c r="J273" s="30">
        <v>0.0</v>
      </c>
      <c r="K273" s="31" t="s">
        <v>24</v>
      </c>
      <c r="L273" s="32" t="s">
        <v>439</v>
      </c>
      <c r="M273" s="33"/>
      <c r="N273" s="34"/>
      <c r="O273" s="34"/>
      <c r="P273" s="2"/>
      <c r="Q273" s="2"/>
      <c r="R273" s="2"/>
      <c r="S273" s="2"/>
    </row>
    <row r="274">
      <c r="A274" s="26">
        <v>155104.0</v>
      </c>
      <c r="B274" s="27">
        <v>155101.0</v>
      </c>
      <c r="C274" s="27" t="s">
        <v>440</v>
      </c>
      <c r="D274" s="28" t="s">
        <v>28</v>
      </c>
      <c r="E274" s="28">
        <v>1352.4</v>
      </c>
      <c r="F274" s="29"/>
      <c r="G274" s="28">
        <v>0.0</v>
      </c>
      <c r="H274" s="28" t="s">
        <v>91</v>
      </c>
      <c r="I274" s="30" t="s">
        <v>230</v>
      </c>
      <c r="J274" s="30">
        <v>0.0</v>
      </c>
      <c r="K274" s="31" t="s">
        <v>115</v>
      </c>
      <c r="L274" s="32" t="s">
        <v>25</v>
      </c>
      <c r="M274" s="33"/>
      <c r="N274" s="36">
        <v>712307.0</v>
      </c>
      <c r="O274" s="34"/>
      <c r="P274" s="2"/>
      <c r="Q274" s="2"/>
      <c r="R274" s="2"/>
      <c r="S274" s="2"/>
    </row>
    <row r="275">
      <c r="A275" s="26">
        <v>155404.0</v>
      </c>
      <c r="B275" s="27">
        <v>155401.0</v>
      </c>
      <c r="C275" s="27" t="s">
        <v>441</v>
      </c>
      <c r="D275" s="28" t="s">
        <v>28</v>
      </c>
      <c r="E275" s="28">
        <v>1352.4</v>
      </c>
      <c r="F275" s="29"/>
      <c r="G275" s="28">
        <v>0.0</v>
      </c>
      <c r="H275" s="28" t="s">
        <v>91</v>
      </c>
      <c r="I275" s="30" t="s">
        <v>92</v>
      </c>
      <c r="J275" s="30">
        <v>0.0</v>
      </c>
      <c r="K275" s="31" t="s">
        <v>115</v>
      </c>
      <c r="L275" s="32" t="s">
        <v>25</v>
      </c>
      <c r="M275" s="33"/>
      <c r="N275" s="36">
        <v>712605.0</v>
      </c>
      <c r="O275" s="34"/>
      <c r="P275" s="2"/>
      <c r="Q275" s="2"/>
      <c r="R275" s="2"/>
      <c r="S275" s="2"/>
    </row>
    <row r="276">
      <c r="A276" s="26">
        <v>155504.0</v>
      </c>
      <c r="B276" s="27">
        <v>155501.0</v>
      </c>
      <c r="C276" s="27" t="s">
        <v>442</v>
      </c>
      <c r="D276" s="28" t="s">
        <v>28</v>
      </c>
      <c r="E276" s="28">
        <v>1352.4</v>
      </c>
      <c r="F276" s="29"/>
      <c r="G276" s="28">
        <v>0.0</v>
      </c>
      <c r="H276" s="28" t="s">
        <v>91</v>
      </c>
      <c r="I276" s="30" t="s">
        <v>92</v>
      </c>
      <c r="J276" s="30">
        <v>0.0</v>
      </c>
      <c r="K276" s="31" t="s">
        <v>24</v>
      </c>
      <c r="L276" s="32" t="s">
        <v>25</v>
      </c>
      <c r="M276" s="33"/>
      <c r="N276" s="34"/>
      <c r="O276" s="34"/>
      <c r="P276" s="2"/>
      <c r="Q276" s="2"/>
      <c r="R276" s="2"/>
      <c r="S276" s="2"/>
    </row>
    <row r="277">
      <c r="A277" s="26">
        <v>155555.0</v>
      </c>
      <c r="B277" s="27">
        <v>155501.0</v>
      </c>
      <c r="C277" s="27" t="s">
        <v>443</v>
      </c>
      <c r="D277" s="28" t="s">
        <v>297</v>
      </c>
      <c r="E277" s="28">
        <v>42.0</v>
      </c>
      <c r="F277" s="29">
        <v>1.0</v>
      </c>
      <c r="G277" s="28"/>
      <c r="H277" s="28"/>
      <c r="I277" s="30"/>
      <c r="J277" s="30"/>
      <c r="K277" s="31"/>
      <c r="L277" s="32" t="s">
        <v>25</v>
      </c>
      <c r="M277" s="33"/>
      <c r="N277" s="34"/>
      <c r="O277" s="34"/>
      <c r="P277" s="2"/>
      <c r="Q277" s="2"/>
      <c r="R277" s="2"/>
      <c r="S277" s="2"/>
    </row>
    <row r="278">
      <c r="A278" s="26">
        <v>155704.0</v>
      </c>
      <c r="B278" s="27">
        <v>155701.0</v>
      </c>
      <c r="C278" s="27" t="s">
        <v>444</v>
      </c>
      <c r="D278" s="28" t="s">
        <v>28</v>
      </c>
      <c r="E278" s="28">
        <v>1352.4</v>
      </c>
      <c r="F278" s="29">
        <f>E278/6.5</f>
        <v>208.0615385</v>
      </c>
      <c r="G278" s="28">
        <v>0.0</v>
      </c>
      <c r="H278" s="28" t="s">
        <v>91</v>
      </c>
      <c r="I278" s="30" t="s">
        <v>92</v>
      </c>
      <c r="J278" s="30">
        <v>0.0</v>
      </c>
      <c r="K278" s="31" t="s">
        <v>115</v>
      </c>
      <c r="L278" s="32" t="s">
        <v>25</v>
      </c>
      <c r="M278" s="33"/>
      <c r="N278" s="34"/>
      <c r="O278" s="34"/>
      <c r="P278" s="2"/>
      <c r="Q278" s="2"/>
      <c r="R278" s="2"/>
      <c r="S278" s="2"/>
    </row>
    <row r="279">
      <c r="A279" s="26">
        <v>155755.0</v>
      </c>
      <c r="B279" s="27">
        <v>155701.0</v>
      </c>
      <c r="C279" s="27" t="s">
        <v>445</v>
      </c>
      <c r="D279" s="28" t="s">
        <v>99</v>
      </c>
      <c r="E279" s="28">
        <v>42.0</v>
      </c>
      <c r="F279" s="29">
        <v>1.0</v>
      </c>
      <c r="G279" s="28">
        <v>0.0</v>
      </c>
      <c r="H279" s="28" t="s">
        <v>100</v>
      </c>
      <c r="I279" s="30">
        <v>99521.0</v>
      </c>
      <c r="J279" s="30">
        <v>0.0</v>
      </c>
      <c r="K279" s="31" t="s">
        <v>24</v>
      </c>
      <c r="L279" s="32" t="s">
        <v>25</v>
      </c>
      <c r="M279" s="33"/>
      <c r="N279" s="34"/>
      <c r="O279" s="34"/>
      <c r="P279" s="2"/>
      <c r="Q279" s="2"/>
      <c r="R279" s="2"/>
      <c r="S279" s="2"/>
    </row>
    <row r="280">
      <c r="A280" s="26">
        <v>155804.0</v>
      </c>
      <c r="B280" s="27">
        <v>155801.0</v>
      </c>
      <c r="C280" s="27" t="s">
        <v>446</v>
      </c>
      <c r="D280" s="28" t="s">
        <v>28</v>
      </c>
      <c r="E280" s="28">
        <v>1352.4</v>
      </c>
      <c r="F280" s="29">
        <f>E280/6.5</f>
        <v>208.0615385</v>
      </c>
      <c r="G280" s="28">
        <v>0.0</v>
      </c>
      <c r="H280" s="28" t="s">
        <v>91</v>
      </c>
      <c r="I280" s="30" t="s">
        <v>92</v>
      </c>
      <c r="J280" s="30">
        <v>0.0</v>
      </c>
      <c r="K280" s="31">
        <v>0.0</v>
      </c>
      <c r="L280" s="32" t="s">
        <v>25</v>
      </c>
      <c r="M280" s="33"/>
      <c r="N280" s="36">
        <v>712401.0</v>
      </c>
      <c r="O280" s="36">
        <v>713106.0</v>
      </c>
      <c r="P280" s="2"/>
      <c r="Q280" s="2"/>
      <c r="R280" s="2"/>
      <c r="S280" s="2"/>
    </row>
    <row r="281">
      <c r="A281" s="26" t="s">
        <v>447</v>
      </c>
      <c r="B281" s="27">
        <v>155801.0</v>
      </c>
      <c r="C281" s="27" t="s">
        <v>448</v>
      </c>
      <c r="D281" s="28" t="s">
        <v>28</v>
      </c>
      <c r="E281" s="28">
        <v>1352.0</v>
      </c>
      <c r="F281" s="29">
        <v>208.0</v>
      </c>
      <c r="G281" s="28">
        <v>0.0</v>
      </c>
      <c r="H281" s="28">
        <v>9919.0</v>
      </c>
      <c r="I281" s="30"/>
      <c r="J281" s="30">
        <v>0.0</v>
      </c>
      <c r="K281" s="31" t="s">
        <v>58</v>
      </c>
      <c r="L281" s="32" t="s">
        <v>449</v>
      </c>
      <c r="M281" s="33"/>
      <c r="N281" s="36">
        <v>200361.0</v>
      </c>
      <c r="O281" s="34"/>
      <c r="P281" s="2"/>
      <c r="Q281" s="2"/>
      <c r="R281" s="2"/>
      <c r="S281" s="2"/>
    </row>
    <row r="282">
      <c r="A282" s="26" t="s">
        <v>450</v>
      </c>
      <c r="B282" s="27">
        <v>155801.0</v>
      </c>
      <c r="C282" s="27" t="s">
        <v>451</v>
      </c>
      <c r="D282" s="28" t="s">
        <v>28</v>
      </c>
      <c r="E282" s="28">
        <v>1352.4</v>
      </c>
      <c r="F282" s="29">
        <f t="shared" ref="F282:F284" si="1">E282/6.5</f>
        <v>208.0615385</v>
      </c>
      <c r="G282" s="28">
        <v>0.0</v>
      </c>
      <c r="H282" s="28" t="s">
        <v>452</v>
      </c>
      <c r="I282" s="30" t="s">
        <v>92</v>
      </c>
      <c r="J282" s="30">
        <v>0.0</v>
      </c>
      <c r="K282" s="31" t="s">
        <v>58</v>
      </c>
      <c r="L282" s="32" t="s">
        <v>453</v>
      </c>
      <c r="M282" s="33"/>
      <c r="N282" s="34"/>
      <c r="O282" s="34"/>
      <c r="P282" s="2"/>
      <c r="Q282" s="2"/>
      <c r="R282" s="2"/>
      <c r="S282" s="2"/>
    </row>
    <row r="283">
      <c r="A283" s="26">
        <v>155805.0</v>
      </c>
      <c r="B283" s="27">
        <v>155801.0</v>
      </c>
      <c r="C283" s="27" t="s">
        <v>454</v>
      </c>
      <c r="D283" s="28" t="s">
        <v>21</v>
      </c>
      <c r="E283" s="28">
        <v>453.6</v>
      </c>
      <c r="F283" s="29">
        <f t="shared" si="1"/>
        <v>69.78461538</v>
      </c>
      <c r="G283" s="28">
        <v>0.0</v>
      </c>
      <c r="H283" s="28" t="s">
        <v>293</v>
      </c>
      <c r="I283" s="30" t="s">
        <v>23</v>
      </c>
      <c r="J283" s="30">
        <v>0.0</v>
      </c>
      <c r="K283" s="31" t="s">
        <v>24</v>
      </c>
      <c r="L283" s="32" t="s">
        <v>25</v>
      </c>
      <c r="M283" s="33"/>
      <c r="N283" s="34"/>
      <c r="O283" s="34"/>
      <c r="P283" s="2"/>
      <c r="Q283" s="2"/>
      <c r="R283" s="2"/>
      <c r="S283" s="2"/>
    </row>
    <row r="284">
      <c r="A284" s="26">
        <v>155832.0</v>
      </c>
      <c r="B284" s="27">
        <v>155801.0</v>
      </c>
      <c r="C284" s="27" t="s">
        <v>455</v>
      </c>
      <c r="D284" s="28" t="s">
        <v>28</v>
      </c>
      <c r="E284" s="28">
        <v>440.0</v>
      </c>
      <c r="F284" s="29">
        <f t="shared" si="1"/>
        <v>67.69230769</v>
      </c>
      <c r="G284" s="28">
        <v>0.0</v>
      </c>
      <c r="H284" s="28" t="s">
        <v>123</v>
      </c>
      <c r="I284" s="30" t="s">
        <v>176</v>
      </c>
      <c r="J284" s="30">
        <v>0.0</v>
      </c>
      <c r="K284" s="31" t="s">
        <v>58</v>
      </c>
      <c r="L284" s="32" t="s">
        <v>25</v>
      </c>
      <c r="M284" s="33"/>
      <c r="N284" s="36">
        <v>712303.0</v>
      </c>
      <c r="O284" s="34"/>
      <c r="P284" s="2"/>
      <c r="Q284" s="2"/>
      <c r="R284" s="2"/>
      <c r="S284" s="2"/>
    </row>
    <row r="285">
      <c r="A285" s="26" t="s">
        <v>456</v>
      </c>
      <c r="B285" s="27">
        <v>155801.0</v>
      </c>
      <c r="C285" s="27" t="s">
        <v>457</v>
      </c>
      <c r="D285" s="28" t="s">
        <v>28</v>
      </c>
      <c r="E285" s="28">
        <v>693.0</v>
      </c>
      <c r="F285" s="29">
        <v>107.0</v>
      </c>
      <c r="G285" s="28">
        <v>0.0</v>
      </c>
      <c r="H285" s="28"/>
      <c r="I285" s="30"/>
      <c r="J285" s="30">
        <v>0.0</v>
      </c>
      <c r="K285" s="31" t="s">
        <v>58</v>
      </c>
      <c r="L285" s="32" t="s">
        <v>449</v>
      </c>
      <c r="M285" s="33"/>
      <c r="N285" s="36">
        <v>715003.0</v>
      </c>
      <c r="O285" s="34"/>
      <c r="P285" s="2"/>
      <c r="Q285" s="2"/>
      <c r="R285" s="2"/>
      <c r="S285" s="2"/>
    </row>
    <row r="286">
      <c r="A286" s="26" t="s">
        <v>458</v>
      </c>
      <c r="B286" s="27">
        <v>155801.0</v>
      </c>
      <c r="C286" s="27" t="s">
        <v>459</v>
      </c>
      <c r="D286" s="28" t="s">
        <v>28</v>
      </c>
      <c r="E286" s="28">
        <v>693.0</v>
      </c>
      <c r="F286" s="29">
        <f t="shared" ref="F286:F306" si="2">E286/6.5</f>
        <v>106.6153846</v>
      </c>
      <c r="G286" s="28" t="s">
        <v>460</v>
      </c>
      <c r="H286" s="28" t="s">
        <v>461</v>
      </c>
      <c r="I286" s="30" t="s">
        <v>384</v>
      </c>
      <c r="J286" s="30">
        <v>0.0</v>
      </c>
      <c r="K286" s="31" t="s">
        <v>58</v>
      </c>
      <c r="L286" s="32" t="s">
        <v>453</v>
      </c>
      <c r="M286" s="33"/>
      <c r="N286" s="34"/>
      <c r="O286" s="34"/>
      <c r="P286" s="2"/>
      <c r="Q286" s="2"/>
      <c r="R286" s="2"/>
      <c r="S286" s="2"/>
    </row>
    <row r="287">
      <c r="A287" s="26">
        <v>156004.0</v>
      </c>
      <c r="B287" s="27">
        <v>156001.0</v>
      </c>
      <c r="C287" s="27" t="s">
        <v>462</v>
      </c>
      <c r="D287" s="28" t="s">
        <v>28</v>
      </c>
      <c r="E287" s="28">
        <v>1352.4</v>
      </c>
      <c r="F287" s="29">
        <f t="shared" si="2"/>
        <v>208.0615385</v>
      </c>
      <c r="G287" s="28">
        <v>0.0</v>
      </c>
      <c r="H287" s="28" t="s">
        <v>91</v>
      </c>
      <c r="I287" s="30" t="s">
        <v>92</v>
      </c>
      <c r="J287" s="30">
        <v>0.0</v>
      </c>
      <c r="K287" s="31" t="s">
        <v>115</v>
      </c>
      <c r="L287" s="32" t="s">
        <v>25</v>
      </c>
      <c r="M287" s="33"/>
      <c r="N287" s="36">
        <v>712304.0</v>
      </c>
      <c r="O287" s="34"/>
      <c r="P287" s="2"/>
      <c r="Q287" s="2"/>
      <c r="R287" s="2"/>
      <c r="S287" s="2"/>
    </row>
    <row r="288">
      <c r="A288" s="26">
        <v>156032.0</v>
      </c>
      <c r="B288" s="27">
        <v>156001.0</v>
      </c>
      <c r="C288" s="27" t="s">
        <v>463</v>
      </c>
      <c r="D288" s="28" t="s">
        <v>28</v>
      </c>
      <c r="E288" s="28">
        <v>440.0</v>
      </c>
      <c r="F288" s="29">
        <f t="shared" si="2"/>
        <v>67.69230769</v>
      </c>
      <c r="G288" s="28">
        <v>0.0</v>
      </c>
      <c r="H288" s="28" t="s">
        <v>464</v>
      </c>
      <c r="I288" s="30" t="s">
        <v>322</v>
      </c>
      <c r="J288" s="30">
        <v>0.0</v>
      </c>
      <c r="K288" s="31" t="s">
        <v>58</v>
      </c>
      <c r="L288" s="32" t="s">
        <v>25</v>
      </c>
      <c r="M288" s="33"/>
      <c r="N288" s="36">
        <v>712604.0</v>
      </c>
      <c r="O288" s="34"/>
      <c r="P288" s="2"/>
      <c r="Q288" s="2"/>
      <c r="R288" s="2"/>
      <c r="S288" s="2"/>
    </row>
    <row r="289">
      <c r="A289" s="26">
        <v>156104.0</v>
      </c>
      <c r="B289" s="27">
        <v>156101.0</v>
      </c>
      <c r="C289" s="27" t="s">
        <v>465</v>
      </c>
      <c r="D289" s="28" t="s">
        <v>28</v>
      </c>
      <c r="E289" s="28">
        <v>1352.4</v>
      </c>
      <c r="F289" s="29">
        <f t="shared" si="2"/>
        <v>208.0615385</v>
      </c>
      <c r="G289" s="28">
        <v>0.0</v>
      </c>
      <c r="H289" s="28" t="s">
        <v>91</v>
      </c>
      <c r="I289" s="30" t="s">
        <v>92</v>
      </c>
      <c r="J289" s="30">
        <v>0.0</v>
      </c>
      <c r="K289" s="31" t="s">
        <v>24</v>
      </c>
      <c r="L289" s="32" t="s">
        <v>25</v>
      </c>
      <c r="M289" s="33"/>
      <c r="N289" s="34"/>
      <c r="O289" s="34"/>
      <c r="P289" s="2"/>
      <c r="Q289" s="2"/>
      <c r="R289" s="2"/>
      <c r="S289" s="2"/>
    </row>
    <row r="290">
      <c r="A290" s="26">
        <v>156404.0</v>
      </c>
      <c r="B290" s="27">
        <v>156401.0</v>
      </c>
      <c r="C290" s="27" t="s">
        <v>466</v>
      </c>
      <c r="D290" s="28" t="s">
        <v>28</v>
      </c>
      <c r="E290" s="28">
        <v>1352.4</v>
      </c>
      <c r="F290" s="29">
        <f t="shared" si="2"/>
        <v>208.0615385</v>
      </c>
      <c r="G290" s="28">
        <v>0.0</v>
      </c>
      <c r="H290" s="28" t="s">
        <v>91</v>
      </c>
      <c r="I290" s="30" t="s">
        <v>92</v>
      </c>
      <c r="J290" s="30">
        <v>0.0</v>
      </c>
      <c r="K290" s="31" t="s">
        <v>58</v>
      </c>
      <c r="L290" s="32" t="s">
        <v>25</v>
      </c>
      <c r="M290" s="33"/>
      <c r="N290" s="36">
        <v>712501.0</v>
      </c>
      <c r="O290" s="34"/>
      <c r="P290" s="2"/>
      <c r="Q290" s="2"/>
      <c r="R290" s="2"/>
      <c r="S290" s="2"/>
    </row>
    <row r="291">
      <c r="A291" s="26">
        <v>156432.0</v>
      </c>
      <c r="B291" s="27">
        <v>156401.0</v>
      </c>
      <c r="C291" s="27" t="s">
        <v>467</v>
      </c>
      <c r="D291" s="28" t="s">
        <v>28</v>
      </c>
      <c r="E291" s="28">
        <v>440.0</v>
      </c>
      <c r="F291" s="29">
        <f t="shared" si="2"/>
        <v>67.69230769</v>
      </c>
      <c r="G291" s="28">
        <v>0.0</v>
      </c>
      <c r="H291" s="28" t="s">
        <v>123</v>
      </c>
      <c r="I291" s="30" t="s">
        <v>176</v>
      </c>
      <c r="J291" s="30">
        <v>0.0</v>
      </c>
      <c r="K291" s="31" t="s">
        <v>24</v>
      </c>
      <c r="L291" s="32" t="s">
        <v>25</v>
      </c>
      <c r="M291" s="33"/>
      <c r="N291" s="34"/>
      <c r="O291" s="34"/>
      <c r="P291" s="2"/>
      <c r="Q291" s="2"/>
      <c r="R291" s="2"/>
      <c r="S291" s="2"/>
    </row>
    <row r="292">
      <c r="A292" s="26" t="s">
        <v>468</v>
      </c>
      <c r="B292" s="27">
        <v>156401.0</v>
      </c>
      <c r="C292" s="27" t="s">
        <v>469</v>
      </c>
      <c r="D292" s="28" t="s">
        <v>28</v>
      </c>
      <c r="E292" s="28">
        <v>440.0</v>
      </c>
      <c r="F292" s="29">
        <f t="shared" si="2"/>
        <v>67.69230769</v>
      </c>
      <c r="G292" s="28" t="s">
        <v>315</v>
      </c>
      <c r="H292" s="28" t="s">
        <v>470</v>
      </c>
      <c r="I292" s="30" t="s">
        <v>471</v>
      </c>
      <c r="J292" s="30">
        <v>0.0</v>
      </c>
      <c r="K292" s="31" t="s">
        <v>58</v>
      </c>
      <c r="L292" s="32" t="s">
        <v>317</v>
      </c>
      <c r="M292" s="33"/>
      <c r="N292" s="34"/>
      <c r="O292" s="34"/>
      <c r="P292" s="2"/>
      <c r="Q292" s="2"/>
      <c r="R292" s="2"/>
      <c r="S292" s="2"/>
    </row>
    <row r="293">
      <c r="A293" s="26">
        <v>156504.0</v>
      </c>
      <c r="B293" s="27">
        <v>156501.0</v>
      </c>
      <c r="C293" s="27" t="s">
        <v>472</v>
      </c>
      <c r="D293" s="28" t="s">
        <v>28</v>
      </c>
      <c r="E293" s="28">
        <v>1352.4</v>
      </c>
      <c r="F293" s="29">
        <f t="shared" si="2"/>
        <v>208.0615385</v>
      </c>
      <c r="G293" s="28">
        <v>0.0</v>
      </c>
      <c r="H293" s="28" t="s">
        <v>91</v>
      </c>
      <c r="I293" s="30" t="s">
        <v>92</v>
      </c>
      <c r="J293" s="30">
        <v>0.0</v>
      </c>
      <c r="K293" s="31">
        <v>0.0</v>
      </c>
      <c r="L293" s="32" t="s">
        <v>25</v>
      </c>
      <c r="M293" s="33"/>
      <c r="N293" s="36">
        <v>712305.0</v>
      </c>
      <c r="O293" s="36">
        <v>714106.0</v>
      </c>
      <c r="P293" s="2"/>
      <c r="Q293" s="2"/>
      <c r="R293" s="2"/>
      <c r="S293" s="2"/>
    </row>
    <row r="294">
      <c r="A294" s="26" t="s">
        <v>473</v>
      </c>
      <c r="B294" s="27">
        <v>156501.0</v>
      </c>
      <c r="C294" s="27" t="s">
        <v>474</v>
      </c>
      <c r="D294" s="28" t="s">
        <v>28</v>
      </c>
      <c r="E294" s="28">
        <v>1352.4</v>
      </c>
      <c r="F294" s="29">
        <f t="shared" si="2"/>
        <v>208.0615385</v>
      </c>
      <c r="G294" s="28">
        <v>0.0</v>
      </c>
      <c r="H294" s="28" t="s">
        <v>91</v>
      </c>
      <c r="I294" s="30" t="s">
        <v>92</v>
      </c>
      <c r="J294" s="30">
        <v>0.0</v>
      </c>
      <c r="K294" s="31" t="s">
        <v>58</v>
      </c>
      <c r="L294" s="32" t="s">
        <v>25</v>
      </c>
      <c r="M294" s="33"/>
      <c r="N294" s="36">
        <v>712102.0</v>
      </c>
      <c r="O294" s="34"/>
      <c r="P294" s="2"/>
      <c r="Q294" s="2"/>
      <c r="R294" s="2"/>
      <c r="S294" s="2"/>
    </row>
    <row r="295">
      <c r="A295" s="26">
        <v>156532.0</v>
      </c>
      <c r="B295" s="27">
        <v>156501.0</v>
      </c>
      <c r="C295" s="27" t="s">
        <v>475</v>
      </c>
      <c r="D295" s="28" t="s">
        <v>28</v>
      </c>
      <c r="E295" s="28">
        <v>440.0</v>
      </c>
      <c r="F295" s="29">
        <f t="shared" si="2"/>
        <v>67.69230769</v>
      </c>
      <c r="G295" s="28">
        <v>0.0</v>
      </c>
      <c r="H295" s="28" t="s">
        <v>123</v>
      </c>
      <c r="I295" s="30" t="s">
        <v>176</v>
      </c>
      <c r="J295" s="30">
        <v>0.0</v>
      </c>
      <c r="K295" s="31" t="s">
        <v>58</v>
      </c>
      <c r="L295" s="32" t="s">
        <v>25</v>
      </c>
      <c r="M295" s="33"/>
      <c r="N295" s="36">
        <v>200141.0</v>
      </c>
      <c r="O295" s="34"/>
      <c r="P295" s="2"/>
      <c r="Q295" s="2"/>
      <c r="R295" s="2"/>
      <c r="S295" s="2"/>
    </row>
    <row r="296">
      <c r="A296" s="26" t="s">
        <v>476</v>
      </c>
      <c r="B296" s="27">
        <v>156501.0</v>
      </c>
      <c r="C296" s="27" t="s">
        <v>477</v>
      </c>
      <c r="D296" s="28" t="s">
        <v>28</v>
      </c>
      <c r="E296" s="28">
        <v>440.0</v>
      </c>
      <c r="F296" s="29">
        <f t="shared" si="2"/>
        <v>67.69230769</v>
      </c>
      <c r="G296" s="28" t="s">
        <v>315</v>
      </c>
      <c r="H296" s="28" t="s">
        <v>478</v>
      </c>
      <c r="I296" s="30" t="s">
        <v>107</v>
      </c>
      <c r="J296" s="30">
        <v>0.0</v>
      </c>
      <c r="K296" s="31" t="s">
        <v>58</v>
      </c>
      <c r="L296" s="32" t="s">
        <v>317</v>
      </c>
      <c r="M296" s="33"/>
      <c r="N296" s="34"/>
      <c r="O296" s="34"/>
      <c r="P296" s="2"/>
      <c r="Q296" s="2"/>
      <c r="R296" s="2"/>
      <c r="S296" s="2"/>
    </row>
    <row r="297">
      <c r="A297" s="26">
        <v>156804.0</v>
      </c>
      <c r="B297" s="27">
        <v>156801.0</v>
      </c>
      <c r="C297" s="27" t="s">
        <v>479</v>
      </c>
      <c r="D297" s="28" t="s">
        <v>28</v>
      </c>
      <c r="E297" s="28">
        <v>1352.4</v>
      </c>
      <c r="F297" s="29">
        <f t="shared" si="2"/>
        <v>208.0615385</v>
      </c>
      <c r="G297" s="28">
        <v>0.0</v>
      </c>
      <c r="H297" s="28" t="s">
        <v>91</v>
      </c>
      <c r="I297" s="30" t="s">
        <v>230</v>
      </c>
      <c r="J297" s="30">
        <v>0.0</v>
      </c>
      <c r="K297" s="31" t="s">
        <v>24</v>
      </c>
      <c r="L297" s="32" t="s">
        <v>25</v>
      </c>
      <c r="M297" s="33"/>
      <c r="N297" s="36">
        <v>712507.0</v>
      </c>
      <c r="O297" s="34"/>
      <c r="P297" s="2"/>
      <c r="Q297" s="2"/>
      <c r="R297" s="2"/>
      <c r="S297" s="2"/>
    </row>
    <row r="298">
      <c r="A298" s="26">
        <v>157004.0</v>
      </c>
      <c r="B298" s="27">
        <v>157001.0</v>
      </c>
      <c r="C298" s="27" t="s">
        <v>480</v>
      </c>
      <c r="D298" s="28" t="s">
        <v>28</v>
      </c>
      <c r="E298" s="28">
        <v>1352.4</v>
      </c>
      <c r="F298" s="29">
        <f t="shared" si="2"/>
        <v>208.0615385</v>
      </c>
      <c r="G298" s="28">
        <v>0.0</v>
      </c>
      <c r="H298" s="28" t="s">
        <v>91</v>
      </c>
      <c r="I298" s="30" t="s">
        <v>92</v>
      </c>
      <c r="J298" s="30">
        <v>0.0</v>
      </c>
      <c r="K298" s="31">
        <v>0.0</v>
      </c>
      <c r="L298" s="32" t="s">
        <v>25</v>
      </c>
      <c r="M298" s="33"/>
      <c r="N298" s="36">
        <v>712404.0</v>
      </c>
      <c r="O298" s="36">
        <v>713104.0</v>
      </c>
      <c r="P298" s="2"/>
      <c r="Q298" s="2"/>
      <c r="R298" s="2"/>
      <c r="S298" s="2"/>
    </row>
    <row r="299">
      <c r="A299" s="26">
        <v>157304.0</v>
      </c>
      <c r="B299" s="27">
        <v>157301.0</v>
      </c>
      <c r="C299" s="27" t="s">
        <v>481</v>
      </c>
      <c r="D299" s="28" t="s">
        <v>28</v>
      </c>
      <c r="E299" s="28">
        <v>1352.4</v>
      </c>
      <c r="F299" s="29">
        <f t="shared" si="2"/>
        <v>208.0615385</v>
      </c>
      <c r="G299" s="28">
        <v>0.0</v>
      </c>
      <c r="H299" s="28" t="s">
        <v>91</v>
      </c>
      <c r="I299" s="30" t="s">
        <v>92</v>
      </c>
      <c r="J299" s="30">
        <v>0.0</v>
      </c>
      <c r="K299" s="31" t="s">
        <v>24</v>
      </c>
      <c r="L299" s="32" t="s">
        <v>25</v>
      </c>
      <c r="M299" s="33"/>
      <c r="N299" s="34"/>
      <c r="O299" s="34"/>
      <c r="P299" s="2"/>
      <c r="Q299" s="2"/>
      <c r="R299" s="2"/>
      <c r="S299" s="2"/>
    </row>
    <row r="300">
      <c r="A300" s="26">
        <v>157804.0</v>
      </c>
      <c r="B300" s="27">
        <v>157801.0</v>
      </c>
      <c r="C300" s="27" t="s">
        <v>482</v>
      </c>
      <c r="D300" s="28" t="s">
        <v>28</v>
      </c>
      <c r="E300" s="28">
        <v>1352.4</v>
      </c>
      <c r="F300" s="29">
        <f t="shared" si="2"/>
        <v>208.0615385</v>
      </c>
      <c r="G300" s="28">
        <v>0.0</v>
      </c>
      <c r="H300" s="28" t="s">
        <v>91</v>
      </c>
      <c r="I300" s="30" t="s">
        <v>87</v>
      </c>
      <c r="J300" s="30">
        <v>0.0</v>
      </c>
      <c r="K300" s="31">
        <v>0.0</v>
      </c>
      <c r="L300" s="32" t="s">
        <v>25</v>
      </c>
      <c r="M300" s="33"/>
      <c r="N300" s="34"/>
      <c r="O300" s="34"/>
      <c r="P300" s="2"/>
      <c r="Q300" s="2"/>
      <c r="R300" s="2"/>
      <c r="S300" s="2"/>
    </row>
    <row r="301">
      <c r="A301" s="26">
        <v>157932.0</v>
      </c>
      <c r="B301" s="42"/>
      <c r="C301" s="42"/>
      <c r="D301" s="28" t="s">
        <v>28</v>
      </c>
      <c r="E301" s="28">
        <v>440.0</v>
      </c>
      <c r="F301" s="29">
        <f t="shared" si="2"/>
        <v>67.69230769</v>
      </c>
      <c r="G301" s="28" t="s">
        <v>483</v>
      </c>
      <c r="H301" s="28" t="s">
        <v>106</v>
      </c>
      <c r="I301" s="30" t="s">
        <v>107</v>
      </c>
      <c r="J301" s="30">
        <v>0.0</v>
      </c>
      <c r="K301" s="31">
        <v>0.0</v>
      </c>
      <c r="L301" s="32" t="s">
        <v>25</v>
      </c>
      <c r="M301" s="33"/>
      <c r="N301" s="34"/>
      <c r="O301" s="34"/>
      <c r="P301" s="2"/>
      <c r="Q301" s="2"/>
      <c r="R301" s="2"/>
      <c r="S301" s="2"/>
    </row>
    <row r="302">
      <c r="A302" s="26">
        <v>158004.0</v>
      </c>
      <c r="B302" s="27">
        <v>158001.0</v>
      </c>
      <c r="C302" s="27" t="s">
        <v>484</v>
      </c>
      <c r="D302" s="28" t="s">
        <v>28</v>
      </c>
      <c r="E302" s="28">
        <v>1352.4</v>
      </c>
      <c r="F302" s="29">
        <f t="shared" si="2"/>
        <v>208.0615385</v>
      </c>
      <c r="G302" s="28">
        <v>0.0</v>
      </c>
      <c r="H302" s="28" t="s">
        <v>91</v>
      </c>
      <c r="I302" s="30" t="s">
        <v>230</v>
      </c>
      <c r="J302" s="30">
        <v>0.0</v>
      </c>
      <c r="K302" s="31" t="s">
        <v>58</v>
      </c>
      <c r="L302" s="32" t="s">
        <v>25</v>
      </c>
      <c r="M302" s="33"/>
      <c r="N302" s="36">
        <v>712402.0</v>
      </c>
      <c r="O302" s="34"/>
      <c r="P302" s="2"/>
      <c r="Q302" s="2"/>
      <c r="R302" s="2"/>
      <c r="S302" s="2"/>
    </row>
    <row r="303">
      <c r="A303" s="26">
        <v>160105.0</v>
      </c>
      <c r="B303" s="27">
        <v>160101.0</v>
      </c>
      <c r="C303" s="27" t="s">
        <v>485</v>
      </c>
      <c r="D303" s="28" t="s">
        <v>21</v>
      </c>
      <c r="E303" s="28">
        <v>604.8</v>
      </c>
      <c r="F303" s="29">
        <f t="shared" si="2"/>
        <v>93.04615385</v>
      </c>
      <c r="G303" s="28">
        <v>0.0</v>
      </c>
      <c r="H303" s="28" t="s">
        <v>486</v>
      </c>
      <c r="I303" s="30" t="s">
        <v>23</v>
      </c>
      <c r="J303" s="30">
        <v>0.0</v>
      </c>
      <c r="K303" s="31">
        <v>0.0</v>
      </c>
      <c r="L303" s="32" t="s">
        <v>25</v>
      </c>
      <c r="M303" s="33"/>
      <c r="N303" s="34"/>
      <c r="O303" s="34"/>
      <c r="P303" s="2"/>
      <c r="Q303" s="2"/>
      <c r="R303" s="2"/>
      <c r="S303" s="2"/>
    </row>
    <row r="304">
      <c r="A304" s="26">
        <v>160904.0</v>
      </c>
      <c r="B304" s="27">
        <v>160901.0</v>
      </c>
      <c r="C304" s="27" t="s">
        <v>487</v>
      </c>
      <c r="D304" s="28" t="s">
        <v>28</v>
      </c>
      <c r="E304" s="28">
        <v>1352.4</v>
      </c>
      <c r="F304" s="29">
        <f t="shared" si="2"/>
        <v>208.0615385</v>
      </c>
      <c r="G304" s="28" t="s">
        <v>65</v>
      </c>
      <c r="H304" s="28" t="s">
        <v>119</v>
      </c>
      <c r="I304" s="30" t="s">
        <v>66</v>
      </c>
      <c r="J304" s="30">
        <v>0.0</v>
      </c>
      <c r="K304" s="31" t="s">
        <v>58</v>
      </c>
      <c r="L304" s="32" t="s">
        <v>25</v>
      </c>
      <c r="M304" s="33"/>
      <c r="N304" s="36">
        <v>712306.0</v>
      </c>
      <c r="O304" s="34"/>
      <c r="P304" s="2"/>
      <c r="Q304" s="2"/>
      <c r="R304" s="2"/>
      <c r="S304" s="2"/>
    </row>
    <row r="305">
      <c r="A305" s="26">
        <v>161104.0</v>
      </c>
      <c r="B305" s="27">
        <v>161501.0</v>
      </c>
      <c r="C305" s="27" t="s">
        <v>488</v>
      </c>
      <c r="D305" s="28" t="s">
        <v>28</v>
      </c>
      <c r="E305" s="28">
        <v>1352.4</v>
      </c>
      <c r="F305" s="29">
        <f t="shared" si="2"/>
        <v>208.0615385</v>
      </c>
      <c r="G305" s="28" t="s">
        <v>65</v>
      </c>
      <c r="H305" s="28" t="s">
        <v>119</v>
      </c>
      <c r="I305" s="30" t="s">
        <v>66</v>
      </c>
      <c r="J305" s="30">
        <v>0.0</v>
      </c>
      <c r="K305" s="31" t="s">
        <v>115</v>
      </c>
      <c r="L305" s="32" t="s">
        <v>25</v>
      </c>
      <c r="M305" s="33"/>
      <c r="N305" s="36">
        <v>712505.0</v>
      </c>
      <c r="O305" s="34"/>
      <c r="P305" s="2"/>
      <c r="Q305" s="2"/>
      <c r="R305" s="2"/>
      <c r="S305" s="2"/>
    </row>
    <row r="306">
      <c r="A306" s="26">
        <v>161105.0</v>
      </c>
      <c r="B306" s="27">
        <v>161501.0</v>
      </c>
      <c r="C306" s="27" t="s">
        <v>489</v>
      </c>
      <c r="D306" s="28" t="s">
        <v>21</v>
      </c>
      <c r="E306" s="28">
        <v>453.6</v>
      </c>
      <c r="F306" s="29">
        <f t="shared" si="2"/>
        <v>69.78461538</v>
      </c>
      <c r="G306" s="28" t="s">
        <v>161</v>
      </c>
      <c r="H306" s="28" t="s">
        <v>22</v>
      </c>
      <c r="I306" s="30" t="s">
        <v>23</v>
      </c>
      <c r="J306" s="30">
        <v>0.0</v>
      </c>
      <c r="K306" s="31" t="s">
        <v>24</v>
      </c>
      <c r="L306" s="32" t="s">
        <v>25</v>
      </c>
      <c r="M306" s="33"/>
      <c r="N306" s="34"/>
      <c r="O306" s="34"/>
      <c r="P306" s="2"/>
      <c r="Q306" s="2"/>
      <c r="R306" s="2"/>
      <c r="S306" s="2"/>
    </row>
    <row r="307">
      <c r="A307" s="26">
        <v>161155.0</v>
      </c>
      <c r="B307" s="27">
        <v>161501.0</v>
      </c>
      <c r="C307" s="27" t="s">
        <v>490</v>
      </c>
      <c r="D307" s="28" t="s">
        <v>99</v>
      </c>
      <c r="E307" s="28">
        <v>42.0</v>
      </c>
      <c r="F307" s="29">
        <v>1.0</v>
      </c>
      <c r="G307" s="28" t="s">
        <v>161</v>
      </c>
      <c r="H307" s="28" t="s">
        <v>100</v>
      </c>
      <c r="I307" s="30">
        <v>99521.0</v>
      </c>
      <c r="J307" s="30">
        <v>0.0</v>
      </c>
      <c r="K307" s="31" t="s">
        <v>24</v>
      </c>
      <c r="L307" s="32" t="s">
        <v>25</v>
      </c>
      <c r="M307" s="33"/>
      <c r="N307" s="34"/>
      <c r="O307" s="34"/>
      <c r="P307" s="2"/>
      <c r="Q307" s="2"/>
      <c r="R307" s="2"/>
      <c r="S307" s="2"/>
    </row>
    <row r="308">
      <c r="A308" s="26">
        <v>161504.0</v>
      </c>
      <c r="B308" s="27">
        <v>161501.0</v>
      </c>
      <c r="C308" s="27" t="s">
        <v>491</v>
      </c>
      <c r="D308" s="28" t="s">
        <v>28</v>
      </c>
      <c r="E308" s="28">
        <v>1352.4</v>
      </c>
      <c r="F308" s="29">
        <f t="shared" ref="F308:F311" si="3">E308/6.5</f>
        <v>208.0615385</v>
      </c>
      <c r="G308" s="28" t="s">
        <v>65</v>
      </c>
      <c r="H308" s="28" t="s">
        <v>119</v>
      </c>
      <c r="I308" s="30" t="s">
        <v>66</v>
      </c>
      <c r="J308" s="30">
        <v>0.0</v>
      </c>
      <c r="K308" s="31">
        <v>0.0</v>
      </c>
      <c r="L308" s="32" t="s">
        <v>25</v>
      </c>
      <c r="M308" s="33"/>
      <c r="N308" s="36">
        <v>200151.0</v>
      </c>
      <c r="O308" s="36">
        <v>714105.0</v>
      </c>
      <c r="P308" s="2"/>
      <c r="Q308" s="2"/>
      <c r="R308" s="2"/>
      <c r="S308" s="2"/>
    </row>
    <row r="309">
      <c r="A309" s="26">
        <v>161505.0</v>
      </c>
      <c r="B309" s="27">
        <v>161501.0</v>
      </c>
      <c r="C309" s="27" t="s">
        <v>492</v>
      </c>
      <c r="D309" s="28" t="s">
        <v>21</v>
      </c>
      <c r="E309" s="28">
        <v>453.6</v>
      </c>
      <c r="F309" s="29">
        <f t="shared" si="3"/>
        <v>69.78461538</v>
      </c>
      <c r="G309" s="28" t="s">
        <v>161</v>
      </c>
      <c r="H309" s="28" t="s">
        <v>22</v>
      </c>
      <c r="I309" s="30" t="s">
        <v>23</v>
      </c>
      <c r="J309" s="30">
        <v>0.0</v>
      </c>
      <c r="K309" s="31" t="s">
        <v>24</v>
      </c>
      <c r="L309" s="32" t="s">
        <v>25</v>
      </c>
      <c r="M309" s="33"/>
      <c r="N309" s="34"/>
      <c r="O309" s="34"/>
      <c r="P309" s="2"/>
      <c r="Q309" s="2"/>
      <c r="R309" s="2"/>
      <c r="S309" s="2"/>
    </row>
    <row r="310">
      <c r="A310" s="26" t="s">
        <v>493</v>
      </c>
      <c r="B310" s="27">
        <v>161501.0</v>
      </c>
      <c r="C310" s="27" t="s">
        <v>494</v>
      </c>
      <c r="D310" s="28" t="s">
        <v>28</v>
      </c>
      <c r="E310" s="28">
        <v>440.0</v>
      </c>
      <c r="F310" s="29">
        <f t="shared" si="3"/>
        <v>67.69230769</v>
      </c>
      <c r="G310" s="28" t="s">
        <v>65</v>
      </c>
      <c r="H310" s="28" t="s">
        <v>123</v>
      </c>
      <c r="I310" s="30" t="s">
        <v>107</v>
      </c>
      <c r="J310" s="30">
        <v>0.0</v>
      </c>
      <c r="K310" s="31">
        <v>0.0</v>
      </c>
      <c r="L310" s="32" t="s">
        <v>126</v>
      </c>
      <c r="M310" s="33"/>
      <c r="N310" s="34"/>
      <c r="O310" s="34"/>
      <c r="P310" s="2"/>
      <c r="Q310" s="2"/>
      <c r="R310" s="2"/>
      <c r="S310" s="2"/>
    </row>
    <row r="311">
      <c r="A311" s="26" t="s">
        <v>495</v>
      </c>
      <c r="B311" s="27">
        <v>161501.0</v>
      </c>
      <c r="C311" s="27" t="s">
        <v>496</v>
      </c>
      <c r="D311" s="28" t="s">
        <v>28</v>
      </c>
      <c r="E311" s="28">
        <v>440.0</v>
      </c>
      <c r="F311" s="29">
        <f t="shared" si="3"/>
        <v>67.69230769</v>
      </c>
      <c r="G311" s="28" t="s">
        <v>65</v>
      </c>
      <c r="H311" s="28" t="s">
        <v>123</v>
      </c>
      <c r="I311" s="30" t="s">
        <v>107</v>
      </c>
      <c r="J311" s="30">
        <v>0.0</v>
      </c>
      <c r="K311" s="31">
        <v>0.0</v>
      </c>
      <c r="L311" s="32" t="s">
        <v>129</v>
      </c>
      <c r="M311" s="33"/>
      <c r="N311" s="36">
        <v>200352.0</v>
      </c>
      <c r="O311" s="36">
        <v>714508.0</v>
      </c>
      <c r="P311" s="2"/>
      <c r="Q311" s="2"/>
      <c r="R311" s="2"/>
      <c r="S311" s="2"/>
    </row>
    <row r="312">
      <c r="A312" s="26">
        <v>161555.0</v>
      </c>
      <c r="B312" s="27">
        <v>161501.0</v>
      </c>
      <c r="C312" s="27" t="s">
        <v>497</v>
      </c>
      <c r="D312" s="28" t="s">
        <v>99</v>
      </c>
      <c r="E312" s="28">
        <v>42.0</v>
      </c>
      <c r="F312" s="29">
        <v>1.0</v>
      </c>
      <c r="G312" s="28" t="s">
        <v>161</v>
      </c>
      <c r="H312" s="28" t="s">
        <v>100</v>
      </c>
      <c r="I312" s="30">
        <v>99521.0</v>
      </c>
      <c r="J312" s="30">
        <v>0.0</v>
      </c>
      <c r="K312" s="31" t="s">
        <v>24</v>
      </c>
      <c r="L312" s="32" t="s">
        <v>25</v>
      </c>
      <c r="M312" s="33"/>
      <c r="N312" s="34"/>
      <c r="O312" s="34"/>
      <c r="P312" s="2"/>
      <c r="Q312" s="2"/>
      <c r="R312" s="2"/>
      <c r="S312" s="2"/>
    </row>
    <row r="313">
      <c r="A313" s="26" t="s">
        <v>498</v>
      </c>
      <c r="B313" s="27">
        <v>161501.0</v>
      </c>
      <c r="C313" s="27" t="s">
        <v>499</v>
      </c>
      <c r="D313" s="28" t="s">
        <v>99</v>
      </c>
      <c r="E313" s="28">
        <v>42.0</v>
      </c>
      <c r="F313" s="29">
        <v>1.0</v>
      </c>
      <c r="G313" s="28" t="s">
        <v>161</v>
      </c>
      <c r="H313" s="28" t="s">
        <v>100</v>
      </c>
      <c r="I313" s="30">
        <v>99521.0</v>
      </c>
      <c r="J313" s="30">
        <v>0.0</v>
      </c>
      <c r="K313" s="31" t="s">
        <v>24</v>
      </c>
      <c r="L313" s="32" t="s">
        <v>129</v>
      </c>
      <c r="M313" s="33"/>
      <c r="N313" s="34"/>
      <c r="O313" s="34"/>
      <c r="P313" s="2"/>
      <c r="Q313" s="2"/>
      <c r="R313" s="2"/>
      <c r="S313" s="2"/>
    </row>
    <row r="314">
      <c r="A314" s="26" t="s">
        <v>500</v>
      </c>
      <c r="B314" s="27">
        <v>161501.0</v>
      </c>
      <c r="C314" s="27" t="s">
        <v>501</v>
      </c>
      <c r="D314" s="28" t="s">
        <v>99</v>
      </c>
      <c r="E314" s="28">
        <v>42.0</v>
      </c>
      <c r="F314" s="29">
        <v>1.0</v>
      </c>
      <c r="G314" s="28" t="s">
        <v>161</v>
      </c>
      <c r="H314" s="28" t="s">
        <v>100</v>
      </c>
      <c r="I314" s="30">
        <v>99521.0</v>
      </c>
      <c r="J314" s="30">
        <v>0.0</v>
      </c>
      <c r="K314" s="31" t="s">
        <v>24</v>
      </c>
      <c r="L314" s="32" t="s">
        <v>126</v>
      </c>
      <c r="M314" s="33"/>
      <c r="N314" s="34"/>
      <c r="O314" s="34"/>
      <c r="P314" s="2"/>
      <c r="Q314" s="2"/>
      <c r="R314" s="2"/>
      <c r="S314" s="2"/>
    </row>
    <row r="315">
      <c r="A315" s="26" t="s">
        <v>502</v>
      </c>
      <c r="B315" s="27">
        <v>161501.0</v>
      </c>
      <c r="C315" s="27" t="s">
        <v>503</v>
      </c>
      <c r="D315" s="28" t="s">
        <v>99</v>
      </c>
      <c r="E315" s="28">
        <v>42.0</v>
      </c>
      <c r="F315" s="29">
        <v>1.0</v>
      </c>
      <c r="G315" s="28" t="s">
        <v>161</v>
      </c>
      <c r="H315" s="28" t="s">
        <v>100</v>
      </c>
      <c r="I315" s="30">
        <v>99521.0</v>
      </c>
      <c r="J315" s="30">
        <v>0.0</v>
      </c>
      <c r="K315" s="31" t="s">
        <v>24</v>
      </c>
      <c r="L315" s="32" t="s">
        <v>148</v>
      </c>
      <c r="M315" s="33"/>
      <c r="N315" s="34"/>
      <c r="O315" s="34"/>
      <c r="P315" s="2"/>
      <c r="Q315" s="2"/>
      <c r="R315" s="2"/>
      <c r="S315" s="2"/>
    </row>
    <row r="316">
      <c r="A316" s="26">
        <v>161755.0</v>
      </c>
      <c r="B316" s="27">
        <v>161701.0</v>
      </c>
      <c r="C316" s="27" t="s">
        <v>504</v>
      </c>
      <c r="D316" s="28" t="s">
        <v>99</v>
      </c>
      <c r="E316" s="28">
        <v>42.0</v>
      </c>
      <c r="F316" s="29">
        <v>1.0</v>
      </c>
      <c r="G316" s="28" t="s">
        <v>505</v>
      </c>
      <c r="H316" s="28" t="s">
        <v>100</v>
      </c>
      <c r="I316" s="30">
        <v>99521.0</v>
      </c>
      <c r="J316" s="30">
        <v>0.0</v>
      </c>
      <c r="K316" s="31" t="s">
        <v>24</v>
      </c>
      <c r="L316" s="32" t="s">
        <v>25</v>
      </c>
      <c r="M316" s="33"/>
      <c r="N316" s="34"/>
      <c r="O316" s="34"/>
      <c r="P316" s="2"/>
      <c r="Q316" s="2"/>
      <c r="R316" s="2"/>
      <c r="S316" s="2"/>
    </row>
    <row r="317">
      <c r="A317" s="26">
        <v>162232.0</v>
      </c>
      <c r="B317" s="27">
        <v>162201.0</v>
      </c>
      <c r="C317" s="27" t="s">
        <v>506</v>
      </c>
      <c r="D317" s="28" t="s">
        <v>28</v>
      </c>
      <c r="E317" s="28">
        <v>440.0</v>
      </c>
      <c r="F317" s="29">
        <f t="shared" ref="F317:F321" si="4">E317/6.5</f>
        <v>67.69230769</v>
      </c>
      <c r="G317" s="28">
        <v>0.0</v>
      </c>
      <c r="H317" s="28" t="s">
        <v>301</v>
      </c>
      <c r="I317" s="30" t="s">
        <v>302</v>
      </c>
      <c r="J317" s="30">
        <v>0.0</v>
      </c>
      <c r="K317" s="31" t="s">
        <v>58</v>
      </c>
      <c r="L317" s="32" t="s">
        <v>25</v>
      </c>
      <c r="M317" s="33"/>
      <c r="N317" s="34"/>
      <c r="O317" s="34"/>
      <c r="P317" s="2"/>
      <c r="Q317" s="2"/>
      <c r="R317" s="2"/>
      <c r="S317" s="2"/>
    </row>
    <row r="318">
      <c r="A318" s="26">
        <v>162304.0</v>
      </c>
      <c r="B318" s="27">
        <v>162401.0</v>
      </c>
      <c r="C318" s="27" t="s">
        <v>507</v>
      </c>
      <c r="D318" s="28" t="s">
        <v>28</v>
      </c>
      <c r="E318" s="28">
        <v>1352.4</v>
      </c>
      <c r="F318" s="29">
        <f t="shared" si="4"/>
        <v>208.0615385</v>
      </c>
      <c r="G318" s="28">
        <v>0.0</v>
      </c>
      <c r="H318" s="28" t="s">
        <v>91</v>
      </c>
      <c r="I318" s="30" t="s">
        <v>230</v>
      </c>
      <c r="J318" s="30">
        <v>0.0</v>
      </c>
      <c r="K318" s="31" t="s">
        <v>24</v>
      </c>
      <c r="L318" s="32" t="s">
        <v>25</v>
      </c>
      <c r="M318" s="33"/>
      <c r="N318" s="34"/>
      <c r="O318" s="34"/>
      <c r="P318" s="2"/>
      <c r="Q318" s="2"/>
      <c r="R318" s="2"/>
      <c r="S318" s="2"/>
    </row>
    <row r="319">
      <c r="A319" s="26">
        <v>162505.0</v>
      </c>
      <c r="B319" s="27">
        <v>162401.0</v>
      </c>
      <c r="C319" s="27" t="s">
        <v>508</v>
      </c>
      <c r="D319" s="28" t="s">
        <v>21</v>
      </c>
      <c r="E319" s="28">
        <v>453.6</v>
      </c>
      <c r="F319" s="29">
        <f t="shared" si="4"/>
        <v>69.78461538</v>
      </c>
      <c r="G319" s="28">
        <v>0.0</v>
      </c>
      <c r="H319" s="28" t="s">
        <v>509</v>
      </c>
      <c r="I319" s="30" t="s">
        <v>510</v>
      </c>
      <c r="J319" s="30">
        <v>0.0</v>
      </c>
      <c r="K319" s="31" t="s">
        <v>24</v>
      </c>
      <c r="L319" s="32" t="s">
        <v>25</v>
      </c>
      <c r="M319" s="33"/>
      <c r="N319" s="34"/>
      <c r="O319" s="34"/>
      <c r="P319" s="2"/>
      <c r="Q319" s="2"/>
      <c r="R319" s="2"/>
      <c r="S319" s="2"/>
    </row>
    <row r="320">
      <c r="A320" s="26">
        <v>162604.0</v>
      </c>
      <c r="B320" s="27">
        <v>162601.0</v>
      </c>
      <c r="C320" s="27" t="s">
        <v>511</v>
      </c>
      <c r="D320" s="28" t="s">
        <v>28</v>
      </c>
      <c r="E320" s="28">
        <v>1352.4</v>
      </c>
      <c r="F320" s="29">
        <f t="shared" si="4"/>
        <v>208.0615385</v>
      </c>
      <c r="G320" s="28" t="s">
        <v>512</v>
      </c>
      <c r="H320" s="28" t="s">
        <v>91</v>
      </c>
      <c r="I320" s="30" t="s">
        <v>230</v>
      </c>
      <c r="J320" s="30">
        <v>0.0</v>
      </c>
      <c r="K320" s="31" t="s">
        <v>58</v>
      </c>
      <c r="L320" s="32" t="s">
        <v>25</v>
      </c>
      <c r="M320" s="33"/>
      <c r="N320" s="36">
        <v>712605.0</v>
      </c>
      <c r="O320" s="34"/>
      <c r="P320" s="2"/>
      <c r="Q320" s="2"/>
      <c r="R320" s="2"/>
      <c r="S320" s="2"/>
    </row>
    <row r="321">
      <c r="A321" s="26" t="s">
        <v>513</v>
      </c>
      <c r="B321" s="27">
        <v>162601.0</v>
      </c>
      <c r="C321" s="27" t="s">
        <v>514</v>
      </c>
      <c r="D321" s="28" t="s">
        <v>28</v>
      </c>
      <c r="E321" s="28">
        <v>1352.4</v>
      </c>
      <c r="F321" s="29">
        <f t="shared" si="4"/>
        <v>208.0615385</v>
      </c>
      <c r="G321" s="28" t="s">
        <v>512</v>
      </c>
      <c r="H321" s="28" t="s">
        <v>91</v>
      </c>
      <c r="I321" s="30" t="s">
        <v>230</v>
      </c>
      <c r="J321" s="30">
        <v>0.0</v>
      </c>
      <c r="K321" s="31" t="s">
        <v>58</v>
      </c>
      <c r="L321" s="32" t="s">
        <v>515</v>
      </c>
      <c r="M321" s="33"/>
      <c r="N321" s="36">
        <v>714707.0</v>
      </c>
      <c r="O321" s="34"/>
      <c r="P321" s="2"/>
      <c r="Q321" s="2"/>
      <c r="R321" s="2"/>
      <c r="S321" s="2"/>
    </row>
    <row r="322">
      <c r="A322" s="26">
        <v>162655.0</v>
      </c>
      <c r="B322" s="27">
        <v>162601.0</v>
      </c>
      <c r="C322" s="27" t="s">
        <v>516</v>
      </c>
      <c r="D322" s="28" t="s">
        <v>99</v>
      </c>
      <c r="E322" s="28">
        <v>42.0</v>
      </c>
      <c r="F322" s="29">
        <v>1.0</v>
      </c>
      <c r="G322" s="28">
        <v>0.0</v>
      </c>
      <c r="H322" s="28" t="s">
        <v>100</v>
      </c>
      <c r="I322" s="30">
        <v>99521.0</v>
      </c>
      <c r="J322" s="30">
        <v>0.0</v>
      </c>
      <c r="K322" s="31" t="s">
        <v>24</v>
      </c>
      <c r="L322" s="32" t="s">
        <v>25</v>
      </c>
      <c r="M322" s="33"/>
      <c r="N322" s="34"/>
      <c r="O322" s="34"/>
      <c r="P322" s="2"/>
      <c r="Q322" s="2"/>
      <c r="R322" s="2"/>
      <c r="S322" s="2"/>
    </row>
    <row r="323">
      <c r="A323" s="26">
        <v>162904.0</v>
      </c>
      <c r="B323" s="27">
        <v>162901.0</v>
      </c>
      <c r="C323" s="27" t="s">
        <v>517</v>
      </c>
      <c r="D323" s="28" t="s">
        <v>28</v>
      </c>
      <c r="E323" s="28">
        <v>1352.4</v>
      </c>
      <c r="F323" s="29">
        <f t="shared" ref="F323:F329" si="5">E323/6.5</f>
        <v>208.0615385</v>
      </c>
      <c r="G323" s="28">
        <v>0.0</v>
      </c>
      <c r="H323" s="28" t="s">
        <v>91</v>
      </c>
      <c r="I323" s="30" t="s">
        <v>230</v>
      </c>
      <c r="J323" s="30">
        <v>0.0</v>
      </c>
      <c r="K323" s="31" t="s">
        <v>115</v>
      </c>
      <c r="L323" s="32" t="s">
        <v>25</v>
      </c>
      <c r="M323" s="33"/>
      <c r="N323" s="34"/>
      <c r="O323" s="34"/>
      <c r="P323" s="2"/>
      <c r="Q323" s="2"/>
      <c r="R323" s="2"/>
      <c r="S323" s="2"/>
    </row>
    <row r="324">
      <c r="A324" s="26">
        <v>162932.0</v>
      </c>
      <c r="B324" s="27">
        <v>162901.0</v>
      </c>
      <c r="C324" s="27" t="s">
        <v>518</v>
      </c>
      <c r="D324" s="28" t="s">
        <v>28</v>
      </c>
      <c r="E324" s="28">
        <v>693.0</v>
      </c>
      <c r="F324" s="29">
        <f t="shared" si="5"/>
        <v>106.6153846</v>
      </c>
      <c r="G324" s="28">
        <v>0.0</v>
      </c>
      <c r="H324" s="28" t="s">
        <v>167</v>
      </c>
      <c r="I324" s="30" t="s">
        <v>168</v>
      </c>
      <c r="J324" s="30">
        <v>0.0</v>
      </c>
      <c r="K324" s="31" t="s">
        <v>24</v>
      </c>
      <c r="L324" s="32" t="s">
        <v>25</v>
      </c>
      <c r="M324" s="33"/>
      <c r="N324" s="34"/>
      <c r="O324" s="34"/>
      <c r="P324" s="2"/>
      <c r="Q324" s="2"/>
      <c r="R324" s="2"/>
      <c r="S324" s="2"/>
    </row>
    <row r="325">
      <c r="A325" s="26" t="s">
        <v>519</v>
      </c>
      <c r="B325" s="27">
        <v>162901.0</v>
      </c>
      <c r="C325" s="27" t="s">
        <v>520</v>
      </c>
      <c r="D325" s="28" t="s">
        <v>28</v>
      </c>
      <c r="E325" s="28">
        <v>693.0</v>
      </c>
      <c r="F325" s="29">
        <f t="shared" si="5"/>
        <v>106.6153846</v>
      </c>
      <c r="G325" s="28">
        <v>0.0</v>
      </c>
      <c r="H325" s="28" t="s">
        <v>167</v>
      </c>
      <c r="I325" s="30" t="s">
        <v>168</v>
      </c>
      <c r="J325" s="30">
        <v>0.0</v>
      </c>
      <c r="K325" s="31" t="s">
        <v>24</v>
      </c>
      <c r="L325" s="32" t="s">
        <v>209</v>
      </c>
      <c r="M325" s="33"/>
      <c r="N325" s="34"/>
      <c r="O325" s="34"/>
      <c r="P325" s="2"/>
      <c r="Q325" s="2"/>
      <c r="R325" s="2"/>
      <c r="S325" s="2"/>
    </row>
    <row r="326">
      <c r="A326" s="26">
        <v>163104.0</v>
      </c>
      <c r="B326" s="27">
        <v>163101.0</v>
      </c>
      <c r="C326" s="27" t="s">
        <v>521</v>
      </c>
      <c r="D326" s="28" t="s">
        <v>28</v>
      </c>
      <c r="E326" s="28">
        <v>1352.4</v>
      </c>
      <c r="F326" s="29">
        <f t="shared" si="5"/>
        <v>208.0615385</v>
      </c>
      <c r="G326" s="28">
        <v>0.0</v>
      </c>
      <c r="H326" s="28" t="s">
        <v>452</v>
      </c>
      <c r="I326" s="30" t="s">
        <v>230</v>
      </c>
      <c r="J326" s="30">
        <v>0.0</v>
      </c>
      <c r="K326" s="31">
        <v>0.0</v>
      </c>
      <c r="L326" s="32" t="s">
        <v>25</v>
      </c>
      <c r="M326" s="33"/>
      <c r="N326" s="36">
        <v>200131.0</v>
      </c>
      <c r="O326" s="36">
        <v>713001.0</v>
      </c>
      <c r="P326" s="2"/>
      <c r="Q326" s="2"/>
      <c r="R326" s="2"/>
      <c r="S326" s="2"/>
    </row>
    <row r="327">
      <c r="A327" s="26">
        <v>163204.0</v>
      </c>
      <c r="B327" s="27">
        <v>163201.0</v>
      </c>
      <c r="C327" s="27" t="s">
        <v>522</v>
      </c>
      <c r="D327" s="28" t="s">
        <v>28</v>
      </c>
      <c r="E327" s="28">
        <v>1352.4</v>
      </c>
      <c r="F327" s="29">
        <f t="shared" si="5"/>
        <v>208.0615385</v>
      </c>
      <c r="G327" s="28" t="s">
        <v>290</v>
      </c>
      <c r="H327" s="28" t="s">
        <v>138</v>
      </c>
      <c r="I327" s="30" t="s">
        <v>66</v>
      </c>
      <c r="J327" s="30">
        <v>0.0</v>
      </c>
      <c r="K327" s="31">
        <v>0.0</v>
      </c>
      <c r="L327" s="32" t="s">
        <v>25</v>
      </c>
      <c r="M327" s="33"/>
      <c r="N327" s="36">
        <v>712306.0</v>
      </c>
      <c r="O327" s="36">
        <v>714104.0</v>
      </c>
      <c r="P327" s="2"/>
      <c r="Q327" s="2"/>
      <c r="R327" s="2"/>
      <c r="S327" s="2"/>
    </row>
    <row r="328">
      <c r="A328" s="26" t="s">
        <v>523</v>
      </c>
      <c r="B328" s="27">
        <v>163201.0</v>
      </c>
      <c r="C328" s="27" t="s">
        <v>524</v>
      </c>
      <c r="D328" s="28" t="s">
        <v>28</v>
      </c>
      <c r="E328" s="28">
        <v>1352.4</v>
      </c>
      <c r="F328" s="29">
        <f t="shared" si="5"/>
        <v>208.0615385</v>
      </c>
      <c r="G328" s="28" t="s">
        <v>290</v>
      </c>
      <c r="H328" s="28" t="s">
        <v>138</v>
      </c>
      <c r="I328" s="30" t="s">
        <v>66</v>
      </c>
      <c r="J328" s="30">
        <v>0.0</v>
      </c>
      <c r="K328" s="31" t="s">
        <v>58</v>
      </c>
      <c r="L328" s="32" t="s">
        <v>148</v>
      </c>
      <c r="M328" s="33"/>
      <c r="N328" s="36" t="s">
        <v>525</v>
      </c>
      <c r="O328" s="34"/>
      <c r="P328" s="2"/>
      <c r="Q328" s="2"/>
      <c r="R328" s="2"/>
      <c r="S328" s="2"/>
    </row>
    <row r="329">
      <c r="A329" s="26">
        <v>163205.0</v>
      </c>
      <c r="B329" s="42"/>
      <c r="C329" s="42"/>
      <c r="D329" s="28" t="s">
        <v>21</v>
      </c>
      <c r="E329" s="28">
        <v>453.6</v>
      </c>
      <c r="F329" s="29">
        <f t="shared" si="5"/>
        <v>69.78461538</v>
      </c>
      <c r="G329" s="28" t="s">
        <v>290</v>
      </c>
      <c r="H329" s="28" t="s">
        <v>22</v>
      </c>
      <c r="I329" s="30" t="s">
        <v>23</v>
      </c>
      <c r="J329" s="30">
        <v>0.0</v>
      </c>
      <c r="K329" s="31" t="s">
        <v>24</v>
      </c>
      <c r="L329" s="32" t="s">
        <v>25</v>
      </c>
      <c r="M329" s="33"/>
      <c r="N329" s="34"/>
      <c r="O329" s="34"/>
      <c r="P329" s="2"/>
      <c r="Q329" s="2"/>
      <c r="R329" s="2"/>
      <c r="S329" s="2"/>
    </row>
    <row r="330">
      <c r="A330" s="26">
        <v>163255.0</v>
      </c>
      <c r="B330" s="27">
        <v>163201.0</v>
      </c>
      <c r="C330" s="27" t="s">
        <v>526</v>
      </c>
      <c r="D330" s="28" t="s">
        <v>99</v>
      </c>
      <c r="E330" s="28">
        <v>42.0</v>
      </c>
      <c r="F330" s="29">
        <v>1.0</v>
      </c>
      <c r="G330" s="28" t="s">
        <v>290</v>
      </c>
      <c r="H330" s="28" t="s">
        <v>100</v>
      </c>
      <c r="I330" s="30">
        <v>99521.0</v>
      </c>
      <c r="J330" s="30">
        <v>0.0</v>
      </c>
      <c r="K330" s="31" t="s">
        <v>24</v>
      </c>
      <c r="L330" s="32" t="s">
        <v>25</v>
      </c>
      <c r="M330" s="33"/>
      <c r="N330" s="34"/>
      <c r="O330" s="34"/>
      <c r="P330" s="2"/>
      <c r="Q330" s="2"/>
      <c r="R330" s="2"/>
      <c r="S330" s="2"/>
    </row>
    <row r="331">
      <c r="A331" s="26">
        <v>163804.0</v>
      </c>
      <c r="B331" s="27">
        <v>163801.0</v>
      </c>
      <c r="C331" s="27" t="s">
        <v>527</v>
      </c>
      <c r="D331" s="28" t="s">
        <v>28</v>
      </c>
      <c r="E331" s="28">
        <v>1352.4</v>
      </c>
      <c r="F331" s="29">
        <f>E331/6.5</f>
        <v>208.0615385</v>
      </c>
      <c r="G331" s="28">
        <v>0.0</v>
      </c>
      <c r="H331" s="28" t="s">
        <v>91</v>
      </c>
      <c r="I331" s="30" t="s">
        <v>92</v>
      </c>
      <c r="J331" s="30">
        <v>0.0</v>
      </c>
      <c r="K331" s="31" t="s">
        <v>58</v>
      </c>
      <c r="L331" s="32" t="s">
        <v>25</v>
      </c>
      <c r="M331" s="33"/>
      <c r="N331" s="36">
        <v>712605.0</v>
      </c>
      <c r="O331" s="34"/>
      <c r="P331" s="2"/>
      <c r="Q331" s="2"/>
      <c r="R331" s="2"/>
      <c r="S331" s="2"/>
    </row>
    <row r="332">
      <c r="A332" s="26">
        <v>163855.0</v>
      </c>
      <c r="B332" s="27">
        <v>163801.0</v>
      </c>
      <c r="C332" s="27" t="s">
        <v>528</v>
      </c>
      <c r="D332" s="28" t="s">
        <v>99</v>
      </c>
      <c r="E332" s="28">
        <v>42.0</v>
      </c>
      <c r="F332" s="29">
        <v>1.0</v>
      </c>
      <c r="G332" s="28">
        <v>0.0</v>
      </c>
      <c r="H332" s="28" t="s">
        <v>100</v>
      </c>
      <c r="I332" s="30">
        <v>99521.0</v>
      </c>
      <c r="J332" s="30">
        <v>0.0</v>
      </c>
      <c r="K332" s="31" t="s">
        <v>24</v>
      </c>
      <c r="L332" s="32" t="s">
        <v>25</v>
      </c>
      <c r="M332" s="33"/>
      <c r="N332" s="34"/>
      <c r="O332" s="34"/>
      <c r="P332" s="2"/>
      <c r="Q332" s="2"/>
      <c r="R332" s="2"/>
      <c r="S332" s="2"/>
    </row>
    <row r="333">
      <c r="A333" s="26">
        <v>163904.0</v>
      </c>
      <c r="B333" s="27">
        <v>163801.0</v>
      </c>
      <c r="C333" s="27" t="s">
        <v>529</v>
      </c>
      <c r="D333" s="28" t="s">
        <v>28</v>
      </c>
      <c r="E333" s="28">
        <v>1352.4</v>
      </c>
      <c r="F333" s="29">
        <f>E333/6.5</f>
        <v>208.0615385</v>
      </c>
      <c r="G333" s="28">
        <v>0.0</v>
      </c>
      <c r="H333" s="28" t="s">
        <v>91</v>
      </c>
      <c r="I333" s="30" t="s">
        <v>92</v>
      </c>
      <c r="J333" s="30">
        <v>0.0</v>
      </c>
      <c r="K333" s="31" t="s">
        <v>24</v>
      </c>
      <c r="L333" s="32" t="s">
        <v>25</v>
      </c>
      <c r="M333" s="33"/>
      <c r="N333" s="34"/>
      <c r="O333" s="34"/>
      <c r="P333" s="2"/>
      <c r="Q333" s="2"/>
      <c r="R333" s="2"/>
      <c r="S333" s="2"/>
    </row>
    <row r="334">
      <c r="A334" s="26">
        <v>163955.0</v>
      </c>
      <c r="B334" s="27">
        <v>163801.0</v>
      </c>
      <c r="C334" s="27" t="s">
        <v>530</v>
      </c>
      <c r="D334" s="28" t="s">
        <v>99</v>
      </c>
      <c r="E334" s="28">
        <v>42.0</v>
      </c>
      <c r="F334" s="29">
        <v>1.0</v>
      </c>
      <c r="G334" s="28" t="s">
        <v>531</v>
      </c>
      <c r="H334" s="28" t="s">
        <v>203</v>
      </c>
      <c r="I334" s="30">
        <v>99521.0</v>
      </c>
      <c r="J334" s="30">
        <v>0.0</v>
      </c>
      <c r="K334" s="31" t="s">
        <v>24</v>
      </c>
      <c r="L334" s="32" t="s">
        <v>25</v>
      </c>
      <c r="M334" s="33"/>
      <c r="N334" s="34"/>
      <c r="O334" s="34"/>
      <c r="P334" s="2"/>
      <c r="Q334" s="2"/>
      <c r="R334" s="2"/>
      <c r="S334" s="2"/>
    </row>
    <row r="335">
      <c r="A335" s="26">
        <v>164155.0</v>
      </c>
      <c r="B335" s="27">
        <v>164101.0</v>
      </c>
      <c r="C335" s="27" t="s">
        <v>532</v>
      </c>
      <c r="D335" s="28" t="s">
        <v>99</v>
      </c>
      <c r="E335" s="28">
        <v>42.0</v>
      </c>
      <c r="F335" s="29">
        <v>1.0</v>
      </c>
      <c r="G335" s="28">
        <v>0.0</v>
      </c>
      <c r="H335" s="28" t="s">
        <v>278</v>
      </c>
      <c r="I335" s="30">
        <v>0.0</v>
      </c>
      <c r="J335" s="30">
        <v>0.0</v>
      </c>
      <c r="K335" s="31" t="s">
        <v>24</v>
      </c>
      <c r="L335" s="32" t="s">
        <v>25</v>
      </c>
      <c r="M335" s="33"/>
      <c r="N335" s="34"/>
      <c r="O335" s="34"/>
      <c r="P335" s="2"/>
      <c r="Q335" s="2"/>
      <c r="R335" s="2"/>
      <c r="S335" s="2"/>
    </row>
    <row r="336">
      <c r="A336" s="26">
        <v>164332.0</v>
      </c>
      <c r="B336" s="27">
        <v>164301.0</v>
      </c>
      <c r="C336" s="27" t="s">
        <v>533</v>
      </c>
      <c r="D336" s="28" t="s">
        <v>28</v>
      </c>
      <c r="E336" s="28">
        <v>693.0</v>
      </c>
      <c r="F336" s="28">
        <v>86.0</v>
      </c>
      <c r="G336" s="28">
        <v>0.0</v>
      </c>
      <c r="H336" s="28" t="s">
        <v>383</v>
      </c>
      <c r="I336" s="30" t="s">
        <v>384</v>
      </c>
      <c r="J336" s="30">
        <v>0.0</v>
      </c>
      <c r="K336" s="31">
        <v>0.0</v>
      </c>
      <c r="L336" s="32" t="s">
        <v>25</v>
      </c>
      <c r="M336" s="33"/>
      <c r="N336" s="36">
        <v>120801.0</v>
      </c>
      <c r="O336" s="36">
        <v>713002.0</v>
      </c>
      <c r="P336" s="2"/>
      <c r="Q336" s="2"/>
      <c r="R336" s="2"/>
      <c r="S336" s="2"/>
    </row>
    <row r="337">
      <c r="A337" s="26" t="s">
        <v>534</v>
      </c>
      <c r="B337" s="27">
        <v>164301.0</v>
      </c>
      <c r="C337" s="27" t="s">
        <v>535</v>
      </c>
      <c r="D337" s="44" t="s">
        <v>28</v>
      </c>
      <c r="E337" s="44">
        <v>693.0</v>
      </c>
      <c r="F337" s="44">
        <v>86.0</v>
      </c>
      <c r="G337" s="44" t="s">
        <v>460</v>
      </c>
      <c r="H337" s="44" t="s">
        <v>383</v>
      </c>
      <c r="I337" s="12" t="s">
        <v>384</v>
      </c>
      <c r="J337" s="12">
        <v>0.0</v>
      </c>
      <c r="K337" s="45" t="s">
        <v>58</v>
      </c>
      <c r="L337" s="11" t="s">
        <v>453</v>
      </c>
      <c r="M337" s="46"/>
      <c r="N337" s="47"/>
      <c r="O337" s="47"/>
      <c r="P337" s="2"/>
      <c r="Q337" s="2"/>
      <c r="R337" s="2"/>
      <c r="S337" s="2"/>
    </row>
    <row r="338">
      <c r="A338" s="26" t="s">
        <v>536</v>
      </c>
      <c r="B338" s="27">
        <v>164301.0</v>
      </c>
      <c r="C338" s="27" t="s">
        <v>537</v>
      </c>
      <c r="D338" s="28" t="s">
        <v>28</v>
      </c>
      <c r="E338" s="28">
        <v>693.0</v>
      </c>
      <c r="F338" s="28">
        <v>86.0</v>
      </c>
      <c r="G338" s="28">
        <v>0.0</v>
      </c>
      <c r="H338" s="28" t="s">
        <v>167</v>
      </c>
      <c r="I338" s="30" t="s">
        <v>538</v>
      </c>
      <c r="J338" s="30">
        <v>0.0</v>
      </c>
      <c r="K338" s="31" t="s">
        <v>58</v>
      </c>
      <c r="L338" s="32" t="s">
        <v>539</v>
      </c>
      <c r="M338" s="33"/>
      <c r="N338" s="36">
        <v>712005.0</v>
      </c>
      <c r="O338" s="34"/>
      <c r="P338" s="2"/>
      <c r="Q338" s="2"/>
      <c r="R338" s="2"/>
      <c r="S338" s="2"/>
    </row>
    <row r="339">
      <c r="A339" s="26" t="s">
        <v>540</v>
      </c>
      <c r="B339" s="27">
        <v>164301.0</v>
      </c>
      <c r="C339" s="27" t="s">
        <v>541</v>
      </c>
      <c r="D339" s="28" t="s">
        <v>28</v>
      </c>
      <c r="E339" s="28">
        <v>693.0</v>
      </c>
      <c r="F339" s="28">
        <v>86.0</v>
      </c>
      <c r="G339" s="28">
        <v>0.0</v>
      </c>
      <c r="H339" s="28" t="s">
        <v>383</v>
      </c>
      <c r="I339" s="30" t="s">
        <v>384</v>
      </c>
      <c r="J339" s="30">
        <v>0.0</v>
      </c>
      <c r="K339" s="31" t="s">
        <v>58</v>
      </c>
      <c r="L339" s="32" t="s">
        <v>542</v>
      </c>
      <c r="M339" s="33"/>
      <c r="N339" s="36">
        <v>714501.0</v>
      </c>
      <c r="O339" s="34"/>
      <c r="P339" s="2"/>
      <c r="Q339" s="2"/>
      <c r="R339" s="2"/>
      <c r="S339" s="2"/>
    </row>
    <row r="340">
      <c r="A340" s="26" t="s">
        <v>543</v>
      </c>
      <c r="B340" s="27">
        <v>164301.0</v>
      </c>
      <c r="C340" s="27" t="s">
        <v>544</v>
      </c>
      <c r="D340" s="28" t="s">
        <v>28</v>
      </c>
      <c r="E340" s="28">
        <v>693.0</v>
      </c>
      <c r="F340" s="28">
        <v>86.0</v>
      </c>
      <c r="G340" s="28">
        <v>0.0</v>
      </c>
      <c r="H340" s="28" t="s">
        <v>383</v>
      </c>
      <c r="I340" s="38"/>
      <c r="J340" s="30">
        <v>0.0</v>
      </c>
      <c r="K340" s="31" t="s">
        <v>58</v>
      </c>
      <c r="L340" s="32" t="s">
        <v>545</v>
      </c>
      <c r="M340" s="33"/>
      <c r="N340" s="36">
        <v>712004.0</v>
      </c>
      <c r="O340" s="34"/>
      <c r="P340" s="2"/>
      <c r="Q340" s="2"/>
      <c r="R340" s="2"/>
      <c r="S340" s="2"/>
    </row>
    <row r="341">
      <c r="A341" s="26" t="s">
        <v>546</v>
      </c>
      <c r="B341" s="27">
        <v>164301.0</v>
      </c>
      <c r="C341" s="27" t="s">
        <v>547</v>
      </c>
      <c r="D341" s="28" t="s">
        <v>28</v>
      </c>
      <c r="E341" s="28">
        <v>693.0</v>
      </c>
      <c r="F341" s="28">
        <v>86.0</v>
      </c>
      <c r="G341" s="28">
        <v>0.0</v>
      </c>
      <c r="H341" s="28" t="s">
        <v>383</v>
      </c>
      <c r="I341" s="30" t="s">
        <v>384</v>
      </c>
      <c r="J341" s="30">
        <v>0.0</v>
      </c>
      <c r="K341" s="31">
        <v>0.0</v>
      </c>
      <c r="L341" s="32" t="s">
        <v>148</v>
      </c>
      <c r="M341" s="33"/>
      <c r="N341" s="36">
        <v>715003.0</v>
      </c>
      <c r="O341" s="36">
        <v>713003.0</v>
      </c>
      <c r="P341" s="2"/>
      <c r="Q341" s="2"/>
      <c r="R341" s="2"/>
      <c r="S341" s="2"/>
    </row>
    <row r="342">
      <c r="A342" s="26" t="s">
        <v>548</v>
      </c>
      <c r="B342" s="27">
        <v>164301.0</v>
      </c>
      <c r="C342" s="27" t="s">
        <v>549</v>
      </c>
      <c r="D342" s="28" t="s">
        <v>28</v>
      </c>
      <c r="E342" s="28">
        <v>1352.4</v>
      </c>
      <c r="F342" s="28">
        <v>168.0</v>
      </c>
      <c r="G342" s="28">
        <v>0.0</v>
      </c>
      <c r="H342" s="28" t="s">
        <v>91</v>
      </c>
      <c r="I342" s="38"/>
      <c r="J342" s="30">
        <v>0.0</v>
      </c>
      <c r="K342" s="31" t="s">
        <v>58</v>
      </c>
      <c r="L342" s="32" t="s">
        <v>545</v>
      </c>
      <c r="M342" s="33"/>
      <c r="N342" s="36">
        <v>712004.0</v>
      </c>
      <c r="O342" s="34"/>
      <c r="P342" s="2"/>
      <c r="Q342" s="2"/>
      <c r="R342" s="2"/>
      <c r="S342" s="2"/>
    </row>
    <row r="343">
      <c r="A343" s="26">
        <v>164404.0</v>
      </c>
      <c r="B343" s="27">
        <v>143201.0</v>
      </c>
      <c r="C343" s="27" t="s">
        <v>550</v>
      </c>
      <c r="D343" s="28" t="s">
        <v>28</v>
      </c>
      <c r="E343" s="28">
        <v>1352.4</v>
      </c>
      <c r="F343" s="28">
        <v>168.0</v>
      </c>
      <c r="G343" s="28">
        <v>0.0</v>
      </c>
      <c r="H343" s="28" t="s">
        <v>91</v>
      </c>
      <c r="I343" s="30" t="s">
        <v>230</v>
      </c>
      <c r="J343" s="30">
        <v>0.0</v>
      </c>
      <c r="K343" s="31" t="s">
        <v>58</v>
      </c>
      <c r="L343" s="32" t="s">
        <v>25</v>
      </c>
      <c r="M343" s="33"/>
      <c r="N343" s="36">
        <v>712406.0</v>
      </c>
      <c r="O343" s="34"/>
      <c r="P343" s="2"/>
      <c r="Q343" s="2"/>
      <c r="R343" s="2"/>
      <c r="S343" s="2"/>
    </row>
    <row r="344">
      <c r="A344" s="26">
        <v>164405.0</v>
      </c>
      <c r="B344" s="27">
        <v>164401.0</v>
      </c>
      <c r="C344" s="27" t="s">
        <v>551</v>
      </c>
      <c r="D344" s="28" t="s">
        <v>21</v>
      </c>
      <c r="E344" s="28">
        <v>453.0</v>
      </c>
      <c r="F344" s="28">
        <v>56.0</v>
      </c>
      <c r="G344" s="37"/>
      <c r="H344" s="37"/>
      <c r="I344" s="38"/>
      <c r="J344" s="30">
        <v>0.0</v>
      </c>
      <c r="K344" s="43"/>
      <c r="L344" s="32" t="s">
        <v>25</v>
      </c>
      <c r="M344" s="33"/>
      <c r="N344" s="34"/>
      <c r="O344" s="34"/>
      <c r="P344" s="2"/>
      <c r="Q344" s="2"/>
      <c r="R344" s="2"/>
      <c r="S344" s="2"/>
    </row>
    <row r="345">
      <c r="A345" s="26">
        <v>164455.0</v>
      </c>
      <c r="B345" s="27">
        <v>143201.0</v>
      </c>
      <c r="C345" s="27" t="s">
        <v>552</v>
      </c>
      <c r="D345" s="28" t="s">
        <v>99</v>
      </c>
      <c r="E345" s="28">
        <v>42.0</v>
      </c>
      <c r="F345" s="29">
        <v>1.0</v>
      </c>
      <c r="G345" s="28">
        <v>0.0</v>
      </c>
      <c r="H345" s="28" t="s">
        <v>278</v>
      </c>
      <c r="I345" s="30">
        <v>0.0</v>
      </c>
      <c r="J345" s="30">
        <v>0.0</v>
      </c>
      <c r="K345" s="31" t="s">
        <v>24</v>
      </c>
      <c r="L345" s="32" t="s">
        <v>25</v>
      </c>
      <c r="M345" s="33"/>
      <c r="N345" s="34"/>
      <c r="O345" s="34"/>
      <c r="P345" s="2"/>
      <c r="Q345" s="2"/>
      <c r="R345" s="2"/>
      <c r="S345" s="2"/>
    </row>
    <row r="346">
      <c r="A346" s="26">
        <v>164504.0</v>
      </c>
      <c r="B346" s="27">
        <v>164101.0</v>
      </c>
      <c r="C346" s="27" t="s">
        <v>553</v>
      </c>
      <c r="D346" s="28" t="s">
        <v>28</v>
      </c>
      <c r="E346" s="28">
        <v>1352.4</v>
      </c>
      <c r="F346" s="28">
        <v>168.0</v>
      </c>
      <c r="G346" s="28" t="s">
        <v>554</v>
      </c>
      <c r="H346" s="28" t="s">
        <v>91</v>
      </c>
      <c r="I346" s="30" t="s">
        <v>230</v>
      </c>
      <c r="J346" s="30">
        <v>0.0</v>
      </c>
      <c r="K346" s="31" t="s">
        <v>24</v>
      </c>
      <c r="L346" s="32" t="s">
        <v>25</v>
      </c>
      <c r="M346" s="33"/>
      <c r="N346" s="36">
        <v>712601.0</v>
      </c>
      <c r="O346" s="34"/>
      <c r="P346" s="2"/>
      <c r="Q346" s="2"/>
      <c r="R346" s="2"/>
      <c r="S346" s="2"/>
    </row>
    <row r="347">
      <c r="A347" s="26">
        <v>164505.0</v>
      </c>
      <c r="B347" s="27">
        <v>164101.0</v>
      </c>
      <c r="C347" s="27" t="s">
        <v>555</v>
      </c>
      <c r="D347" s="28" t="s">
        <v>21</v>
      </c>
      <c r="E347" s="28">
        <v>453.6</v>
      </c>
      <c r="F347" s="28">
        <v>56.0</v>
      </c>
      <c r="G347" s="28" t="s">
        <v>554</v>
      </c>
      <c r="H347" s="28" t="s">
        <v>556</v>
      </c>
      <c r="I347" s="30">
        <v>98050.0</v>
      </c>
      <c r="J347" s="30">
        <v>0.0</v>
      </c>
      <c r="K347" s="31" t="s">
        <v>24</v>
      </c>
      <c r="L347" s="32" t="s">
        <v>25</v>
      </c>
      <c r="M347" s="33"/>
      <c r="N347" s="34"/>
      <c r="O347" s="34"/>
      <c r="P347" s="2"/>
      <c r="Q347" s="2"/>
      <c r="R347" s="2"/>
      <c r="S347" s="2"/>
    </row>
    <row r="348">
      <c r="A348" s="26">
        <v>164532.0</v>
      </c>
      <c r="B348" s="27">
        <v>164101.0</v>
      </c>
      <c r="C348" s="27" t="s">
        <v>557</v>
      </c>
      <c r="D348" s="28" t="s">
        <v>28</v>
      </c>
      <c r="E348" s="28">
        <v>693.0</v>
      </c>
      <c r="F348" s="28">
        <v>86.0</v>
      </c>
      <c r="G348" s="28" t="s">
        <v>554</v>
      </c>
      <c r="H348" s="28" t="s">
        <v>383</v>
      </c>
      <c r="I348" s="30" t="s">
        <v>384</v>
      </c>
      <c r="J348" s="30">
        <v>0.0</v>
      </c>
      <c r="K348" s="31" t="s">
        <v>58</v>
      </c>
      <c r="L348" s="32" t="s">
        <v>25</v>
      </c>
      <c r="M348" s="33"/>
      <c r="N348" s="36">
        <v>712302.0</v>
      </c>
      <c r="O348" s="34"/>
      <c r="P348" s="2"/>
      <c r="Q348" s="2"/>
      <c r="R348" s="2"/>
      <c r="S348" s="2"/>
    </row>
    <row r="349">
      <c r="A349" s="26" t="s">
        <v>558</v>
      </c>
      <c r="B349" s="27">
        <v>164101.0</v>
      </c>
      <c r="C349" s="27" t="s">
        <v>559</v>
      </c>
      <c r="D349" s="28" t="s">
        <v>28</v>
      </c>
      <c r="E349" s="28">
        <v>693.0</v>
      </c>
      <c r="F349" s="28">
        <v>86.0</v>
      </c>
      <c r="G349" s="28" t="s">
        <v>554</v>
      </c>
      <c r="H349" s="28" t="s">
        <v>383</v>
      </c>
      <c r="I349" s="30" t="s">
        <v>384</v>
      </c>
      <c r="J349" s="30">
        <v>0.0</v>
      </c>
      <c r="K349" s="31" t="s">
        <v>58</v>
      </c>
      <c r="L349" s="32" t="s">
        <v>148</v>
      </c>
      <c r="M349" s="33"/>
      <c r="N349" s="36" t="s">
        <v>560</v>
      </c>
      <c r="O349" s="34"/>
      <c r="P349" s="2"/>
      <c r="Q349" s="2"/>
      <c r="R349" s="2"/>
      <c r="S349" s="2"/>
    </row>
    <row r="350">
      <c r="A350" s="26">
        <v>165504.0</v>
      </c>
      <c r="B350" s="27">
        <v>165501.0</v>
      </c>
      <c r="C350" s="27" t="s">
        <v>561</v>
      </c>
      <c r="D350" s="28" t="s">
        <v>28</v>
      </c>
      <c r="E350" s="28">
        <v>1352.4</v>
      </c>
      <c r="F350" s="28">
        <v>168.0</v>
      </c>
      <c r="G350" s="28">
        <v>0.0</v>
      </c>
      <c r="H350" s="28" t="s">
        <v>91</v>
      </c>
      <c r="I350" s="30" t="s">
        <v>92</v>
      </c>
      <c r="J350" s="30">
        <v>0.0</v>
      </c>
      <c r="K350" s="31" t="s">
        <v>58</v>
      </c>
      <c r="L350" s="32" t="s">
        <v>25</v>
      </c>
      <c r="M350" s="33"/>
      <c r="N350" s="36">
        <v>712609.0</v>
      </c>
      <c r="O350" s="34"/>
      <c r="P350" s="2"/>
      <c r="Q350" s="2"/>
      <c r="R350" s="2"/>
      <c r="S350" s="2"/>
    </row>
    <row r="351">
      <c r="A351" s="26">
        <v>165555.0</v>
      </c>
      <c r="B351" s="27">
        <v>165501.0</v>
      </c>
      <c r="C351" s="27" t="s">
        <v>562</v>
      </c>
      <c r="D351" s="28" t="s">
        <v>99</v>
      </c>
      <c r="E351" s="28">
        <v>42.0</v>
      </c>
      <c r="F351" s="29">
        <v>1.0</v>
      </c>
      <c r="G351" s="28">
        <v>0.0</v>
      </c>
      <c r="H351" s="28" t="s">
        <v>100</v>
      </c>
      <c r="I351" s="30">
        <v>99521.0</v>
      </c>
      <c r="J351" s="30">
        <v>0.0</v>
      </c>
      <c r="K351" s="31" t="s">
        <v>24</v>
      </c>
      <c r="L351" s="32" t="s">
        <v>25</v>
      </c>
      <c r="M351" s="33"/>
      <c r="N351" s="34"/>
      <c r="O351" s="34"/>
      <c r="P351" s="2"/>
      <c r="Q351" s="2"/>
      <c r="R351" s="2"/>
      <c r="S351" s="2"/>
    </row>
    <row r="352">
      <c r="A352" s="26">
        <v>165705.0</v>
      </c>
      <c r="B352" s="27">
        <v>165701.0</v>
      </c>
      <c r="C352" s="27" t="s">
        <v>563</v>
      </c>
      <c r="D352" s="28" t="s">
        <v>21</v>
      </c>
      <c r="E352" s="28">
        <v>453.6</v>
      </c>
      <c r="F352" s="28">
        <v>56.0</v>
      </c>
      <c r="G352" s="28">
        <v>0.0</v>
      </c>
      <c r="H352" s="28" t="s">
        <v>564</v>
      </c>
      <c r="I352" s="30" t="s">
        <v>565</v>
      </c>
      <c r="J352" s="30">
        <v>0.0</v>
      </c>
      <c r="K352" s="31" t="s">
        <v>24</v>
      </c>
      <c r="L352" s="32" t="s">
        <v>566</v>
      </c>
      <c r="M352" s="33"/>
      <c r="N352" s="34"/>
      <c r="O352" s="34"/>
      <c r="P352" s="2"/>
      <c r="Q352" s="2"/>
      <c r="R352" s="2"/>
      <c r="S352" s="2"/>
    </row>
    <row r="353">
      <c r="A353" s="26">
        <v>165755.0</v>
      </c>
      <c r="B353" s="27">
        <v>165701.0</v>
      </c>
      <c r="C353" s="27" t="s">
        <v>567</v>
      </c>
      <c r="D353" s="28" t="s">
        <v>99</v>
      </c>
      <c r="E353" s="28">
        <v>42.0</v>
      </c>
      <c r="F353" s="29">
        <v>1.0</v>
      </c>
      <c r="G353" s="28">
        <v>0.0</v>
      </c>
      <c r="H353" s="28" t="s">
        <v>100</v>
      </c>
      <c r="I353" s="30">
        <v>99521.0</v>
      </c>
      <c r="J353" s="30">
        <v>0.0</v>
      </c>
      <c r="K353" s="31" t="s">
        <v>24</v>
      </c>
      <c r="L353" s="32" t="s">
        <v>25</v>
      </c>
      <c r="M353" s="33"/>
      <c r="N353" s="34"/>
      <c r="O353" s="34"/>
      <c r="P353" s="2"/>
      <c r="Q353" s="2"/>
      <c r="R353" s="2"/>
      <c r="S353" s="2"/>
    </row>
    <row r="354">
      <c r="A354" s="26">
        <v>166032.0</v>
      </c>
      <c r="B354" s="27">
        <v>166001.0</v>
      </c>
      <c r="C354" s="27" t="s">
        <v>568</v>
      </c>
      <c r="D354" s="28" t="s">
        <v>28</v>
      </c>
      <c r="E354" s="28">
        <v>440.0</v>
      </c>
      <c r="F354" s="28">
        <v>86.0</v>
      </c>
      <c r="G354" s="28" t="s">
        <v>65</v>
      </c>
      <c r="H354" s="28" t="s">
        <v>301</v>
      </c>
      <c r="I354" s="30" t="s">
        <v>302</v>
      </c>
      <c r="J354" s="30">
        <v>0.0</v>
      </c>
      <c r="K354" s="31" t="s">
        <v>24</v>
      </c>
      <c r="L354" s="32" t="s">
        <v>25</v>
      </c>
      <c r="M354" s="33"/>
      <c r="N354" s="34"/>
      <c r="O354" s="34"/>
      <c r="P354" s="2"/>
      <c r="Q354" s="2"/>
      <c r="R354" s="2"/>
      <c r="S354" s="2"/>
    </row>
    <row r="355">
      <c r="A355" s="26">
        <v>167604.0</v>
      </c>
      <c r="B355" s="27">
        <v>167601.0</v>
      </c>
      <c r="C355" s="27" t="s">
        <v>569</v>
      </c>
      <c r="D355" s="28" t="s">
        <v>28</v>
      </c>
      <c r="E355" s="28">
        <v>1352.4</v>
      </c>
      <c r="F355" s="28">
        <v>168.0</v>
      </c>
      <c r="G355" s="28">
        <v>0.0</v>
      </c>
      <c r="H355" s="28" t="s">
        <v>164</v>
      </c>
      <c r="I355" s="30" t="s">
        <v>92</v>
      </c>
      <c r="J355" s="30">
        <v>0.0</v>
      </c>
      <c r="K355" s="31">
        <v>0.0</v>
      </c>
      <c r="L355" s="32" t="s">
        <v>25</v>
      </c>
      <c r="M355" s="33"/>
      <c r="N355" s="36">
        <v>712309.0</v>
      </c>
      <c r="O355" s="36">
        <v>714106.0</v>
      </c>
      <c r="P355" s="2"/>
      <c r="Q355" s="2"/>
      <c r="R355" s="2"/>
      <c r="S355" s="2"/>
    </row>
    <row r="356">
      <c r="A356" s="26">
        <v>167632.0</v>
      </c>
      <c r="B356" s="27">
        <v>167601.0</v>
      </c>
      <c r="C356" s="27" t="s">
        <v>570</v>
      </c>
      <c r="D356" s="28" t="s">
        <v>28</v>
      </c>
      <c r="E356" s="28">
        <v>693.0</v>
      </c>
      <c r="F356" s="28">
        <v>86.0</v>
      </c>
      <c r="G356" s="28">
        <v>0.0</v>
      </c>
      <c r="H356" s="28" t="s">
        <v>167</v>
      </c>
      <c r="I356" s="30" t="s">
        <v>168</v>
      </c>
      <c r="J356" s="30">
        <v>0.0</v>
      </c>
      <c r="K356" s="31" t="s">
        <v>58</v>
      </c>
      <c r="L356" s="32" t="s">
        <v>25</v>
      </c>
      <c r="M356" s="33"/>
      <c r="N356" s="36">
        <v>712303.0</v>
      </c>
      <c r="O356" s="34"/>
      <c r="P356" s="2"/>
      <c r="Q356" s="2"/>
      <c r="R356" s="2"/>
      <c r="S356" s="2"/>
    </row>
    <row r="357">
      <c r="A357" s="26">
        <v>1676321.0</v>
      </c>
      <c r="B357" s="27">
        <v>167601.0</v>
      </c>
      <c r="C357" s="27" t="s">
        <v>571</v>
      </c>
      <c r="D357" s="28" t="s">
        <v>28</v>
      </c>
      <c r="E357" s="28">
        <v>440.0</v>
      </c>
      <c r="F357" s="28">
        <v>86.0</v>
      </c>
      <c r="G357" s="28">
        <v>0.0</v>
      </c>
      <c r="H357" s="28" t="s">
        <v>572</v>
      </c>
      <c r="I357" s="30" t="s">
        <v>405</v>
      </c>
      <c r="J357" s="30">
        <v>0.0</v>
      </c>
      <c r="K357" s="31" t="s">
        <v>58</v>
      </c>
      <c r="L357" s="32" t="s">
        <v>25</v>
      </c>
      <c r="M357" s="33"/>
      <c r="N357" s="34"/>
      <c r="O357" s="34"/>
      <c r="P357" s="2"/>
      <c r="Q357" s="2"/>
      <c r="R357" s="2"/>
      <c r="S357" s="2"/>
    </row>
    <row r="358">
      <c r="A358" s="26">
        <v>167655.0</v>
      </c>
      <c r="B358" s="27">
        <v>167601.0</v>
      </c>
      <c r="C358" s="27" t="s">
        <v>573</v>
      </c>
      <c r="D358" s="28" t="s">
        <v>99</v>
      </c>
      <c r="E358" s="28">
        <v>42.0</v>
      </c>
      <c r="F358" s="29">
        <v>1.0</v>
      </c>
      <c r="G358" s="28">
        <v>0.0</v>
      </c>
      <c r="H358" s="28" t="s">
        <v>100</v>
      </c>
      <c r="I358" s="30">
        <v>99521.0</v>
      </c>
      <c r="J358" s="30">
        <v>0.0</v>
      </c>
      <c r="K358" s="31" t="s">
        <v>24</v>
      </c>
      <c r="L358" s="32" t="s">
        <v>25</v>
      </c>
      <c r="M358" s="33"/>
      <c r="N358" s="34"/>
      <c r="O358" s="34"/>
      <c r="P358" s="2"/>
      <c r="Q358" s="2"/>
      <c r="R358" s="2"/>
      <c r="S358" s="2"/>
    </row>
    <row r="359">
      <c r="A359" s="26" t="s">
        <v>574</v>
      </c>
      <c r="B359" s="27">
        <v>167601.0</v>
      </c>
      <c r="C359" s="27" t="s">
        <v>575</v>
      </c>
      <c r="D359" s="28" t="s">
        <v>99</v>
      </c>
      <c r="E359" s="28">
        <v>42.0</v>
      </c>
      <c r="F359" s="29">
        <v>1.0</v>
      </c>
      <c r="G359" s="28">
        <v>0.0</v>
      </c>
      <c r="H359" s="28" t="s">
        <v>100</v>
      </c>
      <c r="I359" s="30">
        <v>99521.0</v>
      </c>
      <c r="J359" s="30" t="s">
        <v>24</v>
      </c>
      <c r="K359" s="31">
        <v>0.0</v>
      </c>
      <c r="L359" s="32" t="s">
        <v>126</v>
      </c>
      <c r="M359" s="33"/>
      <c r="N359" s="34"/>
      <c r="O359" s="34"/>
      <c r="P359" s="2"/>
      <c r="Q359" s="2"/>
      <c r="R359" s="2"/>
      <c r="S359" s="2"/>
    </row>
    <row r="360">
      <c r="A360" s="26" t="s">
        <v>576</v>
      </c>
      <c r="B360" s="27">
        <v>167801.0</v>
      </c>
      <c r="C360" s="27" t="s">
        <v>577</v>
      </c>
      <c r="D360" s="28" t="s">
        <v>28</v>
      </c>
      <c r="E360" s="28">
        <v>630.0</v>
      </c>
      <c r="F360" s="28">
        <v>78.0</v>
      </c>
      <c r="G360" s="28" t="s">
        <v>381</v>
      </c>
      <c r="H360" s="28" t="s">
        <v>578</v>
      </c>
      <c r="I360" s="30" t="s">
        <v>87</v>
      </c>
      <c r="J360" s="30" t="s">
        <v>579</v>
      </c>
      <c r="K360" s="31">
        <v>0.0</v>
      </c>
      <c r="L360" s="32" t="s">
        <v>25</v>
      </c>
      <c r="M360" s="33"/>
      <c r="N360" s="36">
        <v>712002.0</v>
      </c>
      <c r="O360" s="36">
        <v>714101.0</v>
      </c>
      <c r="P360" s="2"/>
      <c r="Q360" s="2"/>
      <c r="R360" s="2"/>
      <c r="S360" s="2"/>
    </row>
    <row r="361">
      <c r="A361" s="26">
        <v>177955.0</v>
      </c>
      <c r="B361" s="27">
        <v>177901.0</v>
      </c>
      <c r="C361" s="27" t="s">
        <v>580</v>
      </c>
      <c r="D361" s="28" t="s">
        <v>99</v>
      </c>
      <c r="E361" s="28">
        <v>42.0</v>
      </c>
      <c r="F361" s="29">
        <v>1.0</v>
      </c>
      <c r="G361" s="28">
        <v>0.0</v>
      </c>
      <c r="H361" s="28" t="s">
        <v>100</v>
      </c>
      <c r="I361" s="30">
        <v>99521.0</v>
      </c>
      <c r="J361" s="30">
        <v>0.0</v>
      </c>
      <c r="K361" s="31" t="s">
        <v>24</v>
      </c>
      <c r="L361" s="32" t="s">
        <v>25</v>
      </c>
      <c r="M361" s="33"/>
      <c r="N361" s="34"/>
      <c r="O361" s="34"/>
      <c r="P361" s="2"/>
      <c r="Q361" s="2"/>
      <c r="R361" s="2"/>
      <c r="S361" s="2"/>
    </row>
    <row r="362">
      <c r="A362" s="26" t="s">
        <v>581</v>
      </c>
      <c r="B362" s="27">
        <v>177901.0</v>
      </c>
      <c r="C362" s="27" t="s">
        <v>582</v>
      </c>
      <c r="D362" s="28" t="s">
        <v>99</v>
      </c>
      <c r="E362" s="28">
        <v>42.0</v>
      </c>
      <c r="F362" s="29">
        <v>1.0</v>
      </c>
      <c r="G362" s="28">
        <v>0.0</v>
      </c>
      <c r="H362" s="28" t="s">
        <v>100</v>
      </c>
      <c r="I362" s="30">
        <v>99521.0</v>
      </c>
      <c r="J362" s="30">
        <v>0.0</v>
      </c>
      <c r="K362" s="31" t="s">
        <v>24</v>
      </c>
      <c r="L362" s="32" t="s">
        <v>583</v>
      </c>
      <c r="M362" s="33"/>
      <c r="N362" s="34"/>
      <c r="O362" s="34"/>
      <c r="P362" s="2"/>
      <c r="Q362" s="2"/>
      <c r="R362" s="2"/>
      <c r="S362" s="2"/>
    </row>
    <row r="363">
      <c r="A363" s="26">
        <v>178004.0</v>
      </c>
      <c r="B363" s="27">
        <v>178001.0</v>
      </c>
      <c r="C363" s="27" t="s">
        <v>584</v>
      </c>
      <c r="D363" s="28" t="s">
        <v>28</v>
      </c>
      <c r="E363" s="28">
        <v>1352.4</v>
      </c>
      <c r="F363" s="28">
        <v>168.0</v>
      </c>
      <c r="G363" s="28">
        <v>0.0</v>
      </c>
      <c r="H363" s="28" t="s">
        <v>164</v>
      </c>
      <c r="I363" s="30" t="s">
        <v>230</v>
      </c>
      <c r="J363" s="30">
        <v>0.0</v>
      </c>
      <c r="K363" s="31">
        <v>0.0</v>
      </c>
      <c r="L363" s="32" t="s">
        <v>25</v>
      </c>
      <c r="M363" s="33"/>
      <c r="N363" s="36">
        <v>712605.0</v>
      </c>
      <c r="O363" s="34"/>
      <c r="P363" s="2"/>
      <c r="Q363" s="2"/>
      <c r="R363" s="2"/>
      <c r="S363" s="2"/>
    </row>
    <row r="364">
      <c r="A364" s="26" t="s">
        <v>585</v>
      </c>
      <c r="B364" s="27">
        <v>178001.0</v>
      </c>
      <c r="C364" s="27" t="s">
        <v>586</v>
      </c>
      <c r="D364" s="28" t="s">
        <v>28</v>
      </c>
      <c r="E364" s="28">
        <v>1352.4</v>
      </c>
      <c r="F364" s="28">
        <v>168.0</v>
      </c>
      <c r="G364" s="28">
        <v>0.0</v>
      </c>
      <c r="H364" s="28" t="s">
        <v>164</v>
      </c>
      <c r="I364" s="30" t="s">
        <v>230</v>
      </c>
      <c r="J364" s="30">
        <v>0.0</v>
      </c>
      <c r="K364" s="31">
        <v>0.0</v>
      </c>
      <c r="L364" s="32" t="s">
        <v>587</v>
      </c>
      <c r="M364" s="33"/>
      <c r="N364" s="36">
        <v>714609.0</v>
      </c>
      <c r="O364" s="36">
        <v>714603.0</v>
      </c>
      <c r="P364" s="2"/>
      <c r="Q364" s="2"/>
      <c r="R364" s="2"/>
      <c r="S364" s="2"/>
    </row>
    <row r="365">
      <c r="A365" s="26">
        <v>178032.0</v>
      </c>
      <c r="B365" s="27">
        <v>178001.0</v>
      </c>
      <c r="C365" s="27" t="s">
        <v>588</v>
      </c>
      <c r="D365" s="28" t="s">
        <v>28</v>
      </c>
      <c r="E365" s="28">
        <v>693.0</v>
      </c>
      <c r="F365" s="28">
        <v>86.0</v>
      </c>
      <c r="G365" s="28" t="s">
        <v>589</v>
      </c>
      <c r="H365" s="28" t="s">
        <v>590</v>
      </c>
      <c r="I365" s="30" t="s">
        <v>384</v>
      </c>
      <c r="J365" s="30">
        <v>0.0</v>
      </c>
      <c r="K365" s="31">
        <v>0.0</v>
      </c>
      <c r="L365" s="32" t="s">
        <v>25</v>
      </c>
      <c r="M365" s="33"/>
      <c r="N365" s="34"/>
      <c r="O365" s="34"/>
      <c r="P365" s="2"/>
      <c r="Q365" s="2"/>
      <c r="R365" s="2"/>
      <c r="S365" s="2"/>
    </row>
    <row r="366">
      <c r="A366" s="26" t="s">
        <v>591</v>
      </c>
      <c r="B366" s="27">
        <v>178001.0</v>
      </c>
      <c r="C366" s="27" t="s">
        <v>592</v>
      </c>
      <c r="D366" s="28" t="s">
        <v>28</v>
      </c>
      <c r="E366" s="28">
        <v>693.0</v>
      </c>
      <c r="F366" s="28">
        <v>86.0</v>
      </c>
      <c r="G366" s="37"/>
      <c r="H366" s="28" t="s">
        <v>593</v>
      </c>
      <c r="I366" s="30" t="s">
        <v>384</v>
      </c>
      <c r="J366" s="30">
        <v>0.0</v>
      </c>
      <c r="K366" s="31" t="s">
        <v>58</v>
      </c>
      <c r="L366" s="32" t="s">
        <v>317</v>
      </c>
      <c r="M366" s="33"/>
      <c r="N366" s="34"/>
      <c r="O366" s="34"/>
      <c r="P366" s="2"/>
      <c r="Q366" s="2"/>
      <c r="R366" s="2"/>
      <c r="S366" s="2"/>
    </row>
    <row r="367">
      <c r="A367" s="26">
        <v>178204.0</v>
      </c>
      <c r="B367" s="27">
        <v>178201.0</v>
      </c>
      <c r="C367" s="27" t="s">
        <v>594</v>
      </c>
      <c r="D367" s="28" t="s">
        <v>28</v>
      </c>
      <c r="E367" s="28">
        <v>1352.4</v>
      </c>
      <c r="F367" s="28">
        <v>168.0</v>
      </c>
      <c r="G367" s="28" t="s">
        <v>512</v>
      </c>
      <c r="H367" s="28" t="s">
        <v>164</v>
      </c>
      <c r="I367" s="30" t="s">
        <v>230</v>
      </c>
      <c r="J367" s="30">
        <v>0.0</v>
      </c>
      <c r="K367" s="31" t="s">
        <v>115</v>
      </c>
      <c r="L367" s="32" t="s">
        <v>25</v>
      </c>
      <c r="M367" s="33"/>
      <c r="N367" s="34"/>
      <c r="O367" s="34"/>
      <c r="P367" s="2"/>
      <c r="Q367" s="2"/>
      <c r="R367" s="2"/>
      <c r="S367" s="2"/>
    </row>
    <row r="368">
      <c r="A368" s="26">
        <v>178232.0</v>
      </c>
      <c r="B368" s="27">
        <v>178201.0</v>
      </c>
      <c r="C368" s="27" t="s">
        <v>595</v>
      </c>
      <c r="D368" s="28" t="s">
        <v>28</v>
      </c>
      <c r="E368" s="28">
        <v>693.0</v>
      </c>
      <c r="F368" s="28">
        <v>86.0</v>
      </c>
      <c r="G368" s="28" t="s">
        <v>589</v>
      </c>
      <c r="H368" s="28" t="s">
        <v>596</v>
      </c>
      <c r="I368" s="30" t="s">
        <v>384</v>
      </c>
      <c r="J368" s="30">
        <v>0.0</v>
      </c>
      <c r="K368" s="31" t="s">
        <v>58</v>
      </c>
      <c r="L368" s="32" t="s">
        <v>25</v>
      </c>
      <c r="M368" s="33"/>
      <c r="N368" s="36">
        <v>712103.0</v>
      </c>
      <c r="O368" s="34"/>
      <c r="P368" s="2"/>
      <c r="Q368" s="2"/>
      <c r="R368" s="2"/>
      <c r="S368" s="2"/>
    </row>
    <row r="369">
      <c r="A369" s="26">
        <v>178404.0</v>
      </c>
      <c r="B369" s="27">
        <v>178401.0</v>
      </c>
      <c r="C369" s="27" t="s">
        <v>597</v>
      </c>
      <c r="D369" s="28" t="s">
        <v>28</v>
      </c>
      <c r="E369" s="28">
        <v>1352.4</v>
      </c>
      <c r="F369" s="28">
        <v>168.0</v>
      </c>
      <c r="G369" s="28">
        <v>0.0</v>
      </c>
      <c r="H369" s="28" t="s">
        <v>91</v>
      </c>
      <c r="I369" s="30" t="s">
        <v>92</v>
      </c>
      <c r="J369" s="30">
        <v>0.0</v>
      </c>
      <c r="K369" s="31" t="s">
        <v>115</v>
      </c>
      <c r="L369" s="32" t="s">
        <v>25</v>
      </c>
      <c r="M369" s="33"/>
      <c r="N369" s="36">
        <v>712601.0</v>
      </c>
      <c r="O369" s="34"/>
      <c r="P369" s="2"/>
      <c r="Q369" s="2"/>
      <c r="R369" s="2"/>
      <c r="S369" s="2"/>
    </row>
    <row r="370">
      <c r="A370" s="26">
        <v>178504.0</v>
      </c>
      <c r="B370" s="27">
        <v>178501.0</v>
      </c>
      <c r="C370" s="27" t="s">
        <v>598</v>
      </c>
      <c r="D370" s="28" t="s">
        <v>28</v>
      </c>
      <c r="E370" s="28">
        <v>1352.4</v>
      </c>
      <c r="F370" s="28">
        <v>168.0</v>
      </c>
      <c r="G370" s="28">
        <v>0.0</v>
      </c>
      <c r="H370" s="28" t="s">
        <v>91</v>
      </c>
      <c r="I370" s="30" t="s">
        <v>92</v>
      </c>
      <c r="J370" s="30">
        <v>0.0</v>
      </c>
      <c r="K370" s="31" t="s">
        <v>58</v>
      </c>
      <c r="L370" s="32" t="s">
        <v>25</v>
      </c>
      <c r="M370" s="33"/>
      <c r="N370" s="36">
        <v>712308.0</v>
      </c>
      <c r="O370" s="34"/>
      <c r="P370" s="2"/>
      <c r="Q370" s="2"/>
      <c r="R370" s="2"/>
      <c r="S370" s="2"/>
    </row>
    <row r="371">
      <c r="A371" s="26">
        <v>178532.0</v>
      </c>
      <c r="B371" s="27">
        <v>178501.0</v>
      </c>
      <c r="C371" s="27" t="s">
        <v>599</v>
      </c>
      <c r="D371" s="28" t="s">
        <v>28</v>
      </c>
      <c r="E371" s="28">
        <v>440.0</v>
      </c>
      <c r="F371" s="28">
        <v>86.0</v>
      </c>
      <c r="G371" s="28">
        <v>0.0</v>
      </c>
      <c r="H371" s="28" t="s">
        <v>123</v>
      </c>
      <c r="I371" s="30" t="s">
        <v>176</v>
      </c>
      <c r="J371" s="30">
        <v>0.0</v>
      </c>
      <c r="K371" s="31" t="s">
        <v>58</v>
      </c>
      <c r="L371" s="32" t="s">
        <v>25</v>
      </c>
      <c r="M371" s="33"/>
      <c r="N371" s="36">
        <v>200363.0</v>
      </c>
      <c r="O371" s="34"/>
      <c r="P371" s="2"/>
      <c r="Q371" s="2"/>
      <c r="R371" s="2"/>
      <c r="S371" s="2"/>
    </row>
    <row r="372">
      <c r="A372" s="26">
        <v>179004.0</v>
      </c>
      <c r="B372" s="27">
        <v>179001.0</v>
      </c>
      <c r="C372" s="27" t="s">
        <v>600</v>
      </c>
      <c r="D372" s="28" t="s">
        <v>28</v>
      </c>
      <c r="E372" s="28">
        <v>1352.4</v>
      </c>
      <c r="F372" s="28">
        <v>168.0</v>
      </c>
      <c r="G372" s="28">
        <v>0.0</v>
      </c>
      <c r="H372" s="28" t="s">
        <v>91</v>
      </c>
      <c r="I372" s="30" t="s">
        <v>92</v>
      </c>
      <c r="J372" s="30">
        <v>0.0</v>
      </c>
      <c r="K372" s="31" t="s">
        <v>58</v>
      </c>
      <c r="L372" s="32" t="s">
        <v>25</v>
      </c>
      <c r="M372" s="33"/>
      <c r="N372" s="36">
        <v>712502.0</v>
      </c>
      <c r="O372" s="34"/>
      <c r="P372" s="2"/>
      <c r="Q372" s="2"/>
      <c r="R372" s="2"/>
      <c r="S372" s="2"/>
    </row>
    <row r="373">
      <c r="A373" s="26">
        <v>179055.0</v>
      </c>
      <c r="B373" s="27">
        <v>179001.0</v>
      </c>
      <c r="C373" s="27" t="s">
        <v>601</v>
      </c>
      <c r="D373" s="28" t="s">
        <v>99</v>
      </c>
      <c r="E373" s="28">
        <v>42.0</v>
      </c>
      <c r="F373" s="29">
        <v>1.0</v>
      </c>
      <c r="G373" s="28">
        <v>0.0</v>
      </c>
      <c r="H373" s="28" t="s">
        <v>100</v>
      </c>
      <c r="I373" s="30">
        <v>99521.0</v>
      </c>
      <c r="J373" s="30">
        <v>0.0</v>
      </c>
      <c r="K373" s="31" t="s">
        <v>24</v>
      </c>
      <c r="L373" s="32" t="s">
        <v>25</v>
      </c>
      <c r="M373" s="33"/>
      <c r="N373" s="34"/>
      <c r="O373" s="34"/>
      <c r="P373" s="2"/>
      <c r="Q373" s="2"/>
      <c r="R373" s="2"/>
      <c r="S373" s="2"/>
    </row>
    <row r="374">
      <c r="A374" s="26">
        <v>179132.0</v>
      </c>
      <c r="B374" s="27">
        <v>179201.0</v>
      </c>
      <c r="C374" s="27" t="s">
        <v>602</v>
      </c>
      <c r="D374" s="28" t="s">
        <v>28</v>
      </c>
      <c r="E374" s="28">
        <v>440.0</v>
      </c>
      <c r="F374" s="28">
        <v>86.0</v>
      </c>
      <c r="G374" s="28">
        <v>0.0</v>
      </c>
      <c r="H374" s="28" t="s">
        <v>123</v>
      </c>
      <c r="I374" s="30" t="s">
        <v>176</v>
      </c>
      <c r="J374" s="30">
        <v>0.0</v>
      </c>
      <c r="K374" s="31">
        <v>0.0</v>
      </c>
      <c r="L374" s="32" t="s">
        <v>25</v>
      </c>
      <c r="M374" s="33"/>
      <c r="N374" s="36">
        <v>712104.0</v>
      </c>
      <c r="O374" s="36">
        <v>713004.0</v>
      </c>
      <c r="P374" s="2"/>
      <c r="Q374" s="2"/>
      <c r="R374" s="2"/>
      <c r="S374" s="2"/>
    </row>
    <row r="375">
      <c r="A375" s="26" t="s">
        <v>603</v>
      </c>
      <c r="B375" s="27">
        <v>179201.0</v>
      </c>
      <c r="C375" s="27" t="s">
        <v>604</v>
      </c>
      <c r="D375" s="28" t="s">
        <v>28</v>
      </c>
      <c r="E375" s="28">
        <v>440.0</v>
      </c>
      <c r="F375" s="28">
        <v>86.0</v>
      </c>
      <c r="G375" s="28">
        <v>0.0</v>
      </c>
      <c r="H375" s="28" t="s">
        <v>123</v>
      </c>
      <c r="I375" s="30" t="s">
        <v>176</v>
      </c>
      <c r="J375" s="30">
        <v>0.0</v>
      </c>
      <c r="K375" s="31">
        <v>0.0</v>
      </c>
      <c r="L375" s="32" t="s">
        <v>148</v>
      </c>
      <c r="M375" s="33"/>
      <c r="N375" s="36">
        <v>715002.0</v>
      </c>
      <c r="O375" s="36">
        <v>713003.0</v>
      </c>
      <c r="P375" s="2"/>
      <c r="Q375" s="2"/>
      <c r="R375" s="2"/>
      <c r="S375" s="2"/>
    </row>
    <row r="376">
      <c r="A376" s="26" t="s">
        <v>605</v>
      </c>
      <c r="B376" s="27">
        <v>179201.0</v>
      </c>
      <c r="C376" s="27" t="s">
        <v>606</v>
      </c>
      <c r="D376" s="28" t="s">
        <v>28</v>
      </c>
      <c r="E376" s="28">
        <v>440.0</v>
      </c>
      <c r="F376" s="28">
        <v>86.0</v>
      </c>
      <c r="G376" s="28">
        <v>0.0</v>
      </c>
      <c r="H376" s="28" t="s">
        <v>607</v>
      </c>
      <c r="I376" s="30" t="s">
        <v>176</v>
      </c>
      <c r="J376" s="30">
        <v>0.0</v>
      </c>
      <c r="K376" s="31">
        <v>0.0</v>
      </c>
      <c r="L376" s="32" t="s">
        <v>126</v>
      </c>
      <c r="M376" s="33"/>
      <c r="N376" s="34"/>
      <c r="O376" s="34"/>
      <c r="P376" s="2"/>
      <c r="Q376" s="2"/>
      <c r="R376" s="2"/>
      <c r="S376" s="2"/>
    </row>
    <row r="377">
      <c r="A377" s="26" t="s">
        <v>608</v>
      </c>
      <c r="B377" s="27">
        <v>179201.0</v>
      </c>
      <c r="C377" s="27" t="s">
        <v>609</v>
      </c>
      <c r="D377" s="28" t="s">
        <v>28</v>
      </c>
      <c r="E377" s="28">
        <v>440.0</v>
      </c>
      <c r="F377" s="28">
        <v>86.0</v>
      </c>
      <c r="G377" s="28">
        <v>0.0</v>
      </c>
      <c r="H377" s="28" t="s">
        <v>607</v>
      </c>
      <c r="I377" s="30">
        <v>23107.0</v>
      </c>
      <c r="J377" s="30">
        <v>0.0</v>
      </c>
      <c r="K377" s="31" t="s">
        <v>58</v>
      </c>
      <c r="L377" s="32" t="s">
        <v>610</v>
      </c>
      <c r="M377" s="33"/>
      <c r="N377" s="34"/>
      <c r="O377" s="34"/>
      <c r="P377" s="2"/>
      <c r="Q377" s="2"/>
      <c r="R377" s="2"/>
      <c r="S377" s="2"/>
    </row>
    <row r="378">
      <c r="A378" s="26">
        <v>179204.0</v>
      </c>
      <c r="B378" s="27">
        <v>179201.0</v>
      </c>
      <c r="C378" s="27" t="s">
        <v>611</v>
      </c>
      <c r="D378" s="28" t="s">
        <v>28</v>
      </c>
      <c r="E378" s="28">
        <v>1352.4</v>
      </c>
      <c r="F378" s="28">
        <v>168.0</v>
      </c>
      <c r="G378" s="28">
        <v>0.0</v>
      </c>
      <c r="H378" s="28" t="s">
        <v>91</v>
      </c>
      <c r="I378" s="30" t="s">
        <v>92</v>
      </c>
      <c r="J378" s="30">
        <v>0.0</v>
      </c>
      <c r="K378" s="31">
        <v>0.0</v>
      </c>
      <c r="L378" s="32" t="s">
        <v>25</v>
      </c>
      <c r="M378" s="33"/>
      <c r="N378" s="36">
        <v>712405.0</v>
      </c>
      <c r="O378" s="36">
        <v>713001.0</v>
      </c>
      <c r="P378" s="2"/>
      <c r="Q378" s="2"/>
      <c r="R378" s="2"/>
      <c r="S378" s="2"/>
    </row>
    <row r="379">
      <c r="A379" s="26">
        <v>179304.0</v>
      </c>
      <c r="B379" s="27">
        <v>179301.0</v>
      </c>
      <c r="C379" s="27" t="s">
        <v>612</v>
      </c>
      <c r="D379" s="28" t="s">
        <v>28</v>
      </c>
      <c r="E379" s="28">
        <v>1352.4</v>
      </c>
      <c r="F379" s="28">
        <v>168.0</v>
      </c>
      <c r="G379" s="28" t="s">
        <v>613</v>
      </c>
      <c r="H379" s="28" t="s">
        <v>114</v>
      </c>
      <c r="I379" s="30" t="s">
        <v>66</v>
      </c>
      <c r="J379" s="30">
        <v>0.0</v>
      </c>
      <c r="K379" s="31" t="s">
        <v>24</v>
      </c>
      <c r="L379" s="32" t="s">
        <v>25</v>
      </c>
      <c r="M379" s="33"/>
      <c r="N379" s="34"/>
      <c r="O379" s="34"/>
      <c r="P379" s="2"/>
      <c r="Q379" s="2"/>
      <c r="R379" s="2"/>
      <c r="S379" s="2"/>
    </row>
    <row r="380">
      <c r="A380" s="26">
        <v>179404.0</v>
      </c>
      <c r="B380" s="27">
        <v>179401.0</v>
      </c>
      <c r="C380" s="27" t="s">
        <v>614</v>
      </c>
      <c r="D380" s="28" t="s">
        <v>28</v>
      </c>
      <c r="E380" s="28">
        <v>1352.4</v>
      </c>
      <c r="F380" s="28">
        <v>168.0</v>
      </c>
      <c r="G380" s="28">
        <v>0.0</v>
      </c>
      <c r="H380" s="28" t="s">
        <v>91</v>
      </c>
      <c r="I380" s="30" t="s">
        <v>92</v>
      </c>
      <c r="J380" s="30">
        <v>0.0</v>
      </c>
      <c r="K380" s="31" t="s">
        <v>115</v>
      </c>
      <c r="L380" s="32" t="s">
        <v>25</v>
      </c>
      <c r="M380" s="33"/>
      <c r="N380" s="36">
        <v>712406.0</v>
      </c>
      <c r="O380" s="34"/>
      <c r="P380" s="2"/>
      <c r="Q380" s="2"/>
      <c r="R380" s="2"/>
      <c r="S380" s="2"/>
    </row>
    <row r="381">
      <c r="A381" s="26">
        <v>179704.0</v>
      </c>
      <c r="B381" s="27">
        <v>179701.0</v>
      </c>
      <c r="C381" s="27" t="s">
        <v>615</v>
      </c>
      <c r="D381" s="28" t="s">
        <v>28</v>
      </c>
      <c r="E381" s="28">
        <v>1352.4</v>
      </c>
      <c r="F381" s="28">
        <v>168.0</v>
      </c>
      <c r="G381" s="28">
        <v>0.0</v>
      </c>
      <c r="H381" s="28" t="s">
        <v>91</v>
      </c>
      <c r="I381" s="30" t="s">
        <v>92</v>
      </c>
      <c r="J381" s="30">
        <v>0.0</v>
      </c>
      <c r="K381" s="31" t="s">
        <v>58</v>
      </c>
      <c r="L381" s="32" t="s">
        <v>25</v>
      </c>
      <c r="M381" s="33"/>
      <c r="N381" s="36">
        <v>712503.0</v>
      </c>
      <c r="O381" s="34"/>
      <c r="P381" s="2"/>
      <c r="Q381" s="2"/>
      <c r="R381" s="2"/>
      <c r="S381" s="2"/>
    </row>
    <row r="382">
      <c r="A382" s="26">
        <v>179755.0</v>
      </c>
      <c r="B382" s="27">
        <v>106101.0</v>
      </c>
      <c r="C382" s="27" t="s">
        <v>616</v>
      </c>
      <c r="D382" s="28" t="s">
        <v>99</v>
      </c>
      <c r="E382" s="28">
        <v>42.0</v>
      </c>
      <c r="F382" s="29">
        <v>1.0</v>
      </c>
      <c r="G382" s="28">
        <v>0.0</v>
      </c>
      <c r="H382" s="28" t="s">
        <v>100</v>
      </c>
      <c r="I382" s="30">
        <v>99521.0</v>
      </c>
      <c r="J382" s="30">
        <v>0.0</v>
      </c>
      <c r="K382" s="31" t="s">
        <v>24</v>
      </c>
      <c r="L382" s="32" t="s">
        <v>25</v>
      </c>
      <c r="M382" s="33"/>
      <c r="N382" s="34"/>
      <c r="O382" s="34"/>
      <c r="P382" s="2"/>
      <c r="Q382" s="2"/>
      <c r="R382" s="2"/>
      <c r="S382" s="2"/>
    </row>
    <row r="383">
      <c r="A383" s="26">
        <v>179904.0</v>
      </c>
      <c r="B383" s="27">
        <v>179303.0</v>
      </c>
      <c r="C383" s="27" t="s">
        <v>617</v>
      </c>
      <c r="D383" s="28" t="s">
        <v>28</v>
      </c>
      <c r="E383" s="28">
        <v>1352.4</v>
      </c>
      <c r="F383" s="28">
        <v>168.0</v>
      </c>
      <c r="G383" s="28">
        <v>0.0</v>
      </c>
      <c r="H383" s="28" t="s">
        <v>164</v>
      </c>
      <c r="I383" s="30" t="s">
        <v>66</v>
      </c>
      <c r="J383" s="30">
        <v>0.0</v>
      </c>
      <c r="K383" s="31">
        <v>0.0</v>
      </c>
      <c r="L383" s="32" t="s">
        <v>25</v>
      </c>
      <c r="M383" s="33"/>
      <c r="N383" s="36">
        <v>712402.0</v>
      </c>
      <c r="O383" s="34"/>
      <c r="P383" s="2"/>
      <c r="Q383" s="2"/>
      <c r="R383" s="2"/>
      <c r="S383" s="2"/>
    </row>
    <row r="384">
      <c r="A384" s="26">
        <v>180304.0</v>
      </c>
      <c r="B384" s="27">
        <v>180301.0</v>
      </c>
      <c r="C384" s="27" t="s">
        <v>618</v>
      </c>
      <c r="D384" s="28" t="s">
        <v>28</v>
      </c>
      <c r="E384" s="28">
        <v>1352.4</v>
      </c>
      <c r="F384" s="28">
        <v>168.0</v>
      </c>
      <c r="G384" s="28">
        <v>0.0</v>
      </c>
      <c r="H384" s="28" t="s">
        <v>91</v>
      </c>
      <c r="I384" s="30" t="s">
        <v>230</v>
      </c>
      <c r="J384" s="30">
        <v>0.0</v>
      </c>
      <c r="K384" s="31" t="s">
        <v>58</v>
      </c>
      <c r="L384" s="32" t="s">
        <v>25</v>
      </c>
      <c r="M384" s="33"/>
      <c r="N384" s="36">
        <v>712505.0</v>
      </c>
      <c r="O384" s="34"/>
      <c r="P384" s="2"/>
      <c r="Q384" s="2"/>
      <c r="R384" s="2"/>
      <c r="S384" s="2"/>
    </row>
    <row r="385">
      <c r="A385" s="26">
        <v>180355.0</v>
      </c>
      <c r="B385" s="27">
        <v>180301.0</v>
      </c>
      <c r="C385" s="27" t="s">
        <v>619</v>
      </c>
      <c r="D385" s="28" t="s">
        <v>99</v>
      </c>
      <c r="E385" s="28">
        <v>42.0</v>
      </c>
      <c r="F385" s="29">
        <v>1.0</v>
      </c>
      <c r="G385" s="28">
        <v>0.0</v>
      </c>
      <c r="H385" s="28" t="s">
        <v>100</v>
      </c>
      <c r="I385" s="30">
        <v>99521.0</v>
      </c>
      <c r="J385" s="30">
        <v>0.0</v>
      </c>
      <c r="K385" s="31" t="s">
        <v>24</v>
      </c>
      <c r="L385" s="32" t="s">
        <v>25</v>
      </c>
      <c r="M385" s="33"/>
      <c r="N385" s="34"/>
      <c r="O385" s="34"/>
      <c r="P385" s="2"/>
      <c r="Q385" s="2"/>
      <c r="R385" s="2"/>
      <c r="S385" s="2"/>
    </row>
    <row r="386">
      <c r="A386" s="26">
        <v>180904.0</v>
      </c>
      <c r="B386" s="27">
        <v>180801.0</v>
      </c>
      <c r="C386" s="27" t="s">
        <v>620</v>
      </c>
      <c r="D386" s="28" t="s">
        <v>28</v>
      </c>
      <c r="E386" s="28">
        <v>1352.4</v>
      </c>
      <c r="F386" s="28">
        <v>168.0</v>
      </c>
      <c r="G386" s="28">
        <v>0.0</v>
      </c>
      <c r="H386" s="28" t="s">
        <v>91</v>
      </c>
      <c r="I386" s="30" t="s">
        <v>92</v>
      </c>
      <c r="J386" s="30">
        <v>0.0</v>
      </c>
      <c r="K386" s="31">
        <v>0.0</v>
      </c>
      <c r="L386" s="32" t="s">
        <v>25</v>
      </c>
      <c r="M386" s="33"/>
      <c r="N386" s="36">
        <v>200156.0</v>
      </c>
      <c r="O386" s="36">
        <v>713002.0</v>
      </c>
      <c r="P386" s="2"/>
      <c r="Q386" s="2"/>
      <c r="R386" s="2"/>
      <c r="S386" s="2"/>
    </row>
    <row r="387">
      <c r="A387" s="26">
        <v>180955.0</v>
      </c>
      <c r="B387" s="27">
        <v>180801.0</v>
      </c>
      <c r="C387" s="27" t="s">
        <v>621</v>
      </c>
      <c r="D387" s="28" t="s">
        <v>99</v>
      </c>
      <c r="E387" s="28">
        <v>42.0</v>
      </c>
      <c r="F387" s="29">
        <v>1.0</v>
      </c>
      <c r="G387" s="28">
        <v>0.0</v>
      </c>
      <c r="H387" s="28" t="s">
        <v>100</v>
      </c>
      <c r="I387" s="30">
        <v>99521.0</v>
      </c>
      <c r="J387" s="30">
        <v>0.0</v>
      </c>
      <c r="K387" s="31" t="s">
        <v>24</v>
      </c>
      <c r="L387" s="32" t="s">
        <v>25</v>
      </c>
      <c r="M387" s="33"/>
      <c r="N387" s="34"/>
      <c r="O387" s="34"/>
      <c r="P387" s="2"/>
      <c r="Q387" s="2"/>
      <c r="R387" s="2"/>
      <c r="S387" s="2"/>
    </row>
    <row r="388">
      <c r="A388" s="26">
        <v>181004.0</v>
      </c>
      <c r="B388" s="27">
        <v>181001.0</v>
      </c>
      <c r="C388" s="27" t="s">
        <v>622</v>
      </c>
      <c r="D388" s="28" t="s">
        <v>28</v>
      </c>
      <c r="E388" s="28">
        <v>1352.4</v>
      </c>
      <c r="F388" s="28">
        <v>168.0</v>
      </c>
      <c r="G388" s="28">
        <v>0.0</v>
      </c>
      <c r="H388" s="28" t="s">
        <v>91</v>
      </c>
      <c r="I388" s="30" t="s">
        <v>92</v>
      </c>
      <c r="J388" s="30">
        <v>0.0</v>
      </c>
      <c r="K388" s="31">
        <v>0.0</v>
      </c>
      <c r="L388" s="32" t="s">
        <v>25</v>
      </c>
      <c r="M388" s="33"/>
      <c r="N388" s="36">
        <v>712102.0</v>
      </c>
      <c r="O388" s="36">
        <v>713003.0</v>
      </c>
      <c r="P388" s="2"/>
      <c r="Q388" s="2"/>
      <c r="R388" s="2"/>
      <c r="S388" s="2"/>
    </row>
    <row r="389">
      <c r="A389" s="26" t="s">
        <v>623</v>
      </c>
      <c r="B389" s="27">
        <v>181001.0</v>
      </c>
      <c r="C389" s="27" t="s">
        <v>624</v>
      </c>
      <c r="D389" s="28" t="s">
        <v>28</v>
      </c>
      <c r="E389" s="28">
        <v>1352.4</v>
      </c>
      <c r="F389" s="28">
        <v>168.0</v>
      </c>
      <c r="G389" s="28">
        <v>0.0</v>
      </c>
      <c r="H389" s="28" t="s">
        <v>164</v>
      </c>
      <c r="I389" s="30" t="s">
        <v>87</v>
      </c>
      <c r="J389" s="30">
        <v>0.0</v>
      </c>
      <c r="K389" s="31">
        <v>0.0</v>
      </c>
      <c r="L389" s="32" t="s">
        <v>25</v>
      </c>
      <c r="M389" s="33"/>
      <c r="N389" s="34"/>
      <c r="O389" s="34"/>
      <c r="P389" s="2"/>
      <c r="Q389" s="2"/>
      <c r="R389" s="2"/>
      <c r="S389" s="2"/>
    </row>
    <row r="390">
      <c r="A390" s="26">
        <v>181005.0</v>
      </c>
      <c r="B390" s="27">
        <v>181001.0</v>
      </c>
      <c r="C390" s="27" t="s">
        <v>625</v>
      </c>
      <c r="D390" s="28" t="s">
        <v>21</v>
      </c>
      <c r="E390" s="28">
        <v>453.6</v>
      </c>
      <c r="F390" s="28">
        <v>56.0</v>
      </c>
      <c r="G390" s="28">
        <v>0.0</v>
      </c>
      <c r="H390" s="28" t="s">
        <v>22</v>
      </c>
      <c r="I390" s="30" t="s">
        <v>23</v>
      </c>
      <c r="J390" s="30">
        <v>0.0</v>
      </c>
      <c r="K390" s="31" t="s">
        <v>24</v>
      </c>
      <c r="L390" s="32" t="s">
        <v>25</v>
      </c>
      <c r="M390" s="33"/>
      <c r="N390" s="34"/>
      <c r="O390" s="34"/>
      <c r="P390" s="2"/>
      <c r="Q390" s="2"/>
      <c r="R390" s="2"/>
      <c r="S390" s="2"/>
    </row>
    <row r="391">
      <c r="A391" s="26">
        <v>181032.0</v>
      </c>
      <c r="B391" s="27">
        <v>181001.0</v>
      </c>
      <c r="C391" s="27" t="s">
        <v>626</v>
      </c>
      <c r="D391" s="28" t="s">
        <v>28</v>
      </c>
      <c r="E391" s="28">
        <v>440.0</v>
      </c>
      <c r="F391" s="28">
        <v>86.0</v>
      </c>
      <c r="G391" s="28">
        <v>0.0</v>
      </c>
      <c r="H391" s="28" t="s">
        <v>301</v>
      </c>
      <c r="I391" s="30" t="s">
        <v>302</v>
      </c>
      <c r="J391" s="30">
        <v>0.0</v>
      </c>
      <c r="K391" s="31" t="s">
        <v>58</v>
      </c>
      <c r="L391" s="32" t="s">
        <v>25</v>
      </c>
      <c r="M391" s="33"/>
      <c r="N391" s="36">
        <v>712206.0</v>
      </c>
      <c r="O391" s="34"/>
      <c r="P391" s="2"/>
      <c r="Q391" s="2"/>
      <c r="R391" s="2"/>
      <c r="S391" s="2"/>
    </row>
    <row r="392">
      <c r="A392" s="26">
        <v>181104.0</v>
      </c>
      <c r="B392" s="27">
        <v>181101.0</v>
      </c>
      <c r="C392" s="27" t="s">
        <v>627</v>
      </c>
      <c r="D392" s="28" t="s">
        <v>28</v>
      </c>
      <c r="E392" s="28">
        <v>1352.4</v>
      </c>
      <c r="F392" s="28">
        <v>168.0</v>
      </c>
      <c r="G392" s="28">
        <v>0.0</v>
      </c>
      <c r="H392" s="28" t="s">
        <v>91</v>
      </c>
      <c r="I392" s="30" t="s">
        <v>92</v>
      </c>
      <c r="J392" s="30">
        <v>0.0</v>
      </c>
      <c r="K392" s="31">
        <v>0.0</v>
      </c>
      <c r="L392" s="32" t="s">
        <v>25</v>
      </c>
      <c r="M392" s="33"/>
      <c r="N392" s="36">
        <v>200125.0</v>
      </c>
      <c r="O392" s="36">
        <v>713004.0</v>
      </c>
      <c r="P392" s="2"/>
      <c r="Q392" s="2"/>
      <c r="R392" s="2"/>
      <c r="S392" s="2"/>
    </row>
    <row r="393">
      <c r="A393" s="26">
        <v>181204.0</v>
      </c>
      <c r="B393" s="27">
        <v>181501.0</v>
      </c>
      <c r="C393" s="27" t="s">
        <v>628</v>
      </c>
      <c r="D393" s="28" t="s">
        <v>28</v>
      </c>
      <c r="E393" s="28">
        <v>1352.4</v>
      </c>
      <c r="F393" s="28">
        <v>168.0</v>
      </c>
      <c r="G393" s="28">
        <v>0.0</v>
      </c>
      <c r="H393" s="28" t="s">
        <v>91</v>
      </c>
      <c r="I393" s="30" t="s">
        <v>92</v>
      </c>
      <c r="J393" s="30">
        <v>0.0</v>
      </c>
      <c r="K393" s="31" t="s">
        <v>58</v>
      </c>
      <c r="L393" s="32" t="s">
        <v>25</v>
      </c>
      <c r="M393" s="33"/>
      <c r="N393" s="36">
        <v>712603.0</v>
      </c>
      <c r="O393" s="34"/>
      <c r="P393" s="2"/>
      <c r="Q393" s="2"/>
      <c r="R393" s="2"/>
      <c r="S393" s="2"/>
    </row>
    <row r="394">
      <c r="A394" s="26">
        <v>181304.0</v>
      </c>
      <c r="B394" s="27">
        <v>181301.0</v>
      </c>
      <c r="C394" s="27" t="s">
        <v>629</v>
      </c>
      <c r="D394" s="28" t="s">
        <v>28</v>
      </c>
      <c r="E394" s="28">
        <v>1352.4</v>
      </c>
      <c r="F394" s="28">
        <v>168.0</v>
      </c>
      <c r="G394" s="28">
        <v>0.0</v>
      </c>
      <c r="H394" s="28" t="s">
        <v>164</v>
      </c>
      <c r="I394" s="30" t="s">
        <v>92</v>
      </c>
      <c r="J394" s="30">
        <v>0.0</v>
      </c>
      <c r="K394" s="31" t="s">
        <v>58</v>
      </c>
      <c r="L394" s="32" t="s">
        <v>25</v>
      </c>
      <c r="M394" s="33"/>
      <c r="N394" s="36">
        <v>200136.0</v>
      </c>
      <c r="O394" s="34"/>
      <c r="P394" s="2"/>
      <c r="Q394" s="2"/>
      <c r="R394" s="2"/>
      <c r="S394" s="2"/>
    </row>
    <row r="395">
      <c r="A395" s="26">
        <v>181404.0</v>
      </c>
      <c r="B395" s="27">
        <v>181403.0</v>
      </c>
      <c r="C395" s="27" t="s">
        <v>630</v>
      </c>
      <c r="D395" s="28" t="s">
        <v>28</v>
      </c>
      <c r="E395" s="28">
        <v>1352.4</v>
      </c>
      <c r="F395" s="28">
        <v>168.0</v>
      </c>
      <c r="G395" s="28">
        <v>0.0</v>
      </c>
      <c r="H395" s="28" t="s">
        <v>91</v>
      </c>
      <c r="I395" s="30" t="s">
        <v>92</v>
      </c>
      <c r="J395" s="30">
        <v>0.0</v>
      </c>
      <c r="K395" s="31">
        <v>0.0</v>
      </c>
      <c r="L395" s="32" t="s">
        <v>25</v>
      </c>
      <c r="M395" s="33"/>
      <c r="N395" s="36">
        <v>712603.0</v>
      </c>
      <c r="O395" s="36">
        <v>713005.0</v>
      </c>
      <c r="P395" s="2"/>
      <c r="Q395" s="2"/>
      <c r="R395" s="2"/>
      <c r="S395" s="2"/>
    </row>
    <row r="396">
      <c r="A396" s="26">
        <v>181704.0</v>
      </c>
      <c r="B396" s="27">
        <v>181701.0</v>
      </c>
      <c r="C396" s="27" t="s">
        <v>631</v>
      </c>
      <c r="D396" s="28" t="s">
        <v>28</v>
      </c>
      <c r="E396" s="28">
        <v>1352.4</v>
      </c>
      <c r="F396" s="28">
        <v>168.0</v>
      </c>
      <c r="G396" s="28">
        <v>0.0</v>
      </c>
      <c r="H396" s="28" t="s">
        <v>164</v>
      </c>
      <c r="I396" s="30" t="s">
        <v>92</v>
      </c>
      <c r="J396" s="30">
        <v>0.0</v>
      </c>
      <c r="K396" s="31">
        <v>0.0</v>
      </c>
      <c r="L396" s="32" t="s">
        <v>25</v>
      </c>
      <c r="M396" s="33"/>
      <c r="N396" s="36">
        <v>712304.0</v>
      </c>
      <c r="O396" s="36">
        <v>714102.0</v>
      </c>
      <c r="P396" s="2"/>
      <c r="Q396" s="2"/>
      <c r="R396" s="2"/>
      <c r="S396" s="2"/>
    </row>
    <row r="397">
      <c r="A397" s="26">
        <v>181804.0</v>
      </c>
      <c r="B397" s="27">
        <v>181801.0</v>
      </c>
      <c r="C397" s="27" t="s">
        <v>632</v>
      </c>
      <c r="D397" s="28" t="s">
        <v>28</v>
      </c>
      <c r="E397" s="28">
        <v>1352.4</v>
      </c>
      <c r="F397" s="28">
        <v>168.0</v>
      </c>
      <c r="G397" s="28">
        <v>0.0</v>
      </c>
      <c r="H397" s="28" t="s">
        <v>91</v>
      </c>
      <c r="I397" s="30" t="s">
        <v>66</v>
      </c>
      <c r="J397" s="30">
        <v>0.0</v>
      </c>
      <c r="K397" s="31" t="s">
        <v>24</v>
      </c>
      <c r="L397" s="32" t="s">
        <v>25</v>
      </c>
      <c r="M397" s="33"/>
      <c r="N397" s="36">
        <v>712508.0</v>
      </c>
      <c r="O397" s="34"/>
      <c r="P397" s="2"/>
      <c r="Q397" s="2"/>
      <c r="R397" s="2"/>
      <c r="S397" s="2"/>
    </row>
    <row r="398">
      <c r="A398" s="26">
        <v>181904.0</v>
      </c>
      <c r="B398" s="27">
        <v>181901.0</v>
      </c>
      <c r="C398" s="27" t="s">
        <v>633</v>
      </c>
      <c r="D398" s="28" t="s">
        <v>28</v>
      </c>
      <c r="E398" s="28">
        <v>1352.4</v>
      </c>
      <c r="F398" s="28">
        <v>168.0</v>
      </c>
      <c r="G398" s="28">
        <v>0.0</v>
      </c>
      <c r="H398" s="28" t="s">
        <v>91</v>
      </c>
      <c r="I398" s="30" t="s">
        <v>92</v>
      </c>
      <c r="J398" s="30">
        <v>0.0</v>
      </c>
      <c r="K398" s="31" t="s">
        <v>24</v>
      </c>
      <c r="L398" s="32" t="s">
        <v>25</v>
      </c>
      <c r="M398" s="33"/>
      <c r="N398" s="34"/>
      <c r="O398" s="34"/>
      <c r="P398" s="2"/>
      <c r="Q398" s="2"/>
      <c r="R398" s="2"/>
      <c r="S398" s="2"/>
    </row>
    <row r="399">
      <c r="A399" s="26">
        <v>181932.0</v>
      </c>
      <c r="B399" s="27">
        <v>181901.0</v>
      </c>
      <c r="C399" s="27" t="s">
        <v>634</v>
      </c>
      <c r="D399" s="28" t="s">
        <v>28</v>
      </c>
      <c r="E399" s="28">
        <v>440.0</v>
      </c>
      <c r="F399" s="28">
        <v>86.0</v>
      </c>
      <c r="G399" s="28">
        <v>0.0</v>
      </c>
      <c r="H399" s="28" t="s">
        <v>123</v>
      </c>
      <c r="I399" s="30" t="s">
        <v>176</v>
      </c>
      <c r="J399" s="30">
        <v>0.0</v>
      </c>
      <c r="K399" s="31" t="s">
        <v>58</v>
      </c>
      <c r="L399" s="32" t="s">
        <v>25</v>
      </c>
      <c r="M399" s="33"/>
      <c r="N399" s="36">
        <v>712303.0</v>
      </c>
      <c r="O399" s="34"/>
      <c r="P399" s="2"/>
      <c r="Q399" s="2"/>
      <c r="R399" s="2"/>
      <c r="S399" s="2"/>
    </row>
    <row r="400">
      <c r="A400" s="26">
        <v>182104.0</v>
      </c>
      <c r="B400" s="27">
        <v>182160.0</v>
      </c>
      <c r="C400" s="27" t="s">
        <v>635</v>
      </c>
      <c r="D400" s="28" t="s">
        <v>28</v>
      </c>
      <c r="E400" s="28">
        <v>1352.4</v>
      </c>
      <c r="F400" s="28">
        <v>168.0</v>
      </c>
      <c r="G400" s="28">
        <v>0.0</v>
      </c>
      <c r="H400" s="28" t="s">
        <v>91</v>
      </c>
      <c r="I400" s="30" t="s">
        <v>92</v>
      </c>
      <c r="J400" s="30">
        <v>0.0</v>
      </c>
      <c r="K400" s="31" t="s">
        <v>24</v>
      </c>
      <c r="L400" s="32" t="s">
        <v>25</v>
      </c>
      <c r="M400" s="33"/>
      <c r="N400" s="34"/>
      <c r="O400" s="34"/>
      <c r="P400" s="2"/>
      <c r="Q400" s="2"/>
      <c r="R400" s="2"/>
      <c r="S400" s="2"/>
    </row>
    <row r="401">
      <c r="A401" s="26">
        <v>182204.0</v>
      </c>
      <c r="B401" s="27">
        <v>182201.0</v>
      </c>
      <c r="C401" s="27" t="s">
        <v>636</v>
      </c>
      <c r="D401" s="28" t="s">
        <v>28</v>
      </c>
      <c r="E401" s="28">
        <v>1352.4</v>
      </c>
      <c r="F401" s="28">
        <v>168.0</v>
      </c>
      <c r="G401" s="28">
        <v>0.0</v>
      </c>
      <c r="H401" s="28" t="s">
        <v>91</v>
      </c>
      <c r="I401" s="30" t="s">
        <v>230</v>
      </c>
      <c r="J401" s="30">
        <v>0.0</v>
      </c>
      <c r="K401" s="31" t="s">
        <v>58</v>
      </c>
      <c r="L401" s="32" t="s">
        <v>25</v>
      </c>
      <c r="M401" s="33"/>
      <c r="N401" s="36">
        <v>712508.0</v>
      </c>
      <c r="O401" s="34"/>
      <c r="P401" s="2"/>
      <c r="Q401" s="2"/>
      <c r="R401" s="2"/>
      <c r="S401" s="2"/>
    </row>
    <row r="402">
      <c r="A402" s="26" t="s">
        <v>637</v>
      </c>
      <c r="B402" s="27">
        <v>182201.0</v>
      </c>
      <c r="C402" s="27" t="s">
        <v>638</v>
      </c>
      <c r="D402" s="28" t="s">
        <v>28</v>
      </c>
      <c r="E402" s="28">
        <v>630.0</v>
      </c>
      <c r="F402" s="28">
        <v>78.0</v>
      </c>
      <c r="G402" s="28">
        <v>0.0</v>
      </c>
      <c r="H402" s="28" t="s">
        <v>395</v>
      </c>
      <c r="I402" s="30" t="s">
        <v>230</v>
      </c>
      <c r="J402" s="30" t="s">
        <v>639</v>
      </c>
      <c r="K402" s="31" t="s">
        <v>24</v>
      </c>
      <c r="L402" s="32" t="s">
        <v>25</v>
      </c>
      <c r="M402" s="33"/>
      <c r="N402" s="34"/>
      <c r="O402" s="34"/>
      <c r="P402" s="2"/>
      <c r="Q402" s="2"/>
      <c r="R402" s="2"/>
      <c r="S402" s="2"/>
    </row>
    <row r="403">
      <c r="A403" s="26" t="s">
        <v>640</v>
      </c>
      <c r="B403" s="27">
        <v>182301.0</v>
      </c>
      <c r="C403" s="27" t="s">
        <v>641</v>
      </c>
      <c r="D403" s="28" t="s">
        <v>28</v>
      </c>
      <c r="E403" s="28">
        <v>1352.4</v>
      </c>
      <c r="F403" s="28">
        <v>168.0</v>
      </c>
      <c r="G403" s="28">
        <v>0.0</v>
      </c>
      <c r="H403" s="28" t="s">
        <v>164</v>
      </c>
      <c r="I403" s="30" t="s">
        <v>92</v>
      </c>
      <c r="J403" s="30">
        <v>0.0</v>
      </c>
      <c r="K403" s="31">
        <v>0.0</v>
      </c>
      <c r="L403" s="32" t="s">
        <v>542</v>
      </c>
      <c r="M403" s="33"/>
      <c r="N403" s="34"/>
      <c r="O403" s="34"/>
      <c r="P403" s="2"/>
      <c r="Q403" s="2"/>
      <c r="R403" s="2"/>
      <c r="S403" s="2"/>
    </row>
    <row r="404">
      <c r="A404" s="26">
        <v>182404.0</v>
      </c>
      <c r="B404" s="27">
        <v>182401.0</v>
      </c>
      <c r="C404" s="27" t="s">
        <v>642</v>
      </c>
      <c r="D404" s="28" t="s">
        <v>28</v>
      </c>
      <c r="E404" s="28">
        <v>1352.4</v>
      </c>
      <c r="F404" s="28">
        <v>168.0</v>
      </c>
      <c r="G404" s="28">
        <v>0.0</v>
      </c>
      <c r="H404" s="28" t="s">
        <v>164</v>
      </c>
      <c r="I404" s="30" t="s">
        <v>92</v>
      </c>
      <c r="J404" s="30">
        <v>0.0</v>
      </c>
      <c r="K404" s="31" t="s">
        <v>58</v>
      </c>
      <c r="L404" s="32" t="s">
        <v>25</v>
      </c>
      <c r="M404" s="33"/>
      <c r="N404" s="34"/>
      <c r="O404" s="34"/>
      <c r="P404" s="2"/>
      <c r="Q404" s="2"/>
      <c r="R404" s="2"/>
      <c r="S404" s="2"/>
    </row>
    <row r="405">
      <c r="A405" s="26" t="s">
        <v>643</v>
      </c>
      <c r="B405" s="27">
        <v>182401.0</v>
      </c>
      <c r="C405" s="27" t="s">
        <v>644</v>
      </c>
      <c r="D405" s="28" t="s">
        <v>297</v>
      </c>
      <c r="E405" s="28">
        <v>42.0</v>
      </c>
      <c r="F405" s="29">
        <v>1.0</v>
      </c>
      <c r="G405" s="28">
        <v>0.0</v>
      </c>
      <c r="H405" s="28" t="s">
        <v>100</v>
      </c>
      <c r="I405" s="30">
        <v>99521.0</v>
      </c>
      <c r="J405" s="38"/>
      <c r="K405" s="43"/>
      <c r="L405" s="32" t="s">
        <v>67</v>
      </c>
      <c r="M405" s="33"/>
      <c r="N405" s="34"/>
      <c r="O405" s="34"/>
      <c r="P405" s="2"/>
      <c r="Q405" s="2"/>
      <c r="R405" s="2"/>
      <c r="S405" s="2"/>
    </row>
    <row r="406">
      <c r="A406" s="26">
        <v>182732.0</v>
      </c>
      <c r="B406" s="27">
        <v>182701.0</v>
      </c>
      <c r="C406" s="27" t="s">
        <v>645</v>
      </c>
      <c r="D406" s="28" t="s">
        <v>28</v>
      </c>
      <c r="E406" s="28">
        <v>440.0</v>
      </c>
      <c r="F406" s="28">
        <v>86.0</v>
      </c>
      <c r="G406" s="28">
        <v>0.0</v>
      </c>
      <c r="H406" s="28" t="s">
        <v>301</v>
      </c>
      <c r="I406" s="30" t="s">
        <v>646</v>
      </c>
      <c r="J406" s="30">
        <v>0.0</v>
      </c>
      <c r="K406" s="31" t="s">
        <v>58</v>
      </c>
      <c r="L406" s="32" t="s">
        <v>647</v>
      </c>
      <c r="M406" s="33"/>
      <c r="N406" s="36">
        <v>200362.0</v>
      </c>
      <c r="O406" s="34"/>
      <c r="P406" s="2"/>
      <c r="Q406" s="2"/>
      <c r="R406" s="2"/>
      <c r="S406" s="2"/>
    </row>
    <row r="407">
      <c r="A407" s="26" t="s">
        <v>648</v>
      </c>
      <c r="B407" s="27">
        <v>182901.0</v>
      </c>
      <c r="C407" s="27" t="s">
        <v>649</v>
      </c>
      <c r="D407" s="28" t="s">
        <v>28</v>
      </c>
      <c r="E407" s="28">
        <v>1008.0</v>
      </c>
      <c r="F407" s="28">
        <v>125.0</v>
      </c>
      <c r="G407" s="28">
        <v>0.0</v>
      </c>
      <c r="H407" s="28">
        <v>9916.0</v>
      </c>
      <c r="I407" s="30" t="s">
        <v>66</v>
      </c>
      <c r="J407" s="30" t="s">
        <v>196</v>
      </c>
      <c r="K407" s="31" t="s">
        <v>24</v>
      </c>
      <c r="L407" s="32" t="s">
        <v>542</v>
      </c>
      <c r="M407" s="33"/>
      <c r="N407" s="34"/>
      <c r="O407" s="34"/>
      <c r="P407" s="2"/>
      <c r="Q407" s="2"/>
      <c r="R407" s="2"/>
      <c r="S407" s="2"/>
    </row>
    <row r="408">
      <c r="A408" s="26">
        <v>182904.0</v>
      </c>
      <c r="B408" s="27">
        <v>182901.0</v>
      </c>
      <c r="C408" s="27" t="s">
        <v>650</v>
      </c>
      <c r="D408" s="28" t="s">
        <v>28</v>
      </c>
      <c r="E408" s="28">
        <v>1352.4</v>
      </c>
      <c r="F408" s="28">
        <v>168.0</v>
      </c>
      <c r="G408" s="28">
        <v>0.0</v>
      </c>
      <c r="H408" s="28" t="s">
        <v>91</v>
      </c>
      <c r="I408" s="30" t="s">
        <v>66</v>
      </c>
      <c r="J408" s="30">
        <v>0.0</v>
      </c>
      <c r="K408" s="31" t="s">
        <v>115</v>
      </c>
      <c r="L408" s="32" t="s">
        <v>25</v>
      </c>
      <c r="M408" s="33"/>
      <c r="N408" s="36">
        <v>712503.0</v>
      </c>
      <c r="O408" s="34"/>
      <c r="P408" s="2"/>
      <c r="Q408" s="2"/>
      <c r="R408" s="2"/>
      <c r="S408" s="2"/>
    </row>
    <row r="409">
      <c r="A409" s="26">
        <v>182932.0</v>
      </c>
      <c r="B409" s="27">
        <v>182901.0</v>
      </c>
      <c r="C409" s="27" t="s">
        <v>651</v>
      </c>
      <c r="D409" s="28" t="s">
        <v>28</v>
      </c>
      <c r="E409" s="28">
        <v>440.0</v>
      </c>
      <c r="F409" s="28">
        <v>86.0</v>
      </c>
      <c r="G409" s="28">
        <v>0.0</v>
      </c>
      <c r="H409" s="28" t="s">
        <v>123</v>
      </c>
      <c r="I409" s="30" t="s">
        <v>107</v>
      </c>
      <c r="J409" s="30">
        <v>0.0</v>
      </c>
      <c r="K409" s="31" t="s">
        <v>24</v>
      </c>
      <c r="L409" s="32" t="s">
        <v>25</v>
      </c>
      <c r="M409" s="33"/>
      <c r="N409" s="34"/>
      <c r="O409" s="34"/>
      <c r="P409" s="2"/>
      <c r="Q409" s="2"/>
      <c r="R409" s="2"/>
      <c r="S409" s="2"/>
    </row>
    <row r="410">
      <c r="A410" s="26" t="s">
        <v>652</v>
      </c>
      <c r="B410" s="27">
        <v>182901.0</v>
      </c>
      <c r="C410" s="27" t="s">
        <v>653</v>
      </c>
      <c r="D410" s="28" t="s">
        <v>28</v>
      </c>
      <c r="E410" s="28">
        <v>440.0</v>
      </c>
      <c r="F410" s="28">
        <v>86.0</v>
      </c>
      <c r="G410" s="28">
        <v>0.0</v>
      </c>
      <c r="H410" s="28" t="s">
        <v>123</v>
      </c>
      <c r="I410" s="30" t="s">
        <v>107</v>
      </c>
      <c r="J410" s="30">
        <v>0.0</v>
      </c>
      <c r="K410" s="31" t="s">
        <v>58</v>
      </c>
      <c r="L410" s="32" t="s">
        <v>439</v>
      </c>
      <c r="M410" s="33"/>
      <c r="N410" s="34"/>
      <c r="O410" s="34"/>
      <c r="P410" s="2"/>
      <c r="Q410" s="2"/>
      <c r="R410" s="2"/>
      <c r="S410" s="2"/>
    </row>
    <row r="411">
      <c r="A411" s="26" t="s">
        <v>654</v>
      </c>
      <c r="B411" s="27">
        <v>182901.0</v>
      </c>
      <c r="C411" s="27" t="s">
        <v>655</v>
      </c>
      <c r="D411" s="28" t="s">
        <v>28</v>
      </c>
      <c r="E411" s="28">
        <v>440.0</v>
      </c>
      <c r="F411" s="28">
        <v>86.0</v>
      </c>
      <c r="G411" s="28">
        <v>0.0</v>
      </c>
      <c r="H411" s="28" t="s">
        <v>123</v>
      </c>
      <c r="I411" s="30" t="s">
        <v>107</v>
      </c>
      <c r="J411" s="30">
        <v>0.0</v>
      </c>
      <c r="K411" s="31">
        <v>0.0</v>
      </c>
      <c r="L411" s="32" t="s">
        <v>129</v>
      </c>
      <c r="M411" s="33"/>
      <c r="N411" s="36">
        <v>714507.0</v>
      </c>
      <c r="O411" s="36">
        <v>714508.0</v>
      </c>
      <c r="P411" s="2"/>
      <c r="Q411" s="2"/>
      <c r="R411" s="2"/>
      <c r="S411" s="2"/>
    </row>
    <row r="412">
      <c r="A412" s="26">
        <v>183005.0</v>
      </c>
      <c r="B412" s="27">
        <v>183001.0</v>
      </c>
      <c r="C412" s="27" t="s">
        <v>656</v>
      </c>
      <c r="D412" s="28" t="s">
        <v>21</v>
      </c>
      <c r="E412" s="28">
        <v>453.6</v>
      </c>
      <c r="F412" s="28">
        <v>56.0</v>
      </c>
      <c r="G412" s="28">
        <v>0.0</v>
      </c>
      <c r="H412" s="28" t="s">
        <v>22</v>
      </c>
      <c r="I412" s="30" t="s">
        <v>23</v>
      </c>
      <c r="J412" s="30">
        <v>0.0</v>
      </c>
      <c r="K412" s="31" t="s">
        <v>24</v>
      </c>
      <c r="L412" s="32" t="s">
        <v>25</v>
      </c>
      <c r="M412" s="33"/>
      <c r="N412" s="34"/>
      <c r="O412" s="34"/>
      <c r="P412" s="2"/>
      <c r="Q412" s="2"/>
      <c r="R412" s="2"/>
      <c r="S412" s="2"/>
    </row>
    <row r="413">
      <c r="A413" s="26">
        <v>1830055.0</v>
      </c>
      <c r="B413" s="27">
        <v>183001.0</v>
      </c>
      <c r="C413" s="27" t="s">
        <v>657</v>
      </c>
      <c r="D413" s="28" t="s">
        <v>99</v>
      </c>
      <c r="E413" s="28">
        <v>42.0</v>
      </c>
      <c r="F413" s="29">
        <v>1.0</v>
      </c>
      <c r="G413" s="28">
        <v>0.0</v>
      </c>
      <c r="H413" s="28" t="s">
        <v>100</v>
      </c>
      <c r="I413" s="30">
        <v>99521.0</v>
      </c>
      <c r="J413" s="30">
        <v>0.0</v>
      </c>
      <c r="K413" s="31" t="s">
        <v>24</v>
      </c>
      <c r="L413" s="32" t="s">
        <v>25</v>
      </c>
      <c r="M413" s="33"/>
      <c r="N413" s="34"/>
      <c r="O413" s="34"/>
      <c r="P413" s="2"/>
      <c r="Q413" s="2"/>
      <c r="R413" s="2"/>
      <c r="S413" s="2"/>
    </row>
    <row r="414">
      <c r="A414" s="26">
        <v>183104.0</v>
      </c>
      <c r="B414" s="27">
        <v>183101.0</v>
      </c>
      <c r="C414" s="27" t="s">
        <v>658</v>
      </c>
      <c r="D414" s="28" t="s">
        <v>28</v>
      </c>
      <c r="E414" s="28">
        <v>1352.4</v>
      </c>
      <c r="F414" s="28">
        <v>168.0</v>
      </c>
      <c r="G414" s="28">
        <v>0.0</v>
      </c>
      <c r="H414" s="28" t="s">
        <v>91</v>
      </c>
      <c r="I414" s="30" t="s">
        <v>230</v>
      </c>
      <c r="J414" s="30">
        <v>0.0</v>
      </c>
      <c r="K414" s="31" t="s">
        <v>24</v>
      </c>
      <c r="L414" s="32" t="s">
        <v>25</v>
      </c>
      <c r="M414" s="33"/>
      <c r="N414" s="34"/>
      <c r="O414" s="34"/>
      <c r="P414" s="2"/>
      <c r="Q414" s="2"/>
      <c r="R414" s="2"/>
      <c r="S414" s="2"/>
    </row>
    <row r="415">
      <c r="A415" s="26">
        <v>183204.0</v>
      </c>
      <c r="B415" s="27">
        <v>183201.0</v>
      </c>
      <c r="C415" s="27" t="s">
        <v>659</v>
      </c>
      <c r="D415" s="28" t="s">
        <v>28</v>
      </c>
      <c r="E415" s="28">
        <v>1352.4</v>
      </c>
      <c r="F415" s="28">
        <v>168.0</v>
      </c>
      <c r="G415" s="28" t="s">
        <v>660</v>
      </c>
      <c r="H415" s="28" t="s">
        <v>91</v>
      </c>
      <c r="I415" s="30" t="s">
        <v>87</v>
      </c>
      <c r="J415" s="30">
        <v>0.0</v>
      </c>
      <c r="K415" s="31" t="s">
        <v>58</v>
      </c>
      <c r="L415" s="32" t="s">
        <v>661</v>
      </c>
      <c r="M415" s="35" t="s">
        <v>17</v>
      </c>
      <c r="N415" s="36">
        <v>714509.0</v>
      </c>
      <c r="O415" s="34"/>
      <c r="P415" s="2"/>
      <c r="Q415" s="2"/>
      <c r="R415" s="2"/>
      <c r="S415" s="2"/>
    </row>
    <row r="416">
      <c r="A416" s="26">
        <v>183232.0</v>
      </c>
      <c r="B416" s="27">
        <v>183201.0</v>
      </c>
      <c r="C416" s="27" t="s">
        <v>662</v>
      </c>
      <c r="D416" s="28" t="s">
        <v>28</v>
      </c>
      <c r="E416" s="28">
        <v>440.0</v>
      </c>
      <c r="F416" s="28">
        <v>86.0</v>
      </c>
      <c r="G416" s="28" t="s">
        <v>660</v>
      </c>
      <c r="H416" s="28" t="s">
        <v>663</v>
      </c>
      <c r="I416" s="30" t="s">
        <v>664</v>
      </c>
      <c r="J416" s="30">
        <v>0.0</v>
      </c>
      <c r="K416" s="31" t="s">
        <v>58</v>
      </c>
      <c r="L416" s="32" t="s">
        <v>661</v>
      </c>
      <c r="M416" s="35" t="s">
        <v>17</v>
      </c>
      <c r="N416" s="36">
        <v>712201.0</v>
      </c>
      <c r="O416" s="34"/>
      <c r="P416" s="2"/>
      <c r="Q416" s="2"/>
      <c r="R416" s="2"/>
      <c r="S416" s="2"/>
    </row>
    <row r="417">
      <c r="A417" s="26">
        <v>183332.0</v>
      </c>
      <c r="B417" s="27">
        <v>183301.0</v>
      </c>
      <c r="C417" s="27" t="s">
        <v>665</v>
      </c>
      <c r="D417" s="28" t="s">
        <v>28</v>
      </c>
      <c r="E417" s="28">
        <v>440.0</v>
      </c>
      <c r="F417" s="28">
        <v>86.0</v>
      </c>
      <c r="G417" s="28" t="s">
        <v>660</v>
      </c>
      <c r="H417" s="28" t="s">
        <v>106</v>
      </c>
      <c r="I417" s="30" t="s">
        <v>107</v>
      </c>
      <c r="J417" s="30">
        <v>0.0</v>
      </c>
      <c r="K417" s="31" t="s">
        <v>24</v>
      </c>
      <c r="L417" s="32" t="s">
        <v>661</v>
      </c>
      <c r="M417" s="35" t="s">
        <v>17</v>
      </c>
      <c r="N417" s="34"/>
      <c r="O417" s="34"/>
      <c r="P417" s="2"/>
      <c r="Q417" s="2"/>
      <c r="R417" s="2"/>
      <c r="S417" s="2"/>
    </row>
    <row r="418">
      <c r="A418" s="26">
        <v>183532.0</v>
      </c>
      <c r="B418" s="27">
        <v>154401.0</v>
      </c>
      <c r="C418" s="27" t="s">
        <v>666</v>
      </c>
      <c r="D418" s="28" t="s">
        <v>28</v>
      </c>
      <c r="E418" s="28">
        <v>440.0</v>
      </c>
      <c r="F418" s="28">
        <v>86.0</v>
      </c>
      <c r="G418" s="28" t="s">
        <v>660</v>
      </c>
      <c r="H418" s="28" t="s">
        <v>663</v>
      </c>
      <c r="I418" s="30" t="s">
        <v>322</v>
      </c>
      <c r="J418" s="30">
        <v>0.0</v>
      </c>
      <c r="K418" s="31" t="s">
        <v>58</v>
      </c>
      <c r="L418" s="32" t="s">
        <v>661</v>
      </c>
      <c r="M418" s="35" t="s">
        <v>17</v>
      </c>
      <c r="N418" s="34"/>
      <c r="O418" s="34"/>
      <c r="P418" s="2"/>
      <c r="Q418" s="2"/>
      <c r="R418" s="2"/>
      <c r="S418" s="2"/>
    </row>
    <row r="419">
      <c r="A419" s="26">
        <v>183704.0</v>
      </c>
      <c r="B419" s="27">
        <v>183701.0</v>
      </c>
      <c r="C419" s="27" t="s">
        <v>667</v>
      </c>
      <c r="D419" s="28" t="s">
        <v>28</v>
      </c>
      <c r="E419" s="28">
        <v>1352.4</v>
      </c>
      <c r="F419" s="28">
        <v>168.0</v>
      </c>
      <c r="G419" s="28" t="s">
        <v>660</v>
      </c>
      <c r="H419" s="28" t="s">
        <v>91</v>
      </c>
      <c r="I419" s="30" t="s">
        <v>230</v>
      </c>
      <c r="J419" s="30">
        <v>0.0</v>
      </c>
      <c r="K419" s="31" t="s">
        <v>24</v>
      </c>
      <c r="L419" s="32" t="s">
        <v>661</v>
      </c>
      <c r="M419" s="35" t="s">
        <v>17</v>
      </c>
      <c r="N419" s="34"/>
      <c r="O419" s="34"/>
      <c r="P419" s="2"/>
      <c r="Q419" s="2"/>
      <c r="R419" s="2"/>
      <c r="S419" s="2"/>
    </row>
    <row r="420">
      <c r="A420" s="26">
        <v>183732.0</v>
      </c>
      <c r="B420" s="27">
        <v>183701.0</v>
      </c>
      <c r="C420" s="27" t="s">
        <v>668</v>
      </c>
      <c r="D420" s="28" t="s">
        <v>28</v>
      </c>
      <c r="E420" s="28">
        <v>440.0</v>
      </c>
      <c r="F420" s="28">
        <v>86.0</v>
      </c>
      <c r="G420" s="28" t="s">
        <v>660</v>
      </c>
      <c r="H420" s="28" t="s">
        <v>663</v>
      </c>
      <c r="I420" s="30" t="s">
        <v>322</v>
      </c>
      <c r="J420" s="30">
        <v>0.0</v>
      </c>
      <c r="K420" s="31" t="s">
        <v>58</v>
      </c>
      <c r="L420" s="32" t="s">
        <v>661</v>
      </c>
      <c r="M420" s="35" t="s">
        <v>17</v>
      </c>
      <c r="N420" s="36">
        <v>714509.0</v>
      </c>
      <c r="O420" s="34"/>
      <c r="P420" s="2"/>
      <c r="Q420" s="2"/>
      <c r="R420" s="2"/>
      <c r="S420" s="2"/>
    </row>
    <row r="421">
      <c r="A421" s="26">
        <v>183804.0</v>
      </c>
      <c r="B421" s="42"/>
      <c r="C421" s="42"/>
      <c r="D421" s="28" t="s">
        <v>28</v>
      </c>
      <c r="E421" s="28">
        <v>1352.4</v>
      </c>
      <c r="F421" s="28">
        <v>168.0</v>
      </c>
      <c r="G421" s="28">
        <v>0.0</v>
      </c>
      <c r="H421" s="28" t="s">
        <v>91</v>
      </c>
      <c r="I421" s="30" t="s">
        <v>92</v>
      </c>
      <c r="J421" s="30">
        <v>0.0</v>
      </c>
      <c r="K421" s="31" t="s">
        <v>24</v>
      </c>
      <c r="L421" s="32" t="s">
        <v>25</v>
      </c>
      <c r="M421" s="33"/>
      <c r="N421" s="34"/>
      <c r="O421" s="34"/>
      <c r="P421" s="2"/>
      <c r="Q421" s="2"/>
      <c r="R421" s="2"/>
      <c r="S421" s="2"/>
    </row>
    <row r="422">
      <c r="A422" s="26">
        <v>183904.0</v>
      </c>
      <c r="B422" s="27">
        <v>183901.0</v>
      </c>
      <c r="C422" s="27" t="s">
        <v>669</v>
      </c>
      <c r="D422" s="28" t="s">
        <v>28</v>
      </c>
      <c r="E422" s="28">
        <v>1352.4</v>
      </c>
      <c r="F422" s="28">
        <v>168.0</v>
      </c>
      <c r="G422" s="28">
        <v>0.0</v>
      </c>
      <c r="H422" s="28" t="s">
        <v>91</v>
      </c>
      <c r="I422" s="30" t="s">
        <v>92</v>
      </c>
      <c r="J422" s="30">
        <v>0.0</v>
      </c>
      <c r="K422" s="31" t="s">
        <v>115</v>
      </c>
      <c r="L422" s="32" t="s">
        <v>25</v>
      </c>
      <c r="M422" s="33"/>
      <c r="N422" s="36">
        <v>712407.0</v>
      </c>
      <c r="O422" s="34"/>
      <c r="P422" s="2"/>
      <c r="Q422" s="2"/>
      <c r="R422" s="2"/>
      <c r="S422" s="2"/>
    </row>
    <row r="423">
      <c r="A423" s="26">
        <v>184004.0</v>
      </c>
      <c r="B423" s="27">
        <v>184001.0</v>
      </c>
      <c r="C423" s="27" t="s">
        <v>670</v>
      </c>
      <c r="D423" s="28" t="s">
        <v>28</v>
      </c>
      <c r="E423" s="28">
        <v>1352.4</v>
      </c>
      <c r="F423" s="28">
        <v>168.0</v>
      </c>
      <c r="G423" s="28">
        <v>0.0</v>
      </c>
      <c r="H423" s="28" t="s">
        <v>91</v>
      </c>
      <c r="I423" s="30" t="s">
        <v>230</v>
      </c>
      <c r="J423" s="30">
        <v>0.0</v>
      </c>
      <c r="K423" s="31" t="s">
        <v>115</v>
      </c>
      <c r="L423" s="32" t="s">
        <v>25</v>
      </c>
      <c r="M423" s="33"/>
      <c r="N423" s="36">
        <v>712502.0</v>
      </c>
      <c r="O423" s="34"/>
      <c r="P423" s="2"/>
      <c r="Q423" s="2"/>
      <c r="R423" s="2"/>
      <c r="S423" s="2"/>
    </row>
    <row r="424">
      <c r="A424" s="26" t="s">
        <v>671</v>
      </c>
      <c r="B424" s="27">
        <v>184001.0</v>
      </c>
      <c r="C424" s="27" t="s">
        <v>672</v>
      </c>
      <c r="D424" s="28" t="s">
        <v>28</v>
      </c>
      <c r="E424" s="28">
        <v>1008.0</v>
      </c>
      <c r="F424" s="28">
        <v>125.0</v>
      </c>
      <c r="G424" s="28">
        <v>0.0</v>
      </c>
      <c r="H424" s="28">
        <v>9916.0</v>
      </c>
      <c r="I424" s="30" t="s">
        <v>92</v>
      </c>
      <c r="J424" s="30" t="s">
        <v>196</v>
      </c>
      <c r="K424" s="31">
        <v>0.0</v>
      </c>
      <c r="L424" s="32" t="s">
        <v>542</v>
      </c>
      <c r="M424" s="33"/>
      <c r="N424" s="36"/>
      <c r="O424" s="36"/>
      <c r="P424" s="2"/>
      <c r="Q424" s="2"/>
      <c r="R424" s="2"/>
      <c r="S424" s="2"/>
    </row>
    <row r="425">
      <c r="A425" s="26">
        <v>184104.0</v>
      </c>
      <c r="B425" s="27">
        <v>184101.0</v>
      </c>
      <c r="C425" s="27" t="s">
        <v>673</v>
      </c>
      <c r="D425" s="28" t="s">
        <v>28</v>
      </c>
      <c r="E425" s="28">
        <v>1352.4</v>
      </c>
      <c r="F425" s="28">
        <v>168.0</v>
      </c>
      <c r="G425" s="28" t="s">
        <v>290</v>
      </c>
      <c r="H425" s="28" t="s">
        <v>97</v>
      </c>
      <c r="I425" s="30" t="s">
        <v>66</v>
      </c>
      <c r="J425" s="30">
        <v>0.0</v>
      </c>
      <c r="K425" s="31" t="s">
        <v>58</v>
      </c>
      <c r="L425" s="32" t="s">
        <v>25</v>
      </c>
      <c r="M425" s="33"/>
      <c r="N425" s="36">
        <v>712304.0</v>
      </c>
      <c r="O425" s="34"/>
      <c r="P425" s="2"/>
      <c r="Q425" s="2"/>
      <c r="R425" s="2"/>
      <c r="S425" s="2"/>
    </row>
    <row r="426">
      <c r="A426" s="26">
        <v>184204.0</v>
      </c>
      <c r="B426" s="27">
        <v>184201.0</v>
      </c>
      <c r="C426" s="27" t="s">
        <v>674</v>
      </c>
      <c r="D426" s="28" t="s">
        <v>28</v>
      </c>
      <c r="E426" s="28">
        <v>1352.4</v>
      </c>
      <c r="F426" s="28">
        <v>168.0</v>
      </c>
      <c r="G426" s="28">
        <v>0.0</v>
      </c>
      <c r="H426" s="28" t="s">
        <v>91</v>
      </c>
      <c r="I426" s="30" t="s">
        <v>66</v>
      </c>
      <c r="J426" s="30">
        <v>0.0</v>
      </c>
      <c r="K426" s="31" t="s">
        <v>24</v>
      </c>
      <c r="L426" s="32" t="s">
        <v>25</v>
      </c>
      <c r="M426" s="33"/>
      <c r="N426" s="34"/>
      <c r="O426" s="34"/>
      <c r="P426" s="2"/>
      <c r="Q426" s="2"/>
      <c r="R426" s="2"/>
      <c r="S426" s="2"/>
    </row>
    <row r="427">
      <c r="A427" s="26" t="s">
        <v>675</v>
      </c>
      <c r="B427" s="27">
        <v>184201.0</v>
      </c>
      <c r="C427" s="27" t="s">
        <v>676</v>
      </c>
      <c r="D427" s="28" t="s">
        <v>28</v>
      </c>
      <c r="E427" s="28">
        <v>440.0</v>
      </c>
      <c r="F427" s="28">
        <v>86.0</v>
      </c>
      <c r="G427" s="28">
        <v>0.0</v>
      </c>
      <c r="H427" s="28" t="s">
        <v>123</v>
      </c>
      <c r="I427" s="30" t="s">
        <v>107</v>
      </c>
      <c r="J427" s="30">
        <v>0.0</v>
      </c>
      <c r="K427" s="31" t="s">
        <v>24</v>
      </c>
      <c r="L427" s="32" t="s">
        <v>93</v>
      </c>
      <c r="M427" s="33"/>
      <c r="N427" s="34"/>
      <c r="O427" s="34"/>
      <c r="P427" s="2"/>
      <c r="Q427" s="2"/>
      <c r="R427" s="2"/>
      <c r="S427" s="2"/>
    </row>
    <row r="428">
      <c r="A428" s="26" t="s">
        <v>677</v>
      </c>
      <c r="B428" s="27">
        <v>184201.0</v>
      </c>
      <c r="C428" s="27" t="s">
        <v>678</v>
      </c>
      <c r="D428" s="28" t="s">
        <v>28</v>
      </c>
      <c r="E428" s="28">
        <v>440.0</v>
      </c>
      <c r="F428" s="28">
        <v>86.0</v>
      </c>
      <c r="G428" s="28">
        <v>0.0</v>
      </c>
      <c r="H428" s="28" t="s">
        <v>679</v>
      </c>
      <c r="I428" s="30" t="s">
        <v>107</v>
      </c>
      <c r="J428" s="30">
        <v>0.0</v>
      </c>
      <c r="K428" s="31" t="s">
        <v>24</v>
      </c>
      <c r="L428" s="32" t="s">
        <v>439</v>
      </c>
      <c r="M428" s="33"/>
      <c r="N428" s="34"/>
      <c r="O428" s="34"/>
      <c r="P428" s="2"/>
      <c r="Q428" s="2"/>
      <c r="R428" s="2"/>
      <c r="S428" s="2"/>
    </row>
    <row r="429">
      <c r="A429" s="26" t="s">
        <v>680</v>
      </c>
      <c r="B429" s="27">
        <v>184201.0</v>
      </c>
      <c r="C429" s="27" t="s">
        <v>681</v>
      </c>
      <c r="D429" s="28" t="s">
        <v>28</v>
      </c>
      <c r="E429" s="28">
        <v>440.0</v>
      </c>
      <c r="F429" s="28">
        <v>86.0</v>
      </c>
      <c r="G429" s="28">
        <v>0.0</v>
      </c>
      <c r="H429" s="28" t="s">
        <v>679</v>
      </c>
      <c r="I429" s="30" t="s">
        <v>107</v>
      </c>
      <c r="J429" s="30">
        <v>0.0</v>
      </c>
      <c r="K429" s="31" t="s">
        <v>58</v>
      </c>
      <c r="L429" s="32" t="s">
        <v>129</v>
      </c>
      <c r="M429" s="33"/>
      <c r="N429" s="36">
        <v>714507.0</v>
      </c>
      <c r="O429" s="34"/>
      <c r="P429" s="2"/>
      <c r="Q429" s="2"/>
      <c r="R429" s="2"/>
      <c r="S429" s="2"/>
    </row>
    <row r="430">
      <c r="A430" s="26">
        <v>184304.0</v>
      </c>
      <c r="B430" s="27">
        <v>184301.0</v>
      </c>
      <c r="C430" s="27" t="s">
        <v>682</v>
      </c>
      <c r="D430" s="28" t="s">
        <v>28</v>
      </c>
      <c r="E430" s="28">
        <v>1352.4</v>
      </c>
      <c r="F430" s="28">
        <v>168.0</v>
      </c>
      <c r="G430" s="28">
        <v>0.0</v>
      </c>
      <c r="H430" s="28" t="s">
        <v>91</v>
      </c>
      <c r="I430" s="30" t="s">
        <v>92</v>
      </c>
      <c r="J430" s="30">
        <v>0.0</v>
      </c>
      <c r="K430" s="31" t="s">
        <v>58</v>
      </c>
      <c r="L430" s="32" t="s">
        <v>25</v>
      </c>
      <c r="M430" s="33"/>
      <c r="N430" s="36">
        <v>712103.0</v>
      </c>
      <c r="O430" s="34"/>
      <c r="P430" s="2"/>
      <c r="Q430" s="2"/>
      <c r="R430" s="2"/>
      <c r="S430" s="2"/>
    </row>
    <row r="431">
      <c r="A431" s="26">
        <v>184404.0</v>
      </c>
      <c r="B431" s="27">
        <v>184401.0</v>
      </c>
      <c r="C431" s="27" t="s">
        <v>683</v>
      </c>
      <c r="D431" s="28" t="s">
        <v>28</v>
      </c>
      <c r="E431" s="28">
        <v>1352.4</v>
      </c>
      <c r="F431" s="28">
        <v>168.0</v>
      </c>
      <c r="G431" s="28">
        <v>0.0</v>
      </c>
      <c r="H431" s="28" t="s">
        <v>91</v>
      </c>
      <c r="I431" s="30" t="s">
        <v>92</v>
      </c>
      <c r="J431" s="30">
        <v>0.0</v>
      </c>
      <c r="K431" s="31" t="s">
        <v>58</v>
      </c>
      <c r="L431" s="32" t="s">
        <v>25</v>
      </c>
      <c r="M431" s="33"/>
      <c r="N431" s="36">
        <v>712310.0</v>
      </c>
      <c r="O431" s="34"/>
      <c r="P431" s="2"/>
      <c r="Q431" s="2"/>
      <c r="R431" s="2"/>
      <c r="S431" s="2"/>
    </row>
    <row r="432">
      <c r="A432" s="26">
        <v>184504.0</v>
      </c>
      <c r="B432" s="27">
        <v>184501.0</v>
      </c>
      <c r="C432" s="27" t="s">
        <v>684</v>
      </c>
      <c r="D432" s="28" t="s">
        <v>28</v>
      </c>
      <c r="E432" s="28">
        <v>1352.4</v>
      </c>
      <c r="F432" s="28">
        <v>168.0</v>
      </c>
      <c r="G432" s="28">
        <v>0.0</v>
      </c>
      <c r="H432" s="28" t="s">
        <v>91</v>
      </c>
      <c r="I432" s="30" t="s">
        <v>92</v>
      </c>
      <c r="J432" s="30">
        <v>0.0</v>
      </c>
      <c r="K432" s="31" t="s">
        <v>115</v>
      </c>
      <c r="L432" s="32" t="s">
        <v>25</v>
      </c>
      <c r="M432" s="33"/>
      <c r="N432" s="36">
        <v>712308.0</v>
      </c>
      <c r="O432" s="34"/>
      <c r="P432" s="2"/>
      <c r="Q432" s="2"/>
      <c r="R432" s="2"/>
      <c r="S432" s="2"/>
    </row>
    <row r="433">
      <c r="A433" s="26">
        <v>184532.0</v>
      </c>
      <c r="B433" s="27">
        <v>184501.0</v>
      </c>
      <c r="C433" s="27" t="s">
        <v>685</v>
      </c>
      <c r="D433" s="28" t="s">
        <v>28</v>
      </c>
      <c r="E433" s="28">
        <v>440.0</v>
      </c>
      <c r="F433" s="28">
        <v>86.0</v>
      </c>
      <c r="G433" s="28">
        <v>0.0</v>
      </c>
      <c r="H433" s="28" t="s">
        <v>301</v>
      </c>
      <c r="I433" s="30" t="s">
        <v>302</v>
      </c>
      <c r="J433" s="30">
        <v>0.0</v>
      </c>
      <c r="K433" s="31" t="s">
        <v>58</v>
      </c>
      <c r="L433" s="32" t="s">
        <v>25</v>
      </c>
      <c r="M433" s="33"/>
      <c r="N433" s="36">
        <v>712206.0</v>
      </c>
      <c r="O433" s="34"/>
      <c r="P433" s="2"/>
      <c r="Q433" s="2"/>
      <c r="R433" s="2"/>
      <c r="S433" s="2"/>
    </row>
    <row r="434">
      <c r="A434" s="26">
        <v>184604.0</v>
      </c>
      <c r="B434" s="27">
        <v>184601.0</v>
      </c>
      <c r="C434" s="27" t="s">
        <v>686</v>
      </c>
      <c r="D434" s="28" t="s">
        <v>28</v>
      </c>
      <c r="E434" s="28">
        <v>1352.4</v>
      </c>
      <c r="F434" s="28">
        <v>168.0</v>
      </c>
      <c r="G434" s="28">
        <v>0.0</v>
      </c>
      <c r="H434" s="28" t="s">
        <v>91</v>
      </c>
      <c r="I434" s="30" t="s">
        <v>92</v>
      </c>
      <c r="J434" s="30">
        <v>0.0</v>
      </c>
      <c r="K434" s="31">
        <v>0.0</v>
      </c>
      <c r="L434" s="32" t="s">
        <v>25</v>
      </c>
      <c r="M434" s="33"/>
      <c r="N434" s="36">
        <v>200164.0</v>
      </c>
      <c r="O434" s="36">
        <v>713001.0</v>
      </c>
      <c r="P434" s="2"/>
      <c r="Q434" s="2"/>
      <c r="R434" s="2"/>
      <c r="S434" s="2"/>
    </row>
    <row r="435">
      <c r="A435" s="26">
        <v>184704.0</v>
      </c>
      <c r="B435" s="27">
        <v>184701.0</v>
      </c>
      <c r="C435" s="27" t="s">
        <v>687</v>
      </c>
      <c r="D435" s="28" t="s">
        <v>28</v>
      </c>
      <c r="E435" s="28">
        <v>1352.4</v>
      </c>
      <c r="F435" s="28">
        <v>168.0</v>
      </c>
      <c r="G435" s="28" t="s">
        <v>65</v>
      </c>
      <c r="H435" s="28" t="s">
        <v>119</v>
      </c>
      <c r="I435" s="30" t="s">
        <v>66</v>
      </c>
      <c r="J435" s="30">
        <v>0.0</v>
      </c>
      <c r="K435" s="31" t="s">
        <v>115</v>
      </c>
      <c r="L435" s="32" t="s">
        <v>25</v>
      </c>
      <c r="M435" s="33"/>
      <c r="N435" s="36">
        <v>712503.0</v>
      </c>
      <c r="O435" s="34"/>
      <c r="P435" s="2"/>
      <c r="Q435" s="2"/>
      <c r="R435" s="2"/>
      <c r="S435" s="2"/>
    </row>
    <row r="436">
      <c r="A436" s="26">
        <v>184732.0</v>
      </c>
      <c r="B436" s="27">
        <v>184701.0</v>
      </c>
      <c r="C436" s="27" t="s">
        <v>688</v>
      </c>
      <c r="D436" s="28" t="s">
        <v>28</v>
      </c>
      <c r="E436" s="28">
        <v>440.0</v>
      </c>
      <c r="F436" s="28">
        <v>86.0</v>
      </c>
      <c r="G436" s="28" t="s">
        <v>65</v>
      </c>
      <c r="H436" s="28" t="s">
        <v>301</v>
      </c>
      <c r="I436" s="30" t="s">
        <v>107</v>
      </c>
      <c r="J436" s="30">
        <v>0.0</v>
      </c>
      <c r="K436" s="31" t="s">
        <v>58</v>
      </c>
      <c r="L436" s="32" t="s">
        <v>25</v>
      </c>
      <c r="M436" s="33"/>
      <c r="N436" s="34"/>
      <c r="O436" s="34"/>
      <c r="P436" s="2"/>
      <c r="Q436" s="2"/>
      <c r="R436" s="2"/>
      <c r="S436" s="2"/>
    </row>
    <row r="437">
      <c r="A437" s="26" t="s">
        <v>689</v>
      </c>
      <c r="B437" s="27">
        <v>185901.0</v>
      </c>
      <c r="C437" s="27" t="s">
        <v>690</v>
      </c>
      <c r="D437" s="28" t="s">
        <v>28</v>
      </c>
      <c r="E437" s="28">
        <v>1352.4</v>
      </c>
      <c r="F437" s="28">
        <v>168.0</v>
      </c>
      <c r="G437" s="28">
        <v>0.0</v>
      </c>
      <c r="H437" s="28" t="s">
        <v>164</v>
      </c>
      <c r="I437" s="30" t="s">
        <v>87</v>
      </c>
      <c r="J437" s="30">
        <v>0.0</v>
      </c>
      <c r="K437" s="48">
        <v>0.0</v>
      </c>
      <c r="L437" s="32" t="s">
        <v>587</v>
      </c>
      <c r="M437" s="33"/>
      <c r="N437" s="36">
        <v>710102.0</v>
      </c>
      <c r="O437" s="36">
        <v>714603.0</v>
      </c>
      <c r="P437" s="2"/>
      <c r="Q437" s="2"/>
      <c r="R437" s="2"/>
      <c r="S437" s="2"/>
    </row>
    <row r="438">
      <c r="A438" s="26">
        <v>186104.0</v>
      </c>
      <c r="B438" s="27">
        <v>186101.0</v>
      </c>
      <c r="C438" s="27" t="s">
        <v>691</v>
      </c>
      <c r="D438" s="28" t="s">
        <v>28</v>
      </c>
      <c r="E438" s="28">
        <v>1352.4</v>
      </c>
      <c r="F438" s="28">
        <v>168.0</v>
      </c>
      <c r="G438" s="28">
        <v>0.0</v>
      </c>
      <c r="H438" s="28" t="s">
        <v>164</v>
      </c>
      <c r="I438" s="30" t="s">
        <v>92</v>
      </c>
      <c r="J438" s="30">
        <v>0.0</v>
      </c>
      <c r="K438" s="31" t="s">
        <v>24</v>
      </c>
      <c r="L438" s="32" t="s">
        <v>25</v>
      </c>
      <c r="M438" s="33"/>
      <c r="N438" s="34"/>
      <c r="O438" s="34"/>
      <c r="P438" s="2"/>
      <c r="Q438" s="2"/>
      <c r="R438" s="2"/>
      <c r="S438" s="2"/>
    </row>
    <row r="439">
      <c r="A439" s="26" t="s">
        <v>692</v>
      </c>
      <c r="B439" s="27">
        <v>186101.0</v>
      </c>
      <c r="C439" s="27" t="s">
        <v>693</v>
      </c>
      <c r="D439" s="28" t="s">
        <v>28</v>
      </c>
      <c r="E439" s="28">
        <v>1352.4</v>
      </c>
      <c r="F439" s="28">
        <v>168.0</v>
      </c>
      <c r="G439" s="28">
        <v>0.0</v>
      </c>
      <c r="H439" s="28" t="s">
        <v>91</v>
      </c>
      <c r="I439" s="30" t="s">
        <v>92</v>
      </c>
      <c r="J439" s="30">
        <v>0.0</v>
      </c>
      <c r="K439" s="31" t="s">
        <v>24</v>
      </c>
      <c r="L439" s="32" t="s">
        <v>93</v>
      </c>
      <c r="M439" s="33"/>
      <c r="N439" s="34"/>
      <c r="O439" s="34"/>
      <c r="P439" s="2"/>
      <c r="Q439" s="2"/>
      <c r="R439" s="2"/>
      <c r="S439" s="2"/>
    </row>
    <row r="440">
      <c r="A440" s="26">
        <v>186204.0</v>
      </c>
      <c r="B440" s="27">
        <v>186201.0</v>
      </c>
      <c r="C440" s="27" t="s">
        <v>694</v>
      </c>
      <c r="D440" s="28" t="s">
        <v>28</v>
      </c>
      <c r="E440" s="28">
        <v>1352.4</v>
      </c>
      <c r="F440" s="28">
        <v>168.0</v>
      </c>
      <c r="G440" s="28">
        <v>0.0</v>
      </c>
      <c r="H440" s="28" t="s">
        <v>164</v>
      </c>
      <c r="I440" s="30" t="s">
        <v>92</v>
      </c>
      <c r="J440" s="30">
        <v>0.0</v>
      </c>
      <c r="K440" s="31" t="s">
        <v>24</v>
      </c>
      <c r="L440" s="32" t="s">
        <v>25</v>
      </c>
      <c r="M440" s="33"/>
      <c r="N440" s="34"/>
      <c r="O440" s="34"/>
      <c r="P440" s="2"/>
      <c r="Q440" s="2"/>
      <c r="R440" s="2"/>
      <c r="S440" s="2"/>
    </row>
    <row r="441">
      <c r="A441" s="26">
        <v>186255.0</v>
      </c>
      <c r="B441" s="27">
        <v>186201.0</v>
      </c>
      <c r="C441" s="27" t="s">
        <v>695</v>
      </c>
      <c r="D441" s="28" t="s">
        <v>99</v>
      </c>
      <c r="E441" s="28">
        <v>42.0</v>
      </c>
      <c r="F441" s="29">
        <v>1.0</v>
      </c>
      <c r="G441" s="28">
        <v>0.0</v>
      </c>
      <c r="H441" s="28" t="s">
        <v>100</v>
      </c>
      <c r="I441" s="30">
        <v>99521.0</v>
      </c>
      <c r="J441" s="30">
        <v>0.0</v>
      </c>
      <c r="K441" s="31" t="s">
        <v>24</v>
      </c>
      <c r="L441" s="32" t="s">
        <v>25</v>
      </c>
      <c r="M441" s="33"/>
      <c r="N441" s="34"/>
      <c r="O441" s="34"/>
      <c r="P441" s="2"/>
      <c r="Q441" s="2"/>
      <c r="R441" s="2"/>
      <c r="S441" s="2"/>
    </row>
    <row r="442">
      <c r="A442" s="26">
        <v>186404.0</v>
      </c>
      <c r="B442" s="27">
        <v>186401.0</v>
      </c>
      <c r="C442" s="27" t="s">
        <v>696</v>
      </c>
      <c r="D442" s="28" t="s">
        <v>28</v>
      </c>
      <c r="E442" s="28">
        <v>1352.4</v>
      </c>
      <c r="F442" s="28">
        <v>168.0</v>
      </c>
      <c r="G442" s="28" t="s">
        <v>660</v>
      </c>
      <c r="H442" s="28" t="s">
        <v>91</v>
      </c>
      <c r="I442" s="30" t="s">
        <v>87</v>
      </c>
      <c r="J442" s="30">
        <v>0.0</v>
      </c>
      <c r="K442" s="31" t="s">
        <v>58</v>
      </c>
      <c r="L442" s="32" t="s">
        <v>661</v>
      </c>
      <c r="M442" s="35" t="s">
        <v>17</v>
      </c>
      <c r="N442" s="36">
        <v>714509.0</v>
      </c>
      <c r="O442" s="34"/>
      <c r="P442" s="2"/>
      <c r="Q442" s="2"/>
      <c r="R442" s="2"/>
      <c r="S442" s="2"/>
    </row>
    <row r="443">
      <c r="A443" s="26">
        <v>260419.0</v>
      </c>
      <c r="B443" s="42"/>
      <c r="C443" s="42"/>
      <c r="D443" s="28" t="s">
        <v>28</v>
      </c>
      <c r="E443" s="28">
        <v>440.0</v>
      </c>
      <c r="F443" s="28">
        <v>86.0</v>
      </c>
      <c r="G443" s="28" t="s">
        <v>660</v>
      </c>
      <c r="H443" s="28" t="s">
        <v>663</v>
      </c>
      <c r="I443" s="30" t="s">
        <v>664</v>
      </c>
      <c r="J443" s="30">
        <v>0.0</v>
      </c>
      <c r="K443" s="31">
        <v>0.0</v>
      </c>
      <c r="L443" s="32" t="s">
        <v>25</v>
      </c>
      <c r="M443" s="35" t="s">
        <v>17</v>
      </c>
      <c r="N443" s="34"/>
      <c r="O443" s="34"/>
      <c r="P443" s="2"/>
      <c r="Q443" s="2"/>
      <c r="R443" s="2"/>
      <c r="S443" s="2"/>
    </row>
    <row r="444">
      <c r="A444" s="26">
        <v>186432.0</v>
      </c>
      <c r="B444" s="27">
        <v>186401.0</v>
      </c>
      <c r="C444" s="27" t="s">
        <v>697</v>
      </c>
      <c r="D444" s="28" t="s">
        <v>28</v>
      </c>
      <c r="E444" s="28">
        <v>440.0</v>
      </c>
      <c r="F444" s="28">
        <v>86.0</v>
      </c>
      <c r="G444" s="28" t="s">
        <v>660</v>
      </c>
      <c r="H444" s="28" t="s">
        <v>663</v>
      </c>
      <c r="I444" s="30" t="s">
        <v>664</v>
      </c>
      <c r="J444" s="30">
        <v>0.0</v>
      </c>
      <c r="K444" s="31">
        <v>0.0</v>
      </c>
      <c r="L444" s="32" t="s">
        <v>661</v>
      </c>
      <c r="M444" s="35" t="s">
        <v>17</v>
      </c>
      <c r="N444" s="36">
        <v>200168.0</v>
      </c>
      <c r="O444" s="36">
        <v>714509.0</v>
      </c>
      <c r="P444" s="2"/>
      <c r="Q444" s="2"/>
      <c r="R444" s="2"/>
      <c r="S444" s="2"/>
    </row>
    <row r="445">
      <c r="A445" s="26">
        <v>192104.0</v>
      </c>
      <c r="B445" s="27">
        <v>192103.0</v>
      </c>
      <c r="C445" s="27" t="s">
        <v>698</v>
      </c>
      <c r="D445" s="28" t="s">
        <v>28</v>
      </c>
      <c r="E445" s="28">
        <v>1352.4</v>
      </c>
      <c r="F445" s="28">
        <v>168.0</v>
      </c>
      <c r="G445" s="28" t="s">
        <v>65</v>
      </c>
      <c r="H445" s="28" t="s">
        <v>119</v>
      </c>
      <c r="I445" s="30" t="s">
        <v>66</v>
      </c>
      <c r="J445" s="30">
        <v>0.0</v>
      </c>
      <c r="K445" s="31">
        <v>0.0</v>
      </c>
      <c r="L445" s="32" t="s">
        <v>25</v>
      </c>
      <c r="M445" s="33"/>
      <c r="N445" s="36">
        <v>712401.0</v>
      </c>
      <c r="O445" s="36">
        <v>713001.0</v>
      </c>
      <c r="P445" s="2"/>
      <c r="Q445" s="2"/>
      <c r="R445" s="2"/>
      <c r="S445" s="2"/>
    </row>
    <row r="446">
      <c r="A446" s="26">
        <v>192155.0</v>
      </c>
      <c r="B446" s="27">
        <v>192103.0</v>
      </c>
      <c r="C446" s="27" t="s">
        <v>699</v>
      </c>
      <c r="D446" s="28" t="s">
        <v>99</v>
      </c>
      <c r="E446" s="28">
        <v>42.0</v>
      </c>
      <c r="F446" s="29">
        <v>1.0</v>
      </c>
      <c r="G446" s="28" t="s">
        <v>161</v>
      </c>
      <c r="H446" s="28" t="s">
        <v>100</v>
      </c>
      <c r="I446" s="30">
        <v>99521.0</v>
      </c>
      <c r="J446" s="30">
        <v>0.0</v>
      </c>
      <c r="K446" s="31" t="s">
        <v>24</v>
      </c>
      <c r="L446" s="32" t="s">
        <v>25</v>
      </c>
      <c r="M446" s="33"/>
      <c r="N446" s="34"/>
      <c r="O446" s="34"/>
      <c r="P446" s="2"/>
      <c r="Q446" s="2"/>
      <c r="R446" s="2"/>
      <c r="S446" s="2"/>
    </row>
    <row r="447">
      <c r="A447" s="26">
        <v>192504.0</v>
      </c>
      <c r="B447" s="42"/>
      <c r="C447" s="27" t="s">
        <v>700</v>
      </c>
      <c r="D447" s="28" t="s">
        <v>28</v>
      </c>
      <c r="E447" s="28">
        <v>1352.4</v>
      </c>
      <c r="F447" s="28">
        <v>168.0</v>
      </c>
      <c r="G447" s="28">
        <v>0.0</v>
      </c>
      <c r="H447" s="28" t="s">
        <v>91</v>
      </c>
      <c r="I447" s="30" t="s">
        <v>92</v>
      </c>
      <c r="J447" s="30">
        <v>0.0</v>
      </c>
      <c r="K447" s="31" t="s">
        <v>115</v>
      </c>
      <c r="L447" s="32" t="s">
        <v>25</v>
      </c>
      <c r="M447" s="33"/>
      <c r="N447" s="34"/>
      <c r="O447" s="34"/>
      <c r="P447" s="2"/>
      <c r="Q447" s="2"/>
      <c r="R447" s="2"/>
      <c r="S447" s="2"/>
    </row>
    <row r="448">
      <c r="A448" s="26">
        <v>193332.0</v>
      </c>
      <c r="B448" s="27">
        <v>193301.0</v>
      </c>
      <c r="C448" s="27" t="s">
        <v>701</v>
      </c>
      <c r="D448" s="28" t="s">
        <v>28</v>
      </c>
      <c r="E448" s="28">
        <v>440.0</v>
      </c>
      <c r="F448" s="28">
        <v>86.0</v>
      </c>
      <c r="G448" s="28" t="s">
        <v>65</v>
      </c>
      <c r="H448" s="28" t="s">
        <v>123</v>
      </c>
      <c r="I448" s="30" t="s">
        <v>107</v>
      </c>
      <c r="J448" s="30">
        <v>0.0</v>
      </c>
      <c r="K448" s="31">
        <v>0.0</v>
      </c>
      <c r="L448" s="32" t="s">
        <v>25</v>
      </c>
      <c r="M448" s="33"/>
      <c r="N448" s="36">
        <v>712302.0</v>
      </c>
      <c r="O448" s="36">
        <v>713001.0</v>
      </c>
      <c r="P448" s="2"/>
      <c r="Q448" s="2"/>
      <c r="R448" s="2"/>
      <c r="S448" s="2"/>
    </row>
    <row r="449">
      <c r="A449" s="26">
        <v>195333.0</v>
      </c>
      <c r="B449" s="42"/>
      <c r="C449" s="27" t="s">
        <v>702</v>
      </c>
      <c r="D449" s="28" t="s">
        <v>424</v>
      </c>
      <c r="E449" s="28">
        <v>693.0</v>
      </c>
      <c r="F449" s="28">
        <v>86.0</v>
      </c>
      <c r="G449" s="28" t="s">
        <v>703</v>
      </c>
      <c r="H449" s="28" t="s">
        <v>704</v>
      </c>
      <c r="I449" s="30" t="s">
        <v>302</v>
      </c>
      <c r="J449" s="30">
        <v>0.0</v>
      </c>
      <c r="K449" s="31" t="s">
        <v>24</v>
      </c>
      <c r="L449" s="32" t="s">
        <v>429</v>
      </c>
      <c r="M449" s="33"/>
      <c r="N449" s="34"/>
      <c r="O449" s="34"/>
      <c r="P449" s="2"/>
      <c r="Q449" s="2"/>
      <c r="R449" s="2"/>
      <c r="S449" s="2"/>
    </row>
    <row r="450">
      <c r="A450" s="26">
        <v>196605.0</v>
      </c>
      <c r="B450" s="27">
        <v>197601.0</v>
      </c>
      <c r="C450" s="27" t="s">
        <v>705</v>
      </c>
      <c r="D450" s="28" t="s">
        <v>21</v>
      </c>
      <c r="E450" s="28">
        <v>453.6</v>
      </c>
      <c r="F450" s="28">
        <v>56.0</v>
      </c>
      <c r="G450" s="28">
        <v>0.0</v>
      </c>
      <c r="H450" s="28" t="s">
        <v>22</v>
      </c>
      <c r="I450" s="30" t="s">
        <v>23</v>
      </c>
      <c r="J450" s="30">
        <v>0.0</v>
      </c>
      <c r="K450" s="31" t="s">
        <v>24</v>
      </c>
      <c r="L450" s="32" t="s">
        <v>25</v>
      </c>
      <c r="M450" s="33"/>
      <c r="N450" s="34"/>
      <c r="O450" s="34"/>
      <c r="P450" s="2"/>
      <c r="Q450" s="2"/>
      <c r="R450" s="2"/>
      <c r="S450" s="2"/>
    </row>
    <row r="451">
      <c r="A451" s="26">
        <v>196655.0</v>
      </c>
      <c r="B451" s="27">
        <v>197601.0</v>
      </c>
      <c r="C451" s="27" t="s">
        <v>706</v>
      </c>
      <c r="D451" s="28" t="s">
        <v>99</v>
      </c>
      <c r="E451" s="28">
        <v>42.0</v>
      </c>
      <c r="F451" s="29">
        <v>1.0</v>
      </c>
      <c r="G451" s="28">
        <v>0.0</v>
      </c>
      <c r="H451" s="28" t="s">
        <v>100</v>
      </c>
      <c r="I451" s="30">
        <v>99521.0</v>
      </c>
      <c r="J451" s="30">
        <v>0.0</v>
      </c>
      <c r="K451" s="31" t="s">
        <v>24</v>
      </c>
      <c r="L451" s="32" t="s">
        <v>25</v>
      </c>
      <c r="M451" s="33"/>
      <c r="N451" s="34"/>
      <c r="O451" s="34"/>
      <c r="P451" s="2"/>
      <c r="Q451" s="2"/>
      <c r="R451" s="2"/>
      <c r="S451" s="2"/>
    </row>
    <row r="452">
      <c r="A452" s="26">
        <v>197704.0</v>
      </c>
      <c r="B452" s="27">
        <v>197701.0</v>
      </c>
      <c r="C452" s="27" t="s">
        <v>707</v>
      </c>
      <c r="D452" s="28" t="s">
        <v>28</v>
      </c>
      <c r="E452" s="28">
        <v>1352.4</v>
      </c>
      <c r="F452" s="28">
        <v>168.0</v>
      </c>
      <c r="G452" s="28">
        <v>0.0</v>
      </c>
      <c r="H452" s="28" t="s">
        <v>91</v>
      </c>
      <c r="I452" s="30" t="s">
        <v>92</v>
      </c>
      <c r="J452" s="30">
        <v>0.0</v>
      </c>
      <c r="K452" s="31" t="s">
        <v>115</v>
      </c>
      <c r="L452" s="32" t="s">
        <v>25</v>
      </c>
      <c r="M452" s="33"/>
      <c r="N452" s="36">
        <v>712602.0</v>
      </c>
      <c r="O452" s="34"/>
      <c r="P452" s="2"/>
      <c r="Q452" s="2"/>
      <c r="R452" s="2"/>
      <c r="S452" s="2"/>
    </row>
    <row r="453">
      <c r="A453" s="26">
        <v>197705.0</v>
      </c>
      <c r="B453" s="42"/>
      <c r="C453" s="42"/>
      <c r="D453" s="28" t="s">
        <v>21</v>
      </c>
      <c r="E453" s="28">
        <v>453.6</v>
      </c>
      <c r="F453" s="28">
        <v>56.0</v>
      </c>
      <c r="G453" s="28">
        <v>0.0</v>
      </c>
      <c r="H453" s="28" t="s">
        <v>22</v>
      </c>
      <c r="I453" s="30" t="s">
        <v>23</v>
      </c>
      <c r="J453" s="30">
        <v>0.0</v>
      </c>
      <c r="K453" s="31" t="s">
        <v>24</v>
      </c>
      <c r="L453" s="32" t="s">
        <v>25</v>
      </c>
      <c r="M453" s="33"/>
      <c r="N453" s="34"/>
      <c r="O453" s="34"/>
      <c r="P453" s="2"/>
      <c r="Q453" s="2"/>
      <c r="R453" s="2"/>
      <c r="S453" s="2"/>
    </row>
    <row r="454">
      <c r="A454" s="26">
        <v>197755.0</v>
      </c>
      <c r="B454" s="27">
        <v>197701.0</v>
      </c>
      <c r="C454" s="27" t="s">
        <v>708</v>
      </c>
      <c r="D454" s="28" t="s">
        <v>99</v>
      </c>
      <c r="E454" s="28">
        <v>42.0</v>
      </c>
      <c r="F454" s="29">
        <v>1.0</v>
      </c>
      <c r="G454" s="28">
        <v>0.0</v>
      </c>
      <c r="H454" s="28" t="s">
        <v>100</v>
      </c>
      <c r="I454" s="30">
        <v>99521.0</v>
      </c>
      <c r="J454" s="30">
        <v>0.0</v>
      </c>
      <c r="K454" s="31" t="s">
        <v>24</v>
      </c>
      <c r="L454" s="32" t="s">
        <v>25</v>
      </c>
      <c r="M454" s="33"/>
      <c r="N454" s="34"/>
      <c r="O454" s="34"/>
      <c r="P454" s="2"/>
      <c r="Q454" s="2"/>
      <c r="R454" s="2"/>
      <c r="S454" s="2"/>
    </row>
    <row r="455">
      <c r="A455" s="26">
        <v>198732.0</v>
      </c>
      <c r="B455" s="27">
        <v>198701.0</v>
      </c>
      <c r="C455" s="27" t="s">
        <v>709</v>
      </c>
      <c r="D455" s="28" t="s">
        <v>28</v>
      </c>
      <c r="E455" s="28">
        <v>693.0</v>
      </c>
      <c r="F455" s="28">
        <v>86.0</v>
      </c>
      <c r="G455" s="28">
        <v>0.0</v>
      </c>
      <c r="H455" s="28" t="s">
        <v>383</v>
      </c>
      <c r="I455" s="30" t="s">
        <v>384</v>
      </c>
      <c r="J455" s="30">
        <v>0.0</v>
      </c>
      <c r="K455" s="31" t="s">
        <v>58</v>
      </c>
      <c r="L455" s="32" t="s">
        <v>25</v>
      </c>
      <c r="M455" s="33"/>
      <c r="N455" s="36">
        <v>712301.0</v>
      </c>
      <c r="O455" s="34"/>
      <c r="P455" s="2"/>
      <c r="Q455" s="2"/>
      <c r="R455" s="2"/>
      <c r="S455" s="2"/>
    </row>
    <row r="456">
      <c r="A456" s="26">
        <v>282904.0</v>
      </c>
      <c r="B456" s="27">
        <v>282901.0</v>
      </c>
      <c r="C456" s="27" t="s">
        <v>710</v>
      </c>
      <c r="D456" s="28" t="s">
        <v>28</v>
      </c>
      <c r="E456" s="28">
        <v>1352.4</v>
      </c>
      <c r="F456" s="28">
        <v>168.0</v>
      </c>
      <c r="G456" s="28">
        <v>0.0</v>
      </c>
      <c r="H456" s="28" t="s">
        <v>91</v>
      </c>
      <c r="I456" s="30" t="s">
        <v>92</v>
      </c>
      <c r="J456" s="30">
        <v>0.0</v>
      </c>
      <c r="K456" s="31" t="s">
        <v>24</v>
      </c>
      <c r="L456" s="32" t="s">
        <v>25</v>
      </c>
      <c r="M456" s="33"/>
      <c r="N456" s="34"/>
      <c r="O456" s="34"/>
      <c r="P456" s="2"/>
      <c r="Q456" s="2"/>
      <c r="R456" s="2"/>
      <c r="S456" s="2"/>
    </row>
    <row r="457">
      <c r="A457" s="26">
        <v>282905.0</v>
      </c>
      <c r="B457" s="27">
        <v>282901.0</v>
      </c>
      <c r="C457" s="27" t="s">
        <v>711</v>
      </c>
      <c r="D457" s="28" t="s">
        <v>21</v>
      </c>
      <c r="E457" s="28">
        <v>604.8</v>
      </c>
      <c r="F457" s="28">
        <v>4.0</v>
      </c>
      <c r="G457" s="28">
        <v>0.0</v>
      </c>
      <c r="H457" s="28" t="s">
        <v>22</v>
      </c>
      <c r="I457" s="30" t="s">
        <v>23</v>
      </c>
      <c r="J457" s="30">
        <v>0.0</v>
      </c>
      <c r="K457" s="31" t="s">
        <v>24</v>
      </c>
      <c r="L457" s="32" t="s">
        <v>25</v>
      </c>
      <c r="M457" s="33"/>
      <c r="N457" s="34"/>
      <c r="O457" s="34"/>
      <c r="P457" s="2"/>
      <c r="Q457" s="2"/>
      <c r="R457" s="2"/>
      <c r="S457" s="2"/>
    </row>
    <row r="458">
      <c r="A458" s="26">
        <v>282955.0</v>
      </c>
      <c r="B458" s="27">
        <v>282901.0</v>
      </c>
      <c r="C458" s="27" t="s">
        <v>712</v>
      </c>
      <c r="D458" s="28" t="s">
        <v>99</v>
      </c>
      <c r="E458" s="28">
        <v>42.0</v>
      </c>
      <c r="F458" s="29">
        <v>1.0</v>
      </c>
      <c r="G458" s="28">
        <v>0.0</v>
      </c>
      <c r="H458" s="28" t="s">
        <v>100</v>
      </c>
      <c r="I458" s="30">
        <v>99521.0</v>
      </c>
      <c r="J458" s="30">
        <v>0.0</v>
      </c>
      <c r="K458" s="31" t="s">
        <v>24</v>
      </c>
      <c r="L458" s="32" t="s">
        <v>25</v>
      </c>
      <c r="M458" s="33"/>
      <c r="N458" s="34"/>
      <c r="O458" s="34"/>
      <c r="P458" s="2"/>
      <c r="Q458" s="2"/>
      <c r="R458" s="2"/>
      <c r="S458" s="2"/>
    </row>
    <row r="459">
      <c r="A459" s="26">
        <v>1122432.0</v>
      </c>
      <c r="B459" s="27">
        <v>112201.0</v>
      </c>
      <c r="C459" s="27" t="s">
        <v>713</v>
      </c>
      <c r="D459" s="28" t="s">
        <v>28</v>
      </c>
      <c r="E459" s="28">
        <v>440.0</v>
      </c>
      <c r="F459" s="28">
        <v>112.0</v>
      </c>
      <c r="G459" s="28" t="s">
        <v>102</v>
      </c>
      <c r="H459" s="28" t="s">
        <v>142</v>
      </c>
      <c r="I459" s="30" t="s">
        <v>107</v>
      </c>
      <c r="J459" s="30">
        <v>0.0</v>
      </c>
      <c r="K459" s="31">
        <v>0.0</v>
      </c>
      <c r="L459" s="32" t="s">
        <v>25</v>
      </c>
      <c r="M459" s="33"/>
      <c r="N459" s="36">
        <v>120801.0</v>
      </c>
      <c r="O459" s="36">
        <v>713005.0</v>
      </c>
      <c r="P459" s="2"/>
      <c r="Q459" s="2"/>
      <c r="R459" s="2"/>
      <c r="S459" s="2"/>
    </row>
    <row r="460">
      <c r="A460" s="26">
        <v>1138551.0</v>
      </c>
      <c r="B460" s="27">
        <v>113801.0</v>
      </c>
      <c r="C460" s="27" t="s">
        <v>714</v>
      </c>
      <c r="D460" s="28" t="s">
        <v>99</v>
      </c>
      <c r="E460" s="28">
        <v>42.0</v>
      </c>
      <c r="F460" s="29">
        <v>1.0</v>
      </c>
      <c r="G460" s="28" t="s">
        <v>102</v>
      </c>
      <c r="H460" s="28" t="s">
        <v>100</v>
      </c>
      <c r="I460" s="30">
        <v>99521.0</v>
      </c>
      <c r="J460" s="30">
        <v>0.0</v>
      </c>
      <c r="K460" s="31" t="s">
        <v>24</v>
      </c>
      <c r="L460" s="32" t="s">
        <v>25</v>
      </c>
      <c r="M460" s="33"/>
      <c r="N460" s="34"/>
      <c r="O460" s="34"/>
      <c r="P460" s="2"/>
      <c r="Q460" s="2"/>
      <c r="R460" s="2"/>
      <c r="S460" s="2"/>
    </row>
    <row r="461">
      <c r="A461" s="26">
        <v>1143055.0</v>
      </c>
      <c r="B461" s="27">
        <v>114301.0</v>
      </c>
      <c r="C461" s="27" t="s">
        <v>715</v>
      </c>
      <c r="D461" s="28" t="s">
        <v>99</v>
      </c>
      <c r="E461" s="28">
        <v>42.0</v>
      </c>
      <c r="F461" s="29">
        <v>1.0</v>
      </c>
      <c r="G461" s="28">
        <v>0.0</v>
      </c>
      <c r="H461" s="28" t="s">
        <v>100</v>
      </c>
      <c r="I461" s="30">
        <v>99521.0</v>
      </c>
      <c r="J461" s="30">
        <v>0.0</v>
      </c>
      <c r="K461" s="31" t="s">
        <v>24</v>
      </c>
      <c r="L461" s="32" t="s">
        <v>25</v>
      </c>
      <c r="M461" s="33"/>
      <c r="N461" s="34"/>
      <c r="O461" s="34"/>
      <c r="P461" s="2"/>
      <c r="Q461" s="2"/>
      <c r="R461" s="2"/>
      <c r="S461" s="2"/>
    </row>
    <row r="462">
      <c r="A462" s="26">
        <v>1165275.0</v>
      </c>
      <c r="B462" s="42"/>
      <c r="C462" s="27" t="s">
        <v>716</v>
      </c>
      <c r="D462" s="28" t="s">
        <v>272</v>
      </c>
      <c r="E462" s="28">
        <v>23.1</v>
      </c>
      <c r="F462" s="28">
        <v>1.0</v>
      </c>
      <c r="G462" s="28" t="s">
        <v>717</v>
      </c>
      <c r="H462" s="28" t="s">
        <v>717</v>
      </c>
      <c r="I462" s="30">
        <v>0.0</v>
      </c>
      <c r="J462" s="30">
        <v>0.0</v>
      </c>
      <c r="K462" s="31" t="s">
        <v>24</v>
      </c>
      <c r="L462" s="32" t="s">
        <v>25</v>
      </c>
      <c r="M462" s="33"/>
      <c r="N462" s="34"/>
      <c r="O462" s="34"/>
      <c r="P462" s="2"/>
      <c r="Q462" s="2"/>
      <c r="R462" s="2"/>
      <c r="S462" s="2"/>
    </row>
    <row r="463">
      <c r="A463" s="26">
        <v>1167025.0</v>
      </c>
      <c r="B463" s="27">
        <v>116701.0</v>
      </c>
      <c r="C463" s="27" t="s">
        <v>718</v>
      </c>
      <c r="D463" s="28" t="s">
        <v>719</v>
      </c>
      <c r="E463" s="28">
        <v>157.5</v>
      </c>
      <c r="F463" s="28">
        <v>20.0</v>
      </c>
      <c r="G463" s="28">
        <v>0.0</v>
      </c>
      <c r="H463" s="28" t="s">
        <v>720</v>
      </c>
      <c r="I463" s="30" t="s">
        <v>721</v>
      </c>
      <c r="J463" s="30">
        <v>0.0</v>
      </c>
      <c r="K463" s="31" t="s">
        <v>24</v>
      </c>
      <c r="L463" s="32" t="s">
        <v>25</v>
      </c>
      <c r="M463" s="33"/>
      <c r="N463" s="34"/>
      <c r="O463" s="34"/>
      <c r="P463" s="2"/>
      <c r="Q463" s="2"/>
      <c r="R463" s="2"/>
      <c r="S463" s="2"/>
    </row>
    <row r="464">
      <c r="A464" s="26">
        <v>1167602.0</v>
      </c>
      <c r="B464" s="27">
        <v>116701.0</v>
      </c>
      <c r="C464" s="27" t="s">
        <v>722</v>
      </c>
      <c r="D464" s="28" t="s">
        <v>28</v>
      </c>
      <c r="E464" s="28">
        <v>1984.5</v>
      </c>
      <c r="F464" s="28">
        <v>246.0</v>
      </c>
      <c r="G464" s="28">
        <v>0.0</v>
      </c>
      <c r="H464" s="28" t="s">
        <v>723</v>
      </c>
      <c r="I464" s="30" t="s">
        <v>87</v>
      </c>
      <c r="J464" s="30">
        <v>0.0</v>
      </c>
      <c r="K464" s="31">
        <v>0.0</v>
      </c>
      <c r="L464" s="32" t="s">
        <v>69</v>
      </c>
      <c r="M464" s="33"/>
      <c r="N464" s="34"/>
      <c r="O464" s="34"/>
      <c r="P464" s="2"/>
      <c r="Q464" s="2"/>
      <c r="R464" s="2"/>
      <c r="S464" s="2"/>
    </row>
    <row r="465">
      <c r="A465" s="26">
        <v>1240602.0</v>
      </c>
      <c r="B465" s="27">
        <v>124016.0</v>
      </c>
      <c r="C465" s="27" t="s">
        <v>724</v>
      </c>
      <c r="D465" s="28" t="s">
        <v>28</v>
      </c>
      <c r="E465" s="28">
        <v>1984.5</v>
      </c>
      <c r="F465" s="28">
        <v>246.0</v>
      </c>
      <c r="G465" s="28">
        <v>0.0</v>
      </c>
      <c r="H465" s="28" t="s">
        <v>725</v>
      </c>
      <c r="I465" s="30" t="s">
        <v>87</v>
      </c>
      <c r="J465" s="30">
        <v>0.0</v>
      </c>
      <c r="K465" s="31">
        <v>0.0</v>
      </c>
      <c r="L465" s="32" t="s">
        <v>69</v>
      </c>
      <c r="M465" s="33"/>
      <c r="N465" s="34"/>
      <c r="O465" s="34"/>
      <c r="P465" s="2"/>
      <c r="Q465" s="2"/>
      <c r="R465" s="2"/>
      <c r="S465" s="2"/>
    </row>
    <row r="466">
      <c r="A466" s="26">
        <v>1285051.0</v>
      </c>
      <c r="B466" s="27">
        <v>122001.0</v>
      </c>
      <c r="C466" s="27" t="s">
        <v>726</v>
      </c>
      <c r="D466" s="28" t="s">
        <v>21</v>
      </c>
      <c r="E466" s="28">
        <v>453.6</v>
      </c>
      <c r="F466" s="28">
        <v>56.0</v>
      </c>
      <c r="G466" s="28">
        <v>0.0</v>
      </c>
      <c r="H466" s="28" t="s">
        <v>22</v>
      </c>
      <c r="I466" s="30" t="s">
        <v>23</v>
      </c>
      <c r="J466" s="30">
        <v>0.0</v>
      </c>
      <c r="K466" s="31">
        <v>0.0</v>
      </c>
      <c r="L466" s="32" t="s">
        <v>647</v>
      </c>
      <c r="M466" s="33"/>
      <c r="N466" s="34"/>
      <c r="O466" s="34"/>
      <c r="P466" s="2"/>
      <c r="Q466" s="2"/>
      <c r="R466" s="2"/>
      <c r="S466" s="2"/>
    </row>
    <row r="467">
      <c r="A467" s="26">
        <v>1303041.0</v>
      </c>
      <c r="B467" s="27">
        <v>113001.0</v>
      </c>
      <c r="C467" s="27" t="s">
        <v>727</v>
      </c>
      <c r="D467" s="28" t="s">
        <v>28</v>
      </c>
      <c r="E467" s="28">
        <v>1352.4</v>
      </c>
      <c r="F467" s="28">
        <v>168.0</v>
      </c>
      <c r="G467" s="28" t="s">
        <v>65</v>
      </c>
      <c r="H467" s="28" t="s">
        <v>119</v>
      </c>
      <c r="I467" s="30" t="s">
        <v>66</v>
      </c>
      <c r="J467" s="30">
        <v>0.0</v>
      </c>
      <c r="K467" s="31" t="s">
        <v>115</v>
      </c>
      <c r="L467" s="32" t="s">
        <v>728</v>
      </c>
      <c r="M467" s="33"/>
      <c r="N467" s="34"/>
      <c r="O467" s="34"/>
      <c r="P467" s="2"/>
      <c r="Q467" s="2"/>
      <c r="R467" s="2"/>
      <c r="S467" s="2"/>
    </row>
    <row r="468">
      <c r="A468" s="26">
        <v>1313055.0</v>
      </c>
      <c r="B468" s="27">
        <v>131301.0</v>
      </c>
      <c r="C468" s="27" t="s">
        <v>729</v>
      </c>
      <c r="D468" s="28" t="s">
        <v>99</v>
      </c>
      <c r="E468" s="28">
        <v>42.0</v>
      </c>
      <c r="F468" s="29">
        <v>1.0</v>
      </c>
      <c r="G468" s="28" t="s">
        <v>290</v>
      </c>
      <c r="H468" s="28" t="s">
        <v>100</v>
      </c>
      <c r="I468" s="30">
        <v>99521.0</v>
      </c>
      <c r="J468" s="30">
        <v>0.0</v>
      </c>
      <c r="K468" s="31" t="s">
        <v>24</v>
      </c>
      <c r="L468" s="32" t="s">
        <v>25</v>
      </c>
      <c r="M468" s="33"/>
      <c r="N468" s="34"/>
      <c r="O468" s="34"/>
      <c r="P468" s="2"/>
      <c r="Q468" s="2"/>
      <c r="R468" s="2"/>
      <c r="S468" s="2"/>
    </row>
    <row r="469">
      <c r="A469" s="26">
        <v>1453025.0</v>
      </c>
      <c r="B469" s="27">
        <v>145301.0</v>
      </c>
      <c r="C469" s="27" t="s">
        <v>730</v>
      </c>
      <c r="D469" s="28" t="s">
        <v>719</v>
      </c>
      <c r="E469" s="28">
        <v>157.5</v>
      </c>
      <c r="F469" s="28">
        <v>20.0</v>
      </c>
      <c r="G469" s="28">
        <v>0.0</v>
      </c>
      <c r="H469" s="28" t="s">
        <v>720</v>
      </c>
      <c r="I469" s="30" t="s">
        <v>721</v>
      </c>
      <c r="J469" s="30">
        <v>0.0</v>
      </c>
      <c r="K469" s="31" t="s">
        <v>24</v>
      </c>
      <c r="L469" s="32" t="s">
        <v>25</v>
      </c>
      <c r="M469" s="33"/>
      <c r="N469" s="34"/>
      <c r="O469" s="34"/>
      <c r="P469" s="2"/>
      <c r="Q469" s="2"/>
      <c r="R469" s="2"/>
      <c r="S469" s="2"/>
    </row>
    <row r="470">
      <c r="A470" s="26">
        <v>1461021.0</v>
      </c>
      <c r="B470" s="27">
        <v>146102.0</v>
      </c>
      <c r="C470" s="27" t="s">
        <v>731</v>
      </c>
      <c r="D470" s="28" t="s">
        <v>28</v>
      </c>
      <c r="E470" s="28">
        <v>1008.0</v>
      </c>
      <c r="F470" s="28">
        <v>125.0</v>
      </c>
      <c r="G470" s="28">
        <v>0.0</v>
      </c>
      <c r="H470" s="28">
        <v>9916.0</v>
      </c>
      <c r="I470" s="30" t="s">
        <v>87</v>
      </c>
      <c r="J470" s="30" t="s">
        <v>196</v>
      </c>
      <c r="K470" s="31" t="s">
        <v>58</v>
      </c>
      <c r="L470" s="32" t="s">
        <v>88</v>
      </c>
      <c r="M470" s="33"/>
      <c r="N470" s="34"/>
      <c r="O470" s="34"/>
      <c r="P470" s="2"/>
      <c r="Q470" s="2"/>
      <c r="R470" s="2"/>
      <c r="S470" s="2"/>
    </row>
    <row r="471">
      <c r="A471" s="26">
        <v>1552074.0</v>
      </c>
      <c r="B471" s="27">
        <v>155207.0</v>
      </c>
      <c r="C471" s="27" t="s">
        <v>732</v>
      </c>
      <c r="D471" s="28" t="s">
        <v>28</v>
      </c>
      <c r="E471" s="28">
        <v>1352.4</v>
      </c>
      <c r="F471" s="28">
        <v>168.0</v>
      </c>
      <c r="G471" s="28">
        <v>0.0</v>
      </c>
      <c r="H471" s="28" t="s">
        <v>91</v>
      </c>
      <c r="I471" s="30" t="s">
        <v>92</v>
      </c>
      <c r="J471" s="30">
        <v>0.0</v>
      </c>
      <c r="K471" s="31" t="s">
        <v>58</v>
      </c>
      <c r="L471" s="32" t="s">
        <v>25</v>
      </c>
      <c r="M471" s="33"/>
      <c r="N471" s="36">
        <v>712405.0</v>
      </c>
      <c r="O471" s="34"/>
      <c r="P471" s="2"/>
      <c r="Q471" s="2"/>
      <c r="R471" s="2"/>
      <c r="S471" s="2"/>
    </row>
    <row r="472">
      <c r="A472" s="26">
        <v>1.5520755E7</v>
      </c>
      <c r="B472" s="27">
        <v>155207.0</v>
      </c>
      <c r="C472" s="27" t="s">
        <v>733</v>
      </c>
      <c r="D472" s="28" t="s">
        <v>99</v>
      </c>
      <c r="E472" s="28">
        <v>42.0</v>
      </c>
      <c r="F472" s="29">
        <v>1.0</v>
      </c>
      <c r="G472" s="28">
        <v>0.0</v>
      </c>
      <c r="H472" s="28" t="s">
        <v>100</v>
      </c>
      <c r="I472" s="30">
        <v>99521.0</v>
      </c>
      <c r="J472" s="30">
        <v>0.0</v>
      </c>
      <c r="K472" s="31" t="s">
        <v>24</v>
      </c>
      <c r="L472" s="32" t="s">
        <v>25</v>
      </c>
      <c r="M472" s="33"/>
      <c r="N472" s="34"/>
      <c r="O472" s="34"/>
      <c r="P472" s="2"/>
      <c r="Q472" s="2"/>
      <c r="R472" s="2"/>
      <c r="S472" s="2"/>
    </row>
    <row r="473">
      <c r="A473" s="26">
        <v>1564321.0</v>
      </c>
      <c r="B473" s="27">
        <v>156401.0</v>
      </c>
      <c r="C473" s="27" t="s">
        <v>734</v>
      </c>
      <c r="D473" s="28" t="s">
        <v>28</v>
      </c>
      <c r="E473" s="28">
        <v>440.0</v>
      </c>
      <c r="F473" s="28">
        <v>86.0</v>
      </c>
      <c r="G473" s="28">
        <v>0.0</v>
      </c>
      <c r="H473" s="28" t="s">
        <v>735</v>
      </c>
      <c r="I473" s="30" t="s">
        <v>405</v>
      </c>
      <c r="J473" s="30">
        <v>0.0</v>
      </c>
      <c r="K473" s="31" t="s">
        <v>24</v>
      </c>
      <c r="L473" s="32" t="s">
        <v>25</v>
      </c>
      <c r="M473" s="33"/>
      <c r="N473" s="34"/>
      <c r="O473" s="34"/>
      <c r="P473" s="2"/>
      <c r="Q473" s="2"/>
      <c r="R473" s="2"/>
      <c r="S473" s="2"/>
    </row>
    <row r="474">
      <c r="A474" s="26">
        <v>1569025.0</v>
      </c>
      <c r="B474" s="27">
        <v>156901.0</v>
      </c>
      <c r="C474" s="27" t="s">
        <v>736</v>
      </c>
      <c r="D474" s="28" t="s">
        <v>719</v>
      </c>
      <c r="E474" s="28">
        <v>157.5</v>
      </c>
      <c r="F474" s="28">
        <v>20.0</v>
      </c>
      <c r="G474" s="28">
        <v>0.0</v>
      </c>
      <c r="H474" s="28" t="s">
        <v>720</v>
      </c>
      <c r="I474" s="30" t="s">
        <v>721</v>
      </c>
      <c r="J474" s="30">
        <v>0.0</v>
      </c>
      <c r="K474" s="31" t="s">
        <v>24</v>
      </c>
      <c r="L474" s="32" t="s">
        <v>25</v>
      </c>
      <c r="M474" s="33"/>
      <c r="N474" s="34"/>
      <c r="O474" s="34"/>
      <c r="P474" s="2"/>
      <c r="Q474" s="2"/>
      <c r="R474" s="2"/>
      <c r="S474" s="2"/>
    </row>
    <row r="475">
      <c r="A475" s="26">
        <v>1582432.0</v>
      </c>
      <c r="B475" s="27">
        <v>158201.0</v>
      </c>
      <c r="C475" s="27" t="s">
        <v>737</v>
      </c>
      <c r="D475" s="28" t="s">
        <v>28</v>
      </c>
      <c r="E475" s="28">
        <v>440.0</v>
      </c>
      <c r="F475" s="28">
        <v>86.0</v>
      </c>
      <c r="G475" s="28" t="s">
        <v>738</v>
      </c>
      <c r="H475" s="28" t="s">
        <v>739</v>
      </c>
      <c r="I475" s="30" t="s">
        <v>538</v>
      </c>
      <c r="J475" s="30">
        <v>0.0</v>
      </c>
      <c r="K475" s="31" t="s">
        <v>58</v>
      </c>
      <c r="L475" s="32" t="s">
        <v>25</v>
      </c>
      <c r="M475" s="33"/>
      <c r="N475" s="34"/>
      <c r="O475" s="34"/>
      <c r="P475" s="2"/>
      <c r="Q475" s="2"/>
      <c r="R475" s="2"/>
      <c r="S475" s="2"/>
    </row>
    <row r="476">
      <c r="A476" s="26">
        <v>1583432.0</v>
      </c>
      <c r="B476" s="27">
        <v>158301.0</v>
      </c>
      <c r="C476" s="27" t="s">
        <v>740</v>
      </c>
      <c r="D476" s="28" t="s">
        <v>28</v>
      </c>
      <c r="E476" s="28">
        <v>440.0</v>
      </c>
      <c r="F476" s="28">
        <v>86.0</v>
      </c>
      <c r="G476" s="28" t="s">
        <v>738</v>
      </c>
      <c r="H476" s="28" t="s">
        <v>739</v>
      </c>
      <c r="I476" s="30" t="s">
        <v>538</v>
      </c>
      <c r="J476" s="30">
        <v>0.0</v>
      </c>
      <c r="K476" s="31" t="s">
        <v>24</v>
      </c>
      <c r="L476" s="32" t="s">
        <v>25</v>
      </c>
      <c r="M476" s="33"/>
      <c r="N476" s="34"/>
      <c r="O476" s="34"/>
      <c r="P476" s="2"/>
      <c r="Q476" s="2"/>
      <c r="R476" s="2"/>
      <c r="S476" s="2"/>
    </row>
    <row r="477">
      <c r="A477" s="26">
        <v>1584432.0</v>
      </c>
      <c r="B477" s="27">
        <v>158401.0</v>
      </c>
      <c r="C477" s="27" t="s">
        <v>741</v>
      </c>
      <c r="D477" s="28" t="s">
        <v>28</v>
      </c>
      <c r="E477" s="28">
        <v>440.0</v>
      </c>
      <c r="F477" s="28">
        <v>86.0</v>
      </c>
      <c r="G477" s="28" t="s">
        <v>738</v>
      </c>
      <c r="H477" s="28" t="s">
        <v>739</v>
      </c>
      <c r="I477" s="30" t="s">
        <v>538</v>
      </c>
      <c r="J477" s="30">
        <v>0.0</v>
      </c>
      <c r="K477" s="31" t="s">
        <v>24</v>
      </c>
      <c r="L477" s="32" t="s">
        <v>25</v>
      </c>
      <c r="M477" s="33"/>
      <c r="N477" s="34"/>
      <c r="O477" s="34"/>
      <c r="P477" s="2"/>
      <c r="Q477" s="2"/>
      <c r="R477" s="2"/>
      <c r="S477" s="2"/>
    </row>
    <row r="478">
      <c r="A478" s="26">
        <v>1585432.0</v>
      </c>
      <c r="B478" s="27">
        <v>158501.0</v>
      </c>
      <c r="C478" s="27" t="s">
        <v>742</v>
      </c>
      <c r="D478" s="28" t="s">
        <v>28</v>
      </c>
      <c r="E478" s="28">
        <v>440.0</v>
      </c>
      <c r="F478" s="28">
        <v>86.0</v>
      </c>
      <c r="G478" s="28" t="s">
        <v>65</v>
      </c>
      <c r="H478" s="28" t="s">
        <v>739</v>
      </c>
      <c r="I478" s="30" t="s">
        <v>538</v>
      </c>
      <c r="J478" s="30">
        <v>0.0</v>
      </c>
      <c r="K478" s="31" t="s">
        <v>24</v>
      </c>
      <c r="L478" s="32" t="s">
        <v>25</v>
      </c>
      <c r="M478" s="33"/>
      <c r="N478" s="34"/>
      <c r="O478" s="34"/>
      <c r="P478" s="2"/>
      <c r="Q478" s="2"/>
      <c r="R478" s="2"/>
      <c r="S478" s="2"/>
    </row>
    <row r="479">
      <c r="A479" s="26" t="s">
        <v>743</v>
      </c>
      <c r="B479" s="27">
        <v>161516.0</v>
      </c>
      <c r="C479" s="49" t="s">
        <v>744</v>
      </c>
      <c r="D479" s="50" t="s">
        <v>28</v>
      </c>
      <c r="E479" s="28">
        <v>1352.4</v>
      </c>
      <c r="F479" s="28">
        <v>168.0</v>
      </c>
      <c r="G479" s="28">
        <v>0.0</v>
      </c>
      <c r="H479" s="28" t="s">
        <v>91</v>
      </c>
      <c r="I479" s="30" t="s">
        <v>87</v>
      </c>
      <c r="J479" s="30">
        <v>0.0</v>
      </c>
      <c r="K479" s="31" t="s">
        <v>58</v>
      </c>
      <c r="L479" s="32" t="s">
        <v>25</v>
      </c>
      <c r="M479" s="33"/>
      <c r="N479" s="36">
        <v>712508.0</v>
      </c>
      <c r="O479" s="34"/>
      <c r="P479" s="2"/>
      <c r="Q479" s="2"/>
      <c r="R479" s="2"/>
      <c r="S479" s="2"/>
    </row>
    <row r="480">
      <c r="A480" s="26">
        <v>1615602.0</v>
      </c>
      <c r="B480" s="27">
        <v>161516.0</v>
      </c>
      <c r="C480" s="51" t="s">
        <v>745</v>
      </c>
      <c r="D480" s="28" t="s">
        <v>28</v>
      </c>
      <c r="E480" s="28">
        <v>1984.5</v>
      </c>
      <c r="F480" s="28">
        <v>246.0</v>
      </c>
      <c r="G480" s="28">
        <v>0.0</v>
      </c>
      <c r="H480" s="28" t="s">
        <v>746</v>
      </c>
      <c r="I480" s="30" t="s">
        <v>87</v>
      </c>
      <c r="J480" s="30">
        <v>0.0</v>
      </c>
      <c r="K480" s="31">
        <v>0.0</v>
      </c>
      <c r="L480" s="32" t="s">
        <v>69</v>
      </c>
      <c r="M480" s="33"/>
      <c r="N480" s="34"/>
      <c r="O480" s="34"/>
      <c r="P480" s="2"/>
      <c r="Q480" s="2"/>
      <c r="R480" s="2"/>
      <c r="S480" s="2"/>
    </row>
    <row r="481">
      <c r="A481" s="26">
        <v>1628326.0</v>
      </c>
      <c r="B481" s="27">
        <v>162401.0</v>
      </c>
      <c r="C481" s="27" t="s">
        <v>747</v>
      </c>
      <c r="D481" s="28" t="s">
        <v>28</v>
      </c>
      <c r="E481" s="28">
        <v>693.0</v>
      </c>
      <c r="F481" s="28">
        <v>86.0</v>
      </c>
      <c r="G481" s="28" t="s">
        <v>589</v>
      </c>
      <c r="H481" s="28" t="s">
        <v>748</v>
      </c>
      <c r="I481" s="30" t="s">
        <v>384</v>
      </c>
      <c r="J481" s="30">
        <v>0.0</v>
      </c>
      <c r="K481" s="31" t="s">
        <v>58</v>
      </c>
      <c r="L481" s="32" t="s">
        <v>25</v>
      </c>
      <c r="M481" s="33"/>
      <c r="N481" s="36">
        <v>712302.0</v>
      </c>
      <c r="O481" s="34"/>
      <c r="P481" s="2"/>
      <c r="Q481" s="2"/>
      <c r="R481" s="2"/>
      <c r="S481" s="2"/>
    </row>
    <row r="482">
      <c r="A482" s="26" t="s">
        <v>749</v>
      </c>
      <c r="B482" s="27">
        <v>162401.0</v>
      </c>
      <c r="C482" s="27" t="s">
        <v>750</v>
      </c>
      <c r="D482" s="28" t="s">
        <v>28</v>
      </c>
      <c r="E482" s="28">
        <v>693.0</v>
      </c>
      <c r="F482" s="28">
        <v>86.0</v>
      </c>
      <c r="G482" s="28" t="s">
        <v>589</v>
      </c>
      <c r="H482" s="28" t="s">
        <v>748</v>
      </c>
      <c r="I482" s="30" t="s">
        <v>384</v>
      </c>
      <c r="J482" s="30">
        <v>0.0</v>
      </c>
      <c r="K482" s="31" t="s">
        <v>58</v>
      </c>
      <c r="L482" s="32" t="s">
        <v>25</v>
      </c>
      <c r="M482" s="33"/>
      <c r="N482" s="36">
        <v>714407.0</v>
      </c>
      <c r="O482" s="34"/>
      <c r="P482" s="2"/>
      <c r="Q482" s="2"/>
      <c r="R482" s="2"/>
      <c r="S482" s="2"/>
    </row>
    <row r="483">
      <c r="A483" s="26">
        <v>1643321.0</v>
      </c>
      <c r="B483" s="27">
        <v>164301.0</v>
      </c>
      <c r="C483" s="27" t="s">
        <v>751</v>
      </c>
      <c r="D483" s="28" t="s">
        <v>28</v>
      </c>
      <c r="E483" s="28">
        <v>440.0</v>
      </c>
      <c r="F483" s="28">
        <v>86.0</v>
      </c>
      <c r="G483" s="28" t="s">
        <v>315</v>
      </c>
      <c r="H483" s="28" t="s">
        <v>752</v>
      </c>
      <c r="I483" s="30" t="s">
        <v>405</v>
      </c>
      <c r="J483" s="30">
        <v>0.0</v>
      </c>
      <c r="K483" s="31" t="s">
        <v>58</v>
      </c>
      <c r="L483" s="32" t="s">
        <v>753</v>
      </c>
      <c r="M483" s="33"/>
      <c r="N483" s="34"/>
      <c r="O483" s="34"/>
      <c r="P483" s="2"/>
      <c r="Q483" s="2"/>
      <c r="R483" s="2"/>
      <c r="S483" s="2"/>
    </row>
    <row r="484">
      <c r="A484" s="26">
        <v>1676602.0</v>
      </c>
      <c r="B484" s="27">
        <v>167601.0</v>
      </c>
      <c r="C484" s="27" t="s">
        <v>754</v>
      </c>
      <c r="D484" s="28" t="s">
        <v>28</v>
      </c>
      <c r="E484" s="28">
        <v>1984.5</v>
      </c>
      <c r="F484" s="28">
        <v>246.0</v>
      </c>
      <c r="G484" s="28">
        <v>0.0</v>
      </c>
      <c r="H484" s="28" t="s">
        <v>755</v>
      </c>
      <c r="I484" s="30" t="s">
        <v>87</v>
      </c>
      <c r="J484" s="30">
        <v>0.0</v>
      </c>
      <c r="K484" s="31">
        <v>0.0</v>
      </c>
      <c r="L484" s="32" t="s">
        <v>69</v>
      </c>
      <c r="M484" s="33"/>
      <c r="N484" s="34"/>
      <c r="O484" s="34"/>
      <c r="P484" s="2"/>
      <c r="Q484" s="2"/>
      <c r="R484" s="2"/>
      <c r="S484" s="2"/>
    </row>
    <row r="485">
      <c r="A485" s="26" t="s">
        <v>756</v>
      </c>
      <c r="B485" s="27">
        <v>167601.0</v>
      </c>
      <c r="C485" s="27" t="s">
        <v>757</v>
      </c>
      <c r="D485" s="28" t="s">
        <v>28</v>
      </c>
      <c r="E485" s="28">
        <v>843.15</v>
      </c>
      <c r="F485" s="28">
        <v>105.0</v>
      </c>
      <c r="G485" s="28">
        <v>0.0</v>
      </c>
      <c r="H485" s="28" t="s">
        <v>758</v>
      </c>
      <c r="I485" s="30" t="s">
        <v>759</v>
      </c>
      <c r="J485" s="30">
        <v>0.0</v>
      </c>
      <c r="K485" s="31">
        <v>0.0</v>
      </c>
      <c r="L485" s="32" t="s">
        <v>25</v>
      </c>
      <c r="M485" s="33"/>
      <c r="N485" s="36">
        <v>200147.0</v>
      </c>
      <c r="O485" s="36">
        <v>714102.0</v>
      </c>
      <c r="P485" s="2"/>
      <c r="Q485" s="2"/>
      <c r="R485" s="2"/>
      <c r="S485" s="2"/>
    </row>
    <row r="486">
      <c r="A486" s="26" t="s">
        <v>760</v>
      </c>
      <c r="B486" s="27">
        <v>167601.0</v>
      </c>
      <c r="C486" s="27" t="s">
        <v>761</v>
      </c>
      <c r="D486" s="28" t="s">
        <v>28</v>
      </c>
      <c r="E486" s="28">
        <v>843.15</v>
      </c>
      <c r="F486" s="28">
        <v>105.0</v>
      </c>
      <c r="G486" s="28">
        <v>0.0</v>
      </c>
      <c r="H486" s="28" t="s">
        <v>758</v>
      </c>
      <c r="I486" s="30" t="s">
        <v>759</v>
      </c>
      <c r="J486" s="30">
        <v>0.0</v>
      </c>
      <c r="K486" s="31">
        <v>0.0</v>
      </c>
      <c r="L486" s="32" t="s">
        <v>587</v>
      </c>
      <c r="M486" s="33"/>
      <c r="N486" s="36">
        <v>200145.0</v>
      </c>
      <c r="O486" s="36">
        <v>714606.0</v>
      </c>
      <c r="P486" s="2"/>
      <c r="Q486" s="2"/>
      <c r="R486" s="2"/>
      <c r="S486" s="2"/>
    </row>
    <row r="487">
      <c r="A487" s="26" t="s">
        <v>762</v>
      </c>
      <c r="B487" s="27">
        <v>167701.0</v>
      </c>
      <c r="C487" s="27" t="s">
        <v>763</v>
      </c>
      <c r="D487" s="28" t="s">
        <v>28</v>
      </c>
      <c r="E487" s="28">
        <v>843.15</v>
      </c>
      <c r="F487" s="28">
        <v>105.0</v>
      </c>
      <c r="G487" s="28">
        <v>0.0</v>
      </c>
      <c r="H487" s="28" t="s">
        <v>758</v>
      </c>
      <c r="I487" s="30" t="s">
        <v>759</v>
      </c>
      <c r="J487" s="30">
        <v>0.0</v>
      </c>
      <c r="K487" s="31">
        <v>0.0</v>
      </c>
      <c r="L487" s="32" t="s">
        <v>25</v>
      </c>
      <c r="M487" s="33"/>
      <c r="N487" s="36">
        <v>200167.0</v>
      </c>
      <c r="O487" s="36">
        <v>714102.0</v>
      </c>
      <c r="P487" s="2"/>
      <c r="Q487" s="2"/>
      <c r="R487" s="2"/>
      <c r="S487" s="2"/>
    </row>
    <row r="488">
      <c r="A488" s="26" t="s">
        <v>764</v>
      </c>
      <c r="B488" s="27">
        <v>167701.0</v>
      </c>
      <c r="C488" s="27" t="s">
        <v>765</v>
      </c>
      <c r="D488" s="28" t="s">
        <v>28</v>
      </c>
      <c r="E488" s="28">
        <v>843.15</v>
      </c>
      <c r="F488" s="28">
        <v>105.0</v>
      </c>
      <c r="G488" s="28">
        <v>0.0</v>
      </c>
      <c r="H488" s="28" t="s">
        <v>758</v>
      </c>
      <c r="I488" s="30" t="s">
        <v>759</v>
      </c>
      <c r="J488" s="30">
        <v>0.0</v>
      </c>
      <c r="K488" s="31">
        <v>0.0</v>
      </c>
      <c r="L488" s="32" t="s">
        <v>587</v>
      </c>
      <c r="M488" s="33"/>
      <c r="N488" s="36">
        <v>712205.0</v>
      </c>
      <c r="O488" s="36">
        <v>714602.0</v>
      </c>
      <c r="P488" s="2"/>
      <c r="Q488" s="2"/>
      <c r="R488" s="2"/>
      <c r="S488" s="2"/>
    </row>
    <row r="489">
      <c r="A489" s="26" t="s">
        <v>766</v>
      </c>
      <c r="B489" s="27">
        <v>168401.0</v>
      </c>
      <c r="C489" s="27" t="s">
        <v>767</v>
      </c>
      <c r="D489" s="28" t="s">
        <v>28</v>
      </c>
      <c r="E489" s="28">
        <v>843.15</v>
      </c>
      <c r="F489" s="28">
        <v>105.0</v>
      </c>
      <c r="G489" s="28">
        <v>0.0</v>
      </c>
      <c r="H489" s="28" t="s">
        <v>758</v>
      </c>
      <c r="I489" s="30" t="s">
        <v>759</v>
      </c>
      <c r="J489" s="30">
        <v>0.0</v>
      </c>
      <c r="K489" s="31">
        <v>0.0</v>
      </c>
      <c r="L489" s="32" t="s">
        <v>25</v>
      </c>
      <c r="M489" s="33"/>
      <c r="N489" s="36">
        <v>712607.0</v>
      </c>
      <c r="O489" s="36">
        <v>714105.0</v>
      </c>
      <c r="P489" s="2"/>
      <c r="Q489" s="2"/>
      <c r="R489" s="2"/>
      <c r="S489" s="2"/>
    </row>
    <row r="490">
      <c r="A490" s="26" t="s">
        <v>768</v>
      </c>
      <c r="B490" s="27">
        <v>168401.0</v>
      </c>
      <c r="C490" s="27" t="s">
        <v>769</v>
      </c>
      <c r="D490" s="28" t="s">
        <v>28</v>
      </c>
      <c r="E490" s="28">
        <v>843.15</v>
      </c>
      <c r="F490" s="28">
        <v>105.0</v>
      </c>
      <c r="G490" s="28">
        <v>0.0</v>
      </c>
      <c r="H490" s="28" t="s">
        <v>758</v>
      </c>
      <c r="I490" s="30" t="s">
        <v>759</v>
      </c>
      <c r="J490" s="30">
        <v>0.0</v>
      </c>
      <c r="K490" s="31">
        <v>0.0</v>
      </c>
      <c r="L490" s="32" t="s">
        <v>587</v>
      </c>
      <c r="M490" s="33"/>
      <c r="N490" s="36">
        <v>710203.0</v>
      </c>
      <c r="O490" s="36">
        <v>713103.0</v>
      </c>
      <c r="P490" s="2"/>
      <c r="Q490" s="2"/>
      <c r="R490" s="2"/>
      <c r="S490" s="2"/>
    </row>
    <row r="491">
      <c r="A491" s="26" t="s">
        <v>770</v>
      </c>
      <c r="B491" s="27">
        <v>168001.0</v>
      </c>
      <c r="C491" s="27" t="s">
        <v>771</v>
      </c>
      <c r="D491" s="28" t="s">
        <v>28</v>
      </c>
      <c r="E491" s="28">
        <v>843.15</v>
      </c>
      <c r="F491" s="28">
        <v>105.0</v>
      </c>
      <c r="G491" s="28">
        <v>0.0</v>
      </c>
      <c r="H491" s="28" t="s">
        <v>758</v>
      </c>
      <c r="I491" s="30" t="s">
        <v>759</v>
      </c>
      <c r="J491" s="30">
        <v>0.0</v>
      </c>
      <c r="K491" s="31" t="s">
        <v>58</v>
      </c>
      <c r="L491" s="32" t="s">
        <v>25</v>
      </c>
      <c r="M491" s="33"/>
      <c r="N491" s="36">
        <v>712607.0</v>
      </c>
      <c r="O491" s="34"/>
      <c r="P491" s="2"/>
      <c r="Q491" s="2"/>
      <c r="R491" s="2"/>
      <c r="S491" s="2"/>
    </row>
    <row r="492">
      <c r="A492" s="26" t="s">
        <v>772</v>
      </c>
      <c r="B492" s="27">
        <v>168001.0</v>
      </c>
      <c r="C492" s="27" t="s">
        <v>773</v>
      </c>
      <c r="D492" s="28" t="s">
        <v>28</v>
      </c>
      <c r="E492" s="28">
        <v>843.15</v>
      </c>
      <c r="F492" s="28">
        <v>105.0</v>
      </c>
      <c r="G492" s="28">
        <v>0.0</v>
      </c>
      <c r="H492" s="28" t="s">
        <v>758</v>
      </c>
      <c r="I492" s="30" t="s">
        <v>759</v>
      </c>
      <c r="J492" s="30">
        <v>0.0</v>
      </c>
      <c r="K492" s="31" t="s">
        <v>58</v>
      </c>
      <c r="L492" s="32" t="s">
        <v>587</v>
      </c>
      <c r="M492" s="33"/>
      <c r="N492" s="34"/>
      <c r="O492" s="34"/>
      <c r="P492" s="2"/>
      <c r="Q492" s="2"/>
      <c r="R492" s="2"/>
      <c r="S492" s="2"/>
    </row>
    <row r="493">
      <c r="A493" s="26" t="s">
        <v>774</v>
      </c>
      <c r="B493" s="27">
        <v>168601.0</v>
      </c>
      <c r="C493" s="27" t="s">
        <v>775</v>
      </c>
      <c r="D493" s="28" t="s">
        <v>28</v>
      </c>
      <c r="E493" s="28">
        <v>843.15</v>
      </c>
      <c r="F493" s="28">
        <v>105.0</v>
      </c>
      <c r="G493" s="28">
        <v>0.0</v>
      </c>
      <c r="H493" s="28" t="s">
        <v>758</v>
      </c>
      <c r="I493" s="30" t="s">
        <v>759</v>
      </c>
      <c r="J493" s="30">
        <v>0.0</v>
      </c>
      <c r="K493" s="31">
        <v>0.0</v>
      </c>
      <c r="L493" s="32" t="s">
        <v>25</v>
      </c>
      <c r="M493" s="33"/>
      <c r="N493" s="36">
        <v>200155.0</v>
      </c>
      <c r="O493" s="36">
        <v>713105.0</v>
      </c>
      <c r="P493" s="2"/>
      <c r="Q493" s="2"/>
      <c r="R493" s="2"/>
      <c r="S493" s="2"/>
    </row>
    <row r="494">
      <c r="A494" s="26" t="s">
        <v>776</v>
      </c>
      <c r="B494" s="27">
        <v>168601.0</v>
      </c>
      <c r="C494" s="27" t="s">
        <v>777</v>
      </c>
      <c r="D494" s="28" t="s">
        <v>28</v>
      </c>
      <c r="E494" s="28">
        <v>843.15</v>
      </c>
      <c r="F494" s="28">
        <v>105.0</v>
      </c>
      <c r="G494" s="28">
        <v>0.0</v>
      </c>
      <c r="H494" s="28" t="s">
        <v>758</v>
      </c>
      <c r="I494" s="30" t="s">
        <v>759</v>
      </c>
      <c r="J494" s="30">
        <v>0.0</v>
      </c>
      <c r="K494" s="31">
        <v>0.0</v>
      </c>
      <c r="L494" s="32" t="s">
        <v>587</v>
      </c>
      <c r="M494" s="33"/>
      <c r="N494" s="36">
        <v>710203.0</v>
      </c>
      <c r="O494" s="36">
        <v>713102.0</v>
      </c>
      <c r="P494" s="2"/>
      <c r="Q494" s="2"/>
      <c r="R494" s="2"/>
      <c r="S494" s="2"/>
    </row>
    <row r="495">
      <c r="A495" s="26" t="s">
        <v>778</v>
      </c>
      <c r="B495" s="27">
        <v>168201.0</v>
      </c>
      <c r="C495" s="27" t="s">
        <v>779</v>
      </c>
      <c r="D495" s="28" t="s">
        <v>28</v>
      </c>
      <c r="E495" s="28">
        <v>843.15</v>
      </c>
      <c r="F495" s="28">
        <v>105.0</v>
      </c>
      <c r="G495" s="28">
        <v>0.0</v>
      </c>
      <c r="H495" s="28" t="s">
        <v>758</v>
      </c>
      <c r="I495" s="30" t="s">
        <v>759</v>
      </c>
      <c r="J495" s="30">
        <v>0.0</v>
      </c>
      <c r="K495" s="31" t="s">
        <v>58</v>
      </c>
      <c r="L495" s="32" t="s">
        <v>25</v>
      </c>
      <c r="M495" s="33"/>
      <c r="N495" s="36">
        <v>200166.0</v>
      </c>
      <c r="O495" s="34"/>
      <c r="P495" s="2"/>
      <c r="Q495" s="2"/>
      <c r="R495" s="2"/>
      <c r="S495" s="2"/>
    </row>
    <row r="496">
      <c r="A496" s="26" t="s">
        <v>780</v>
      </c>
      <c r="B496" s="27">
        <v>168201.0</v>
      </c>
      <c r="C496" s="27" t="s">
        <v>781</v>
      </c>
      <c r="D496" s="28" t="s">
        <v>28</v>
      </c>
      <c r="E496" s="28">
        <v>843.15</v>
      </c>
      <c r="F496" s="28">
        <v>105.0</v>
      </c>
      <c r="G496" s="28">
        <v>0.0</v>
      </c>
      <c r="H496" s="28" t="s">
        <v>758</v>
      </c>
      <c r="I496" s="30" t="s">
        <v>759</v>
      </c>
      <c r="J496" s="30">
        <v>0.0</v>
      </c>
      <c r="K496" s="31" t="s">
        <v>58</v>
      </c>
      <c r="L496" s="32" t="s">
        <v>587</v>
      </c>
      <c r="M496" s="33"/>
      <c r="N496" s="36">
        <v>712205.0</v>
      </c>
      <c r="O496" s="34"/>
      <c r="P496" s="2"/>
      <c r="Q496" s="2"/>
      <c r="R496" s="2"/>
      <c r="S496" s="2"/>
    </row>
    <row r="497">
      <c r="A497" s="26" t="s">
        <v>782</v>
      </c>
      <c r="B497" s="27">
        <v>168801.0</v>
      </c>
      <c r="C497" s="27" t="s">
        <v>783</v>
      </c>
      <c r="D497" s="28" t="s">
        <v>28</v>
      </c>
      <c r="E497" s="28">
        <v>843.15</v>
      </c>
      <c r="F497" s="28">
        <v>105.0</v>
      </c>
      <c r="G497" s="28">
        <v>0.0</v>
      </c>
      <c r="H497" s="28" t="s">
        <v>758</v>
      </c>
      <c r="I497" s="30" t="s">
        <v>759</v>
      </c>
      <c r="J497" s="30">
        <v>0.0</v>
      </c>
      <c r="K497" s="31">
        <v>0.0</v>
      </c>
      <c r="L497" s="32" t="s">
        <v>25</v>
      </c>
      <c r="M497" s="33"/>
      <c r="N497" s="34"/>
      <c r="O497" s="34"/>
      <c r="P497" s="2"/>
      <c r="Q497" s="2"/>
      <c r="R497" s="2"/>
      <c r="S497" s="2"/>
    </row>
    <row r="498">
      <c r="A498" s="26" t="s">
        <v>784</v>
      </c>
      <c r="B498" s="27">
        <v>168801.0</v>
      </c>
      <c r="C498" s="27" t="s">
        <v>785</v>
      </c>
      <c r="D498" s="28" t="s">
        <v>28</v>
      </c>
      <c r="E498" s="28">
        <v>843.15</v>
      </c>
      <c r="F498" s="28">
        <v>105.0</v>
      </c>
      <c r="G498" s="28">
        <v>0.0</v>
      </c>
      <c r="H498" s="28" t="s">
        <v>758</v>
      </c>
      <c r="I498" s="30" t="s">
        <v>759</v>
      </c>
      <c r="J498" s="30">
        <v>0.0</v>
      </c>
      <c r="K498" s="31" t="s">
        <v>58</v>
      </c>
      <c r="L498" s="32" t="s">
        <v>587</v>
      </c>
      <c r="M498" s="33"/>
      <c r="N498" s="34"/>
      <c r="O498" s="34"/>
      <c r="P498" s="2"/>
      <c r="Q498" s="2"/>
      <c r="R498" s="2"/>
      <c r="S498" s="2"/>
    </row>
    <row r="499">
      <c r="A499" s="26">
        <v>1783275.0</v>
      </c>
      <c r="B499" s="27">
        <v>178301.0</v>
      </c>
      <c r="C499" s="27" t="s">
        <v>786</v>
      </c>
      <c r="D499" s="28" t="s">
        <v>272</v>
      </c>
      <c r="E499" s="28">
        <v>23.1</v>
      </c>
      <c r="F499" s="28">
        <v>1.0</v>
      </c>
      <c r="G499" s="28">
        <v>0.0</v>
      </c>
      <c r="H499" s="28" t="s">
        <v>717</v>
      </c>
      <c r="I499" s="30">
        <v>0.0</v>
      </c>
      <c r="J499" s="30">
        <v>0.0</v>
      </c>
      <c r="K499" s="31" t="s">
        <v>24</v>
      </c>
      <c r="L499" s="32" t="s">
        <v>25</v>
      </c>
      <c r="M499" s="33"/>
      <c r="N499" s="34"/>
      <c r="O499" s="34"/>
      <c r="P499" s="2"/>
      <c r="Q499" s="2"/>
      <c r="R499" s="2"/>
      <c r="S499" s="2"/>
    </row>
    <row r="500">
      <c r="A500" s="26">
        <v>1783551.0</v>
      </c>
      <c r="B500" s="27">
        <v>178301.0</v>
      </c>
      <c r="C500" s="27" t="s">
        <v>787</v>
      </c>
      <c r="D500" s="28" t="s">
        <v>99</v>
      </c>
      <c r="E500" s="28">
        <v>42.0</v>
      </c>
      <c r="F500" s="29">
        <v>1.0</v>
      </c>
      <c r="G500" s="28">
        <v>0.0</v>
      </c>
      <c r="H500" s="28" t="s">
        <v>100</v>
      </c>
      <c r="I500" s="30">
        <v>99521.0</v>
      </c>
      <c r="J500" s="30">
        <v>0.0</v>
      </c>
      <c r="K500" s="31" t="s">
        <v>24</v>
      </c>
      <c r="L500" s="32" t="s">
        <v>25</v>
      </c>
      <c r="M500" s="33"/>
      <c r="N500" s="34"/>
      <c r="O500" s="34"/>
      <c r="P500" s="2"/>
      <c r="Q500" s="2"/>
      <c r="R500" s="2"/>
      <c r="S500" s="2"/>
    </row>
    <row r="501">
      <c r="A501" s="26">
        <v>1815602.0</v>
      </c>
      <c r="B501" s="27">
        <v>181001.0</v>
      </c>
      <c r="C501" s="27" t="s">
        <v>788</v>
      </c>
      <c r="D501" s="28" t="s">
        <v>28</v>
      </c>
      <c r="E501" s="28">
        <v>2184.0</v>
      </c>
      <c r="F501" s="28">
        <v>271.0</v>
      </c>
      <c r="G501" s="28">
        <v>0.0</v>
      </c>
      <c r="H501" s="28" t="s">
        <v>789</v>
      </c>
      <c r="I501" s="30" t="s">
        <v>87</v>
      </c>
      <c r="J501" s="30">
        <v>0.0</v>
      </c>
      <c r="K501" s="31">
        <v>0.0</v>
      </c>
      <c r="L501" s="32" t="s">
        <v>69</v>
      </c>
      <c r="M501" s="33"/>
      <c r="N501" s="34"/>
      <c r="O501" s="34"/>
      <c r="P501" s="2"/>
      <c r="Q501" s="2"/>
      <c r="R501" s="2"/>
      <c r="S501" s="2"/>
    </row>
    <row r="502">
      <c r="A502" s="26">
        <v>1821602.0</v>
      </c>
      <c r="B502" s="27">
        <v>182160.0</v>
      </c>
      <c r="C502" s="27" t="s">
        <v>790</v>
      </c>
      <c r="D502" s="28" t="s">
        <v>28</v>
      </c>
      <c r="E502" s="28">
        <v>2184.0</v>
      </c>
      <c r="F502" s="28">
        <v>271.0</v>
      </c>
      <c r="G502" s="28">
        <v>0.0</v>
      </c>
      <c r="H502" s="28" t="s">
        <v>791</v>
      </c>
      <c r="I502" s="30" t="s">
        <v>792</v>
      </c>
      <c r="J502" s="30">
        <v>0.0</v>
      </c>
      <c r="K502" s="31">
        <v>0.0</v>
      </c>
      <c r="L502" s="32" t="s">
        <v>69</v>
      </c>
      <c r="M502" s="33"/>
      <c r="N502" s="34"/>
      <c r="O502" s="34"/>
      <c r="P502" s="2"/>
      <c r="Q502" s="2"/>
      <c r="R502" s="2"/>
      <c r="S502" s="2"/>
    </row>
    <row r="503">
      <c r="A503" s="26">
        <v>1821604.0</v>
      </c>
      <c r="B503" s="27">
        <v>182160.0</v>
      </c>
      <c r="C503" s="27" t="s">
        <v>793</v>
      </c>
      <c r="D503" s="28" t="s">
        <v>28</v>
      </c>
      <c r="E503" s="28">
        <v>1352.4</v>
      </c>
      <c r="F503" s="28">
        <v>168.0</v>
      </c>
      <c r="G503" s="28">
        <v>0.0</v>
      </c>
      <c r="H503" s="28" t="s">
        <v>794</v>
      </c>
      <c r="I503" s="30" t="s">
        <v>795</v>
      </c>
      <c r="J503" s="30">
        <v>0.0</v>
      </c>
      <c r="K503" s="31" t="s">
        <v>24</v>
      </c>
      <c r="L503" s="32" t="s">
        <v>69</v>
      </c>
      <c r="M503" s="33"/>
      <c r="N503" s="34"/>
      <c r="O503" s="34"/>
      <c r="P503" s="2"/>
      <c r="Q503" s="2"/>
      <c r="R503" s="2"/>
      <c r="S503" s="2"/>
    </row>
    <row r="504">
      <c r="A504" s="26">
        <v>1824602.0</v>
      </c>
      <c r="B504" s="27">
        <v>182401.0</v>
      </c>
      <c r="C504" s="27" t="s">
        <v>796</v>
      </c>
      <c r="D504" s="28" t="s">
        <v>28</v>
      </c>
      <c r="E504" s="28">
        <v>2184.0</v>
      </c>
      <c r="F504" s="28">
        <v>271.0</v>
      </c>
      <c r="G504" s="28">
        <v>0.0</v>
      </c>
      <c r="H504" s="28" t="s">
        <v>797</v>
      </c>
      <c r="I504" s="30" t="s">
        <v>87</v>
      </c>
      <c r="J504" s="30">
        <v>0.0</v>
      </c>
      <c r="K504" s="31">
        <v>0.0</v>
      </c>
      <c r="L504" s="32" t="s">
        <v>69</v>
      </c>
      <c r="M504" s="33"/>
      <c r="N504" s="34"/>
      <c r="O504" s="34"/>
      <c r="P504" s="2"/>
      <c r="Q504" s="2"/>
      <c r="R504" s="2"/>
      <c r="S504" s="2"/>
    </row>
    <row r="505">
      <c r="A505" s="26">
        <v>1829025.0</v>
      </c>
      <c r="B505" s="27">
        <v>182901.0</v>
      </c>
      <c r="C505" s="27" t="s">
        <v>798</v>
      </c>
      <c r="D505" s="28" t="s">
        <v>719</v>
      </c>
      <c r="E505" s="28">
        <v>157.5</v>
      </c>
      <c r="F505" s="28">
        <v>20.0</v>
      </c>
      <c r="G505" s="28">
        <v>0.0</v>
      </c>
      <c r="H505" s="28" t="s">
        <v>720</v>
      </c>
      <c r="I505" s="30" t="s">
        <v>721</v>
      </c>
      <c r="J505" s="30">
        <v>0.0</v>
      </c>
      <c r="K505" s="31" t="s">
        <v>24</v>
      </c>
      <c r="L505" s="32" t="s">
        <v>25</v>
      </c>
      <c r="M505" s="33"/>
      <c r="N505" s="34"/>
      <c r="O505" s="34"/>
      <c r="P505" s="2"/>
      <c r="Q505" s="2"/>
      <c r="R505" s="2"/>
      <c r="S505" s="2"/>
    </row>
    <row r="506">
      <c r="A506" s="26">
        <v>1830004.0</v>
      </c>
      <c r="B506" s="27">
        <v>183001.0</v>
      </c>
      <c r="C506" s="27" t="s">
        <v>799</v>
      </c>
      <c r="D506" s="28" t="s">
        <v>28</v>
      </c>
      <c r="E506" s="28">
        <v>1352.4</v>
      </c>
      <c r="F506" s="28">
        <v>168.0</v>
      </c>
      <c r="G506" s="28">
        <v>0.0</v>
      </c>
      <c r="H506" s="28" t="s">
        <v>164</v>
      </c>
      <c r="I506" s="30" t="s">
        <v>92</v>
      </c>
      <c r="J506" s="30">
        <v>0.0</v>
      </c>
      <c r="K506" s="31">
        <v>0.0</v>
      </c>
      <c r="L506" s="32" t="s">
        <v>25</v>
      </c>
      <c r="M506" s="33"/>
      <c r="N506" s="36">
        <v>200146.0</v>
      </c>
      <c r="O506" s="36">
        <v>713004.0</v>
      </c>
      <c r="P506" s="2"/>
      <c r="Q506" s="2"/>
      <c r="R506" s="2"/>
      <c r="S506" s="2"/>
    </row>
    <row r="507">
      <c r="A507" s="26">
        <v>1.830049E7</v>
      </c>
      <c r="B507" s="27">
        <v>183002.0</v>
      </c>
      <c r="C507" s="27" t="s">
        <v>800</v>
      </c>
      <c r="D507" s="28" t="s">
        <v>28</v>
      </c>
      <c r="E507" s="28">
        <v>1352.4</v>
      </c>
      <c r="F507" s="28">
        <v>168.0</v>
      </c>
      <c r="G507" s="28">
        <v>0.0</v>
      </c>
      <c r="H507" s="28" t="s">
        <v>164</v>
      </c>
      <c r="I507" s="30" t="s">
        <v>92</v>
      </c>
      <c r="J507" s="30">
        <v>0.0</v>
      </c>
      <c r="K507" s="31">
        <v>0.0</v>
      </c>
      <c r="L507" s="32" t="s">
        <v>429</v>
      </c>
      <c r="M507" s="33"/>
      <c r="N507" s="36">
        <v>120901.0</v>
      </c>
      <c r="O507" s="36">
        <v>713006.0</v>
      </c>
      <c r="P507" s="2"/>
      <c r="Q507" s="2"/>
      <c r="R507" s="2"/>
      <c r="S507" s="2"/>
    </row>
    <row r="508">
      <c r="A508" s="26">
        <v>1966041.0</v>
      </c>
      <c r="B508" s="27">
        <v>197601.0</v>
      </c>
      <c r="C508" s="27" t="s">
        <v>801</v>
      </c>
      <c r="D508" s="28" t="s">
        <v>28</v>
      </c>
      <c r="E508" s="28">
        <v>1352.4</v>
      </c>
      <c r="F508" s="28">
        <v>168.0</v>
      </c>
      <c r="G508" s="28">
        <v>0.0</v>
      </c>
      <c r="H508" s="28" t="s">
        <v>91</v>
      </c>
      <c r="I508" s="30" t="s">
        <v>92</v>
      </c>
      <c r="J508" s="30">
        <v>0.0</v>
      </c>
      <c r="K508" s="31">
        <v>0.0</v>
      </c>
      <c r="L508" s="32" t="s">
        <v>25</v>
      </c>
      <c r="M508" s="33"/>
      <c r="N508" s="36">
        <v>712405.0</v>
      </c>
      <c r="O508" s="36">
        <v>713106.0</v>
      </c>
      <c r="P508" s="2"/>
      <c r="Q508" s="2"/>
      <c r="R508" s="2"/>
      <c r="S508" s="2"/>
    </row>
    <row r="509">
      <c r="A509" s="26">
        <v>1.1350416E7</v>
      </c>
      <c r="B509" s="27">
        <v>113516.0</v>
      </c>
      <c r="C509" s="27" t="s">
        <v>802</v>
      </c>
      <c r="D509" s="28" t="s">
        <v>28</v>
      </c>
      <c r="E509" s="28">
        <v>1352.4</v>
      </c>
      <c r="F509" s="28">
        <v>168.0</v>
      </c>
      <c r="G509" s="28" t="s">
        <v>65</v>
      </c>
      <c r="H509" s="28" t="s">
        <v>803</v>
      </c>
      <c r="I509" s="30" t="s">
        <v>87</v>
      </c>
      <c r="J509" s="30">
        <v>0.0</v>
      </c>
      <c r="K509" s="31">
        <v>0.0</v>
      </c>
      <c r="L509" s="32" t="s">
        <v>69</v>
      </c>
      <c r="M509" s="33"/>
      <c r="N509" s="34"/>
      <c r="O509" s="34"/>
      <c r="P509" s="2"/>
      <c r="Q509" s="2"/>
      <c r="R509" s="2"/>
      <c r="S509" s="2"/>
    </row>
    <row r="510">
      <c r="A510" s="26">
        <v>1.1670416E7</v>
      </c>
      <c r="B510" s="27">
        <v>116701.0</v>
      </c>
      <c r="C510" s="27" t="s">
        <v>804</v>
      </c>
      <c r="D510" s="28" t="s">
        <v>28</v>
      </c>
      <c r="E510" s="28">
        <v>1352.4</v>
      </c>
      <c r="F510" s="28">
        <v>168.0</v>
      </c>
      <c r="G510" s="28">
        <v>0.0</v>
      </c>
      <c r="H510" s="28" t="s">
        <v>805</v>
      </c>
      <c r="I510" s="30" t="s">
        <v>92</v>
      </c>
      <c r="J510" s="30">
        <v>0.0</v>
      </c>
      <c r="K510" s="31">
        <v>0.0</v>
      </c>
      <c r="L510" s="32" t="s">
        <v>69</v>
      </c>
      <c r="M510" s="33"/>
      <c r="N510" s="34"/>
      <c r="O510" s="34"/>
      <c r="P510" s="2"/>
      <c r="Q510" s="2"/>
      <c r="R510" s="2"/>
      <c r="S510" s="2"/>
    </row>
    <row r="511">
      <c r="A511" s="26">
        <v>1.2400416E7</v>
      </c>
      <c r="B511" s="27">
        <v>124016.0</v>
      </c>
      <c r="C511" s="27" t="s">
        <v>806</v>
      </c>
      <c r="D511" s="28" t="s">
        <v>28</v>
      </c>
      <c r="E511" s="28">
        <v>1352.4</v>
      </c>
      <c r="F511" s="28">
        <v>168.0</v>
      </c>
      <c r="G511" s="28">
        <v>0.0</v>
      </c>
      <c r="H511" s="28" t="s">
        <v>805</v>
      </c>
      <c r="I511" s="30" t="s">
        <v>87</v>
      </c>
      <c r="J511" s="30">
        <v>0.0</v>
      </c>
      <c r="K511" s="31">
        <v>0.0</v>
      </c>
      <c r="L511" s="32" t="s">
        <v>69</v>
      </c>
      <c r="M511" s="33"/>
      <c r="N511" s="34"/>
      <c r="O511" s="34"/>
      <c r="P511" s="2"/>
      <c r="Q511" s="2"/>
      <c r="R511" s="2"/>
      <c r="S511" s="2"/>
    </row>
    <row r="512">
      <c r="A512" s="26">
        <v>1.2430416E7</v>
      </c>
      <c r="B512" s="27">
        <v>128501.0</v>
      </c>
      <c r="C512" s="27" t="s">
        <v>807</v>
      </c>
      <c r="D512" s="28" t="s">
        <v>28</v>
      </c>
      <c r="E512" s="28">
        <v>1352.4</v>
      </c>
      <c r="F512" s="28">
        <v>168.0</v>
      </c>
      <c r="G512" s="28">
        <v>0.0</v>
      </c>
      <c r="H512" s="28" t="s">
        <v>803</v>
      </c>
      <c r="I512" s="30" t="s">
        <v>87</v>
      </c>
      <c r="J512" s="30">
        <v>0.0</v>
      </c>
      <c r="K512" s="31">
        <v>0.0</v>
      </c>
      <c r="L512" s="32" t="s">
        <v>69</v>
      </c>
      <c r="M512" s="33"/>
      <c r="N512" s="34"/>
      <c r="O512" s="34"/>
      <c r="P512" s="2"/>
      <c r="Q512" s="2"/>
      <c r="R512" s="2"/>
      <c r="S512" s="2"/>
    </row>
    <row r="513">
      <c r="A513" s="26">
        <v>1.312049E7</v>
      </c>
      <c r="B513" s="27">
        <v>131201.0</v>
      </c>
      <c r="C513" s="27" t="s">
        <v>808</v>
      </c>
      <c r="D513" s="28" t="s">
        <v>28</v>
      </c>
      <c r="E513" s="28">
        <v>1352.4</v>
      </c>
      <c r="F513" s="28">
        <v>168.0</v>
      </c>
      <c r="G513" s="28" t="s">
        <v>96</v>
      </c>
      <c r="H513" s="28" t="s">
        <v>809</v>
      </c>
      <c r="I513" s="30" t="s">
        <v>66</v>
      </c>
      <c r="J513" s="30">
        <v>0.0</v>
      </c>
      <c r="K513" s="31" t="s">
        <v>58</v>
      </c>
      <c r="L513" s="32" t="s">
        <v>25</v>
      </c>
      <c r="M513" s="33"/>
      <c r="N513" s="36">
        <v>712408.0</v>
      </c>
      <c r="O513" s="34"/>
      <c r="P513" s="2"/>
      <c r="Q513" s="2"/>
      <c r="R513" s="2"/>
      <c r="S513" s="2"/>
    </row>
    <row r="514">
      <c r="A514" s="26">
        <v>1.312559E7</v>
      </c>
      <c r="B514" s="27">
        <v>131201.0</v>
      </c>
      <c r="C514" s="27" t="s">
        <v>810</v>
      </c>
      <c r="D514" s="28" t="s">
        <v>99</v>
      </c>
      <c r="E514" s="28">
        <v>42.0</v>
      </c>
      <c r="F514" s="29">
        <v>1.0</v>
      </c>
      <c r="G514" s="28" t="s">
        <v>96</v>
      </c>
      <c r="H514" s="28" t="s">
        <v>278</v>
      </c>
      <c r="I514" s="30">
        <v>0.0</v>
      </c>
      <c r="J514" s="30">
        <v>0.0</v>
      </c>
      <c r="K514" s="31" t="s">
        <v>24</v>
      </c>
      <c r="L514" s="32" t="s">
        <v>25</v>
      </c>
      <c r="M514" s="33"/>
      <c r="N514" s="34"/>
      <c r="O514" s="34"/>
      <c r="P514" s="2"/>
      <c r="Q514" s="2"/>
      <c r="R514" s="2"/>
      <c r="S514" s="2"/>
    </row>
    <row r="515">
      <c r="A515" s="26">
        <v>1.313049E7</v>
      </c>
      <c r="B515" s="27">
        <v>131301.0</v>
      </c>
      <c r="C515" s="27" t="s">
        <v>811</v>
      </c>
      <c r="D515" s="28" t="s">
        <v>28</v>
      </c>
      <c r="E515" s="28">
        <v>1352.4</v>
      </c>
      <c r="F515" s="28">
        <v>168.0</v>
      </c>
      <c r="G515" s="28" t="s">
        <v>290</v>
      </c>
      <c r="H515" s="28" t="s">
        <v>812</v>
      </c>
      <c r="I515" s="30" t="s">
        <v>66</v>
      </c>
      <c r="J515" s="30">
        <v>0.0</v>
      </c>
      <c r="K515" s="31">
        <v>0.0</v>
      </c>
      <c r="L515" s="32" t="s">
        <v>25</v>
      </c>
      <c r="M515" s="33"/>
      <c r="N515" s="36">
        <v>200128.0</v>
      </c>
      <c r="O515" s="36">
        <v>713002.0</v>
      </c>
      <c r="P515" s="2"/>
      <c r="Q515" s="2"/>
      <c r="R515" s="2"/>
      <c r="S515" s="2"/>
    </row>
    <row r="516">
      <c r="A516" s="26">
        <v>1.453049E7</v>
      </c>
      <c r="B516" s="27">
        <v>145301.0</v>
      </c>
      <c r="C516" s="27" t="s">
        <v>813</v>
      </c>
      <c r="D516" s="28" t="s">
        <v>28</v>
      </c>
      <c r="E516" s="28">
        <v>1352.4</v>
      </c>
      <c r="F516" s="28">
        <v>168.0</v>
      </c>
      <c r="G516" s="28" t="s">
        <v>352</v>
      </c>
      <c r="H516" s="28" t="s">
        <v>814</v>
      </c>
      <c r="I516" s="30" t="s">
        <v>87</v>
      </c>
      <c r="J516" s="30">
        <v>0.0</v>
      </c>
      <c r="K516" s="31">
        <v>0.0</v>
      </c>
      <c r="L516" s="32" t="s">
        <v>25</v>
      </c>
      <c r="M516" s="33"/>
      <c r="N516" s="36">
        <v>710103.0</v>
      </c>
      <c r="O516" s="36">
        <v>200148.0</v>
      </c>
      <c r="P516" s="2"/>
      <c r="Q516" s="2"/>
      <c r="R516" s="2"/>
      <c r="S516" s="2"/>
    </row>
    <row r="517">
      <c r="A517" s="26">
        <v>1.5520732E7</v>
      </c>
      <c r="B517" s="27">
        <v>155207.0</v>
      </c>
      <c r="C517" s="27" t="s">
        <v>815</v>
      </c>
      <c r="D517" s="28" t="s">
        <v>28</v>
      </c>
      <c r="E517" s="28">
        <v>440.0</v>
      </c>
      <c r="F517" s="28">
        <v>86.0</v>
      </c>
      <c r="G517" s="28">
        <v>0.0</v>
      </c>
      <c r="H517" s="28" t="s">
        <v>123</v>
      </c>
      <c r="I517" s="30" t="s">
        <v>176</v>
      </c>
      <c r="J517" s="30">
        <v>0.0</v>
      </c>
      <c r="K517" s="31" t="s">
        <v>58</v>
      </c>
      <c r="L517" s="32" t="s">
        <v>25</v>
      </c>
      <c r="M517" s="33"/>
      <c r="N517" s="36">
        <v>712301.0</v>
      </c>
      <c r="O517" s="34"/>
      <c r="P517" s="2"/>
      <c r="Q517" s="2"/>
      <c r="R517" s="2"/>
      <c r="S517" s="2"/>
    </row>
    <row r="518">
      <c r="A518" s="26" t="s">
        <v>816</v>
      </c>
      <c r="B518" s="27">
        <v>155207.0</v>
      </c>
      <c r="C518" s="27" t="s">
        <v>817</v>
      </c>
      <c r="D518" s="28" t="s">
        <v>28</v>
      </c>
      <c r="E518" s="28">
        <v>440.0</v>
      </c>
      <c r="F518" s="28">
        <v>86.0</v>
      </c>
      <c r="G518" s="28">
        <v>0.0</v>
      </c>
      <c r="H518" s="28" t="s">
        <v>123</v>
      </c>
      <c r="I518" s="30" t="s">
        <v>176</v>
      </c>
      <c r="J518" s="30">
        <v>0.0</v>
      </c>
      <c r="K518" s="31" t="s">
        <v>58</v>
      </c>
      <c r="L518" s="32" t="s">
        <v>818</v>
      </c>
      <c r="M518" s="33"/>
      <c r="N518" s="34"/>
      <c r="O518" s="34"/>
      <c r="P518" s="2"/>
      <c r="Q518" s="2"/>
      <c r="R518" s="2"/>
      <c r="S518" s="2"/>
    </row>
    <row r="519">
      <c r="A519" s="26">
        <v>1.5650475E7</v>
      </c>
      <c r="B519" s="27">
        <v>156501.0</v>
      </c>
      <c r="C519" s="27" t="s">
        <v>819</v>
      </c>
      <c r="D519" s="28" t="s">
        <v>28</v>
      </c>
      <c r="E519" s="28">
        <v>1352.4</v>
      </c>
      <c r="F519" s="28">
        <v>168.0</v>
      </c>
      <c r="G519" s="28">
        <v>0.0</v>
      </c>
      <c r="H519" s="28" t="s">
        <v>91</v>
      </c>
      <c r="I519" s="30" t="s">
        <v>92</v>
      </c>
      <c r="J519" s="30" t="s">
        <v>196</v>
      </c>
      <c r="K519" s="31" t="s">
        <v>115</v>
      </c>
      <c r="L519" s="32" t="s">
        <v>25</v>
      </c>
      <c r="M519" s="33"/>
      <c r="N519" s="36">
        <v>712603.0</v>
      </c>
      <c r="O519" s="34"/>
      <c r="P519" s="2"/>
      <c r="Q519" s="2"/>
      <c r="R519" s="2"/>
      <c r="S519" s="2"/>
    </row>
    <row r="520">
      <c r="A520" s="26">
        <v>1.6150416E7</v>
      </c>
      <c r="B520" s="27">
        <v>161516.0</v>
      </c>
      <c r="C520" s="27" t="s">
        <v>820</v>
      </c>
      <c r="D520" s="28" t="s">
        <v>28</v>
      </c>
      <c r="E520" s="28">
        <v>1352.4</v>
      </c>
      <c r="F520" s="28">
        <v>168.0</v>
      </c>
      <c r="G520" s="28">
        <v>0.0</v>
      </c>
      <c r="H520" s="28" t="s">
        <v>803</v>
      </c>
      <c r="I520" s="30" t="s">
        <v>87</v>
      </c>
      <c r="J520" s="30">
        <v>0.0</v>
      </c>
      <c r="K520" s="31">
        <v>0.0</v>
      </c>
      <c r="L520" s="32" t="s">
        <v>69</v>
      </c>
      <c r="M520" s="33"/>
      <c r="N520" s="34"/>
      <c r="O520" s="34"/>
      <c r="P520" s="2"/>
      <c r="Q520" s="2"/>
      <c r="R520" s="2"/>
      <c r="S520" s="2"/>
    </row>
    <row r="521">
      <c r="A521" s="26">
        <v>1.6430216E7</v>
      </c>
      <c r="B521" s="27">
        <v>164301.0</v>
      </c>
      <c r="C521" s="27" t="s">
        <v>821</v>
      </c>
      <c r="D521" s="28" t="s">
        <v>28</v>
      </c>
      <c r="E521" s="28">
        <v>440.0</v>
      </c>
      <c r="F521" s="28">
        <v>47.0</v>
      </c>
      <c r="G521" s="28">
        <v>0.0</v>
      </c>
      <c r="H521" s="28" t="s">
        <v>822</v>
      </c>
      <c r="I521" s="30" t="s">
        <v>823</v>
      </c>
      <c r="J521" s="30">
        <v>0.0</v>
      </c>
      <c r="K521" s="31">
        <v>0.0</v>
      </c>
      <c r="L521" s="32" t="s">
        <v>69</v>
      </c>
      <c r="M521" s="33"/>
      <c r="N521" s="34"/>
      <c r="O521" s="34"/>
      <c r="P521" s="2"/>
      <c r="Q521" s="2"/>
      <c r="R521" s="2"/>
      <c r="S521" s="2"/>
    </row>
    <row r="522">
      <c r="A522" s="26">
        <v>1.7913204E7</v>
      </c>
      <c r="B522" s="27">
        <v>179101.0</v>
      </c>
      <c r="C522" s="27" t="s">
        <v>824</v>
      </c>
      <c r="D522" s="28" t="s">
        <v>28</v>
      </c>
      <c r="E522" s="28">
        <v>440.0</v>
      </c>
      <c r="F522" s="28">
        <v>86.0</v>
      </c>
      <c r="G522" s="28">
        <v>0.0</v>
      </c>
      <c r="H522" s="28" t="s">
        <v>123</v>
      </c>
      <c r="I522" s="30" t="s">
        <v>664</v>
      </c>
      <c r="J522" s="30">
        <v>0.0</v>
      </c>
      <c r="K522" s="31" t="s">
        <v>58</v>
      </c>
      <c r="L522" s="32" t="s">
        <v>25</v>
      </c>
      <c r="M522" s="33"/>
      <c r="N522" s="36">
        <v>722201.0</v>
      </c>
      <c r="O522" s="34"/>
      <c r="P522" s="2"/>
      <c r="Q522" s="2"/>
      <c r="R522" s="2"/>
      <c r="S522" s="2"/>
    </row>
    <row r="523">
      <c r="A523" s="26">
        <v>1.793049E7</v>
      </c>
      <c r="B523" s="42"/>
      <c r="C523" s="27" t="s">
        <v>825</v>
      </c>
      <c r="D523" s="28" t="s">
        <v>28</v>
      </c>
      <c r="E523" s="28">
        <v>1352.4</v>
      </c>
      <c r="F523" s="28">
        <v>168.0</v>
      </c>
      <c r="G523" s="28" t="s">
        <v>613</v>
      </c>
      <c r="H523" s="28" t="s">
        <v>809</v>
      </c>
      <c r="I523" s="30" t="s">
        <v>66</v>
      </c>
      <c r="J523" s="30">
        <v>0.0</v>
      </c>
      <c r="K523" s="31" t="s">
        <v>24</v>
      </c>
      <c r="L523" s="32" t="s">
        <v>25</v>
      </c>
      <c r="M523" s="33"/>
      <c r="N523" s="34"/>
      <c r="O523" s="34"/>
      <c r="P523" s="2"/>
      <c r="Q523" s="2"/>
      <c r="R523" s="2"/>
      <c r="S523" s="2"/>
    </row>
    <row r="524">
      <c r="A524" s="26" t="s">
        <v>826</v>
      </c>
      <c r="B524" s="27">
        <v>179502.0</v>
      </c>
      <c r="C524" s="27" t="s">
        <v>827</v>
      </c>
      <c r="D524" s="28" t="s">
        <v>28</v>
      </c>
      <c r="E524" s="28">
        <v>525.0</v>
      </c>
      <c r="F524" s="28">
        <v>65.0</v>
      </c>
      <c r="G524" s="28">
        <v>0.0</v>
      </c>
      <c r="H524" s="28">
        <v>9774.0</v>
      </c>
      <c r="I524" s="30">
        <v>9969.0</v>
      </c>
      <c r="J524" s="30">
        <v>0.0</v>
      </c>
      <c r="K524" s="31">
        <v>0.0</v>
      </c>
      <c r="L524" s="32">
        <v>636.0</v>
      </c>
      <c r="M524" s="33"/>
      <c r="N524" s="34"/>
      <c r="O524" s="34"/>
      <c r="P524" s="2"/>
      <c r="Q524" s="2"/>
      <c r="R524" s="2"/>
      <c r="S524" s="2"/>
    </row>
    <row r="525">
      <c r="A525" s="26">
        <v>179555.0</v>
      </c>
      <c r="B525" s="27">
        <v>179501.0</v>
      </c>
      <c r="C525" s="27" t="s">
        <v>828</v>
      </c>
      <c r="D525" s="28" t="s">
        <v>99</v>
      </c>
      <c r="E525" s="28">
        <v>42.0</v>
      </c>
      <c r="F525" s="29">
        <v>1.0</v>
      </c>
      <c r="G525" s="28" t="s">
        <v>613</v>
      </c>
      <c r="H525" s="28" t="s">
        <v>100</v>
      </c>
      <c r="I525" s="30">
        <v>99521.0</v>
      </c>
      <c r="J525" s="30">
        <v>0.0</v>
      </c>
      <c r="K525" s="31" t="s">
        <v>24</v>
      </c>
      <c r="L525" s="32" t="s">
        <v>829</v>
      </c>
      <c r="M525" s="33"/>
      <c r="N525" s="34"/>
      <c r="O525" s="34"/>
      <c r="P525" s="2"/>
      <c r="Q525" s="2"/>
      <c r="R525" s="2"/>
      <c r="S525" s="2"/>
    </row>
    <row r="526">
      <c r="A526" s="26" t="s">
        <v>830</v>
      </c>
      <c r="B526" s="27">
        <v>179502.0</v>
      </c>
      <c r="C526" s="27" t="s">
        <v>831</v>
      </c>
      <c r="D526" s="28" t="s">
        <v>99</v>
      </c>
      <c r="E526" s="28">
        <v>42.0</v>
      </c>
      <c r="F526" s="29">
        <v>1.0</v>
      </c>
      <c r="G526" s="28" t="s">
        <v>613</v>
      </c>
      <c r="H526" s="28" t="s">
        <v>100</v>
      </c>
      <c r="I526" s="30">
        <v>99521.0</v>
      </c>
      <c r="J526" s="30">
        <v>0.0</v>
      </c>
      <c r="K526" s="31" t="s">
        <v>24</v>
      </c>
      <c r="L526" s="32" t="s">
        <v>583</v>
      </c>
      <c r="M526" s="33"/>
      <c r="N526" s="34"/>
      <c r="O526" s="34"/>
      <c r="P526" s="2"/>
      <c r="Q526" s="2"/>
      <c r="R526" s="2"/>
      <c r="S526" s="2"/>
    </row>
    <row r="527">
      <c r="A527" s="26">
        <v>179655.0</v>
      </c>
      <c r="B527" s="27">
        <v>179601.0</v>
      </c>
      <c r="C527" s="27" t="s">
        <v>832</v>
      </c>
      <c r="D527" s="28" t="s">
        <v>99</v>
      </c>
      <c r="E527" s="28">
        <v>42.0</v>
      </c>
      <c r="F527" s="29">
        <v>1.0</v>
      </c>
      <c r="G527" s="28" t="s">
        <v>613</v>
      </c>
      <c r="H527" s="28" t="s">
        <v>100</v>
      </c>
      <c r="I527" s="30">
        <v>99521.0</v>
      </c>
      <c r="J527" s="30">
        <v>0.0</v>
      </c>
      <c r="K527" s="31" t="s">
        <v>24</v>
      </c>
      <c r="L527" s="32" t="s">
        <v>833</v>
      </c>
      <c r="M527" s="33"/>
      <c r="N527" s="34"/>
      <c r="O527" s="34"/>
      <c r="P527" s="2"/>
      <c r="Q527" s="2"/>
      <c r="R527" s="2"/>
      <c r="S527" s="2"/>
    </row>
    <row r="528">
      <c r="A528" s="26">
        <v>1.8150416E7</v>
      </c>
      <c r="B528" s="27">
        <v>181001.0</v>
      </c>
      <c r="C528" s="27" t="s">
        <v>834</v>
      </c>
      <c r="D528" s="28" t="s">
        <v>28</v>
      </c>
      <c r="E528" s="28">
        <v>1352.4</v>
      </c>
      <c r="F528" s="28">
        <v>168.0</v>
      </c>
      <c r="G528" s="28">
        <v>0.0</v>
      </c>
      <c r="H528" s="28" t="s">
        <v>835</v>
      </c>
      <c r="I528" s="30" t="s">
        <v>87</v>
      </c>
      <c r="J528" s="30">
        <v>0.0</v>
      </c>
      <c r="K528" s="31">
        <v>0.0</v>
      </c>
      <c r="L528" s="32" t="s">
        <v>69</v>
      </c>
      <c r="M528" s="33"/>
      <c r="N528" s="34"/>
      <c r="O528" s="34"/>
      <c r="P528" s="2"/>
      <c r="Q528" s="2"/>
      <c r="R528" s="2"/>
      <c r="S528" s="2"/>
    </row>
    <row r="529">
      <c r="A529" s="26">
        <v>1.8240416E7</v>
      </c>
      <c r="B529" s="27">
        <v>182401.0</v>
      </c>
      <c r="C529" s="27" t="s">
        <v>836</v>
      </c>
      <c r="D529" s="28" t="s">
        <v>28</v>
      </c>
      <c r="E529" s="28">
        <v>1352.4</v>
      </c>
      <c r="F529" s="28">
        <v>168.0</v>
      </c>
      <c r="G529" s="28">
        <v>0.0</v>
      </c>
      <c r="H529" s="28" t="s">
        <v>835</v>
      </c>
      <c r="I529" s="30" t="s">
        <v>87</v>
      </c>
      <c r="J529" s="30">
        <v>0.0</v>
      </c>
      <c r="K529" s="31">
        <v>0.0</v>
      </c>
      <c r="L529" s="32" t="s">
        <v>69</v>
      </c>
      <c r="M529" s="33"/>
      <c r="N529" s="34"/>
      <c r="O529" s="34"/>
      <c r="P529" s="2"/>
      <c r="Q529" s="2"/>
      <c r="R529" s="2"/>
      <c r="S529" s="2"/>
    </row>
    <row r="530">
      <c r="A530" s="26">
        <v>1.52143216E8</v>
      </c>
      <c r="B530" s="27">
        <v>152301.0</v>
      </c>
      <c r="C530" s="27" t="s">
        <v>837</v>
      </c>
      <c r="D530" s="28" t="s">
        <v>28</v>
      </c>
      <c r="E530" s="28">
        <v>378.0</v>
      </c>
      <c r="F530" s="28">
        <v>47.0</v>
      </c>
      <c r="G530" s="28">
        <v>0.0</v>
      </c>
      <c r="H530" s="28" t="s">
        <v>838</v>
      </c>
      <c r="I530" s="30" t="s">
        <v>839</v>
      </c>
      <c r="J530" s="30">
        <v>0.0</v>
      </c>
      <c r="K530" s="31">
        <v>0.0</v>
      </c>
      <c r="L530" s="32" t="s">
        <v>69</v>
      </c>
      <c r="M530" s="33"/>
      <c r="N530" s="34"/>
      <c r="O530" s="34"/>
      <c r="P530" s="2"/>
      <c r="Q530" s="2"/>
      <c r="R530" s="2"/>
      <c r="S530" s="2"/>
    </row>
    <row r="531">
      <c r="A531" s="26">
        <v>1.67643216E8</v>
      </c>
      <c r="B531" s="27">
        <v>167601.0</v>
      </c>
      <c r="C531" s="27" t="s">
        <v>840</v>
      </c>
      <c r="D531" s="28" t="s">
        <v>28</v>
      </c>
      <c r="E531" s="28">
        <v>378.0</v>
      </c>
      <c r="F531" s="28">
        <v>47.0</v>
      </c>
      <c r="G531" s="28">
        <v>0.0</v>
      </c>
      <c r="H531" s="28" t="s">
        <v>838</v>
      </c>
      <c r="I531" s="30" t="s">
        <v>839</v>
      </c>
      <c r="J531" s="30">
        <v>0.0</v>
      </c>
      <c r="K531" s="31">
        <v>0.0</v>
      </c>
      <c r="L531" s="32" t="s">
        <v>69</v>
      </c>
      <c r="M531" s="33"/>
      <c r="N531" s="34"/>
      <c r="O531" s="34"/>
      <c r="P531" s="2"/>
      <c r="Q531" s="2"/>
      <c r="R531" s="2"/>
      <c r="S531" s="2"/>
    </row>
    <row r="532">
      <c r="A532" s="26">
        <v>1.85243216E8</v>
      </c>
      <c r="B532" s="42"/>
      <c r="C532" s="27" t="s">
        <v>841</v>
      </c>
      <c r="D532" s="28" t="s">
        <v>28</v>
      </c>
      <c r="E532" s="28">
        <v>378.0</v>
      </c>
      <c r="F532" s="28">
        <v>47.0</v>
      </c>
      <c r="G532" s="28">
        <v>0.0</v>
      </c>
      <c r="H532" s="28" t="s">
        <v>838</v>
      </c>
      <c r="I532" s="30" t="s">
        <v>842</v>
      </c>
      <c r="J532" s="30">
        <v>0.0</v>
      </c>
      <c r="K532" s="31">
        <v>0.0</v>
      </c>
      <c r="L532" s="32" t="s">
        <v>69</v>
      </c>
      <c r="M532" s="33"/>
      <c r="N532" s="34"/>
      <c r="O532" s="34"/>
      <c r="P532" s="2"/>
      <c r="Q532" s="2"/>
      <c r="R532" s="2"/>
      <c r="S532" s="2"/>
    </row>
    <row r="533">
      <c r="A533" s="26" t="s">
        <v>843</v>
      </c>
      <c r="B533" s="27">
        <v>180802.0</v>
      </c>
      <c r="C533" s="27" t="s">
        <v>844</v>
      </c>
      <c r="D533" s="28" t="s">
        <v>28</v>
      </c>
      <c r="E533" s="28">
        <v>1352.4</v>
      </c>
      <c r="F533" s="28">
        <v>168.0</v>
      </c>
      <c r="G533" s="28">
        <v>0.0</v>
      </c>
      <c r="H533" s="28" t="s">
        <v>164</v>
      </c>
      <c r="I533" s="30" t="s">
        <v>92</v>
      </c>
      <c r="J533" s="30">
        <v>0.0</v>
      </c>
      <c r="K533" s="31" t="s">
        <v>24</v>
      </c>
      <c r="L533" s="32" t="s">
        <v>183</v>
      </c>
      <c r="M533" s="33"/>
      <c r="N533" s="34"/>
      <c r="O533" s="34"/>
      <c r="P533" s="2"/>
      <c r="Q533" s="2"/>
      <c r="R533" s="2"/>
      <c r="S533" s="2"/>
    </row>
    <row r="534">
      <c r="A534" s="26" t="s">
        <v>845</v>
      </c>
      <c r="B534" s="27">
        <v>143509.0</v>
      </c>
      <c r="C534" s="27" t="s">
        <v>846</v>
      </c>
      <c r="D534" s="28" t="s">
        <v>28</v>
      </c>
      <c r="E534" s="28">
        <v>630.0</v>
      </c>
      <c r="F534" s="28">
        <v>78.0</v>
      </c>
      <c r="G534" s="28">
        <v>0.0</v>
      </c>
      <c r="H534" s="28" t="s">
        <v>395</v>
      </c>
      <c r="I534" s="30" t="s">
        <v>87</v>
      </c>
      <c r="J534" s="30" t="s">
        <v>396</v>
      </c>
      <c r="K534" s="31" t="s">
        <v>24</v>
      </c>
      <c r="L534" s="32" t="s">
        <v>143</v>
      </c>
      <c r="M534" s="33"/>
      <c r="N534" s="34"/>
      <c r="O534" s="34"/>
      <c r="P534" s="2"/>
      <c r="Q534" s="2"/>
      <c r="R534" s="2"/>
      <c r="S534" s="2"/>
    </row>
    <row r="535">
      <c r="A535" s="26" t="s">
        <v>847</v>
      </c>
      <c r="B535" s="27">
        <v>143509.0</v>
      </c>
      <c r="C535" s="27" t="s">
        <v>848</v>
      </c>
      <c r="D535" s="28" t="s">
        <v>28</v>
      </c>
      <c r="E535" s="28">
        <v>630.0</v>
      </c>
      <c r="F535" s="28">
        <v>78.0</v>
      </c>
      <c r="G535" s="28">
        <v>0.0</v>
      </c>
      <c r="H535" s="28" t="s">
        <v>395</v>
      </c>
      <c r="I535" s="30" t="s">
        <v>87</v>
      </c>
      <c r="J535" s="30" t="s">
        <v>396</v>
      </c>
      <c r="K535" s="31" t="s">
        <v>24</v>
      </c>
      <c r="L535" s="32" t="s">
        <v>25</v>
      </c>
      <c r="M535" s="33"/>
      <c r="N535" s="34"/>
      <c r="O535" s="34"/>
      <c r="P535" s="2"/>
      <c r="Q535" s="2"/>
      <c r="R535" s="2"/>
      <c r="S535" s="2"/>
    </row>
    <row r="536">
      <c r="A536" s="26" t="s">
        <v>849</v>
      </c>
      <c r="B536" s="27">
        <v>110301.0</v>
      </c>
      <c r="C536" s="27" t="s">
        <v>850</v>
      </c>
      <c r="D536" s="28" t="s">
        <v>28</v>
      </c>
      <c r="E536" s="28">
        <v>630.0</v>
      </c>
      <c r="F536" s="28">
        <v>78.0</v>
      </c>
      <c r="G536" s="28">
        <v>0.0</v>
      </c>
      <c r="H536" s="28" t="s">
        <v>395</v>
      </c>
      <c r="I536" s="30" t="s">
        <v>87</v>
      </c>
      <c r="J536" s="30" t="s">
        <v>639</v>
      </c>
      <c r="K536" s="31" t="s">
        <v>24</v>
      </c>
      <c r="L536" s="32" t="s">
        <v>143</v>
      </c>
      <c r="M536" s="33"/>
      <c r="N536" s="34"/>
      <c r="O536" s="34"/>
      <c r="P536" s="2"/>
      <c r="Q536" s="2"/>
      <c r="R536" s="2"/>
      <c r="S536" s="2"/>
    </row>
    <row r="537">
      <c r="A537" s="26" t="s">
        <v>851</v>
      </c>
      <c r="B537" s="27">
        <v>110301.0</v>
      </c>
      <c r="C537" s="27" t="s">
        <v>852</v>
      </c>
      <c r="D537" s="28" t="s">
        <v>28</v>
      </c>
      <c r="E537" s="28">
        <v>630.0</v>
      </c>
      <c r="F537" s="28">
        <v>78.0</v>
      </c>
      <c r="G537" s="28">
        <v>0.0</v>
      </c>
      <c r="H537" s="28" t="s">
        <v>395</v>
      </c>
      <c r="I537" s="30" t="s">
        <v>87</v>
      </c>
      <c r="J537" s="30" t="s">
        <v>639</v>
      </c>
      <c r="K537" s="31" t="s">
        <v>24</v>
      </c>
      <c r="L537" s="32" t="s">
        <v>853</v>
      </c>
      <c r="M537" s="33"/>
      <c r="N537" s="34"/>
      <c r="O537" s="34"/>
      <c r="P537" s="2"/>
      <c r="Q537" s="2"/>
      <c r="R537" s="2"/>
      <c r="S537" s="2"/>
    </row>
    <row r="538">
      <c r="A538" s="26" t="s">
        <v>854</v>
      </c>
      <c r="B538" s="27">
        <v>110301.0</v>
      </c>
      <c r="C538" s="27" t="s">
        <v>855</v>
      </c>
      <c r="D538" s="28" t="s">
        <v>28</v>
      </c>
      <c r="E538" s="28">
        <v>630.0</v>
      </c>
      <c r="F538" s="28">
        <v>78.0</v>
      </c>
      <c r="G538" s="28">
        <v>0.0</v>
      </c>
      <c r="H538" s="28" t="s">
        <v>395</v>
      </c>
      <c r="I538" s="30" t="s">
        <v>87</v>
      </c>
      <c r="J538" s="30" t="s">
        <v>639</v>
      </c>
      <c r="K538" s="31" t="s">
        <v>58</v>
      </c>
      <c r="L538" s="32" t="s">
        <v>25</v>
      </c>
      <c r="M538" s="33"/>
      <c r="N538" s="36">
        <v>712003.0</v>
      </c>
      <c r="O538" s="34"/>
      <c r="P538" s="2"/>
      <c r="Q538" s="2"/>
      <c r="R538" s="2"/>
      <c r="S538" s="2"/>
    </row>
    <row r="539">
      <c r="A539" s="26" t="s">
        <v>856</v>
      </c>
      <c r="B539" s="27">
        <v>110401.0</v>
      </c>
      <c r="C539" s="27" t="s">
        <v>857</v>
      </c>
      <c r="D539" s="28" t="s">
        <v>28</v>
      </c>
      <c r="E539" s="28">
        <v>630.0</v>
      </c>
      <c r="F539" s="28">
        <v>78.0</v>
      </c>
      <c r="G539" s="28" t="s">
        <v>65</v>
      </c>
      <c r="H539" s="28" t="s">
        <v>395</v>
      </c>
      <c r="I539" s="30" t="s">
        <v>87</v>
      </c>
      <c r="J539" s="30" t="s">
        <v>639</v>
      </c>
      <c r="K539" s="31" t="s">
        <v>24</v>
      </c>
      <c r="L539" s="32" t="s">
        <v>25</v>
      </c>
      <c r="M539" s="33"/>
      <c r="N539" s="34"/>
      <c r="O539" s="34"/>
      <c r="P539" s="2"/>
      <c r="Q539" s="2"/>
      <c r="R539" s="2"/>
      <c r="S539" s="2"/>
    </row>
    <row r="540">
      <c r="A540" s="26" t="s">
        <v>858</v>
      </c>
      <c r="B540" s="27">
        <v>110501.0</v>
      </c>
      <c r="C540" s="27" t="s">
        <v>859</v>
      </c>
      <c r="D540" s="28" t="s">
        <v>28</v>
      </c>
      <c r="E540" s="28">
        <v>630.0</v>
      </c>
      <c r="F540" s="28">
        <v>78.0</v>
      </c>
      <c r="G540" s="28">
        <v>0.0</v>
      </c>
      <c r="H540" s="28" t="s">
        <v>395</v>
      </c>
      <c r="I540" s="30" t="s">
        <v>87</v>
      </c>
      <c r="J540" s="30" t="s">
        <v>579</v>
      </c>
      <c r="K540" s="31" t="s">
        <v>58</v>
      </c>
      <c r="L540" s="32" t="s">
        <v>143</v>
      </c>
      <c r="M540" s="33"/>
      <c r="N540" s="34"/>
      <c r="O540" s="34"/>
      <c r="P540" s="2"/>
      <c r="Q540" s="2"/>
      <c r="R540" s="2"/>
      <c r="S540" s="2"/>
    </row>
    <row r="541">
      <c r="A541" s="26" t="s">
        <v>860</v>
      </c>
      <c r="B541" s="27">
        <v>110501.0</v>
      </c>
      <c r="C541" s="27" t="s">
        <v>861</v>
      </c>
      <c r="D541" s="28" t="s">
        <v>28</v>
      </c>
      <c r="E541" s="28">
        <v>630.0</v>
      </c>
      <c r="F541" s="28">
        <v>78.0</v>
      </c>
      <c r="G541" s="28">
        <v>0.0</v>
      </c>
      <c r="H541" s="28" t="s">
        <v>395</v>
      </c>
      <c r="I541" s="30" t="s">
        <v>87</v>
      </c>
      <c r="J541" s="30" t="s">
        <v>579</v>
      </c>
      <c r="K541" s="31" t="s">
        <v>24</v>
      </c>
      <c r="L541" s="32" t="s">
        <v>25</v>
      </c>
      <c r="M541" s="33"/>
      <c r="N541" s="34"/>
      <c r="O541" s="34"/>
      <c r="P541" s="2"/>
      <c r="Q541" s="2"/>
      <c r="R541" s="2"/>
      <c r="S541" s="2"/>
    </row>
    <row r="542">
      <c r="A542" s="26" t="s">
        <v>862</v>
      </c>
      <c r="B542" s="27">
        <v>110601.0</v>
      </c>
      <c r="C542" s="27" t="s">
        <v>863</v>
      </c>
      <c r="D542" s="28" t="s">
        <v>28</v>
      </c>
      <c r="E542" s="28">
        <v>630.0</v>
      </c>
      <c r="F542" s="28">
        <v>78.0</v>
      </c>
      <c r="G542" s="28">
        <v>0.0</v>
      </c>
      <c r="H542" s="28" t="s">
        <v>395</v>
      </c>
      <c r="I542" s="30" t="s">
        <v>230</v>
      </c>
      <c r="J542" s="30" t="s">
        <v>396</v>
      </c>
      <c r="K542" s="31" t="s">
        <v>24</v>
      </c>
      <c r="L542" s="32" t="s">
        <v>25</v>
      </c>
      <c r="M542" s="33"/>
      <c r="N542" s="34"/>
      <c r="O542" s="34"/>
      <c r="P542" s="2"/>
      <c r="Q542" s="2"/>
      <c r="R542" s="2"/>
      <c r="S542" s="2"/>
    </row>
    <row r="543">
      <c r="A543" s="26" t="s">
        <v>864</v>
      </c>
      <c r="B543" s="27">
        <v>158001.0</v>
      </c>
      <c r="C543" s="27" t="s">
        <v>865</v>
      </c>
      <c r="D543" s="28" t="s">
        <v>28</v>
      </c>
      <c r="E543" s="28">
        <v>630.0</v>
      </c>
      <c r="F543" s="28">
        <v>78.0</v>
      </c>
      <c r="G543" s="28">
        <v>0.0</v>
      </c>
      <c r="H543" s="28" t="s">
        <v>395</v>
      </c>
      <c r="I543" s="30" t="s">
        <v>230</v>
      </c>
      <c r="J543" s="30" t="s">
        <v>396</v>
      </c>
      <c r="K543" s="31" t="s">
        <v>24</v>
      </c>
      <c r="L543" s="32" t="s">
        <v>25</v>
      </c>
      <c r="M543" s="33"/>
      <c r="N543" s="34"/>
      <c r="O543" s="34"/>
      <c r="P543" s="2"/>
      <c r="Q543" s="2"/>
      <c r="R543" s="2"/>
      <c r="S543" s="2"/>
    </row>
    <row r="544">
      <c r="A544" s="26" t="s">
        <v>866</v>
      </c>
      <c r="B544" s="27">
        <v>110801.0</v>
      </c>
      <c r="C544" s="27" t="s">
        <v>867</v>
      </c>
      <c r="D544" s="28" t="s">
        <v>28</v>
      </c>
      <c r="E544" s="28">
        <v>630.0</v>
      </c>
      <c r="F544" s="28">
        <v>78.0</v>
      </c>
      <c r="G544" s="28">
        <v>0.0</v>
      </c>
      <c r="H544" s="28" t="s">
        <v>395</v>
      </c>
      <c r="I544" s="30" t="s">
        <v>230</v>
      </c>
      <c r="J544" s="30" t="s">
        <v>396</v>
      </c>
      <c r="K544" s="31" t="s">
        <v>24</v>
      </c>
      <c r="L544" s="32" t="s">
        <v>25</v>
      </c>
      <c r="M544" s="33"/>
      <c r="N544" s="34"/>
      <c r="O544" s="34"/>
      <c r="P544" s="2"/>
      <c r="Q544" s="2"/>
      <c r="R544" s="2"/>
      <c r="S544" s="2"/>
    </row>
    <row r="545">
      <c r="A545" s="26" t="s">
        <v>868</v>
      </c>
      <c r="B545" s="42"/>
      <c r="C545" s="42"/>
      <c r="D545" s="28" t="s">
        <v>28</v>
      </c>
      <c r="E545" s="28">
        <v>440.0</v>
      </c>
      <c r="F545" s="37"/>
      <c r="G545" s="28">
        <v>0.0</v>
      </c>
      <c r="H545" s="28" t="s">
        <v>869</v>
      </c>
      <c r="I545" s="30" t="s">
        <v>176</v>
      </c>
      <c r="J545" s="30">
        <v>0.0</v>
      </c>
      <c r="K545" s="31" t="s">
        <v>24</v>
      </c>
      <c r="L545" s="32" t="s">
        <v>183</v>
      </c>
      <c r="M545" s="33"/>
      <c r="N545" s="34"/>
      <c r="O545" s="34"/>
      <c r="P545" s="2"/>
      <c r="Q545" s="2"/>
      <c r="R545" s="2"/>
      <c r="S545" s="2"/>
    </row>
    <row r="546">
      <c r="A546" s="26" t="s">
        <v>870</v>
      </c>
      <c r="B546" s="27">
        <v>111901.0</v>
      </c>
      <c r="C546" s="27" t="s">
        <v>871</v>
      </c>
      <c r="D546" s="28" t="s">
        <v>28</v>
      </c>
      <c r="E546" s="28">
        <v>1352.4</v>
      </c>
      <c r="F546" s="28">
        <v>183.0</v>
      </c>
      <c r="G546" s="28">
        <v>0.0</v>
      </c>
      <c r="H546" s="28" t="s">
        <v>91</v>
      </c>
      <c r="I546" s="30" t="s">
        <v>92</v>
      </c>
      <c r="J546" s="30">
        <v>0.0</v>
      </c>
      <c r="K546" s="31" t="s">
        <v>24</v>
      </c>
      <c r="L546" s="32" t="s">
        <v>143</v>
      </c>
      <c r="M546" s="33"/>
      <c r="N546" s="34"/>
      <c r="O546" s="34"/>
      <c r="P546" s="2"/>
      <c r="Q546" s="2"/>
      <c r="R546" s="2"/>
      <c r="S546" s="2"/>
    </row>
    <row r="547">
      <c r="A547" s="26" t="s">
        <v>872</v>
      </c>
      <c r="B547" s="27">
        <v>111901.0</v>
      </c>
      <c r="C547" s="27" t="s">
        <v>873</v>
      </c>
      <c r="D547" s="28" t="s">
        <v>21</v>
      </c>
      <c r="E547" s="28">
        <v>453.6</v>
      </c>
      <c r="F547" s="28">
        <v>56.0</v>
      </c>
      <c r="G547" s="28">
        <v>0.0</v>
      </c>
      <c r="H547" s="28" t="s">
        <v>22</v>
      </c>
      <c r="I547" s="30" t="s">
        <v>23</v>
      </c>
      <c r="J547" s="30">
        <v>0.0</v>
      </c>
      <c r="K547" s="31" t="s">
        <v>24</v>
      </c>
      <c r="L547" s="32" t="s">
        <v>143</v>
      </c>
      <c r="M547" s="33"/>
      <c r="N547" s="34"/>
      <c r="O547" s="34"/>
      <c r="P547" s="2"/>
      <c r="Q547" s="2"/>
      <c r="R547" s="2"/>
      <c r="S547" s="2"/>
    </row>
    <row r="548">
      <c r="A548" s="26" t="s">
        <v>872</v>
      </c>
      <c r="B548" s="27">
        <v>111901.0</v>
      </c>
      <c r="C548" s="27" t="s">
        <v>873</v>
      </c>
      <c r="D548" s="28" t="s">
        <v>21</v>
      </c>
      <c r="E548" s="28">
        <v>453.6</v>
      </c>
      <c r="F548" s="28">
        <v>56.0</v>
      </c>
      <c r="G548" s="28">
        <v>0.0</v>
      </c>
      <c r="H548" s="28" t="s">
        <v>22</v>
      </c>
      <c r="I548" s="30" t="s">
        <v>23</v>
      </c>
      <c r="J548" s="30">
        <v>0.0</v>
      </c>
      <c r="K548" s="31" t="s">
        <v>24</v>
      </c>
      <c r="L548" s="32" t="s">
        <v>143</v>
      </c>
      <c r="M548" s="33"/>
      <c r="N548" s="34"/>
      <c r="O548" s="34"/>
      <c r="P548" s="2"/>
      <c r="Q548" s="2"/>
      <c r="R548" s="2"/>
      <c r="S548" s="2"/>
    </row>
    <row r="549">
      <c r="A549" s="26" t="s">
        <v>874</v>
      </c>
      <c r="B549" s="27">
        <v>112001.0</v>
      </c>
      <c r="C549" s="27" t="s">
        <v>875</v>
      </c>
      <c r="D549" s="28" t="s">
        <v>99</v>
      </c>
      <c r="E549" s="28">
        <v>42.0</v>
      </c>
      <c r="F549" s="29">
        <v>1.0</v>
      </c>
      <c r="G549" s="28" t="s">
        <v>131</v>
      </c>
      <c r="H549" s="28" t="s">
        <v>100</v>
      </c>
      <c r="I549" s="30">
        <v>99521.0</v>
      </c>
      <c r="J549" s="30">
        <v>0.0</v>
      </c>
      <c r="K549" s="31" t="s">
        <v>24</v>
      </c>
      <c r="L549" s="32" t="s">
        <v>876</v>
      </c>
      <c r="M549" s="33"/>
      <c r="N549" s="34"/>
      <c r="O549" s="34"/>
      <c r="P549" s="2"/>
      <c r="Q549" s="2"/>
      <c r="R549" s="2"/>
      <c r="S549" s="2"/>
    </row>
    <row r="550">
      <c r="A550" s="26" t="s">
        <v>877</v>
      </c>
      <c r="B550" s="27">
        <v>112201.0</v>
      </c>
      <c r="C550" s="27" t="s">
        <v>878</v>
      </c>
      <c r="D550" s="28" t="s">
        <v>28</v>
      </c>
      <c r="E550" s="28">
        <v>1352.4</v>
      </c>
      <c r="F550" s="28">
        <v>168.0</v>
      </c>
      <c r="G550" s="28" t="s">
        <v>102</v>
      </c>
      <c r="H550" s="28" t="s">
        <v>370</v>
      </c>
      <c r="I550" s="30" t="s">
        <v>66</v>
      </c>
      <c r="J550" s="30">
        <v>0.0</v>
      </c>
      <c r="K550" s="31">
        <v>0.0</v>
      </c>
      <c r="L550" s="32" t="s">
        <v>143</v>
      </c>
      <c r="M550" s="33"/>
      <c r="N550" s="34"/>
      <c r="O550" s="34"/>
      <c r="P550" s="2"/>
      <c r="Q550" s="2"/>
      <c r="R550" s="2"/>
      <c r="S550" s="2"/>
    </row>
    <row r="551">
      <c r="A551" s="26" t="s">
        <v>879</v>
      </c>
      <c r="B551" s="27">
        <v>112201.0</v>
      </c>
      <c r="C551" s="27" t="s">
        <v>880</v>
      </c>
      <c r="D551" s="28" t="s">
        <v>28</v>
      </c>
      <c r="E551" s="28">
        <v>1352.4</v>
      </c>
      <c r="F551" s="28">
        <v>168.0</v>
      </c>
      <c r="G551" s="28" t="s">
        <v>102</v>
      </c>
      <c r="H551" s="28" t="s">
        <v>97</v>
      </c>
      <c r="I551" s="30" t="s">
        <v>66</v>
      </c>
      <c r="J551" s="30">
        <v>0.0</v>
      </c>
      <c r="K551" s="31" t="s">
        <v>24</v>
      </c>
      <c r="L551" s="32" t="s">
        <v>881</v>
      </c>
      <c r="M551" s="33"/>
      <c r="N551" s="34"/>
      <c r="O551" s="34"/>
      <c r="P551" s="2"/>
      <c r="Q551" s="2"/>
      <c r="R551" s="2"/>
      <c r="S551" s="2"/>
    </row>
    <row r="552">
      <c r="A552" s="26" t="s">
        <v>882</v>
      </c>
      <c r="B552" s="27">
        <v>112201.0</v>
      </c>
      <c r="C552" s="27" t="s">
        <v>883</v>
      </c>
      <c r="D552" s="28" t="s">
        <v>21</v>
      </c>
      <c r="E552" s="28">
        <v>453.6</v>
      </c>
      <c r="F552" s="28">
        <v>56.0</v>
      </c>
      <c r="G552" s="28" t="s">
        <v>102</v>
      </c>
      <c r="H552" s="28" t="s">
        <v>293</v>
      </c>
      <c r="I552" s="30" t="s">
        <v>23</v>
      </c>
      <c r="J552" s="30">
        <v>0.0</v>
      </c>
      <c r="K552" s="31" t="s">
        <v>24</v>
      </c>
      <c r="L552" s="32" t="s">
        <v>143</v>
      </c>
      <c r="M552" s="33"/>
      <c r="N552" s="34"/>
      <c r="O552" s="34"/>
      <c r="P552" s="2"/>
      <c r="Q552" s="2"/>
      <c r="R552" s="2"/>
      <c r="S552" s="2"/>
    </row>
    <row r="553">
      <c r="A553" s="26" t="s">
        <v>884</v>
      </c>
      <c r="B553" s="27">
        <v>112201.0</v>
      </c>
      <c r="C553" s="27" t="s">
        <v>885</v>
      </c>
      <c r="D553" s="28" t="s">
        <v>28</v>
      </c>
      <c r="E553" s="28">
        <v>440.0</v>
      </c>
      <c r="F553" s="28">
        <v>86.0</v>
      </c>
      <c r="G553" s="28" t="s">
        <v>102</v>
      </c>
      <c r="H553" s="28" t="s">
        <v>106</v>
      </c>
      <c r="I553" s="30" t="s">
        <v>107</v>
      </c>
      <c r="J553" s="30">
        <v>0.0</v>
      </c>
      <c r="K553" s="31" t="s">
        <v>58</v>
      </c>
      <c r="L553" s="32" t="s">
        <v>88</v>
      </c>
      <c r="M553" s="33"/>
      <c r="N553" s="36">
        <v>714405.0</v>
      </c>
      <c r="O553" s="34"/>
      <c r="P553" s="2"/>
      <c r="Q553" s="2"/>
      <c r="R553" s="2"/>
      <c r="S553" s="2"/>
    </row>
    <row r="554">
      <c r="A554" s="26" t="s">
        <v>886</v>
      </c>
      <c r="B554" s="27">
        <v>112201.0</v>
      </c>
      <c r="C554" s="27" t="s">
        <v>887</v>
      </c>
      <c r="D554" s="28" t="s">
        <v>28</v>
      </c>
      <c r="E554" s="28">
        <v>440.0</v>
      </c>
      <c r="F554" s="28">
        <v>86.0</v>
      </c>
      <c r="G554" s="28" t="s">
        <v>102</v>
      </c>
      <c r="H554" s="28" t="s">
        <v>106</v>
      </c>
      <c r="I554" s="30" t="s">
        <v>107</v>
      </c>
      <c r="J554" s="30">
        <v>0.0</v>
      </c>
      <c r="K554" s="31">
        <v>0.0</v>
      </c>
      <c r="L554" s="32" t="s">
        <v>143</v>
      </c>
      <c r="M554" s="33"/>
      <c r="N554" s="34"/>
      <c r="O554" s="34"/>
      <c r="P554" s="2"/>
      <c r="Q554" s="2"/>
      <c r="R554" s="2"/>
      <c r="S554" s="2"/>
    </row>
    <row r="555">
      <c r="A555" s="26" t="s">
        <v>888</v>
      </c>
      <c r="B555" s="27">
        <v>112201.0</v>
      </c>
      <c r="C555" s="27" t="s">
        <v>889</v>
      </c>
      <c r="D555" s="28" t="s">
        <v>99</v>
      </c>
      <c r="E555" s="28">
        <v>42.0</v>
      </c>
      <c r="F555" s="29">
        <v>1.0</v>
      </c>
      <c r="G555" s="28" t="s">
        <v>102</v>
      </c>
      <c r="H555" s="28" t="s">
        <v>100</v>
      </c>
      <c r="I555" s="30">
        <v>99521.0</v>
      </c>
      <c r="J555" s="30">
        <v>0.0</v>
      </c>
      <c r="K555" s="31" t="s">
        <v>24</v>
      </c>
      <c r="L555" s="32" t="s">
        <v>143</v>
      </c>
      <c r="M555" s="33"/>
      <c r="N555" s="34"/>
      <c r="O555" s="34"/>
      <c r="P555" s="2"/>
      <c r="Q555" s="2"/>
      <c r="R555" s="2"/>
      <c r="S555" s="2"/>
    </row>
    <row r="556">
      <c r="A556" s="26" t="s">
        <v>890</v>
      </c>
      <c r="B556" s="42"/>
      <c r="C556" s="27" t="s">
        <v>891</v>
      </c>
      <c r="D556" s="28" t="s">
        <v>28</v>
      </c>
      <c r="E556" s="28">
        <v>1352.4</v>
      </c>
      <c r="F556" s="28">
        <v>168.0</v>
      </c>
      <c r="G556" s="28" t="s">
        <v>96</v>
      </c>
      <c r="H556" s="28" t="s">
        <v>114</v>
      </c>
      <c r="I556" s="30" t="s">
        <v>66</v>
      </c>
      <c r="J556" s="30">
        <v>0.0</v>
      </c>
      <c r="K556" s="31" t="s">
        <v>58</v>
      </c>
      <c r="L556" s="32" t="s">
        <v>892</v>
      </c>
      <c r="M556" s="33"/>
      <c r="N556" s="34"/>
      <c r="O556" s="34"/>
      <c r="P556" s="2"/>
      <c r="Q556" s="2"/>
      <c r="R556" s="2"/>
      <c r="S556" s="2"/>
    </row>
    <row r="557">
      <c r="A557" s="26" t="s">
        <v>893</v>
      </c>
      <c r="B557" s="27">
        <v>112601.0</v>
      </c>
      <c r="C557" s="27" t="s">
        <v>894</v>
      </c>
      <c r="D557" s="28" t="s">
        <v>28</v>
      </c>
      <c r="E557" s="28">
        <v>1352.4</v>
      </c>
      <c r="F557" s="28">
        <v>168.0</v>
      </c>
      <c r="G557" s="28" t="s">
        <v>96</v>
      </c>
      <c r="H557" s="28" t="s">
        <v>370</v>
      </c>
      <c r="I557" s="30" t="s">
        <v>66</v>
      </c>
      <c r="J557" s="30">
        <v>0.0</v>
      </c>
      <c r="K557" s="31" t="s">
        <v>115</v>
      </c>
      <c r="L557" s="32" t="s">
        <v>67</v>
      </c>
      <c r="M557" s="33"/>
      <c r="N557" s="36">
        <v>714304.0</v>
      </c>
      <c r="O557" s="34"/>
      <c r="P557" s="2"/>
      <c r="Q557" s="2"/>
      <c r="R557" s="2"/>
      <c r="S557" s="2"/>
    </row>
    <row r="558">
      <c r="A558" s="26" t="s">
        <v>895</v>
      </c>
      <c r="B558" s="27">
        <v>112601.0</v>
      </c>
      <c r="C558" s="27" t="s">
        <v>896</v>
      </c>
      <c r="D558" s="28" t="s">
        <v>28</v>
      </c>
      <c r="E558" s="28">
        <v>440.0</v>
      </c>
      <c r="F558" s="28">
        <v>86.0</v>
      </c>
      <c r="G558" s="28" t="s">
        <v>96</v>
      </c>
      <c r="H558" s="28" t="s">
        <v>106</v>
      </c>
      <c r="I558" s="30" t="s">
        <v>107</v>
      </c>
      <c r="J558" s="30">
        <v>0.0</v>
      </c>
      <c r="K558" s="31" t="s">
        <v>24</v>
      </c>
      <c r="L558" s="32" t="s">
        <v>67</v>
      </c>
      <c r="M558" s="33"/>
      <c r="N558" s="34"/>
      <c r="O558" s="34"/>
      <c r="P558" s="2"/>
      <c r="Q558" s="2"/>
      <c r="R558" s="2"/>
      <c r="S558" s="2"/>
    </row>
    <row r="559">
      <c r="A559" s="26" t="s">
        <v>897</v>
      </c>
      <c r="B559" s="27">
        <v>112701.0</v>
      </c>
      <c r="C559" s="27" t="s">
        <v>898</v>
      </c>
      <c r="D559" s="28" t="s">
        <v>28</v>
      </c>
      <c r="E559" s="28">
        <v>1352.4</v>
      </c>
      <c r="F559" s="28">
        <v>168.0</v>
      </c>
      <c r="G559" s="28" t="s">
        <v>65</v>
      </c>
      <c r="H559" s="28" t="s">
        <v>119</v>
      </c>
      <c r="I559" s="30" t="s">
        <v>66</v>
      </c>
      <c r="J559" s="30">
        <v>0.0</v>
      </c>
      <c r="K559" s="31" t="s">
        <v>115</v>
      </c>
      <c r="L559" s="32" t="s">
        <v>143</v>
      </c>
      <c r="M559" s="33"/>
      <c r="N559" s="34"/>
      <c r="O559" s="34"/>
      <c r="P559" s="2"/>
      <c r="Q559" s="2"/>
      <c r="R559" s="2"/>
      <c r="S559" s="2"/>
    </row>
    <row r="560">
      <c r="A560" s="26" t="s">
        <v>899</v>
      </c>
      <c r="B560" s="27">
        <v>115902.0</v>
      </c>
      <c r="C560" s="27" t="s">
        <v>900</v>
      </c>
      <c r="D560" s="28" t="s">
        <v>28</v>
      </c>
      <c r="E560" s="28">
        <v>1352.4</v>
      </c>
      <c r="F560" s="28">
        <v>168.0</v>
      </c>
      <c r="G560" s="28" t="s">
        <v>65</v>
      </c>
      <c r="H560" s="28" t="s">
        <v>119</v>
      </c>
      <c r="I560" s="30" t="s">
        <v>66</v>
      </c>
      <c r="J560" s="30">
        <v>0.0</v>
      </c>
      <c r="K560" s="31">
        <v>0.0</v>
      </c>
      <c r="L560" s="32" t="s">
        <v>901</v>
      </c>
      <c r="M560" s="33"/>
      <c r="N560" s="34"/>
      <c r="O560" s="34"/>
      <c r="P560" s="2"/>
      <c r="Q560" s="2"/>
      <c r="R560" s="2"/>
      <c r="S560" s="2"/>
    </row>
    <row r="561">
      <c r="A561" s="26" t="s">
        <v>902</v>
      </c>
      <c r="B561" s="27" t="s">
        <v>903</v>
      </c>
      <c r="C561" s="27" t="s">
        <v>904</v>
      </c>
      <c r="D561" s="28" t="s">
        <v>28</v>
      </c>
      <c r="E561" s="28">
        <v>1352.4</v>
      </c>
      <c r="F561" s="28">
        <v>168.0</v>
      </c>
      <c r="G561" s="28" t="s">
        <v>65</v>
      </c>
      <c r="H561" s="28" t="s">
        <v>164</v>
      </c>
      <c r="I561" s="30" t="s">
        <v>66</v>
      </c>
      <c r="J561" s="30">
        <v>0.0</v>
      </c>
      <c r="K561" s="31" t="s">
        <v>58</v>
      </c>
      <c r="L561" s="32" t="s">
        <v>143</v>
      </c>
      <c r="M561" s="33"/>
      <c r="N561" s="34"/>
      <c r="O561" s="34"/>
      <c r="P561" s="2"/>
      <c r="Q561" s="2"/>
      <c r="R561" s="2"/>
      <c r="S561" s="2"/>
    </row>
    <row r="562">
      <c r="A562" s="26" t="s">
        <v>905</v>
      </c>
      <c r="B562" s="27">
        <v>113001.0</v>
      </c>
      <c r="C562" s="27" t="s">
        <v>906</v>
      </c>
      <c r="D562" s="28" t="s">
        <v>28</v>
      </c>
      <c r="E562" s="28">
        <v>1352.4</v>
      </c>
      <c r="F562" s="28">
        <v>168.0</v>
      </c>
      <c r="G562" s="28" t="s">
        <v>65</v>
      </c>
      <c r="H562" s="28" t="s">
        <v>164</v>
      </c>
      <c r="I562" s="30" t="s">
        <v>66</v>
      </c>
      <c r="J562" s="30">
        <v>0.0</v>
      </c>
      <c r="K562" s="31" t="s">
        <v>58</v>
      </c>
      <c r="L562" s="32" t="s">
        <v>183</v>
      </c>
      <c r="M562" s="33"/>
      <c r="N562" s="36">
        <v>714206.0</v>
      </c>
      <c r="O562" s="34"/>
      <c r="P562" s="2"/>
      <c r="Q562" s="2"/>
      <c r="R562" s="2"/>
      <c r="S562" s="2"/>
    </row>
    <row r="563">
      <c r="A563" s="26" t="s">
        <v>907</v>
      </c>
      <c r="B563" s="27">
        <v>113001.0</v>
      </c>
      <c r="C563" s="27" t="s">
        <v>908</v>
      </c>
      <c r="D563" s="28" t="s">
        <v>28</v>
      </c>
      <c r="E563" s="28">
        <v>1352.4</v>
      </c>
      <c r="F563" s="28">
        <v>168.0</v>
      </c>
      <c r="G563" s="28" t="s">
        <v>65</v>
      </c>
      <c r="H563" s="28" t="s">
        <v>119</v>
      </c>
      <c r="I563" s="30" t="s">
        <v>66</v>
      </c>
      <c r="J563" s="30">
        <v>0.0</v>
      </c>
      <c r="K563" s="31" t="s">
        <v>24</v>
      </c>
      <c r="L563" s="32" t="s">
        <v>909</v>
      </c>
      <c r="M563" s="33"/>
      <c r="N563" s="34"/>
      <c r="O563" s="34"/>
      <c r="P563" s="2"/>
      <c r="Q563" s="2"/>
      <c r="R563" s="2"/>
      <c r="S563" s="2"/>
    </row>
    <row r="564">
      <c r="A564" s="26" t="s">
        <v>910</v>
      </c>
      <c r="B564" s="27" t="s">
        <v>903</v>
      </c>
      <c r="C564" s="27" t="s">
        <v>911</v>
      </c>
      <c r="D564" s="28" t="s">
        <v>28</v>
      </c>
      <c r="E564" s="28">
        <v>440.0</v>
      </c>
      <c r="F564" s="28">
        <v>86.0</v>
      </c>
      <c r="G564" s="28" t="s">
        <v>65</v>
      </c>
      <c r="H564" s="28" t="s">
        <v>123</v>
      </c>
      <c r="I564" s="30" t="s">
        <v>107</v>
      </c>
      <c r="J564" s="30">
        <v>0.0</v>
      </c>
      <c r="K564" s="31" t="s">
        <v>58</v>
      </c>
      <c r="L564" s="32" t="s">
        <v>143</v>
      </c>
      <c r="M564" s="33"/>
      <c r="N564" s="34"/>
      <c r="O564" s="34"/>
      <c r="P564" s="2"/>
      <c r="Q564" s="2"/>
      <c r="R564" s="2"/>
      <c r="S564" s="2"/>
    </row>
    <row r="565">
      <c r="A565" s="26" t="s">
        <v>912</v>
      </c>
      <c r="B565" s="27">
        <v>113101.0</v>
      </c>
      <c r="C565" s="27" t="s">
        <v>913</v>
      </c>
      <c r="D565" s="28" t="s">
        <v>28</v>
      </c>
      <c r="E565" s="28">
        <v>1352.4</v>
      </c>
      <c r="F565" s="28">
        <v>168.0</v>
      </c>
      <c r="G565" s="28" t="s">
        <v>137</v>
      </c>
      <c r="H565" s="28" t="s">
        <v>114</v>
      </c>
      <c r="I565" s="30" t="s">
        <v>66</v>
      </c>
      <c r="J565" s="30">
        <v>0.0</v>
      </c>
      <c r="K565" s="31" t="s">
        <v>24</v>
      </c>
      <c r="L565" s="32" t="s">
        <v>853</v>
      </c>
      <c r="M565" s="33"/>
      <c r="N565" s="34"/>
      <c r="O565" s="34"/>
      <c r="P565" s="2"/>
      <c r="Q565" s="2"/>
      <c r="R565" s="2"/>
      <c r="S565" s="2"/>
    </row>
    <row r="566">
      <c r="A566" s="26" t="s">
        <v>914</v>
      </c>
      <c r="B566" s="27">
        <v>113101.0</v>
      </c>
      <c r="C566" s="27" t="s">
        <v>915</v>
      </c>
      <c r="D566" s="28" t="s">
        <v>28</v>
      </c>
      <c r="E566" s="28">
        <v>1352.4</v>
      </c>
      <c r="F566" s="28">
        <v>168.0</v>
      </c>
      <c r="G566" s="28" t="s">
        <v>137</v>
      </c>
      <c r="H566" s="28" t="s">
        <v>114</v>
      </c>
      <c r="I566" s="30" t="s">
        <v>66</v>
      </c>
      <c r="J566" s="30">
        <v>0.0</v>
      </c>
      <c r="K566" s="31" t="s">
        <v>115</v>
      </c>
      <c r="L566" s="32" t="s">
        <v>67</v>
      </c>
      <c r="M566" s="33"/>
      <c r="N566" s="34"/>
      <c r="O566" s="34"/>
      <c r="P566" s="2"/>
      <c r="Q566" s="2"/>
      <c r="R566" s="2"/>
      <c r="S566" s="2"/>
    </row>
    <row r="567">
      <c r="A567" s="26" t="s">
        <v>916</v>
      </c>
      <c r="B567" s="27">
        <v>113101.0</v>
      </c>
      <c r="C567" s="27" t="s">
        <v>917</v>
      </c>
      <c r="D567" s="28" t="s">
        <v>21</v>
      </c>
      <c r="E567" s="28">
        <v>453.6</v>
      </c>
      <c r="F567" s="28">
        <v>56.0</v>
      </c>
      <c r="G567" s="28" t="s">
        <v>137</v>
      </c>
      <c r="H567" s="28" t="s">
        <v>22</v>
      </c>
      <c r="I567" s="30" t="s">
        <v>23</v>
      </c>
      <c r="J567" s="30">
        <v>0.0</v>
      </c>
      <c r="K567" s="31" t="s">
        <v>24</v>
      </c>
      <c r="L567" s="32" t="s">
        <v>853</v>
      </c>
      <c r="M567" s="33"/>
      <c r="N567" s="34"/>
      <c r="O567" s="34"/>
      <c r="P567" s="2"/>
      <c r="Q567" s="2"/>
      <c r="R567" s="2"/>
      <c r="S567" s="2"/>
    </row>
    <row r="568">
      <c r="A568" s="26" t="s">
        <v>918</v>
      </c>
      <c r="B568" s="27">
        <v>113101.0</v>
      </c>
      <c r="C568" s="27" t="s">
        <v>919</v>
      </c>
      <c r="D568" s="28" t="s">
        <v>21</v>
      </c>
      <c r="E568" s="28">
        <v>453.6</v>
      </c>
      <c r="F568" s="28">
        <v>56.0</v>
      </c>
      <c r="G568" s="28" t="s">
        <v>137</v>
      </c>
      <c r="H568" s="28" t="s">
        <v>22</v>
      </c>
      <c r="I568" s="30" t="s">
        <v>23</v>
      </c>
      <c r="J568" s="30">
        <v>0.0</v>
      </c>
      <c r="K568" s="31" t="s">
        <v>24</v>
      </c>
      <c r="L568" s="32" t="s">
        <v>67</v>
      </c>
      <c r="M568" s="33"/>
      <c r="N568" s="34"/>
      <c r="O568" s="34"/>
      <c r="P568" s="2"/>
      <c r="Q568" s="2"/>
      <c r="R568" s="2"/>
      <c r="S568" s="2"/>
    </row>
    <row r="569">
      <c r="A569" s="26" t="s">
        <v>920</v>
      </c>
      <c r="B569" s="27" t="s">
        <v>921</v>
      </c>
      <c r="C569" s="27" t="s">
        <v>922</v>
      </c>
      <c r="D569" s="28" t="s">
        <v>28</v>
      </c>
      <c r="E569" s="28">
        <v>1352.4</v>
      </c>
      <c r="F569" s="28">
        <v>168.0</v>
      </c>
      <c r="G569" s="28" t="s">
        <v>137</v>
      </c>
      <c r="H569" s="28" t="s">
        <v>138</v>
      </c>
      <c r="I569" s="30" t="s">
        <v>87</v>
      </c>
      <c r="J569" s="30">
        <v>0.0</v>
      </c>
      <c r="K569" s="31" t="s">
        <v>115</v>
      </c>
      <c r="L569" s="32" t="s">
        <v>923</v>
      </c>
      <c r="M569" s="33"/>
      <c r="N569" s="34"/>
      <c r="O569" s="34"/>
      <c r="P569" s="2"/>
      <c r="Q569" s="2"/>
      <c r="R569" s="2"/>
      <c r="S569" s="2"/>
    </row>
    <row r="570">
      <c r="A570" s="26" t="s">
        <v>924</v>
      </c>
      <c r="B570" s="27">
        <v>113201.0</v>
      </c>
      <c r="C570" s="27" t="s">
        <v>925</v>
      </c>
      <c r="D570" s="28" t="s">
        <v>28</v>
      </c>
      <c r="E570" s="28">
        <v>1352.4</v>
      </c>
      <c r="F570" s="28">
        <v>168.0</v>
      </c>
      <c r="G570" s="28" t="s">
        <v>102</v>
      </c>
      <c r="H570" s="28" t="s">
        <v>97</v>
      </c>
      <c r="I570" s="30" t="s">
        <v>66</v>
      </c>
      <c r="J570" s="30">
        <v>0.0</v>
      </c>
      <c r="K570" s="31" t="s">
        <v>58</v>
      </c>
      <c r="L570" s="32" t="s">
        <v>143</v>
      </c>
      <c r="M570" s="33"/>
      <c r="N570" s="34"/>
      <c r="O570" s="34"/>
      <c r="P570" s="2"/>
      <c r="Q570" s="2"/>
      <c r="R570" s="2"/>
      <c r="S570" s="2"/>
    </row>
    <row r="571">
      <c r="A571" s="26" t="s">
        <v>926</v>
      </c>
      <c r="B571" s="27">
        <v>113201.0</v>
      </c>
      <c r="C571" s="27" t="s">
        <v>927</v>
      </c>
      <c r="D571" s="28" t="s">
        <v>28</v>
      </c>
      <c r="E571" s="28">
        <v>1352.4</v>
      </c>
      <c r="F571" s="28">
        <v>168.0</v>
      </c>
      <c r="G571" s="28" t="s">
        <v>102</v>
      </c>
      <c r="H571" s="28" t="s">
        <v>114</v>
      </c>
      <c r="I571" s="30" t="s">
        <v>66</v>
      </c>
      <c r="J571" s="30">
        <v>0.0</v>
      </c>
      <c r="K571" s="31" t="s">
        <v>24</v>
      </c>
      <c r="L571" s="32" t="s">
        <v>239</v>
      </c>
      <c r="M571" s="33"/>
      <c r="N571" s="34"/>
      <c r="O571" s="34"/>
      <c r="P571" s="2"/>
      <c r="Q571" s="2"/>
      <c r="R571" s="2"/>
      <c r="S571" s="2"/>
    </row>
    <row r="572">
      <c r="A572" s="26" t="s">
        <v>928</v>
      </c>
      <c r="B572" s="27">
        <v>113201.0</v>
      </c>
      <c r="C572" s="27" t="s">
        <v>929</v>
      </c>
      <c r="D572" s="28" t="s">
        <v>28</v>
      </c>
      <c r="E572" s="28">
        <v>1352.4</v>
      </c>
      <c r="F572" s="28">
        <v>168.0</v>
      </c>
      <c r="G572" s="28" t="s">
        <v>102</v>
      </c>
      <c r="H572" s="28" t="s">
        <v>114</v>
      </c>
      <c r="I572" s="30" t="s">
        <v>66</v>
      </c>
      <c r="J572" s="30">
        <v>0.0</v>
      </c>
      <c r="K572" s="31" t="s">
        <v>115</v>
      </c>
      <c r="L572" s="32" t="s">
        <v>183</v>
      </c>
      <c r="M572" s="33"/>
      <c r="N572" s="36">
        <v>714205.0</v>
      </c>
      <c r="O572" s="34"/>
      <c r="P572" s="2"/>
      <c r="Q572" s="2"/>
      <c r="R572" s="2"/>
      <c r="S572" s="2"/>
    </row>
    <row r="573">
      <c r="A573" s="26" t="s">
        <v>930</v>
      </c>
      <c r="B573" s="27">
        <v>113201.0</v>
      </c>
      <c r="C573" s="27" t="s">
        <v>931</v>
      </c>
      <c r="D573" s="28" t="s">
        <v>28</v>
      </c>
      <c r="E573" s="28">
        <v>1352.4</v>
      </c>
      <c r="F573" s="28">
        <v>168.0</v>
      </c>
      <c r="G573" s="28" t="s">
        <v>102</v>
      </c>
      <c r="H573" s="28" t="s">
        <v>114</v>
      </c>
      <c r="I573" s="30" t="s">
        <v>66</v>
      </c>
      <c r="J573" s="30">
        <v>0.0</v>
      </c>
      <c r="K573" s="31" t="s">
        <v>115</v>
      </c>
      <c r="L573" s="32" t="s">
        <v>93</v>
      </c>
      <c r="M573" s="33"/>
      <c r="N573" s="36">
        <v>714210.0</v>
      </c>
      <c r="O573" s="34"/>
      <c r="P573" s="2"/>
      <c r="Q573" s="2"/>
      <c r="R573" s="2"/>
      <c r="S573" s="2"/>
    </row>
    <row r="574">
      <c r="A574" s="26" t="s">
        <v>932</v>
      </c>
      <c r="B574" s="27">
        <v>113201.0</v>
      </c>
      <c r="C574" s="27" t="s">
        <v>933</v>
      </c>
      <c r="D574" s="28" t="s">
        <v>28</v>
      </c>
      <c r="E574" s="28">
        <v>1352.4</v>
      </c>
      <c r="F574" s="28">
        <v>168.0</v>
      </c>
      <c r="G574" s="28" t="s">
        <v>102</v>
      </c>
      <c r="H574" s="28" t="s">
        <v>114</v>
      </c>
      <c r="I574" s="30" t="s">
        <v>66</v>
      </c>
      <c r="J574" s="30">
        <v>0.0</v>
      </c>
      <c r="K574" s="31" t="s">
        <v>115</v>
      </c>
      <c r="L574" s="32" t="s">
        <v>67</v>
      </c>
      <c r="M574" s="33"/>
      <c r="N574" s="36">
        <v>714306.0</v>
      </c>
      <c r="O574" s="34"/>
      <c r="P574" s="2"/>
      <c r="Q574" s="2"/>
      <c r="R574" s="2"/>
      <c r="S574" s="2"/>
    </row>
    <row r="575">
      <c r="A575" s="26" t="s">
        <v>934</v>
      </c>
      <c r="B575" s="27">
        <v>113201.0</v>
      </c>
      <c r="C575" s="27" t="s">
        <v>935</v>
      </c>
      <c r="D575" s="28" t="s">
        <v>21</v>
      </c>
      <c r="E575" s="28">
        <v>453.6</v>
      </c>
      <c r="F575" s="28">
        <v>56.0</v>
      </c>
      <c r="G575" s="28" t="s">
        <v>102</v>
      </c>
      <c r="H575" s="28" t="s">
        <v>22</v>
      </c>
      <c r="I575" s="30" t="s">
        <v>23</v>
      </c>
      <c r="J575" s="30">
        <v>0.0</v>
      </c>
      <c r="K575" s="31" t="s">
        <v>24</v>
      </c>
      <c r="L575" s="32" t="s">
        <v>143</v>
      </c>
      <c r="M575" s="33"/>
      <c r="N575" s="34"/>
      <c r="O575" s="34"/>
      <c r="P575" s="2"/>
      <c r="Q575" s="2"/>
      <c r="R575" s="2"/>
      <c r="S575" s="2"/>
    </row>
    <row r="576">
      <c r="A576" s="26" t="s">
        <v>936</v>
      </c>
      <c r="B576" s="27">
        <v>113201.0</v>
      </c>
      <c r="C576" s="27" t="s">
        <v>937</v>
      </c>
      <c r="D576" s="28" t="s">
        <v>21</v>
      </c>
      <c r="E576" s="28">
        <v>453.6</v>
      </c>
      <c r="F576" s="28">
        <v>56.0</v>
      </c>
      <c r="G576" s="28" t="s">
        <v>102</v>
      </c>
      <c r="H576" s="28" t="s">
        <v>22</v>
      </c>
      <c r="I576" s="30" t="s">
        <v>938</v>
      </c>
      <c r="J576" s="30">
        <v>0.0</v>
      </c>
      <c r="K576" s="31" t="s">
        <v>24</v>
      </c>
      <c r="L576" s="32" t="s">
        <v>239</v>
      </c>
      <c r="M576" s="33"/>
      <c r="N576" s="34"/>
      <c r="O576" s="34"/>
      <c r="P576" s="2"/>
      <c r="Q576" s="2"/>
      <c r="R576" s="2"/>
      <c r="S576" s="2"/>
    </row>
    <row r="577">
      <c r="A577" s="26" t="s">
        <v>939</v>
      </c>
      <c r="B577" s="27">
        <v>113201.0</v>
      </c>
      <c r="C577" s="27" t="s">
        <v>940</v>
      </c>
      <c r="D577" s="28" t="s">
        <v>21</v>
      </c>
      <c r="E577" s="28">
        <v>453.6</v>
      </c>
      <c r="F577" s="28">
        <v>56.0</v>
      </c>
      <c r="G577" s="28" t="s">
        <v>102</v>
      </c>
      <c r="H577" s="28" t="s">
        <v>22</v>
      </c>
      <c r="I577" s="30" t="s">
        <v>938</v>
      </c>
      <c r="J577" s="30">
        <v>0.0</v>
      </c>
      <c r="K577" s="31" t="s">
        <v>24</v>
      </c>
      <c r="L577" s="32" t="s">
        <v>853</v>
      </c>
      <c r="M577" s="33"/>
      <c r="N577" s="34"/>
      <c r="O577" s="34"/>
      <c r="P577" s="2"/>
      <c r="Q577" s="2"/>
      <c r="R577" s="2"/>
      <c r="S577" s="2"/>
    </row>
    <row r="578">
      <c r="A578" s="26" t="s">
        <v>941</v>
      </c>
      <c r="B578" s="27">
        <v>113201.0</v>
      </c>
      <c r="C578" s="27" t="s">
        <v>942</v>
      </c>
      <c r="D578" s="28" t="s">
        <v>99</v>
      </c>
      <c r="E578" s="28">
        <v>42.0</v>
      </c>
      <c r="F578" s="29">
        <v>1.0</v>
      </c>
      <c r="G578" s="28" t="s">
        <v>102</v>
      </c>
      <c r="H578" s="28" t="s">
        <v>100</v>
      </c>
      <c r="I578" s="30">
        <v>99521.0</v>
      </c>
      <c r="J578" s="30">
        <v>0.0</v>
      </c>
      <c r="K578" s="31" t="s">
        <v>24</v>
      </c>
      <c r="L578" s="32" t="s">
        <v>93</v>
      </c>
      <c r="M578" s="33"/>
      <c r="N578" s="34"/>
      <c r="O578" s="34"/>
      <c r="P578" s="2"/>
      <c r="Q578" s="2"/>
      <c r="R578" s="2"/>
      <c r="S578" s="2"/>
    </row>
    <row r="579">
      <c r="A579" s="26" t="s">
        <v>943</v>
      </c>
      <c r="B579" s="27">
        <v>113516.0</v>
      </c>
      <c r="C579" s="27" t="s">
        <v>944</v>
      </c>
      <c r="D579" s="28" t="s">
        <v>28</v>
      </c>
      <c r="E579" s="28">
        <v>1352.4</v>
      </c>
      <c r="F579" s="28">
        <v>168.0</v>
      </c>
      <c r="G579" s="28" t="s">
        <v>65</v>
      </c>
      <c r="H579" s="28" t="s">
        <v>119</v>
      </c>
      <c r="I579" s="30" t="s">
        <v>66</v>
      </c>
      <c r="J579" s="30">
        <v>0.0</v>
      </c>
      <c r="K579" s="31" t="s">
        <v>58</v>
      </c>
      <c r="L579" s="32" t="s">
        <v>143</v>
      </c>
      <c r="M579" s="33"/>
      <c r="N579" s="34"/>
      <c r="O579" s="34"/>
      <c r="P579" s="2"/>
      <c r="Q579" s="2"/>
      <c r="R579" s="2"/>
      <c r="S579" s="2"/>
    </row>
    <row r="580">
      <c r="A580" s="26" t="s">
        <v>945</v>
      </c>
      <c r="B580" s="27">
        <v>113516.0</v>
      </c>
      <c r="C580" s="27" t="s">
        <v>946</v>
      </c>
      <c r="D580" s="28" t="s">
        <v>28</v>
      </c>
      <c r="E580" s="28">
        <v>1352.4</v>
      </c>
      <c r="F580" s="28">
        <v>168.0</v>
      </c>
      <c r="G580" s="28" t="s">
        <v>65</v>
      </c>
      <c r="H580" s="28" t="s">
        <v>119</v>
      </c>
      <c r="I580" s="30" t="s">
        <v>66</v>
      </c>
      <c r="J580" s="30">
        <v>0.0</v>
      </c>
      <c r="K580" s="31" t="s">
        <v>24</v>
      </c>
      <c r="L580" s="32" t="s">
        <v>947</v>
      </c>
      <c r="M580" s="33"/>
      <c r="N580" s="34"/>
      <c r="O580" s="34"/>
      <c r="P580" s="2"/>
      <c r="Q580" s="2"/>
      <c r="R580" s="2"/>
      <c r="S580" s="2"/>
    </row>
    <row r="581">
      <c r="A581" s="26" t="s">
        <v>948</v>
      </c>
      <c r="B581" s="27">
        <v>113516.0</v>
      </c>
      <c r="C581" s="27" t="s">
        <v>949</v>
      </c>
      <c r="D581" s="28" t="s">
        <v>21</v>
      </c>
      <c r="E581" s="28">
        <v>453.6</v>
      </c>
      <c r="F581" s="28">
        <v>56.0</v>
      </c>
      <c r="G581" s="28" t="s">
        <v>161</v>
      </c>
      <c r="H581" s="28" t="s">
        <v>22</v>
      </c>
      <c r="I581" s="30" t="s">
        <v>938</v>
      </c>
      <c r="J581" s="30">
        <v>0.0</v>
      </c>
      <c r="K581" s="31" t="s">
        <v>24</v>
      </c>
      <c r="L581" s="32" t="s">
        <v>143</v>
      </c>
      <c r="M581" s="33"/>
      <c r="N581" s="34"/>
      <c r="O581" s="34"/>
      <c r="P581" s="2"/>
      <c r="Q581" s="2"/>
      <c r="R581" s="2"/>
      <c r="S581" s="2"/>
    </row>
    <row r="582">
      <c r="A582" s="26" t="s">
        <v>950</v>
      </c>
      <c r="B582" s="42"/>
      <c r="C582" s="42"/>
      <c r="D582" s="28" t="s">
        <v>28</v>
      </c>
      <c r="E582" s="28">
        <v>1352.4</v>
      </c>
      <c r="F582" s="28">
        <v>168.0</v>
      </c>
      <c r="G582" s="28" t="s">
        <v>102</v>
      </c>
      <c r="H582" s="28" t="s">
        <v>114</v>
      </c>
      <c r="I582" s="30" t="s">
        <v>66</v>
      </c>
      <c r="J582" s="30">
        <v>0.0</v>
      </c>
      <c r="K582" s="31" t="s">
        <v>24</v>
      </c>
      <c r="L582" s="32" t="s">
        <v>853</v>
      </c>
      <c r="M582" s="33"/>
      <c r="N582" s="34"/>
      <c r="O582" s="34"/>
      <c r="P582" s="2"/>
      <c r="Q582" s="2"/>
      <c r="R582" s="2"/>
      <c r="S582" s="2"/>
    </row>
    <row r="583">
      <c r="A583" s="26" t="s">
        <v>951</v>
      </c>
      <c r="B583" s="42"/>
      <c r="C583" s="42"/>
      <c r="D583" s="28" t="s">
        <v>21</v>
      </c>
      <c r="E583" s="28">
        <v>453.6</v>
      </c>
      <c r="F583" s="28">
        <v>56.0</v>
      </c>
      <c r="G583" s="28" t="s">
        <v>102</v>
      </c>
      <c r="H583" s="28" t="s">
        <v>293</v>
      </c>
      <c r="I583" s="30" t="s">
        <v>23</v>
      </c>
      <c r="J583" s="30">
        <v>0.0</v>
      </c>
      <c r="K583" s="31" t="s">
        <v>24</v>
      </c>
      <c r="L583" s="32" t="s">
        <v>853</v>
      </c>
      <c r="M583" s="33"/>
      <c r="N583" s="34"/>
      <c r="O583" s="34"/>
      <c r="P583" s="2"/>
      <c r="Q583" s="2"/>
      <c r="R583" s="2"/>
      <c r="S583" s="2"/>
    </row>
    <row r="584">
      <c r="A584" s="26" t="s">
        <v>952</v>
      </c>
      <c r="B584" s="27">
        <v>113901.0</v>
      </c>
      <c r="C584" s="27" t="s">
        <v>953</v>
      </c>
      <c r="D584" s="28" t="s">
        <v>28</v>
      </c>
      <c r="E584" s="28">
        <v>1352.4</v>
      </c>
      <c r="F584" s="28">
        <v>168.0</v>
      </c>
      <c r="G584" s="28" t="s">
        <v>65</v>
      </c>
      <c r="H584" s="28" t="s">
        <v>164</v>
      </c>
      <c r="I584" s="30" t="s">
        <v>66</v>
      </c>
      <c r="J584" s="30">
        <v>0.0</v>
      </c>
      <c r="K584" s="31" t="s">
        <v>115</v>
      </c>
      <c r="L584" s="32" t="s">
        <v>67</v>
      </c>
      <c r="M584" s="33"/>
      <c r="N584" s="36">
        <v>714303.0</v>
      </c>
      <c r="O584" s="34"/>
      <c r="P584" s="2"/>
      <c r="Q584" s="2"/>
      <c r="R584" s="2"/>
      <c r="S584" s="2"/>
    </row>
    <row r="585">
      <c r="A585" s="26">
        <v>113955.0</v>
      </c>
      <c r="B585" s="27">
        <v>113901.0</v>
      </c>
      <c r="C585" s="27" t="s">
        <v>954</v>
      </c>
      <c r="D585" s="28" t="s">
        <v>99</v>
      </c>
      <c r="E585" s="28">
        <v>42.0</v>
      </c>
      <c r="F585" s="29">
        <v>1.0</v>
      </c>
      <c r="G585" s="28" t="s">
        <v>131</v>
      </c>
      <c r="H585" s="28" t="s">
        <v>100</v>
      </c>
      <c r="I585" s="30">
        <v>99521.0</v>
      </c>
      <c r="J585" s="30">
        <v>0.0</v>
      </c>
      <c r="K585" s="31" t="s">
        <v>24</v>
      </c>
      <c r="L585" s="32" t="s">
        <v>25</v>
      </c>
      <c r="M585" s="33"/>
      <c r="N585" s="34"/>
      <c r="O585" s="34"/>
      <c r="P585" s="2"/>
      <c r="Q585" s="2"/>
      <c r="R585" s="2"/>
      <c r="S585" s="2"/>
    </row>
    <row r="586">
      <c r="A586" s="26" t="s">
        <v>955</v>
      </c>
      <c r="B586" s="27">
        <v>113901.0</v>
      </c>
      <c r="C586" s="27" t="s">
        <v>956</v>
      </c>
      <c r="D586" s="28" t="s">
        <v>99</v>
      </c>
      <c r="E586" s="28">
        <v>42.0</v>
      </c>
      <c r="F586" s="29">
        <v>1.0</v>
      </c>
      <c r="G586" s="28" t="s">
        <v>131</v>
      </c>
      <c r="H586" s="28" t="s">
        <v>100</v>
      </c>
      <c r="I586" s="30">
        <v>99521.0</v>
      </c>
      <c r="J586" s="30">
        <v>0.0</v>
      </c>
      <c r="K586" s="31" t="s">
        <v>24</v>
      </c>
      <c r="L586" s="32" t="s">
        <v>853</v>
      </c>
      <c r="M586" s="33"/>
      <c r="N586" s="34"/>
      <c r="O586" s="34"/>
      <c r="P586" s="2"/>
      <c r="Q586" s="2"/>
      <c r="R586" s="2"/>
      <c r="S586" s="2"/>
    </row>
    <row r="587">
      <c r="A587" s="26" t="s">
        <v>957</v>
      </c>
      <c r="B587" s="27">
        <v>114001.0</v>
      </c>
      <c r="C587" s="27" t="s">
        <v>958</v>
      </c>
      <c r="D587" s="28" t="s">
        <v>28</v>
      </c>
      <c r="E587" s="28">
        <v>1352.4</v>
      </c>
      <c r="F587" s="28">
        <v>168.0</v>
      </c>
      <c r="G587" s="28">
        <v>0.0</v>
      </c>
      <c r="H587" s="28" t="s">
        <v>164</v>
      </c>
      <c r="I587" s="30" t="s">
        <v>92</v>
      </c>
      <c r="J587" s="30">
        <v>0.0</v>
      </c>
      <c r="K587" s="31" t="s">
        <v>115</v>
      </c>
      <c r="L587" s="32" t="s">
        <v>143</v>
      </c>
      <c r="M587" s="33"/>
      <c r="N587" s="34"/>
      <c r="O587" s="34"/>
      <c r="P587" s="2"/>
      <c r="Q587" s="2"/>
      <c r="R587" s="2"/>
      <c r="S587" s="2"/>
    </row>
    <row r="588">
      <c r="A588" s="26" t="s">
        <v>959</v>
      </c>
      <c r="B588" s="27">
        <v>114001.0</v>
      </c>
      <c r="C588" s="27" t="s">
        <v>960</v>
      </c>
      <c r="D588" s="28" t="s">
        <v>21</v>
      </c>
      <c r="E588" s="28">
        <v>453.6</v>
      </c>
      <c r="F588" s="28">
        <v>56.0</v>
      </c>
      <c r="G588" s="28">
        <v>0.0</v>
      </c>
      <c r="H588" s="28" t="s">
        <v>22</v>
      </c>
      <c r="I588" s="30" t="s">
        <v>23</v>
      </c>
      <c r="J588" s="30">
        <v>0.0</v>
      </c>
      <c r="K588" s="31" t="s">
        <v>24</v>
      </c>
      <c r="L588" s="32" t="s">
        <v>961</v>
      </c>
      <c r="M588" s="33"/>
      <c r="N588" s="34"/>
      <c r="O588" s="34"/>
      <c r="P588" s="2"/>
      <c r="Q588" s="2"/>
      <c r="R588" s="2"/>
      <c r="S588" s="2"/>
    </row>
    <row r="589">
      <c r="A589" s="26" t="s">
        <v>962</v>
      </c>
      <c r="B589" s="27">
        <v>114001.0</v>
      </c>
      <c r="C589" s="27" t="s">
        <v>963</v>
      </c>
      <c r="D589" s="28" t="s">
        <v>272</v>
      </c>
      <c r="E589" s="28">
        <v>23.1</v>
      </c>
      <c r="F589" s="28">
        <v>1.0</v>
      </c>
      <c r="G589" s="28" t="s">
        <v>717</v>
      </c>
      <c r="H589" s="28">
        <v>0.0</v>
      </c>
      <c r="I589" s="30">
        <v>0.0</v>
      </c>
      <c r="J589" s="30">
        <v>0.0</v>
      </c>
      <c r="K589" s="31" t="s">
        <v>24</v>
      </c>
      <c r="L589" s="32" t="s">
        <v>961</v>
      </c>
      <c r="M589" s="33"/>
      <c r="N589" s="34"/>
      <c r="O589" s="34"/>
      <c r="P589" s="2"/>
      <c r="Q589" s="2"/>
      <c r="R589" s="2"/>
      <c r="S589" s="2"/>
    </row>
    <row r="590">
      <c r="A590" s="26" t="s">
        <v>964</v>
      </c>
      <c r="B590" s="27">
        <v>114301.0</v>
      </c>
      <c r="C590" s="27" t="s">
        <v>965</v>
      </c>
      <c r="D590" s="28" t="s">
        <v>28</v>
      </c>
      <c r="E590" s="28">
        <v>1008.0</v>
      </c>
      <c r="F590" s="28">
        <v>125.0</v>
      </c>
      <c r="G590" s="28">
        <v>0.0</v>
      </c>
      <c r="H590" s="28">
        <v>9916.0</v>
      </c>
      <c r="I590" s="30" t="s">
        <v>66</v>
      </c>
      <c r="J590" s="30" t="s">
        <v>196</v>
      </c>
      <c r="K590" s="31" t="s">
        <v>58</v>
      </c>
      <c r="L590" s="32" t="s">
        <v>88</v>
      </c>
      <c r="M590" s="33"/>
      <c r="N590" s="36">
        <v>714404.0</v>
      </c>
      <c r="O590" s="34"/>
      <c r="P590" s="2"/>
      <c r="Q590" s="2"/>
      <c r="R590" s="2"/>
      <c r="S590" s="2"/>
    </row>
    <row r="591">
      <c r="A591" s="26" t="s">
        <v>966</v>
      </c>
      <c r="B591" s="27" t="s">
        <v>967</v>
      </c>
      <c r="C591" s="27" t="s">
        <v>968</v>
      </c>
      <c r="D591" s="28" t="s">
        <v>28</v>
      </c>
      <c r="E591" s="28">
        <v>440.0</v>
      </c>
      <c r="F591" s="28">
        <v>86.0</v>
      </c>
      <c r="G591" s="28">
        <v>0.0</v>
      </c>
      <c r="H591" s="28" t="s">
        <v>123</v>
      </c>
      <c r="I591" s="30" t="s">
        <v>176</v>
      </c>
      <c r="J591" s="30">
        <v>0.0</v>
      </c>
      <c r="K591" s="31" t="s">
        <v>58</v>
      </c>
      <c r="L591" s="32" t="s">
        <v>969</v>
      </c>
      <c r="M591" s="33"/>
      <c r="N591" s="36">
        <v>714409.0</v>
      </c>
      <c r="O591" s="34"/>
      <c r="P591" s="2"/>
      <c r="Q591" s="2"/>
      <c r="R591" s="2"/>
      <c r="S591" s="2"/>
    </row>
    <row r="592">
      <c r="A592" s="26" t="s">
        <v>970</v>
      </c>
      <c r="B592" s="27">
        <v>152301.0</v>
      </c>
      <c r="C592" s="27" t="s">
        <v>971</v>
      </c>
      <c r="D592" s="28" t="s">
        <v>28</v>
      </c>
      <c r="E592" s="28">
        <v>440.0</v>
      </c>
      <c r="F592" s="28">
        <v>86.0</v>
      </c>
      <c r="G592" s="28">
        <v>0.0</v>
      </c>
      <c r="H592" s="28" t="s">
        <v>312</v>
      </c>
      <c r="I592" s="30" t="s">
        <v>168</v>
      </c>
      <c r="J592" s="30">
        <v>0.0</v>
      </c>
      <c r="K592" s="31" t="s">
        <v>58</v>
      </c>
      <c r="L592" s="32" t="s">
        <v>67</v>
      </c>
      <c r="M592" s="33"/>
      <c r="N592" s="36">
        <v>200163.0</v>
      </c>
      <c r="O592" s="34"/>
      <c r="P592" s="2"/>
      <c r="Q592" s="2"/>
      <c r="R592" s="2"/>
      <c r="S592" s="2"/>
    </row>
    <row r="593">
      <c r="A593" s="26" t="s">
        <v>972</v>
      </c>
      <c r="B593" s="27">
        <v>114601.0</v>
      </c>
      <c r="C593" s="27" t="s">
        <v>973</v>
      </c>
      <c r="D593" s="28" t="s">
        <v>28</v>
      </c>
      <c r="E593" s="28">
        <v>1352.4</v>
      </c>
      <c r="F593" s="28">
        <v>168.0</v>
      </c>
      <c r="G593" s="28" t="s">
        <v>65</v>
      </c>
      <c r="H593" s="28" t="s">
        <v>164</v>
      </c>
      <c r="I593" s="30" t="s">
        <v>66</v>
      </c>
      <c r="J593" s="30">
        <v>0.0</v>
      </c>
      <c r="K593" s="31" t="s">
        <v>115</v>
      </c>
      <c r="L593" s="32" t="s">
        <v>143</v>
      </c>
      <c r="M593" s="33"/>
      <c r="N593" s="34"/>
      <c r="O593" s="34"/>
      <c r="P593" s="2"/>
      <c r="Q593" s="2"/>
      <c r="R593" s="2"/>
      <c r="S593" s="2"/>
    </row>
    <row r="594">
      <c r="A594" s="26" t="s">
        <v>974</v>
      </c>
      <c r="B594" s="27">
        <v>114601.0</v>
      </c>
      <c r="C594" s="27" t="s">
        <v>975</v>
      </c>
      <c r="D594" s="28" t="s">
        <v>28</v>
      </c>
      <c r="E594" s="28">
        <v>1352.4</v>
      </c>
      <c r="F594" s="28">
        <v>168.0</v>
      </c>
      <c r="G594" s="28" t="s">
        <v>65</v>
      </c>
      <c r="H594" s="28" t="s">
        <v>119</v>
      </c>
      <c r="I594" s="30" t="s">
        <v>66</v>
      </c>
      <c r="J594" s="30">
        <v>0.0</v>
      </c>
      <c r="K594" s="31" t="s">
        <v>58</v>
      </c>
      <c r="L594" s="32" t="s">
        <v>892</v>
      </c>
      <c r="M594" s="33"/>
      <c r="N594" s="34"/>
      <c r="O594" s="34"/>
      <c r="P594" s="2"/>
      <c r="Q594" s="2"/>
      <c r="R594" s="2"/>
      <c r="S594" s="2"/>
    </row>
    <row r="595">
      <c r="A595" s="26" t="s">
        <v>976</v>
      </c>
      <c r="B595" s="27">
        <v>114601.0</v>
      </c>
      <c r="C595" s="27" t="s">
        <v>977</v>
      </c>
      <c r="D595" s="28" t="s">
        <v>28</v>
      </c>
      <c r="E595" s="28">
        <v>1352.4</v>
      </c>
      <c r="F595" s="28">
        <v>168.0</v>
      </c>
      <c r="G595" s="28" t="s">
        <v>65</v>
      </c>
      <c r="H595" s="28" t="s">
        <v>119</v>
      </c>
      <c r="I595" s="30" t="s">
        <v>66</v>
      </c>
      <c r="J595" s="30">
        <v>0.0</v>
      </c>
      <c r="K595" s="31" t="s">
        <v>24</v>
      </c>
      <c r="L595" s="32" t="s">
        <v>978</v>
      </c>
      <c r="M595" s="33"/>
      <c r="N595" s="34"/>
      <c r="O595" s="34"/>
      <c r="P595" s="2"/>
      <c r="Q595" s="2"/>
      <c r="R595" s="2"/>
      <c r="S595" s="2"/>
    </row>
    <row r="596">
      <c r="A596" s="26" t="s">
        <v>979</v>
      </c>
      <c r="B596" s="27">
        <v>114601.0</v>
      </c>
      <c r="C596" s="27" t="s">
        <v>980</v>
      </c>
      <c r="D596" s="28" t="s">
        <v>28</v>
      </c>
      <c r="E596" s="28">
        <v>1352.4</v>
      </c>
      <c r="F596" s="28">
        <v>168.0</v>
      </c>
      <c r="G596" s="28" t="s">
        <v>65</v>
      </c>
      <c r="H596" s="28" t="s">
        <v>119</v>
      </c>
      <c r="I596" s="30" t="s">
        <v>66</v>
      </c>
      <c r="J596" s="30">
        <v>0.0</v>
      </c>
      <c r="K596" s="31" t="s">
        <v>58</v>
      </c>
      <c r="L596" s="32" t="s">
        <v>93</v>
      </c>
      <c r="M596" s="33"/>
      <c r="N596" s="36">
        <v>714210.0</v>
      </c>
      <c r="O596" s="34"/>
      <c r="P596" s="2"/>
      <c r="Q596" s="2"/>
      <c r="R596" s="2"/>
      <c r="S596" s="2"/>
    </row>
    <row r="597">
      <c r="A597" s="26" t="s">
        <v>981</v>
      </c>
      <c r="B597" s="27">
        <v>114601.0</v>
      </c>
      <c r="C597" s="27" t="s">
        <v>982</v>
      </c>
      <c r="D597" s="28" t="s">
        <v>28</v>
      </c>
      <c r="E597" s="28">
        <v>1352.4</v>
      </c>
      <c r="F597" s="28">
        <v>168.0</v>
      </c>
      <c r="G597" s="28" t="s">
        <v>65</v>
      </c>
      <c r="H597" s="28" t="s">
        <v>164</v>
      </c>
      <c r="I597" s="30" t="s">
        <v>66</v>
      </c>
      <c r="J597" s="30">
        <v>0.0</v>
      </c>
      <c r="K597" s="31" t="s">
        <v>115</v>
      </c>
      <c r="L597" s="32" t="s">
        <v>67</v>
      </c>
      <c r="M597" s="33"/>
      <c r="N597" s="36">
        <v>714303.0</v>
      </c>
      <c r="O597" s="34"/>
      <c r="P597" s="2"/>
      <c r="Q597" s="2"/>
      <c r="R597" s="2"/>
      <c r="S597" s="2"/>
    </row>
    <row r="598">
      <c r="A598" s="26" t="s">
        <v>983</v>
      </c>
      <c r="B598" s="27">
        <v>114601.0</v>
      </c>
      <c r="C598" s="27" t="s">
        <v>984</v>
      </c>
      <c r="D598" s="28" t="s">
        <v>99</v>
      </c>
      <c r="E598" s="28">
        <v>42.0</v>
      </c>
      <c r="F598" s="29">
        <v>1.0</v>
      </c>
      <c r="G598" s="28" t="s">
        <v>161</v>
      </c>
      <c r="H598" s="28" t="s">
        <v>100</v>
      </c>
      <c r="I598" s="30">
        <v>99521.0</v>
      </c>
      <c r="J598" s="30">
        <v>0.0</v>
      </c>
      <c r="K598" s="31" t="s">
        <v>24</v>
      </c>
      <c r="L598" s="32" t="s">
        <v>67</v>
      </c>
      <c r="M598" s="33"/>
      <c r="N598" s="34"/>
      <c r="O598" s="34"/>
      <c r="P598" s="2"/>
      <c r="Q598" s="2"/>
      <c r="R598" s="2"/>
      <c r="S598" s="2"/>
    </row>
    <row r="599">
      <c r="A599" s="26" t="s">
        <v>985</v>
      </c>
      <c r="B599" s="27">
        <v>114601.0</v>
      </c>
      <c r="C599" s="27" t="s">
        <v>986</v>
      </c>
      <c r="D599" s="28" t="s">
        <v>21</v>
      </c>
      <c r="E599" s="28">
        <v>453.6</v>
      </c>
      <c r="F599" s="28">
        <v>56.0</v>
      </c>
      <c r="G599" s="28" t="s">
        <v>161</v>
      </c>
      <c r="H599" s="28" t="s">
        <v>293</v>
      </c>
      <c r="I599" s="30" t="s">
        <v>23</v>
      </c>
      <c r="J599" s="30">
        <v>0.0</v>
      </c>
      <c r="K599" s="31" t="s">
        <v>24</v>
      </c>
      <c r="L599" s="32" t="s">
        <v>143</v>
      </c>
      <c r="M599" s="33"/>
      <c r="N599" s="34"/>
      <c r="O599" s="34"/>
      <c r="P599" s="2"/>
      <c r="Q599" s="2"/>
      <c r="R599" s="2"/>
      <c r="S599" s="2"/>
    </row>
    <row r="600">
      <c r="A600" s="26" t="s">
        <v>987</v>
      </c>
      <c r="B600" s="27">
        <v>114601.0</v>
      </c>
      <c r="C600" s="27" t="s">
        <v>988</v>
      </c>
      <c r="D600" s="28" t="s">
        <v>21</v>
      </c>
      <c r="E600" s="28">
        <v>453.6</v>
      </c>
      <c r="F600" s="28">
        <v>56.0</v>
      </c>
      <c r="G600" s="28" t="s">
        <v>161</v>
      </c>
      <c r="H600" s="28" t="s">
        <v>22</v>
      </c>
      <c r="I600" s="30" t="s">
        <v>23</v>
      </c>
      <c r="J600" s="30">
        <v>0.0</v>
      </c>
      <c r="K600" s="31" t="s">
        <v>24</v>
      </c>
      <c r="L600" s="32" t="s">
        <v>93</v>
      </c>
      <c r="M600" s="33"/>
      <c r="N600" s="34"/>
      <c r="O600" s="34"/>
      <c r="P600" s="2"/>
      <c r="Q600" s="2"/>
      <c r="R600" s="2"/>
      <c r="S600" s="2"/>
    </row>
    <row r="601">
      <c r="A601" s="26" t="s">
        <v>989</v>
      </c>
      <c r="B601" s="27">
        <v>114601.0</v>
      </c>
      <c r="C601" s="27" t="s">
        <v>990</v>
      </c>
      <c r="D601" s="28" t="s">
        <v>99</v>
      </c>
      <c r="E601" s="28">
        <v>42.0</v>
      </c>
      <c r="F601" s="29">
        <v>1.0</v>
      </c>
      <c r="G601" s="28" t="s">
        <v>161</v>
      </c>
      <c r="H601" s="28" t="s">
        <v>100</v>
      </c>
      <c r="I601" s="30">
        <v>99521.0</v>
      </c>
      <c r="J601" s="30">
        <v>0.0</v>
      </c>
      <c r="K601" s="31" t="s">
        <v>24</v>
      </c>
      <c r="L601" s="32" t="s">
        <v>93</v>
      </c>
      <c r="M601" s="33"/>
      <c r="N601" s="34"/>
      <c r="O601" s="34"/>
      <c r="P601" s="2"/>
      <c r="Q601" s="2"/>
      <c r="R601" s="2"/>
      <c r="S601" s="2"/>
    </row>
    <row r="602">
      <c r="A602" s="26" t="s">
        <v>991</v>
      </c>
      <c r="B602" s="27">
        <v>114701.0</v>
      </c>
      <c r="C602" s="27" t="s">
        <v>992</v>
      </c>
      <c r="D602" s="28" t="s">
        <v>28</v>
      </c>
      <c r="E602" s="28">
        <v>1352.4</v>
      </c>
      <c r="F602" s="28">
        <v>168.0</v>
      </c>
      <c r="G602" s="28">
        <v>0.0</v>
      </c>
      <c r="H602" s="28" t="s">
        <v>91</v>
      </c>
      <c r="I602" s="30" t="s">
        <v>92</v>
      </c>
      <c r="J602" s="30">
        <v>0.0</v>
      </c>
      <c r="K602" s="31" t="s">
        <v>24</v>
      </c>
      <c r="L602" s="32" t="s">
        <v>993</v>
      </c>
      <c r="M602" s="33"/>
      <c r="N602" s="34"/>
      <c r="O602" s="34"/>
      <c r="P602" s="2"/>
      <c r="Q602" s="2"/>
      <c r="R602" s="2"/>
      <c r="S602" s="2"/>
    </row>
    <row r="603">
      <c r="A603" s="26" t="s">
        <v>994</v>
      </c>
      <c r="B603" s="27">
        <v>114701.0</v>
      </c>
      <c r="C603" s="27" t="s">
        <v>995</v>
      </c>
      <c r="D603" s="28" t="s">
        <v>28</v>
      </c>
      <c r="E603" s="28">
        <v>1352.4</v>
      </c>
      <c r="F603" s="28">
        <v>168.0</v>
      </c>
      <c r="G603" s="28">
        <v>0.0</v>
      </c>
      <c r="H603" s="28" t="s">
        <v>91</v>
      </c>
      <c r="I603" s="30" t="s">
        <v>92</v>
      </c>
      <c r="J603" s="30">
        <v>0.0</v>
      </c>
      <c r="K603" s="31" t="s">
        <v>115</v>
      </c>
      <c r="L603" s="32" t="s">
        <v>909</v>
      </c>
      <c r="M603" s="33"/>
      <c r="N603" s="36">
        <v>714707.0</v>
      </c>
      <c r="O603" s="34"/>
      <c r="P603" s="2"/>
      <c r="Q603" s="2"/>
      <c r="R603" s="2"/>
      <c r="S603" s="2"/>
    </row>
    <row r="604">
      <c r="A604" s="26" t="s">
        <v>996</v>
      </c>
      <c r="B604" s="27">
        <v>114801.0</v>
      </c>
      <c r="C604" s="27" t="s">
        <v>997</v>
      </c>
      <c r="D604" s="28" t="s">
        <v>28</v>
      </c>
      <c r="E604" s="28">
        <v>1352.4</v>
      </c>
      <c r="F604" s="28">
        <v>168.0</v>
      </c>
      <c r="G604" s="28">
        <v>0.0</v>
      </c>
      <c r="H604" s="28" t="s">
        <v>91</v>
      </c>
      <c r="I604" s="30" t="s">
        <v>92</v>
      </c>
      <c r="J604" s="30">
        <v>0.0</v>
      </c>
      <c r="K604" s="31" t="s">
        <v>24</v>
      </c>
      <c r="L604" s="32" t="s">
        <v>998</v>
      </c>
      <c r="M604" s="33"/>
      <c r="N604" s="34"/>
      <c r="O604" s="34"/>
      <c r="P604" s="2"/>
      <c r="Q604" s="2"/>
      <c r="R604" s="2"/>
      <c r="S604" s="2"/>
    </row>
    <row r="605">
      <c r="A605" s="26" t="s">
        <v>999</v>
      </c>
      <c r="B605" s="27">
        <v>114801.0</v>
      </c>
      <c r="C605" s="27" t="s">
        <v>1000</v>
      </c>
      <c r="D605" s="28" t="s">
        <v>28</v>
      </c>
      <c r="E605" s="28">
        <v>1352.4</v>
      </c>
      <c r="F605" s="28">
        <v>168.0</v>
      </c>
      <c r="G605" s="28">
        <v>0.0</v>
      </c>
      <c r="H605" s="28" t="s">
        <v>164</v>
      </c>
      <c r="I605" s="30" t="s">
        <v>92</v>
      </c>
      <c r="J605" s="30">
        <v>0.0</v>
      </c>
      <c r="K605" s="31" t="s">
        <v>115</v>
      </c>
      <c r="L605" s="32" t="s">
        <v>183</v>
      </c>
      <c r="M605" s="33"/>
      <c r="N605" s="36">
        <v>714204.0</v>
      </c>
      <c r="O605" s="34"/>
      <c r="P605" s="2"/>
      <c r="Q605" s="2"/>
      <c r="R605" s="2"/>
      <c r="S605" s="2"/>
    </row>
    <row r="606">
      <c r="A606" s="26" t="s">
        <v>1001</v>
      </c>
      <c r="B606" s="27">
        <v>114801.0</v>
      </c>
      <c r="C606" s="27" t="s">
        <v>1002</v>
      </c>
      <c r="D606" s="28" t="s">
        <v>28</v>
      </c>
      <c r="E606" s="28">
        <v>1352.4</v>
      </c>
      <c r="F606" s="28">
        <v>168.0</v>
      </c>
      <c r="G606" s="28">
        <v>0.0</v>
      </c>
      <c r="H606" s="28" t="s">
        <v>91</v>
      </c>
      <c r="I606" s="30" t="s">
        <v>92</v>
      </c>
      <c r="J606" s="30">
        <v>0.0</v>
      </c>
      <c r="K606" s="31" t="s">
        <v>115</v>
      </c>
      <c r="L606" s="32" t="s">
        <v>1003</v>
      </c>
      <c r="M606" s="33"/>
      <c r="N606" s="34"/>
      <c r="O606" s="34"/>
      <c r="P606" s="2"/>
      <c r="Q606" s="2"/>
      <c r="R606" s="2"/>
      <c r="S606" s="2"/>
    </row>
    <row r="607">
      <c r="A607" s="26" t="s">
        <v>1004</v>
      </c>
      <c r="B607" s="27">
        <v>1148201.0</v>
      </c>
      <c r="C607" s="27" t="s">
        <v>1005</v>
      </c>
      <c r="D607" s="28" t="s">
        <v>28</v>
      </c>
      <c r="E607" s="28">
        <v>1352.4</v>
      </c>
      <c r="F607" s="28">
        <v>168.0</v>
      </c>
      <c r="G607" s="28">
        <v>0.0</v>
      </c>
      <c r="H607" s="28" t="s">
        <v>91</v>
      </c>
      <c r="I607" s="30" t="s">
        <v>92</v>
      </c>
      <c r="J607" s="30">
        <v>0.0</v>
      </c>
      <c r="K607" s="31" t="s">
        <v>24</v>
      </c>
      <c r="L607" s="32" t="s">
        <v>998</v>
      </c>
      <c r="M607" s="33"/>
      <c r="N607" s="34"/>
      <c r="O607" s="34"/>
      <c r="P607" s="2"/>
      <c r="Q607" s="2"/>
      <c r="R607" s="2"/>
      <c r="S607" s="2"/>
    </row>
    <row r="608">
      <c r="A608" s="26" t="s">
        <v>1006</v>
      </c>
      <c r="B608" s="27">
        <v>1148201.0</v>
      </c>
      <c r="C608" s="27" t="s">
        <v>1007</v>
      </c>
      <c r="D608" s="28" t="s">
        <v>21</v>
      </c>
      <c r="E608" s="28">
        <v>453.6</v>
      </c>
      <c r="F608" s="28">
        <v>56.0</v>
      </c>
      <c r="G608" s="28">
        <v>0.0</v>
      </c>
      <c r="H608" s="28" t="s">
        <v>293</v>
      </c>
      <c r="I608" s="30" t="s">
        <v>23</v>
      </c>
      <c r="J608" s="30">
        <v>0.0</v>
      </c>
      <c r="K608" s="31" t="s">
        <v>24</v>
      </c>
      <c r="L608" s="32" t="s">
        <v>998</v>
      </c>
      <c r="M608" s="33"/>
      <c r="N608" s="34"/>
      <c r="O608" s="34"/>
      <c r="P608" s="2"/>
      <c r="Q608" s="2"/>
      <c r="R608" s="2"/>
      <c r="S608" s="2"/>
    </row>
    <row r="609">
      <c r="A609" s="26" t="s">
        <v>1008</v>
      </c>
      <c r="B609" s="27">
        <v>114801.0</v>
      </c>
      <c r="C609" s="27" t="s">
        <v>1009</v>
      </c>
      <c r="D609" s="28" t="s">
        <v>28</v>
      </c>
      <c r="E609" s="28">
        <v>440.0</v>
      </c>
      <c r="F609" s="28">
        <v>86.0</v>
      </c>
      <c r="G609" s="28">
        <v>0.0</v>
      </c>
      <c r="H609" s="28" t="s">
        <v>123</v>
      </c>
      <c r="I609" s="30" t="s">
        <v>176</v>
      </c>
      <c r="J609" s="30">
        <v>0.0</v>
      </c>
      <c r="K609" s="31" t="s">
        <v>58</v>
      </c>
      <c r="L609" s="32" t="s">
        <v>143</v>
      </c>
      <c r="M609" s="33"/>
      <c r="N609" s="34"/>
      <c r="O609" s="34"/>
      <c r="P609" s="2"/>
      <c r="Q609" s="2"/>
      <c r="R609" s="2"/>
      <c r="S609" s="2"/>
    </row>
    <row r="610">
      <c r="A610" s="26" t="s">
        <v>1010</v>
      </c>
      <c r="B610" s="27">
        <v>114801.0</v>
      </c>
      <c r="C610" s="27" t="s">
        <v>1011</v>
      </c>
      <c r="D610" s="28" t="s">
        <v>28</v>
      </c>
      <c r="E610" s="28">
        <v>440.0</v>
      </c>
      <c r="F610" s="28">
        <v>86.0</v>
      </c>
      <c r="G610" s="28">
        <v>0.0</v>
      </c>
      <c r="H610" s="28" t="s">
        <v>869</v>
      </c>
      <c r="I610" s="30" t="s">
        <v>176</v>
      </c>
      <c r="J610" s="30">
        <v>0.0</v>
      </c>
      <c r="K610" s="31" t="s">
        <v>115</v>
      </c>
      <c r="L610" s="32" t="s">
        <v>183</v>
      </c>
      <c r="M610" s="33"/>
      <c r="N610" s="36">
        <v>714201.0</v>
      </c>
      <c r="O610" s="34"/>
      <c r="P610" s="2"/>
      <c r="Q610" s="2"/>
      <c r="R610" s="2"/>
      <c r="S610" s="2"/>
    </row>
    <row r="611">
      <c r="A611" s="26" t="s">
        <v>1012</v>
      </c>
      <c r="B611" s="27">
        <v>114903.0</v>
      </c>
      <c r="C611" s="27" t="s">
        <v>1013</v>
      </c>
      <c r="D611" s="28" t="s">
        <v>28</v>
      </c>
      <c r="E611" s="28">
        <v>1352.4</v>
      </c>
      <c r="F611" s="28">
        <v>167.93</v>
      </c>
      <c r="G611" s="28">
        <v>0.0</v>
      </c>
      <c r="H611" s="28" t="s">
        <v>91</v>
      </c>
      <c r="I611" s="30" t="s">
        <v>87</v>
      </c>
      <c r="J611" s="30">
        <v>0.0</v>
      </c>
      <c r="K611" s="31" t="s">
        <v>115</v>
      </c>
      <c r="L611" s="32" t="s">
        <v>1014</v>
      </c>
      <c r="M611" s="33"/>
      <c r="N611" s="34"/>
      <c r="O611" s="34"/>
      <c r="P611" s="2"/>
      <c r="Q611" s="2"/>
      <c r="R611" s="2"/>
      <c r="S611" s="2"/>
    </row>
    <row r="612">
      <c r="A612" s="26" t="s">
        <v>1015</v>
      </c>
      <c r="B612" s="27">
        <v>114903.0</v>
      </c>
      <c r="C612" s="27" t="s">
        <v>1016</v>
      </c>
      <c r="D612" s="28" t="s">
        <v>28</v>
      </c>
      <c r="E612" s="28">
        <v>1352.4</v>
      </c>
      <c r="F612" s="28">
        <v>168.0</v>
      </c>
      <c r="G612" s="28">
        <v>0.0</v>
      </c>
      <c r="H612" s="28" t="s">
        <v>91</v>
      </c>
      <c r="I612" s="30" t="s">
        <v>87</v>
      </c>
      <c r="J612" s="30">
        <v>0.0</v>
      </c>
      <c r="K612" s="31" t="s">
        <v>24</v>
      </c>
      <c r="L612" s="32" t="s">
        <v>1017</v>
      </c>
      <c r="M612" s="33"/>
      <c r="N612" s="34"/>
      <c r="O612" s="34"/>
      <c r="P612" s="2"/>
      <c r="Q612" s="2"/>
      <c r="R612" s="2"/>
      <c r="S612" s="2"/>
    </row>
    <row r="613">
      <c r="A613" s="26" t="s">
        <v>1018</v>
      </c>
      <c r="B613" s="27">
        <v>114903.0</v>
      </c>
      <c r="C613" s="27" t="s">
        <v>1019</v>
      </c>
      <c r="D613" s="28" t="s">
        <v>28</v>
      </c>
      <c r="E613" s="28">
        <v>1352.4</v>
      </c>
      <c r="F613" s="28">
        <v>168.0</v>
      </c>
      <c r="G613" s="28">
        <v>0.0</v>
      </c>
      <c r="H613" s="28" t="s">
        <v>91</v>
      </c>
      <c r="I613" s="30" t="s">
        <v>87</v>
      </c>
      <c r="J613" s="30">
        <v>0.0</v>
      </c>
      <c r="K613" s="31" t="s">
        <v>115</v>
      </c>
      <c r="L613" s="32" t="s">
        <v>1020</v>
      </c>
      <c r="M613" s="33"/>
      <c r="N613" s="34"/>
      <c r="O613" s="34"/>
      <c r="P613" s="2"/>
      <c r="Q613" s="2"/>
      <c r="R613" s="2"/>
      <c r="S613" s="2"/>
    </row>
    <row r="614">
      <c r="A614" s="26" t="s">
        <v>1021</v>
      </c>
      <c r="B614" s="27">
        <v>114903.0</v>
      </c>
      <c r="C614" s="27" t="s">
        <v>1022</v>
      </c>
      <c r="D614" s="28" t="s">
        <v>28</v>
      </c>
      <c r="E614" s="28">
        <v>1352.4</v>
      </c>
      <c r="F614" s="28">
        <v>168.0</v>
      </c>
      <c r="G614" s="28">
        <v>0.0</v>
      </c>
      <c r="H614" s="28" t="s">
        <v>91</v>
      </c>
      <c r="I614" s="30" t="s">
        <v>87</v>
      </c>
      <c r="J614" s="30">
        <v>0.0</v>
      </c>
      <c r="K614" s="31" t="s">
        <v>24</v>
      </c>
      <c r="L614" s="32" t="s">
        <v>1023</v>
      </c>
      <c r="M614" s="33"/>
      <c r="N614" s="34"/>
      <c r="O614" s="34"/>
      <c r="P614" s="2"/>
      <c r="Q614" s="2"/>
      <c r="R614" s="2"/>
      <c r="S614" s="2"/>
    </row>
    <row r="615">
      <c r="A615" s="26" t="s">
        <v>1024</v>
      </c>
      <c r="B615" s="27">
        <v>114903.0</v>
      </c>
      <c r="C615" s="27" t="s">
        <v>1025</v>
      </c>
      <c r="D615" s="28" t="s">
        <v>28</v>
      </c>
      <c r="E615" s="28">
        <v>1352.4</v>
      </c>
      <c r="F615" s="28">
        <v>168.0</v>
      </c>
      <c r="G615" s="28">
        <v>0.0</v>
      </c>
      <c r="H615" s="28" t="s">
        <v>91</v>
      </c>
      <c r="I615" s="30" t="s">
        <v>87</v>
      </c>
      <c r="J615" s="30">
        <v>0.0</v>
      </c>
      <c r="K615" s="31" t="s">
        <v>115</v>
      </c>
      <c r="L615" s="32" t="s">
        <v>1026</v>
      </c>
      <c r="M615" s="33"/>
      <c r="N615" s="36">
        <v>714709.0</v>
      </c>
      <c r="O615" s="34"/>
      <c r="P615" s="2"/>
      <c r="Q615" s="2"/>
      <c r="R615" s="2"/>
      <c r="S615" s="2"/>
    </row>
    <row r="616">
      <c r="A616" s="26" t="s">
        <v>1027</v>
      </c>
      <c r="B616" s="27">
        <v>114903.0</v>
      </c>
      <c r="C616" s="27" t="s">
        <v>1028</v>
      </c>
      <c r="D616" s="28" t="s">
        <v>28</v>
      </c>
      <c r="E616" s="28">
        <v>1352.4</v>
      </c>
      <c r="F616" s="28">
        <v>176.0</v>
      </c>
      <c r="G616" s="28" t="s">
        <v>65</v>
      </c>
      <c r="H616" s="28" t="s">
        <v>119</v>
      </c>
      <c r="I616" s="30" t="s">
        <v>87</v>
      </c>
      <c r="J616" s="30">
        <v>0.0</v>
      </c>
      <c r="K616" s="31" t="s">
        <v>24</v>
      </c>
      <c r="L616" s="32" t="s">
        <v>1029</v>
      </c>
      <c r="M616" s="33"/>
      <c r="N616" s="34"/>
      <c r="O616" s="34"/>
      <c r="P616" s="2"/>
      <c r="Q616" s="2"/>
      <c r="R616" s="2"/>
      <c r="S616" s="2"/>
    </row>
    <row r="617">
      <c r="A617" s="26" t="s">
        <v>1030</v>
      </c>
      <c r="B617" s="27">
        <v>114903.0</v>
      </c>
      <c r="C617" s="27" t="s">
        <v>1031</v>
      </c>
      <c r="D617" s="28" t="s">
        <v>28</v>
      </c>
      <c r="E617" s="28">
        <v>1352.4</v>
      </c>
      <c r="F617" s="28">
        <v>168.0</v>
      </c>
      <c r="G617" s="28">
        <v>0.0</v>
      </c>
      <c r="H617" s="28" t="s">
        <v>91</v>
      </c>
      <c r="I617" s="30" t="s">
        <v>87</v>
      </c>
      <c r="J617" s="30">
        <v>0.0</v>
      </c>
      <c r="K617" s="31" t="s">
        <v>115</v>
      </c>
      <c r="L617" s="32" t="s">
        <v>1032</v>
      </c>
      <c r="M617" s="33"/>
      <c r="N617" s="34"/>
      <c r="O617" s="34"/>
      <c r="P617" s="2"/>
      <c r="Q617" s="2"/>
      <c r="R617" s="2"/>
      <c r="S617" s="2"/>
    </row>
    <row r="618">
      <c r="A618" s="26" t="s">
        <v>1033</v>
      </c>
      <c r="B618" s="27">
        <v>114903.0</v>
      </c>
      <c r="C618" s="27" t="s">
        <v>1034</v>
      </c>
      <c r="D618" s="28" t="s">
        <v>28</v>
      </c>
      <c r="E618" s="28">
        <v>1352.4</v>
      </c>
      <c r="F618" s="28">
        <v>168.0</v>
      </c>
      <c r="G618" s="28">
        <v>0.0</v>
      </c>
      <c r="H618" s="28" t="s">
        <v>91</v>
      </c>
      <c r="I618" s="30" t="s">
        <v>87</v>
      </c>
      <c r="J618" s="30">
        <v>0.0</v>
      </c>
      <c r="K618" s="31" t="s">
        <v>58</v>
      </c>
      <c r="L618" s="32" t="s">
        <v>1035</v>
      </c>
      <c r="M618" s="33"/>
      <c r="N618" s="36">
        <v>714309.0</v>
      </c>
      <c r="O618" s="34"/>
      <c r="P618" s="2"/>
      <c r="Q618" s="2"/>
      <c r="R618" s="2"/>
      <c r="S618" s="2"/>
    </row>
    <row r="619">
      <c r="A619" s="26" t="s">
        <v>1036</v>
      </c>
      <c r="B619" s="27">
        <v>114903.0</v>
      </c>
      <c r="C619" s="27" t="s">
        <v>1037</v>
      </c>
      <c r="D619" s="28" t="s">
        <v>28</v>
      </c>
      <c r="E619" s="28">
        <v>1352.4</v>
      </c>
      <c r="F619" s="28">
        <v>168.0</v>
      </c>
      <c r="G619" s="28">
        <v>0.0</v>
      </c>
      <c r="H619" s="28" t="s">
        <v>91</v>
      </c>
      <c r="I619" s="30" t="s">
        <v>87</v>
      </c>
      <c r="J619" s="30">
        <v>0.0</v>
      </c>
      <c r="K619" s="31" t="s">
        <v>58</v>
      </c>
      <c r="L619" s="32" t="s">
        <v>1038</v>
      </c>
      <c r="M619" s="33"/>
      <c r="N619" s="34"/>
      <c r="O619" s="34"/>
      <c r="P619" s="2"/>
      <c r="Q619" s="2"/>
      <c r="R619" s="2"/>
      <c r="S619" s="2"/>
    </row>
    <row r="620">
      <c r="A620" s="26" t="s">
        <v>1039</v>
      </c>
      <c r="B620" s="27">
        <v>114903.0</v>
      </c>
      <c r="C620" s="27" t="s">
        <v>1040</v>
      </c>
      <c r="D620" s="28" t="s">
        <v>28</v>
      </c>
      <c r="E620" s="28">
        <v>1352.4</v>
      </c>
      <c r="F620" s="28">
        <v>168.0</v>
      </c>
      <c r="G620" s="28">
        <v>0.0</v>
      </c>
      <c r="H620" s="28" t="s">
        <v>91</v>
      </c>
      <c r="I620" s="30" t="s">
        <v>87</v>
      </c>
      <c r="J620" s="30">
        <v>0.0</v>
      </c>
      <c r="K620" s="31" t="s">
        <v>115</v>
      </c>
      <c r="L620" s="32" t="s">
        <v>1041</v>
      </c>
      <c r="M620" s="33"/>
      <c r="N620" s="36">
        <v>714708.0</v>
      </c>
      <c r="O620" s="34"/>
      <c r="P620" s="2"/>
      <c r="Q620" s="2"/>
      <c r="R620" s="2"/>
      <c r="S620" s="2"/>
    </row>
    <row r="621">
      <c r="A621" s="26" t="s">
        <v>1042</v>
      </c>
      <c r="B621" s="27">
        <v>114903.0</v>
      </c>
      <c r="C621" s="27" t="s">
        <v>1043</v>
      </c>
      <c r="D621" s="28" t="s">
        <v>28</v>
      </c>
      <c r="E621" s="28">
        <v>1352.4</v>
      </c>
      <c r="F621" s="28">
        <v>168.0</v>
      </c>
      <c r="G621" s="28">
        <v>0.0</v>
      </c>
      <c r="H621" s="28" t="s">
        <v>91</v>
      </c>
      <c r="I621" s="30" t="s">
        <v>87</v>
      </c>
      <c r="J621" s="30">
        <v>0.0</v>
      </c>
      <c r="K621" s="31" t="s">
        <v>24</v>
      </c>
      <c r="L621" s="32" t="s">
        <v>1044</v>
      </c>
      <c r="M621" s="33"/>
      <c r="N621" s="34"/>
      <c r="O621" s="34"/>
      <c r="P621" s="2"/>
      <c r="Q621" s="2"/>
      <c r="R621" s="2"/>
      <c r="S621" s="2"/>
    </row>
    <row r="622">
      <c r="A622" s="26" t="s">
        <v>1045</v>
      </c>
      <c r="B622" s="27">
        <v>1.14955002E8</v>
      </c>
      <c r="C622" s="27" t="s">
        <v>1046</v>
      </c>
      <c r="D622" s="28" t="s">
        <v>28</v>
      </c>
      <c r="E622" s="28">
        <v>440.0</v>
      </c>
      <c r="F622" s="28">
        <v>86.0</v>
      </c>
      <c r="G622" s="28">
        <v>0.0</v>
      </c>
      <c r="H622" s="28" t="s">
        <v>1047</v>
      </c>
      <c r="I622" s="30" t="s">
        <v>302</v>
      </c>
      <c r="J622" s="30">
        <v>0.0</v>
      </c>
      <c r="K622" s="31" t="s">
        <v>24</v>
      </c>
      <c r="L622" s="32" t="s">
        <v>1035</v>
      </c>
      <c r="M622" s="33"/>
      <c r="N622" s="34"/>
      <c r="O622" s="34"/>
      <c r="P622" s="2"/>
      <c r="Q622" s="2"/>
      <c r="R622" s="2"/>
      <c r="S622" s="2"/>
    </row>
    <row r="623">
      <c r="A623" s="26" t="s">
        <v>1048</v>
      </c>
      <c r="B623" s="27">
        <v>115001.0</v>
      </c>
      <c r="C623" s="27" t="s">
        <v>1049</v>
      </c>
      <c r="D623" s="28" t="s">
        <v>28</v>
      </c>
      <c r="E623" s="28">
        <v>693.0</v>
      </c>
      <c r="F623" s="28">
        <v>86.0</v>
      </c>
      <c r="G623" s="28" t="s">
        <v>1050</v>
      </c>
      <c r="H623" s="28" t="s">
        <v>1051</v>
      </c>
      <c r="I623" s="30" t="s">
        <v>384</v>
      </c>
      <c r="J623" s="30">
        <v>0.0</v>
      </c>
      <c r="K623" s="31" t="s">
        <v>58</v>
      </c>
      <c r="L623" s="32" t="s">
        <v>1035</v>
      </c>
      <c r="M623" s="33"/>
      <c r="N623" s="34"/>
      <c r="O623" s="34"/>
      <c r="P623" s="2"/>
      <c r="Q623" s="2"/>
      <c r="R623" s="2"/>
      <c r="S623" s="2"/>
    </row>
    <row r="624">
      <c r="A624" s="26" t="s">
        <v>1052</v>
      </c>
      <c r="B624" s="27">
        <v>156301.0</v>
      </c>
      <c r="C624" s="27" t="s">
        <v>1053</v>
      </c>
      <c r="D624" s="28" t="s">
        <v>28</v>
      </c>
      <c r="E624" s="28">
        <v>693.0</v>
      </c>
      <c r="F624" s="28">
        <v>86.0</v>
      </c>
      <c r="G624" s="28" t="s">
        <v>1050</v>
      </c>
      <c r="H624" s="28" t="s">
        <v>1051</v>
      </c>
      <c r="I624" s="30" t="s">
        <v>384</v>
      </c>
      <c r="J624" s="30">
        <v>0.0</v>
      </c>
      <c r="K624" s="31" t="s">
        <v>58</v>
      </c>
      <c r="L624" s="32" t="s">
        <v>1035</v>
      </c>
      <c r="M624" s="33"/>
      <c r="N624" s="34"/>
      <c r="O624" s="34"/>
      <c r="P624" s="2"/>
      <c r="Q624" s="2"/>
      <c r="R624" s="2"/>
      <c r="S624" s="2"/>
    </row>
    <row r="625">
      <c r="A625" s="26" t="s">
        <v>1054</v>
      </c>
      <c r="B625" s="27">
        <v>115101.0</v>
      </c>
      <c r="C625" s="27" t="s">
        <v>1055</v>
      </c>
      <c r="D625" s="28" t="s">
        <v>28</v>
      </c>
      <c r="E625" s="28">
        <v>1352.4</v>
      </c>
      <c r="F625" s="28">
        <v>168.0</v>
      </c>
      <c r="G625" s="28">
        <v>0.0</v>
      </c>
      <c r="H625" s="28" t="s">
        <v>164</v>
      </c>
      <c r="I625" s="30" t="s">
        <v>92</v>
      </c>
      <c r="J625" s="30">
        <v>0.0</v>
      </c>
      <c r="K625" s="31" t="s">
        <v>24</v>
      </c>
      <c r="L625" s="32" t="s">
        <v>143</v>
      </c>
      <c r="M625" s="33"/>
      <c r="N625" s="34"/>
      <c r="O625" s="34"/>
      <c r="P625" s="2"/>
      <c r="Q625" s="2"/>
      <c r="R625" s="2"/>
      <c r="S625" s="2"/>
    </row>
    <row r="626">
      <c r="A626" s="26" t="s">
        <v>1056</v>
      </c>
      <c r="B626" s="27">
        <v>115101.0</v>
      </c>
      <c r="C626" s="27" t="s">
        <v>1057</v>
      </c>
      <c r="D626" s="28" t="s">
        <v>28</v>
      </c>
      <c r="E626" s="28">
        <v>1352.4</v>
      </c>
      <c r="F626" s="28">
        <v>168.0</v>
      </c>
      <c r="G626" s="28">
        <v>0.0</v>
      </c>
      <c r="H626" s="28" t="s">
        <v>91</v>
      </c>
      <c r="I626" s="30" t="s">
        <v>92</v>
      </c>
      <c r="J626" s="30">
        <v>0.0</v>
      </c>
      <c r="K626" s="31" t="s">
        <v>58</v>
      </c>
      <c r="L626" s="32" t="s">
        <v>998</v>
      </c>
      <c r="M626" s="33"/>
      <c r="N626" s="34"/>
      <c r="O626" s="34"/>
      <c r="P626" s="2"/>
      <c r="Q626" s="2"/>
      <c r="R626" s="2"/>
      <c r="S626" s="2"/>
    </row>
    <row r="627">
      <c r="A627" s="26" t="s">
        <v>1058</v>
      </c>
      <c r="B627" s="27">
        <v>115101.0</v>
      </c>
      <c r="C627" s="27" t="s">
        <v>1059</v>
      </c>
      <c r="D627" s="28" t="s">
        <v>28</v>
      </c>
      <c r="E627" s="28">
        <v>1352.4</v>
      </c>
      <c r="F627" s="28">
        <v>168.0</v>
      </c>
      <c r="G627" s="28">
        <v>0.0</v>
      </c>
      <c r="H627" s="28" t="s">
        <v>164</v>
      </c>
      <c r="I627" s="30" t="s">
        <v>92</v>
      </c>
      <c r="J627" s="30">
        <v>0.0</v>
      </c>
      <c r="K627" s="31" t="s">
        <v>58</v>
      </c>
      <c r="L627" s="32" t="s">
        <v>183</v>
      </c>
      <c r="M627" s="33"/>
      <c r="N627" s="34"/>
      <c r="O627" s="34"/>
      <c r="P627" s="2"/>
      <c r="Q627" s="2"/>
      <c r="R627" s="2"/>
      <c r="S627" s="2"/>
    </row>
    <row r="628">
      <c r="A628" s="26" t="s">
        <v>1060</v>
      </c>
      <c r="B628" s="27">
        <v>115101.0</v>
      </c>
      <c r="C628" s="27" t="s">
        <v>1061</v>
      </c>
      <c r="D628" s="28" t="s">
        <v>99</v>
      </c>
      <c r="E628" s="28">
        <v>42.0</v>
      </c>
      <c r="F628" s="29">
        <v>1.0</v>
      </c>
      <c r="G628" s="28">
        <v>0.0</v>
      </c>
      <c r="H628" s="28" t="s">
        <v>100</v>
      </c>
      <c r="I628" s="30">
        <v>99521.0</v>
      </c>
      <c r="J628" s="30">
        <v>0.0</v>
      </c>
      <c r="K628" s="31" t="s">
        <v>24</v>
      </c>
      <c r="L628" s="32" t="s">
        <v>998</v>
      </c>
      <c r="M628" s="33"/>
      <c r="N628" s="34"/>
      <c r="O628" s="34"/>
      <c r="P628" s="2"/>
      <c r="Q628" s="2"/>
      <c r="R628" s="2"/>
      <c r="S628" s="2"/>
    </row>
    <row r="629">
      <c r="A629" s="26" t="s">
        <v>1062</v>
      </c>
      <c r="B629" s="27">
        <v>115201.0</v>
      </c>
      <c r="C629" s="27" t="s">
        <v>1063</v>
      </c>
      <c r="D629" s="28" t="s">
        <v>28</v>
      </c>
      <c r="E629" s="28">
        <v>440.0</v>
      </c>
      <c r="F629" s="28">
        <v>86.0</v>
      </c>
      <c r="G629" s="28">
        <v>0.0</v>
      </c>
      <c r="H629" s="28" t="s">
        <v>735</v>
      </c>
      <c r="I629" s="30" t="s">
        <v>405</v>
      </c>
      <c r="J629" s="30">
        <v>0.0</v>
      </c>
      <c r="K629" s="31" t="s">
        <v>58</v>
      </c>
      <c r="L629" s="32" t="s">
        <v>25</v>
      </c>
      <c r="M629" s="33"/>
      <c r="N629" s="36">
        <v>715103.0</v>
      </c>
      <c r="O629" s="34"/>
      <c r="P629" s="2"/>
      <c r="Q629" s="2"/>
      <c r="R629" s="2"/>
      <c r="S629" s="2"/>
    </row>
    <row r="630">
      <c r="A630" s="26" t="s">
        <v>1064</v>
      </c>
      <c r="B630" s="27">
        <v>115201.0</v>
      </c>
      <c r="C630" s="27" t="s">
        <v>1065</v>
      </c>
      <c r="D630" s="28" t="s">
        <v>28</v>
      </c>
      <c r="E630" s="28">
        <v>440.0</v>
      </c>
      <c r="F630" s="28">
        <v>86.0</v>
      </c>
      <c r="G630" s="28">
        <v>0.0</v>
      </c>
      <c r="H630" s="28" t="s">
        <v>735</v>
      </c>
      <c r="I630" s="30" t="s">
        <v>405</v>
      </c>
      <c r="J630" s="30">
        <v>0.0</v>
      </c>
      <c r="K630" s="31">
        <v>0.0</v>
      </c>
      <c r="L630" s="32" t="s">
        <v>587</v>
      </c>
      <c r="M630" s="33"/>
      <c r="N630" s="36">
        <v>200231.0</v>
      </c>
      <c r="O630" s="36">
        <v>714604.0</v>
      </c>
      <c r="P630" s="2"/>
      <c r="Q630" s="2"/>
      <c r="R630" s="2"/>
      <c r="S630" s="2"/>
    </row>
    <row r="631">
      <c r="A631" s="26" t="s">
        <v>1066</v>
      </c>
      <c r="B631" s="27">
        <v>116001.0</v>
      </c>
      <c r="C631" s="27" t="s">
        <v>1067</v>
      </c>
      <c r="D631" s="28" t="s">
        <v>28</v>
      </c>
      <c r="E631" s="28">
        <v>1352.4</v>
      </c>
      <c r="F631" s="28">
        <v>168.0</v>
      </c>
      <c r="G631" s="28">
        <v>0.0</v>
      </c>
      <c r="H631" s="28" t="s">
        <v>91</v>
      </c>
      <c r="I631" s="30" t="s">
        <v>92</v>
      </c>
      <c r="J631" s="30">
        <v>0.0</v>
      </c>
      <c r="K631" s="31" t="s">
        <v>115</v>
      </c>
      <c r="L631" s="32" t="s">
        <v>998</v>
      </c>
      <c r="M631" s="33"/>
      <c r="N631" s="34"/>
      <c r="O631" s="34"/>
      <c r="P631" s="2"/>
      <c r="Q631" s="2"/>
      <c r="R631" s="2"/>
      <c r="S631" s="2"/>
    </row>
    <row r="632">
      <c r="A632" s="26" t="s">
        <v>1068</v>
      </c>
      <c r="B632" s="27">
        <v>116001.0</v>
      </c>
      <c r="C632" s="27" t="s">
        <v>1069</v>
      </c>
      <c r="D632" s="28" t="s">
        <v>28</v>
      </c>
      <c r="E632" s="28">
        <v>1352.4</v>
      </c>
      <c r="F632" s="28">
        <v>168.0</v>
      </c>
      <c r="G632" s="28">
        <v>0.0</v>
      </c>
      <c r="H632" s="28" t="s">
        <v>164</v>
      </c>
      <c r="I632" s="30" t="s">
        <v>92</v>
      </c>
      <c r="J632" s="30">
        <v>0.0</v>
      </c>
      <c r="K632" s="31" t="s">
        <v>115</v>
      </c>
      <c r="L632" s="32" t="s">
        <v>67</v>
      </c>
      <c r="M632" s="33"/>
      <c r="N632" s="34"/>
      <c r="O632" s="34"/>
      <c r="P632" s="2"/>
      <c r="Q632" s="2"/>
      <c r="R632" s="2"/>
      <c r="S632" s="2"/>
    </row>
    <row r="633">
      <c r="A633" s="26" t="s">
        <v>1070</v>
      </c>
      <c r="B633" s="27">
        <v>116101.0</v>
      </c>
      <c r="C633" s="27" t="s">
        <v>1071</v>
      </c>
      <c r="D633" s="28" t="s">
        <v>28</v>
      </c>
      <c r="E633" s="28">
        <v>1352.4</v>
      </c>
      <c r="F633" s="28">
        <v>168.0</v>
      </c>
      <c r="G633" s="28" t="s">
        <v>96</v>
      </c>
      <c r="H633" s="28" t="s">
        <v>114</v>
      </c>
      <c r="I633" s="30" t="s">
        <v>66</v>
      </c>
      <c r="J633" s="30">
        <v>0.0</v>
      </c>
      <c r="K633" s="31" t="s">
        <v>24</v>
      </c>
      <c r="L633" s="32" t="s">
        <v>1072</v>
      </c>
      <c r="M633" s="33"/>
      <c r="N633" s="34"/>
      <c r="O633" s="34"/>
      <c r="P633" s="2"/>
      <c r="Q633" s="2"/>
      <c r="R633" s="2"/>
      <c r="S633" s="2"/>
    </row>
    <row r="634">
      <c r="A634" s="26" t="s">
        <v>1073</v>
      </c>
      <c r="B634" s="42"/>
      <c r="C634" s="27" t="s">
        <v>1074</v>
      </c>
      <c r="D634" s="28" t="s">
        <v>28</v>
      </c>
      <c r="E634" s="28">
        <v>1352.4</v>
      </c>
      <c r="F634" s="28">
        <v>168.0</v>
      </c>
      <c r="G634" s="28">
        <v>0.0</v>
      </c>
      <c r="H634" s="28" t="s">
        <v>114</v>
      </c>
      <c r="I634" s="30" t="s">
        <v>87</v>
      </c>
      <c r="J634" s="30">
        <v>0.0</v>
      </c>
      <c r="K634" s="31" t="s">
        <v>58</v>
      </c>
      <c r="L634" s="32" t="s">
        <v>1075</v>
      </c>
      <c r="M634" s="33"/>
      <c r="N634" s="36">
        <v>714708.0</v>
      </c>
      <c r="O634" s="34"/>
      <c r="P634" s="2"/>
      <c r="Q634" s="2"/>
      <c r="R634" s="2"/>
      <c r="S634" s="2"/>
    </row>
    <row r="635">
      <c r="A635" s="26" t="s">
        <v>1076</v>
      </c>
      <c r="B635" s="27">
        <v>1162101.0</v>
      </c>
      <c r="C635" s="27" t="s">
        <v>1077</v>
      </c>
      <c r="D635" s="28" t="s">
        <v>28</v>
      </c>
      <c r="E635" s="28">
        <v>1352.4</v>
      </c>
      <c r="F635" s="28">
        <v>168.0</v>
      </c>
      <c r="G635" s="28">
        <v>0.0</v>
      </c>
      <c r="H635" s="28" t="s">
        <v>1078</v>
      </c>
      <c r="I635" s="30" t="s">
        <v>87</v>
      </c>
      <c r="J635" s="30" t="s">
        <v>1079</v>
      </c>
      <c r="K635" s="31" t="s">
        <v>58</v>
      </c>
      <c r="L635" s="32" t="s">
        <v>1075</v>
      </c>
      <c r="M635" s="33"/>
      <c r="N635" s="36">
        <v>714708.0</v>
      </c>
      <c r="O635" s="34"/>
      <c r="P635" s="2"/>
      <c r="Q635" s="2"/>
      <c r="R635" s="2"/>
      <c r="S635" s="2"/>
    </row>
    <row r="636">
      <c r="A636" s="26" t="s">
        <v>1080</v>
      </c>
      <c r="B636" s="27">
        <v>1162301.0</v>
      </c>
      <c r="C636" s="27" t="s">
        <v>1081</v>
      </c>
      <c r="D636" s="28" t="s">
        <v>28</v>
      </c>
      <c r="E636" s="28">
        <v>1352.4</v>
      </c>
      <c r="F636" s="28">
        <v>168.0</v>
      </c>
      <c r="G636" s="28">
        <v>0.0</v>
      </c>
      <c r="H636" s="28" t="s">
        <v>1078</v>
      </c>
      <c r="I636" s="30" t="s">
        <v>87</v>
      </c>
      <c r="J636" s="30" t="s">
        <v>1079</v>
      </c>
      <c r="K636" s="31" t="s">
        <v>58</v>
      </c>
      <c r="L636" s="32" t="s">
        <v>1075</v>
      </c>
      <c r="M636" s="33"/>
      <c r="N636" s="36">
        <v>714708.0</v>
      </c>
      <c r="O636" s="34"/>
      <c r="P636" s="2"/>
      <c r="Q636" s="2"/>
      <c r="R636" s="2"/>
      <c r="S636" s="2"/>
    </row>
    <row r="637">
      <c r="A637" s="26" t="s">
        <v>1082</v>
      </c>
      <c r="B637" s="27">
        <v>116301.0</v>
      </c>
      <c r="C637" s="27" t="s">
        <v>1083</v>
      </c>
      <c r="D637" s="28" t="s">
        <v>28</v>
      </c>
      <c r="E637" s="28">
        <v>1008.0</v>
      </c>
      <c r="F637" s="28">
        <v>125.0</v>
      </c>
      <c r="G637" s="28" t="s">
        <v>65</v>
      </c>
      <c r="H637" s="28" t="s">
        <v>86</v>
      </c>
      <c r="I637" s="30" t="s">
        <v>87</v>
      </c>
      <c r="J637" s="30" t="s">
        <v>196</v>
      </c>
      <c r="K637" s="31" t="s">
        <v>58</v>
      </c>
      <c r="L637" s="32" t="s">
        <v>542</v>
      </c>
      <c r="M637" s="33"/>
      <c r="N637" s="36">
        <v>714504.0</v>
      </c>
      <c r="O637" s="34"/>
      <c r="P637" s="2"/>
      <c r="Q637" s="2"/>
      <c r="R637" s="2"/>
      <c r="S637" s="2"/>
    </row>
    <row r="638">
      <c r="A638" s="26" t="s">
        <v>1084</v>
      </c>
      <c r="B638" s="27">
        <v>116301.0</v>
      </c>
      <c r="C638" s="27" t="s">
        <v>1085</v>
      </c>
      <c r="D638" s="28" t="s">
        <v>28</v>
      </c>
      <c r="E638" s="28">
        <v>1008.0</v>
      </c>
      <c r="F638" s="28">
        <v>125.0</v>
      </c>
      <c r="G638" s="28" t="s">
        <v>65</v>
      </c>
      <c r="H638" s="28" t="s">
        <v>86</v>
      </c>
      <c r="I638" s="30" t="s">
        <v>87</v>
      </c>
      <c r="J638" s="30" t="s">
        <v>196</v>
      </c>
      <c r="K638" s="31">
        <v>0.0</v>
      </c>
      <c r="L638" s="32" t="s">
        <v>143</v>
      </c>
      <c r="M638" s="33"/>
      <c r="N638" s="34"/>
      <c r="O638" s="34"/>
      <c r="P638" s="2"/>
      <c r="Q638" s="2"/>
      <c r="R638" s="2"/>
      <c r="S638" s="2"/>
    </row>
    <row r="639">
      <c r="A639" s="26" t="s">
        <v>1086</v>
      </c>
      <c r="B639" s="27">
        <v>116601.0</v>
      </c>
      <c r="C639" s="27" t="s">
        <v>1087</v>
      </c>
      <c r="D639" s="28" t="s">
        <v>28</v>
      </c>
      <c r="E639" s="28">
        <v>1008.0</v>
      </c>
      <c r="F639" s="28">
        <v>125.0</v>
      </c>
      <c r="G639" s="28">
        <v>0.0</v>
      </c>
      <c r="H639" s="28">
        <v>9916.0</v>
      </c>
      <c r="I639" s="38"/>
      <c r="J639" s="38"/>
      <c r="K639" s="31" t="s">
        <v>58</v>
      </c>
      <c r="L639" s="32" t="s">
        <v>542</v>
      </c>
      <c r="M639" s="33"/>
      <c r="N639" s="36">
        <v>714506.0</v>
      </c>
      <c r="O639" s="34"/>
      <c r="P639" s="2"/>
      <c r="Q639" s="2"/>
      <c r="R639" s="2"/>
      <c r="S639" s="2"/>
    </row>
    <row r="640">
      <c r="A640" s="26" t="s">
        <v>1088</v>
      </c>
      <c r="B640" s="27">
        <v>116601.0</v>
      </c>
      <c r="C640" s="27" t="s">
        <v>1089</v>
      </c>
      <c r="D640" s="28" t="s">
        <v>28</v>
      </c>
      <c r="E640" s="28">
        <v>1352.4</v>
      </c>
      <c r="F640" s="28">
        <v>168.0</v>
      </c>
      <c r="G640" s="28">
        <v>0.0</v>
      </c>
      <c r="H640" s="28" t="s">
        <v>164</v>
      </c>
      <c r="I640" s="30" t="s">
        <v>92</v>
      </c>
      <c r="J640" s="30">
        <v>0.0</v>
      </c>
      <c r="K640" s="31" t="s">
        <v>24</v>
      </c>
      <c r="L640" s="32" t="s">
        <v>67</v>
      </c>
      <c r="M640" s="33"/>
      <c r="N640" s="34"/>
      <c r="O640" s="34"/>
      <c r="P640" s="2"/>
      <c r="Q640" s="2"/>
      <c r="R640" s="2"/>
      <c r="S640" s="2"/>
    </row>
    <row r="641">
      <c r="A641" s="26" t="s">
        <v>1090</v>
      </c>
      <c r="B641" s="27">
        <v>116701.0</v>
      </c>
      <c r="C641" s="27" t="s">
        <v>1091</v>
      </c>
      <c r="D641" s="28" t="s">
        <v>28</v>
      </c>
      <c r="E641" s="28">
        <v>1008.0</v>
      </c>
      <c r="F641" s="28">
        <v>125.0</v>
      </c>
      <c r="G641" s="28">
        <v>0.0</v>
      </c>
      <c r="H641" s="28">
        <v>9916.0</v>
      </c>
      <c r="I641" s="38"/>
      <c r="J641" s="38"/>
      <c r="K641" s="31" t="s">
        <v>58</v>
      </c>
      <c r="L641" s="32" t="s">
        <v>88</v>
      </c>
      <c r="M641" s="33"/>
      <c r="N641" s="36">
        <v>714404.0</v>
      </c>
      <c r="O641" s="34"/>
      <c r="P641" s="2"/>
      <c r="Q641" s="2"/>
      <c r="R641" s="2"/>
      <c r="S641" s="2"/>
    </row>
    <row r="642">
      <c r="A642" s="26" t="s">
        <v>1092</v>
      </c>
      <c r="B642" s="27">
        <v>116701.0</v>
      </c>
      <c r="C642" s="27" t="s">
        <v>1093</v>
      </c>
      <c r="D642" s="28" t="s">
        <v>28</v>
      </c>
      <c r="E642" s="28">
        <v>1008.0</v>
      </c>
      <c r="F642" s="28">
        <v>125.0</v>
      </c>
      <c r="G642" s="28">
        <v>0.0</v>
      </c>
      <c r="H642" s="28">
        <v>9916.0</v>
      </c>
      <c r="I642" s="30" t="s">
        <v>66</v>
      </c>
      <c r="J642" s="30" t="s">
        <v>196</v>
      </c>
      <c r="K642" s="31" t="s">
        <v>58</v>
      </c>
      <c r="L642" s="32" t="s">
        <v>542</v>
      </c>
      <c r="M642" s="33"/>
      <c r="N642" s="36">
        <v>714505.0</v>
      </c>
      <c r="O642" s="34"/>
      <c r="P642" s="2"/>
      <c r="Q642" s="2"/>
      <c r="R642" s="2"/>
      <c r="S642" s="2"/>
    </row>
    <row r="643">
      <c r="A643" s="26" t="s">
        <v>1094</v>
      </c>
      <c r="B643" s="27">
        <v>116701.0</v>
      </c>
      <c r="C643" s="27" t="s">
        <v>1095</v>
      </c>
      <c r="D643" s="28" t="s">
        <v>28</v>
      </c>
      <c r="E643" s="28">
        <v>1352.4</v>
      </c>
      <c r="F643" s="28">
        <v>168.0</v>
      </c>
      <c r="G643" s="28">
        <v>0.0</v>
      </c>
      <c r="H643" s="28" t="s">
        <v>91</v>
      </c>
      <c r="I643" s="30" t="s">
        <v>92</v>
      </c>
      <c r="J643" s="30">
        <v>0.0</v>
      </c>
      <c r="K643" s="31" t="s">
        <v>115</v>
      </c>
      <c r="L643" s="32" t="s">
        <v>1096</v>
      </c>
      <c r="M643" s="33"/>
      <c r="N643" s="34"/>
      <c r="O643" s="34"/>
      <c r="P643" s="2"/>
      <c r="Q643" s="2"/>
      <c r="R643" s="2"/>
      <c r="S643" s="2"/>
    </row>
    <row r="644">
      <c r="A644" s="26" t="s">
        <v>1097</v>
      </c>
      <c r="B644" s="27">
        <v>116701.0</v>
      </c>
      <c r="C644" s="27" t="s">
        <v>1098</v>
      </c>
      <c r="D644" s="28" t="s">
        <v>28</v>
      </c>
      <c r="E644" s="28">
        <v>1352.4</v>
      </c>
      <c r="F644" s="28">
        <v>168.0</v>
      </c>
      <c r="G644" s="28">
        <v>0.0</v>
      </c>
      <c r="H644" s="28" t="s">
        <v>91</v>
      </c>
      <c r="I644" s="38"/>
      <c r="J644" s="38"/>
      <c r="K644" s="31" t="s">
        <v>58</v>
      </c>
      <c r="L644" s="32" t="s">
        <v>978</v>
      </c>
      <c r="M644" s="33"/>
      <c r="N644" s="34"/>
      <c r="O644" s="34"/>
      <c r="P644" s="2"/>
      <c r="Q644" s="2"/>
      <c r="R644" s="2"/>
      <c r="S644" s="2"/>
    </row>
    <row r="645">
      <c r="A645" s="26" t="s">
        <v>1099</v>
      </c>
      <c r="B645" s="27">
        <v>116701.0</v>
      </c>
      <c r="C645" s="27" t="s">
        <v>1100</v>
      </c>
      <c r="D645" s="28" t="s">
        <v>28</v>
      </c>
      <c r="E645" s="28">
        <v>1352.4</v>
      </c>
      <c r="F645" s="28">
        <v>168.0</v>
      </c>
      <c r="G645" s="28">
        <v>0.0</v>
      </c>
      <c r="H645" s="28" t="s">
        <v>164</v>
      </c>
      <c r="I645" s="30" t="s">
        <v>92</v>
      </c>
      <c r="J645" s="30">
        <v>0.0</v>
      </c>
      <c r="K645" s="31" t="s">
        <v>58</v>
      </c>
      <c r="L645" s="32" t="s">
        <v>909</v>
      </c>
      <c r="M645" s="33"/>
      <c r="N645" s="36">
        <v>714707.0</v>
      </c>
      <c r="O645" s="34"/>
      <c r="P645" s="2"/>
      <c r="Q645" s="2"/>
      <c r="R645" s="2"/>
      <c r="S645" s="2"/>
    </row>
    <row r="646">
      <c r="A646" s="26" t="s">
        <v>1101</v>
      </c>
      <c r="B646" s="27">
        <v>116701.0</v>
      </c>
      <c r="C646" s="27" t="s">
        <v>1102</v>
      </c>
      <c r="D646" s="28" t="s">
        <v>99</v>
      </c>
      <c r="E646" s="28">
        <v>42.0</v>
      </c>
      <c r="F646" s="29">
        <v>1.0</v>
      </c>
      <c r="G646" s="28">
        <v>0.0</v>
      </c>
      <c r="H646" s="28" t="s">
        <v>100</v>
      </c>
      <c r="I646" s="30">
        <v>99521.0</v>
      </c>
      <c r="J646" s="30">
        <v>0.0</v>
      </c>
      <c r="K646" s="31" t="s">
        <v>24</v>
      </c>
      <c r="L646" s="32" t="s">
        <v>1096</v>
      </c>
      <c r="M646" s="33"/>
      <c r="N646" s="34"/>
      <c r="O646" s="34"/>
      <c r="P646" s="2"/>
      <c r="Q646" s="2"/>
      <c r="R646" s="2"/>
      <c r="S646" s="2"/>
    </row>
    <row r="647">
      <c r="A647" s="26" t="s">
        <v>1103</v>
      </c>
      <c r="B647" s="27">
        <v>117011.0</v>
      </c>
      <c r="C647" s="27" t="s">
        <v>1104</v>
      </c>
      <c r="D647" s="28" t="s">
        <v>28</v>
      </c>
      <c r="E647" s="28">
        <v>1352.4</v>
      </c>
      <c r="F647" s="28">
        <v>168.0</v>
      </c>
      <c r="G647" s="28">
        <v>0.0</v>
      </c>
      <c r="H647" s="28" t="s">
        <v>91</v>
      </c>
      <c r="I647" s="30" t="s">
        <v>92</v>
      </c>
      <c r="J647" s="30">
        <v>0.0</v>
      </c>
      <c r="K647" s="31" t="s">
        <v>115</v>
      </c>
      <c r="L647" s="32" t="s">
        <v>947</v>
      </c>
      <c r="M647" s="33"/>
      <c r="N647" s="34"/>
      <c r="O647" s="34"/>
      <c r="P647" s="2"/>
      <c r="Q647" s="2"/>
      <c r="R647" s="2"/>
      <c r="S647" s="2"/>
    </row>
    <row r="648">
      <c r="A648" s="26" t="s">
        <v>1105</v>
      </c>
      <c r="B648" s="27">
        <v>117112.0</v>
      </c>
      <c r="C648" s="27" t="s">
        <v>1106</v>
      </c>
      <c r="D648" s="28" t="s">
        <v>28</v>
      </c>
      <c r="E648" s="28">
        <v>1352.4</v>
      </c>
      <c r="F648" s="28">
        <v>168.0</v>
      </c>
      <c r="G648" s="28">
        <v>0.0</v>
      </c>
      <c r="H648" s="28" t="s">
        <v>91</v>
      </c>
      <c r="I648" s="30" t="s">
        <v>87</v>
      </c>
      <c r="J648" s="30">
        <v>0.0</v>
      </c>
      <c r="K648" s="31" t="s">
        <v>115</v>
      </c>
      <c r="L648" s="32" t="s">
        <v>1107</v>
      </c>
      <c r="M648" s="33"/>
      <c r="N648" s="34"/>
      <c r="O648" s="34"/>
      <c r="P648" s="2"/>
      <c r="Q648" s="2"/>
      <c r="R648" s="2"/>
      <c r="S648" s="2"/>
    </row>
    <row r="649">
      <c r="A649" s="26" t="s">
        <v>1108</v>
      </c>
      <c r="B649" s="27">
        <v>117112.0</v>
      </c>
      <c r="C649" s="27" t="s">
        <v>1109</v>
      </c>
      <c r="D649" s="28" t="s">
        <v>28</v>
      </c>
      <c r="E649" s="28">
        <v>1352.4</v>
      </c>
      <c r="F649" s="28">
        <v>168.0</v>
      </c>
      <c r="G649" s="28">
        <v>0.0</v>
      </c>
      <c r="H649" s="28" t="s">
        <v>91</v>
      </c>
      <c r="I649" s="30" t="s">
        <v>92</v>
      </c>
      <c r="J649" s="30">
        <v>0.0</v>
      </c>
      <c r="K649" s="31">
        <v>0.0</v>
      </c>
      <c r="L649" s="32" t="s">
        <v>25</v>
      </c>
      <c r="M649" s="33"/>
      <c r="N649" s="36">
        <v>712401.0</v>
      </c>
      <c r="O649" s="36">
        <v>714105.0</v>
      </c>
      <c r="P649" s="2"/>
      <c r="Q649" s="2"/>
      <c r="R649" s="2"/>
      <c r="S649" s="2"/>
    </row>
    <row r="650">
      <c r="A650" s="26" t="s">
        <v>1110</v>
      </c>
      <c r="B650" s="42"/>
      <c r="C650" s="42"/>
      <c r="D650" s="28" t="s">
        <v>28</v>
      </c>
      <c r="E650" s="28">
        <v>1352.4</v>
      </c>
      <c r="F650" s="28">
        <v>168.0</v>
      </c>
      <c r="G650" s="28">
        <v>0.0</v>
      </c>
      <c r="H650" s="28" t="s">
        <v>164</v>
      </c>
      <c r="I650" s="30" t="s">
        <v>92</v>
      </c>
      <c r="J650" s="30">
        <v>0.0</v>
      </c>
      <c r="K650" s="31" t="s">
        <v>58</v>
      </c>
      <c r="L650" s="32" t="s">
        <v>1111</v>
      </c>
      <c r="M650" s="33"/>
      <c r="N650" s="34"/>
      <c r="O650" s="34"/>
      <c r="P650" s="2"/>
      <c r="Q650" s="2"/>
      <c r="R650" s="2"/>
      <c r="S650" s="2"/>
    </row>
    <row r="651">
      <c r="A651" s="26" t="s">
        <v>1112</v>
      </c>
      <c r="B651" s="42"/>
      <c r="C651" s="42"/>
      <c r="D651" s="28" t="s">
        <v>28</v>
      </c>
      <c r="E651" s="28">
        <v>1352.4</v>
      </c>
      <c r="F651" s="28">
        <v>168.0</v>
      </c>
      <c r="G651" s="28">
        <v>0.0</v>
      </c>
      <c r="H651" s="28" t="s">
        <v>164</v>
      </c>
      <c r="I651" s="30" t="s">
        <v>92</v>
      </c>
      <c r="J651" s="30">
        <v>0.0</v>
      </c>
      <c r="K651" s="31" t="s">
        <v>24</v>
      </c>
      <c r="L651" s="32" t="s">
        <v>1113</v>
      </c>
      <c r="M651" s="33"/>
      <c r="N651" s="34"/>
      <c r="O651" s="34"/>
      <c r="P651" s="2"/>
      <c r="Q651" s="2"/>
      <c r="R651" s="2"/>
      <c r="S651" s="2"/>
    </row>
    <row r="652">
      <c r="A652" s="26" t="s">
        <v>1114</v>
      </c>
      <c r="B652" s="27" t="s">
        <v>1115</v>
      </c>
      <c r="C652" s="27" t="s">
        <v>1116</v>
      </c>
      <c r="D652" s="28" t="s">
        <v>28</v>
      </c>
      <c r="E652" s="28">
        <v>1352.4</v>
      </c>
      <c r="F652" s="28">
        <v>168.0</v>
      </c>
      <c r="G652" s="28">
        <v>0.0</v>
      </c>
      <c r="H652" s="28" t="s">
        <v>164</v>
      </c>
      <c r="I652" s="30" t="s">
        <v>92</v>
      </c>
      <c r="J652" s="30">
        <v>0.0</v>
      </c>
      <c r="K652" s="31">
        <v>0.0</v>
      </c>
      <c r="L652" s="32" t="s">
        <v>143</v>
      </c>
      <c r="M652" s="33"/>
      <c r="N652" s="34"/>
      <c r="O652" s="34"/>
      <c r="P652" s="2"/>
      <c r="Q652" s="2"/>
      <c r="R652" s="2"/>
      <c r="S652" s="2"/>
    </row>
    <row r="653">
      <c r="A653" s="26" t="s">
        <v>1117</v>
      </c>
      <c r="B653" s="27" t="s">
        <v>1115</v>
      </c>
      <c r="C653" s="27" t="s">
        <v>1118</v>
      </c>
      <c r="D653" s="28" t="s">
        <v>28</v>
      </c>
      <c r="E653" s="28">
        <v>1352.4</v>
      </c>
      <c r="F653" s="28">
        <v>168.0</v>
      </c>
      <c r="G653" s="28">
        <v>0.0</v>
      </c>
      <c r="H653" s="28" t="s">
        <v>91</v>
      </c>
      <c r="I653" s="38"/>
      <c r="J653" s="38"/>
      <c r="K653" s="31" t="s">
        <v>24</v>
      </c>
      <c r="L653" s="32" t="s">
        <v>998</v>
      </c>
      <c r="M653" s="33"/>
      <c r="N653" s="34"/>
      <c r="O653" s="34"/>
      <c r="P653" s="2"/>
      <c r="Q653" s="2"/>
      <c r="R653" s="2"/>
      <c r="S653" s="2"/>
    </row>
    <row r="654">
      <c r="A654" s="26" t="s">
        <v>1119</v>
      </c>
      <c r="B654" s="27" t="s">
        <v>1115</v>
      </c>
      <c r="C654" s="27" t="s">
        <v>1120</v>
      </c>
      <c r="D654" s="28" t="s">
        <v>28</v>
      </c>
      <c r="E654" s="28">
        <v>1352.4</v>
      </c>
      <c r="F654" s="28">
        <v>168.0</v>
      </c>
      <c r="G654" s="28">
        <v>0.0</v>
      </c>
      <c r="H654" s="28" t="s">
        <v>164</v>
      </c>
      <c r="I654" s="38"/>
      <c r="J654" s="38"/>
      <c r="K654" s="31" t="s">
        <v>115</v>
      </c>
      <c r="L654" s="32" t="s">
        <v>853</v>
      </c>
      <c r="M654" s="33"/>
      <c r="N654" s="34"/>
      <c r="O654" s="34"/>
      <c r="P654" s="2"/>
      <c r="Q654" s="2"/>
      <c r="R654" s="2"/>
      <c r="S654" s="2"/>
    </row>
    <row r="655">
      <c r="A655" s="26" t="s">
        <v>1121</v>
      </c>
      <c r="B655" s="27" t="s">
        <v>1115</v>
      </c>
      <c r="C655" s="27" t="s">
        <v>1122</v>
      </c>
      <c r="D655" s="28" t="s">
        <v>28</v>
      </c>
      <c r="E655" s="28">
        <v>1352.4</v>
      </c>
      <c r="F655" s="28">
        <v>168.0</v>
      </c>
      <c r="G655" s="28">
        <v>0.0</v>
      </c>
      <c r="H655" s="28" t="s">
        <v>91</v>
      </c>
      <c r="I655" s="30" t="s">
        <v>92</v>
      </c>
      <c r="J655" s="30">
        <v>0.0</v>
      </c>
      <c r="K655" s="31" t="s">
        <v>115</v>
      </c>
      <c r="L655" s="32" t="s">
        <v>93</v>
      </c>
      <c r="M655" s="33"/>
      <c r="N655" s="36">
        <v>714210.0</v>
      </c>
      <c r="O655" s="34"/>
      <c r="P655" s="2"/>
      <c r="Q655" s="2"/>
      <c r="R655" s="2"/>
      <c r="S655" s="2"/>
    </row>
    <row r="656">
      <c r="A656" s="26" t="s">
        <v>1123</v>
      </c>
      <c r="B656" s="52">
        <v>117301.0</v>
      </c>
      <c r="C656" s="27" t="s">
        <v>1124</v>
      </c>
      <c r="D656" s="28" t="s">
        <v>28</v>
      </c>
      <c r="E656" s="28">
        <v>1352.4</v>
      </c>
      <c r="F656" s="28">
        <v>168.0</v>
      </c>
      <c r="G656" s="28">
        <v>0.0</v>
      </c>
      <c r="H656" s="28" t="s">
        <v>164</v>
      </c>
      <c r="I656" s="30" t="s">
        <v>92</v>
      </c>
      <c r="J656" s="30">
        <v>0.0</v>
      </c>
      <c r="K656" s="31">
        <v>0.0</v>
      </c>
      <c r="L656" s="32" t="s">
        <v>67</v>
      </c>
      <c r="M656" s="33"/>
      <c r="N656" s="36">
        <v>714301.0</v>
      </c>
      <c r="O656" s="36">
        <v>713103.0</v>
      </c>
      <c r="P656" s="2"/>
      <c r="Q656" s="2"/>
      <c r="R656" s="2"/>
      <c r="S656" s="2"/>
    </row>
    <row r="657">
      <c r="A657" s="26" t="s">
        <v>1125</v>
      </c>
      <c r="B657" s="27">
        <v>182401.0</v>
      </c>
      <c r="C657" s="27" t="s">
        <v>1126</v>
      </c>
      <c r="D657" s="28" t="s">
        <v>28</v>
      </c>
      <c r="E657" s="28">
        <v>1352.4</v>
      </c>
      <c r="F657" s="28">
        <v>168.0</v>
      </c>
      <c r="G657" s="28">
        <v>0.0</v>
      </c>
      <c r="H657" s="28" t="s">
        <v>91</v>
      </c>
      <c r="I657" s="38"/>
      <c r="J657" s="38"/>
      <c r="K657" s="31" t="s">
        <v>24</v>
      </c>
      <c r="L657" s="32" t="s">
        <v>947</v>
      </c>
      <c r="M657" s="33"/>
      <c r="N657" s="34"/>
      <c r="O657" s="34"/>
      <c r="P657" s="2"/>
      <c r="Q657" s="2"/>
      <c r="R657" s="2"/>
      <c r="S657" s="2"/>
    </row>
    <row r="658">
      <c r="A658" s="26" t="s">
        <v>1127</v>
      </c>
      <c r="B658" s="27">
        <v>182401.0</v>
      </c>
      <c r="C658" s="27" t="s">
        <v>1128</v>
      </c>
      <c r="D658" s="28" t="s">
        <v>28</v>
      </c>
      <c r="E658" s="28">
        <v>1352.4</v>
      </c>
      <c r="F658" s="28">
        <v>168.0</v>
      </c>
      <c r="G658" s="28">
        <v>0.0</v>
      </c>
      <c r="H658" s="28" t="s">
        <v>164</v>
      </c>
      <c r="I658" s="30" t="s">
        <v>92</v>
      </c>
      <c r="J658" s="30">
        <v>0.0</v>
      </c>
      <c r="K658" s="31">
        <v>0.0</v>
      </c>
      <c r="L658" s="32" t="s">
        <v>67</v>
      </c>
      <c r="M658" s="33"/>
      <c r="N658" s="36">
        <v>714301.0</v>
      </c>
      <c r="O658" s="36">
        <v>713104.0</v>
      </c>
      <c r="P658" s="2"/>
      <c r="Q658" s="2"/>
      <c r="R658" s="2"/>
      <c r="S658" s="2"/>
    </row>
    <row r="659">
      <c r="A659" s="26" t="s">
        <v>1129</v>
      </c>
      <c r="B659" s="27" t="s">
        <v>1130</v>
      </c>
      <c r="C659" s="27" t="s">
        <v>1131</v>
      </c>
      <c r="D659" s="28" t="s">
        <v>28</v>
      </c>
      <c r="E659" s="28">
        <v>1352.4</v>
      </c>
      <c r="F659" s="28">
        <v>168.0</v>
      </c>
      <c r="G659" s="28">
        <v>0.0</v>
      </c>
      <c r="H659" s="28" t="s">
        <v>91</v>
      </c>
      <c r="I659" s="30" t="s">
        <v>87</v>
      </c>
      <c r="J659" s="30">
        <v>0.0</v>
      </c>
      <c r="K659" s="31" t="s">
        <v>58</v>
      </c>
      <c r="L659" s="32" t="s">
        <v>923</v>
      </c>
      <c r="M659" s="33"/>
      <c r="N659" s="34"/>
      <c r="O659" s="34"/>
      <c r="P659" s="2"/>
      <c r="Q659" s="2"/>
      <c r="R659" s="2"/>
      <c r="S659" s="2"/>
    </row>
    <row r="660">
      <c r="A660" s="26" t="s">
        <v>1132</v>
      </c>
      <c r="B660" s="27" t="s">
        <v>1130</v>
      </c>
      <c r="C660" s="27" t="s">
        <v>1133</v>
      </c>
      <c r="D660" s="28" t="s">
        <v>28</v>
      </c>
      <c r="E660" s="28">
        <v>1352.4</v>
      </c>
      <c r="F660" s="28">
        <v>168.0</v>
      </c>
      <c r="G660" s="28">
        <v>0.0</v>
      </c>
      <c r="H660" s="28" t="s">
        <v>91</v>
      </c>
      <c r="I660" s="30" t="s">
        <v>92</v>
      </c>
      <c r="J660" s="30">
        <v>0.0</v>
      </c>
      <c r="K660" s="31" t="s">
        <v>24</v>
      </c>
      <c r="L660" s="32" t="s">
        <v>947</v>
      </c>
      <c r="M660" s="33"/>
      <c r="N660" s="34"/>
      <c r="O660" s="34"/>
      <c r="P660" s="2"/>
      <c r="Q660" s="2"/>
      <c r="R660" s="2"/>
      <c r="S660" s="2"/>
    </row>
    <row r="661">
      <c r="A661" s="26" t="s">
        <v>1134</v>
      </c>
      <c r="B661" s="27">
        <v>117901.0</v>
      </c>
      <c r="C661" s="27" t="s">
        <v>1135</v>
      </c>
      <c r="D661" s="28" t="s">
        <v>28</v>
      </c>
      <c r="E661" s="28">
        <v>1352.4</v>
      </c>
      <c r="F661" s="28">
        <v>168.0</v>
      </c>
      <c r="G661" s="28">
        <v>0.0</v>
      </c>
      <c r="H661" s="28" t="s">
        <v>164</v>
      </c>
      <c r="I661" s="30" t="s">
        <v>92</v>
      </c>
      <c r="J661" s="30">
        <v>0.0</v>
      </c>
      <c r="K661" s="31" t="s">
        <v>58</v>
      </c>
      <c r="L661" s="32" t="s">
        <v>1107</v>
      </c>
      <c r="M661" s="33"/>
      <c r="N661" s="34"/>
      <c r="O661" s="34"/>
      <c r="P661" s="2"/>
      <c r="Q661" s="2"/>
      <c r="R661" s="2"/>
      <c r="S661" s="2"/>
    </row>
    <row r="662">
      <c r="A662" s="26" t="s">
        <v>1136</v>
      </c>
      <c r="B662" s="27" t="s">
        <v>221</v>
      </c>
      <c r="C662" s="27" t="s">
        <v>1137</v>
      </c>
      <c r="D662" s="28" t="s">
        <v>28</v>
      </c>
      <c r="E662" s="28">
        <v>1352.4</v>
      </c>
      <c r="F662" s="28">
        <v>168.0</v>
      </c>
      <c r="G662" s="28">
        <v>0.0</v>
      </c>
      <c r="H662" s="28" t="s">
        <v>91</v>
      </c>
      <c r="I662" s="30" t="s">
        <v>66</v>
      </c>
      <c r="J662" s="30">
        <v>0.0</v>
      </c>
      <c r="K662" s="31" t="s">
        <v>115</v>
      </c>
      <c r="L662" s="32" t="s">
        <v>67</v>
      </c>
      <c r="M662" s="33"/>
      <c r="N662" s="36">
        <v>714304.0</v>
      </c>
      <c r="O662" s="34"/>
      <c r="P662" s="2"/>
      <c r="Q662" s="2"/>
      <c r="R662" s="2"/>
      <c r="S662" s="2"/>
    </row>
    <row r="663">
      <c r="A663" s="26" t="s">
        <v>1138</v>
      </c>
      <c r="B663" s="27">
        <v>118401.0</v>
      </c>
      <c r="C663" s="27" t="s">
        <v>1139</v>
      </c>
      <c r="D663" s="28" t="s">
        <v>28</v>
      </c>
      <c r="E663" s="28">
        <v>630.0</v>
      </c>
      <c r="F663" s="28">
        <v>78.0</v>
      </c>
      <c r="G663" s="28">
        <v>0.0</v>
      </c>
      <c r="H663" s="28" t="s">
        <v>395</v>
      </c>
      <c r="I663" s="30" t="s">
        <v>87</v>
      </c>
      <c r="J663" s="30" t="s">
        <v>1140</v>
      </c>
      <c r="K663" s="31" t="s">
        <v>58</v>
      </c>
      <c r="L663" s="32" t="s">
        <v>25</v>
      </c>
      <c r="M663" s="33"/>
      <c r="N663" s="36">
        <v>712003.0</v>
      </c>
      <c r="O663" s="34"/>
      <c r="P663" s="2"/>
      <c r="Q663" s="2"/>
      <c r="R663" s="2"/>
      <c r="S663" s="2"/>
    </row>
    <row r="664">
      <c r="A664" s="26" t="s">
        <v>1141</v>
      </c>
      <c r="B664" s="27">
        <v>118801.0</v>
      </c>
      <c r="C664" s="27" t="s">
        <v>1142</v>
      </c>
      <c r="D664" s="28" t="s">
        <v>28</v>
      </c>
      <c r="E664" s="28">
        <v>1352.4</v>
      </c>
      <c r="F664" s="28">
        <v>168.0</v>
      </c>
      <c r="G664" s="28">
        <v>0.0</v>
      </c>
      <c r="H664" s="28" t="s">
        <v>91</v>
      </c>
      <c r="I664" s="30" t="s">
        <v>230</v>
      </c>
      <c r="J664" s="30">
        <v>0.0</v>
      </c>
      <c r="K664" s="31" t="s">
        <v>58</v>
      </c>
      <c r="L664" s="32" t="s">
        <v>853</v>
      </c>
      <c r="M664" s="33"/>
      <c r="N664" s="34"/>
      <c r="O664" s="34"/>
      <c r="P664" s="2"/>
      <c r="Q664" s="2"/>
      <c r="R664" s="2"/>
      <c r="S664" s="2"/>
    </row>
    <row r="665">
      <c r="A665" s="26" t="s">
        <v>1143</v>
      </c>
      <c r="B665" s="27">
        <v>118801.0</v>
      </c>
      <c r="C665" s="27" t="s">
        <v>1144</v>
      </c>
      <c r="D665" s="28" t="s">
        <v>99</v>
      </c>
      <c r="E665" s="28">
        <v>42.0</v>
      </c>
      <c r="F665" s="29">
        <v>1.0</v>
      </c>
      <c r="G665" s="28">
        <v>0.0</v>
      </c>
      <c r="H665" s="28" t="s">
        <v>100</v>
      </c>
      <c r="I665" s="30">
        <v>99521.0</v>
      </c>
      <c r="J665" s="30">
        <v>0.0</v>
      </c>
      <c r="K665" s="31" t="s">
        <v>24</v>
      </c>
      <c r="L665" s="32" t="s">
        <v>853</v>
      </c>
      <c r="M665" s="33"/>
      <c r="N665" s="34"/>
      <c r="O665" s="34"/>
      <c r="P665" s="2"/>
      <c r="Q665" s="2"/>
      <c r="R665" s="2"/>
      <c r="S665" s="2"/>
    </row>
    <row r="666">
      <c r="A666" s="26" t="s">
        <v>1145</v>
      </c>
      <c r="B666" s="27">
        <v>118801.0</v>
      </c>
      <c r="C666" s="27" t="s">
        <v>1146</v>
      </c>
      <c r="D666" s="28" t="s">
        <v>28</v>
      </c>
      <c r="E666" s="28">
        <v>1352.4</v>
      </c>
      <c r="F666" s="28">
        <v>168.0</v>
      </c>
      <c r="G666" s="28">
        <v>0.0</v>
      </c>
      <c r="H666" s="28" t="s">
        <v>91</v>
      </c>
      <c r="I666" s="30" t="s">
        <v>230</v>
      </c>
      <c r="J666" s="30">
        <v>0.0</v>
      </c>
      <c r="K666" s="31" t="s">
        <v>58</v>
      </c>
      <c r="L666" s="32" t="s">
        <v>183</v>
      </c>
      <c r="M666" s="33"/>
      <c r="N666" s="36">
        <v>714204.0</v>
      </c>
      <c r="O666" s="34"/>
      <c r="P666" s="2"/>
      <c r="Q666" s="2"/>
      <c r="R666" s="2"/>
      <c r="S666" s="2"/>
    </row>
    <row r="667">
      <c r="A667" s="26" t="s">
        <v>1147</v>
      </c>
      <c r="B667" s="27">
        <v>118801.0</v>
      </c>
      <c r="C667" s="27" t="s">
        <v>1148</v>
      </c>
      <c r="D667" s="28" t="s">
        <v>28</v>
      </c>
      <c r="E667" s="28">
        <v>1352.4</v>
      </c>
      <c r="F667" s="28">
        <v>168.0</v>
      </c>
      <c r="G667" s="28" t="s">
        <v>1149</v>
      </c>
      <c r="H667" s="28" t="s">
        <v>164</v>
      </c>
      <c r="I667" s="30" t="s">
        <v>230</v>
      </c>
      <c r="J667" s="30">
        <v>0.0</v>
      </c>
      <c r="K667" s="31">
        <v>0.0</v>
      </c>
      <c r="L667" s="32" t="s">
        <v>93</v>
      </c>
      <c r="M667" s="33"/>
      <c r="N667" s="36">
        <v>714207.0</v>
      </c>
      <c r="O667" s="36">
        <v>714209.0</v>
      </c>
      <c r="P667" s="2"/>
      <c r="Q667" s="2"/>
      <c r="R667" s="2"/>
      <c r="S667" s="2"/>
    </row>
    <row r="668">
      <c r="A668" s="26" t="s">
        <v>1150</v>
      </c>
      <c r="B668" s="27">
        <v>118902.0</v>
      </c>
      <c r="C668" s="27" t="s">
        <v>1151</v>
      </c>
      <c r="D668" s="28" t="s">
        <v>28</v>
      </c>
      <c r="E668" s="28">
        <v>1352.4</v>
      </c>
      <c r="F668" s="28">
        <v>168.0</v>
      </c>
      <c r="G668" s="28">
        <v>0.0</v>
      </c>
      <c r="H668" s="28" t="s">
        <v>91</v>
      </c>
      <c r="I668" s="30" t="s">
        <v>92</v>
      </c>
      <c r="J668" s="30">
        <v>0.0</v>
      </c>
      <c r="K668" s="31" t="s">
        <v>58</v>
      </c>
      <c r="L668" s="32" t="s">
        <v>93</v>
      </c>
      <c r="M668" s="33"/>
      <c r="N668" s="36">
        <v>714208.0</v>
      </c>
      <c r="O668" s="34"/>
      <c r="P668" s="2"/>
      <c r="Q668" s="2"/>
      <c r="R668" s="2"/>
      <c r="S668" s="2"/>
    </row>
    <row r="669">
      <c r="A669" s="26" t="s">
        <v>1152</v>
      </c>
      <c r="B669" s="42"/>
      <c r="C669" s="42"/>
      <c r="D669" s="28" t="s">
        <v>28</v>
      </c>
      <c r="E669" s="28">
        <v>630.0</v>
      </c>
      <c r="F669" s="28">
        <v>78.0</v>
      </c>
      <c r="G669" s="28" t="s">
        <v>65</v>
      </c>
      <c r="H669" s="28" t="s">
        <v>395</v>
      </c>
      <c r="I669" s="30" t="s">
        <v>87</v>
      </c>
      <c r="J669" s="30" t="s">
        <v>1153</v>
      </c>
      <c r="K669" s="31" t="s">
        <v>24</v>
      </c>
      <c r="L669" s="32" t="s">
        <v>143</v>
      </c>
      <c r="M669" s="33"/>
      <c r="N669" s="34"/>
      <c r="O669" s="34"/>
      <c r="P669" s="2"/>
      <c r="Q669" s="2"/>
      <c r="R669" s="2"/>
      <c r="S669" s="2"/>
    </row>
    <row r="670">
      <c r="A670" s="26" t="s">
        <v>1154</v>
      </c>
      <c r="B670" s="27">
        <v>119101.0</v>
      </c>
      <c r="C670" s="27" t="s">
        <v>1155</v>
      </c>
      <c r="D670" s="28" t="s">
        <v>28</v>
      </c>
      <c r="E670" s="28">
        <v>630.0</v>
      </c>
      <c r="F670" s="28">
        <v>78.0</v>
      </c>
      <c r="G670" s="28" t="s">
        <v>65</v>
      </c>
      <c r="H670" s="28" t="s">
        <v>395</v>
      </c>
      <c r="I670" s="30" t="s">
        <v>87</v>
      </c>
      <c r="J670" s="30" t="s">
        <v>396</v>
      </c>
      <c r="K670" s="31" t="s">
        <v>58</v>
      </c>
      <c r="L670" s="32" t="s">
        <v>25</v>
      </c>
      <c r="M670" s="33"/>
      <c r="N670" s="34"/>
      <c r="O670" s="34"/>
      <c r="P670" s="2"/>
      <c r="Q670" s="2"/>
      <c r="R670" s="2"/>
      <c r="S670" s="2"/>
    </row>
    <row r="671">
      <c r="A671" s="26" t="s">
        <v>1156</v>
      </c>
      <c r="B671" s="27">
        <v>119201.0</v>
      </c>
      <c r="C671" s="27" t="s">
        <v>1157</v>
      </c>
      <c r="D671" s="28" t="s">
        <v>21</v>
      </c>
      <c r="E671" s="28">
        <v>453.6</v>
      </c>
      <c r="F671" s="28">
        <v>56.0</v>
      </c>
      <c r="G671" s="28" t="s">
        <v>131</v>
      </c>
      <c r="H671" s="28" t="s">
        <v>293</v>
      </c>
      <c r="I671" s="30" t="s">
        <v>23</v>
      </c>
      <c r="J671" s="30">
        <v>0.0</v>
      </c>
      <c r="K671" s="31" t="s">
        <v>24</v>
      </c>
      <c r="L671" s="32" t="s">
        <v>143</v>
      </c>
      <c r="M671" s="33"/>
      <c r="N671" s="34"/>
      <c r="O671" s="34"/>
      <c r="P671" s="2"/>
      <c r="Q671" s="2"/>
      <c r="R671" s="2"/>
      <c r="S671" s="2"/>
    </row>
    <row r="672">
      <c r="A672" s="26" t="s">
        <v>1158</v>
      </c>
      <c r="B672" s="27">
        <v>119201.0</v>
      </c>
      <c r="C672" s="27" t="s">
        <v>1159</v>
      </c>
      <c r="D672" s="28" t="s">
        <v>1160</v>
      </c>
      <c r="E672" s="28">
        <v>65.1</v>
      </c>
      <c r="F672" s="28">
        <v>1.0</v>
      </c>
      <c r="G672" s="28" t="s">
        <v>131</v>
      </c>
      <c r="H672" s="28" t="s">
        <v>1161</v>
      </c>
      <c r="I672" s="30">
        <v>99521.0</v>
      </c>
      <c r="J672" s="30">
        <v>0.0</v>
      </c>
      <c r="K672" s="31" t="s">
        <v>24</v>
      </c>
      <c r="L672" s="32" t="s">
        <v>25</v>
      </c>
      <c r="M672" s="33"/>
      <c r="N672" s="34"/>
      <c r="O672" s="34"/>
      <c r="P672" s="2"/>
      <c r="Q672" s="2"/>
      <c r="R672" s="2"/>
      <c r="S672" s="2"/>
    </row>
    <row r="673">
      <c r="A673" s="26" t="s">
        <v>1162</v>
      </c>
      <c r="B673" s="27">
        <v>119201.0</v>
      </c>
      <c r="C673" s="27" t="s">
        <v>1163</v>
      </c>
      <c r="D673" s="28" t="s">
        <v>99</v>
      </c>
      <c r="E673" s="28">
        <v>42.0</v>
      </c>
      <c r="F673" s="29">
        <v>1.0</v>
      </c>
      <c r="G673" s="28" t="s">
        <v>131</v>
      </c>
      <c r="H673" s="28" t="s">
        <v>203</v>
      </c>
      <c r="I673" s="38"/>
      <c r="J673" s="30">
        <v>0.0</v>
      </c>
      <c r="K673" s="31" t="s">
        <v>24</v>
      </c>
      <c r="L673" s="32" t="s">
        <v>143</v>
      </c>
      <c r="M673" s="33"/>
      <c r="N673" s="34"/>
      <c r="O673" s="34"/>
      <c r="P673" s="2"/>
      <c r="Q673" s="2"/>
      <c r="R673" s="2"/>
      <c r="S673" s="2"/>
    </row>
    <row r="674">
      <c r="A674" s="26" t="s">
        <v>1164</v>
      </c>
      <c r="B674" s="27">
        <v>118902.0</v>
      </c>
      <c r="C674" s="27" t="s">
        <v>1165</v>
      </c>
      <c r="D674" s="28" t="s">
        <v>28</v>
      </c>
      <c r="E674" s="28">
        <v>1352.4</v>
      </c>
      <c r="F674" s="28">
        <v>168.0</v>
      </c>
      <c r="G674" s="28">
        <v>0.0</v>
      </c>
      <c r="H674" s="28" t="s">
        <v>164</v>
      </c>
      <c r="I674" s="30" t="s">
        <v>92</v>
      </c>
      <c r="J674" s="30">
        <v>0.0</v>
      </c>
      <c r="K674" s="31">
        <v>0.0</v>
      </c>
      <c r="L674" s="32" t="s">
        <v>143</v>
      </c>
      <c r="M674" s="33"/>
      <c r="N674" s="34"/>
      <c r="O674" s="34"/>
      <c r="P674" s="2"/>
      <c r="Q674" s="2"/>
      <c r="R674" s="2"/>
      <c r="S674" s="2"/>
    </row>
    <row r="675">
      <c r="A675" s="26" t="s">
        <v>1166</v>
      </c>
      <c r="B675" s="27">
        <v>118902.0</v>
      </c>
      <c r="C675" s="27" t="s">
        <v>1167</v>
      </c>
      <c r="D675" s="28" t="s">
        <v>28</v>
      </c>
      <c r="E675" s="28">
        <v>1352.4</v>
      </c>
      <c r="F675" s="28">
        <v>168.0</v>
      </c>
      <c r="G675" s="28">
        <v>0.0</v>
      </c>
      <c r="H675" s="28" t="s">
        <v>164</v>
      </c>
      <c r="I675" s="30" t="s">
        <v>92</v>
      </c>
      <c r="J675" s="30">
        <v>0.0</v>
      </c>
      <c r="K675" s="31" t="s">
        <v>58</v>
      </c>
      <c r="L675" s="32" t="s">
        <v>998</v>
      </c>
      <c r="M675" s="33"/>
      <c r="N675" s="34"/>
      <c r="O675" s="34"/>
      <c r="P675" s="2"/>
      <c r="Q675" s="2"/>
      <c r="R675" s="2"/>
      <c r="S675" s="2"/>
    </row>
    <row r="676">
      <c r="A676" s="26" t="s">
        <v>1168</v>
      </c>
      <c r="B676" s="27">
        <v>118902.0</v>
      </c>
      <c r="C676" s="27" t="s">
        <v>1169</v>
      </c>
      <c r="D676" s="28" t="s">
        <v>28</v>
      </c>
      <c r="E676" s="28">
        <v>1352.4</v>
      </c>
      <c r="F676" s="28">
        <v>168.0</v>
      </c>
      <c r="G676" s="28">
        <v>0.0</v>
      </c>
      <c r="H676" s="28" t="s">
        <v>164</v>
      </c>
      <c r="I676" s="30" t="s">
        <v>92</v>
      </c>
      <c r="J676" s="30">
        <v>0.0</v>
      </c>
      <c r="K676" s="31" t="s">
        <v>58</v>
      </c>
      <c r="L676" s="32" t="s">
        <v>853</v>
      </c>
      <c r="M676" s="33"/>
      <c r="N676" s="34"/>
      <c r="O676" s="34"/>
      <c r="P676" s="2"/>
      <c r="Q676" s="2"/>
      <c r="R676" s="2"/>
      <c r="S676" s="2"/>
    </row>
    <row r="677">
      <c r="A677" s="26" t="s">
        <v>1170</v>
      </c>
      <c r="B677" s="27">
        <v>118902.0</v>
      </c>
      <c r="C677" s="27" t="s">
        <v>1171</v>
      </c>
      <c r="D677" s="28" t="s">
        <v>28</v>
      </c>
      <c r="E677" s="28">
        <v>1352.4</v>
      </c>
      <c r="F677" s="28">
        <v>168.0</v>
      </c>
      <c r="G677" s="28">
        <v>0.0</v>
      </c>
      <c r="H677" s="28" t="s">
        <v>164</v>
      </c>
      <c r="I677" s="30" t="s">
        <v>92</v>
      </c>
      <c r="J677" s="30">
        <v>0.0</v>
      </c>
      <c r="K677" s="31" t="s">
        <v>58</v>
      </c>
      <c r="L677" s="32" t="s">
        <v>183</v>
      </c>
      <c r="M677" s="33"/>
      <c r="N677" s="36">
        <v>714202.0</v>
      </c>
      <c r="O677" s="34"/>
      <c r="P677" s="2"/>
      <c r="Q677" s="2"/>
      <c r="R677" s="2"/>
      <c r="S677" s="2"/>
    </row>
    <row r="678">
      <c r="A678" s="26" t="s">
        <v>1172</v>
      </c>
      <c r="B678" s="27">
        <v>118902.0</v>
      </c>
      <c r="C678" s="27" t="s">
        <v>1173</v>
      </c>
      <c r="D678" s="28" t="s">
        <v>99</v>
      </c>
      <c r="E678" s="28">
        <v>42.0</v>
      </c>
      <c r="F678" s="29">
        <v>1.0</v>
      </c>
      <c r="G678" s="28" t="s">
        <v>531</v>
      </c>
      <c r="H678" s="28" t="s">
        <v>203</v>
      </c>
      <c r="I678" s="30">
        <v>99521.0</v>
      </c>
      <c r="J678" s="30">
        <v>0.0</v>
      </c>
      <c r="K678" s="31" t="s">
        <v>24</v>
      </c>
      <c r="L678" s="32" t="s">
        <v>183</v>
      </c>
      <c r="M678" s="33"/>
      <c r="N678" s="34"/>
      <c r="O678" s="34"/>
      <c r="P678" s="2"/>
      <c r="Q678" s="2"/>
      <c r="R678" s="2"/>
      <c r="S678" s="2"/>
    </row>
    <row r="679">
      <c r="A679" s="26" t="s">
        <v>1174</v>
      </c>
      <c r="B679" s="27">
        <v>118902.0</v>
      </c>
      <c r="C679" s="27" t="s">
        <v>1175</v>
      </c>
      <c r="D679" s="28" t="s">
        <v>28</v>
      </c>
      <c r="E679" s="28">
        <v>1352.4</v>
      </c>
      <c r="F679" s="28">
        <v>168.0</v>
      </c>
      <c r="G679" s="28">
        <v>0.0</v>
      </c>
      <c r="H679" s="28" t="s">
        <v>164</v>
      </c>
      <c r="I679" s="30" t="s">
        <v>92</v>
      </c>
      <c r="J679" s="30">
        <v>0.0</v>
      </c>
      <c r="K679" s="31">
        <v>0.0</v>
      </c>
      <c r="L679" s="32" t="s">
        <v>67</v>
      </c>
      <c r="M679" s="33"/>
      <c r="N679" s="36">
        <v>714306.0</v>
      </c>
      <c r="O679" s="36">
        <v>713105.0</v>
      </c>
      <c r="P679" s="2"/>
      <c r="Q679" s="2"/>
      <c r="R679" s="2"/>
      <c r="S679" s="2"/>
    </row>
    <row r="680">
      <c r="A680" s="26" t="s">
        <v>1176</v>
      </c>
      <c r="B680" s="27">
        <v>118902.0</v>
      </c>
      <c r="C680" s="27" t="s">
        <v>1177</v>
      </c>
      <c r="D680" s="28" t="s">
        <v>21</v>
      </c>
      <c r="E680" s="28">
        <v>453.6</v>
      </c>
      <c r="F680" s="28">
        <v>56.0</v>
      </c>
      <c r="G680" s="28">
        <v>0.0</v>
      </c>
      <c r="H680" s="28" t="s">
        <v>293</v>
      </c>
      <c r="I680" s="30" t="s">
        <v>23</v>
      </c>
      <c r="J680" s="30">
        <v>0.0</v>
      </c>
      <c r="K680" s="31" t="s">
        <v>24</v>
      </c>
      <c r="L680" s="32" t="s">
        <v>143</v>
      </c>
      <c r="M680" s="33"/>
      <c r="N680" s="34"/>
      <c r="O680" s="34"/>
      <c r="P680" s="2"/>
      <c r="Q680" s="2"/>
      <c r="R680" s="2"/>
      <c r="S680" s="2"/>
    </row>
    <row r="681">
      <c r="A681" s="26" t="s">
        <v>1178</v>
      </c>
      <c r="B681" s="27">
        <v>118902.0</v>
      </c>
      <c r="C681" s="27" t="s">
        <v>1179</v>
      </c>
      <c r="D681" s="28" t="s">
        <v>21</v>
      </c>
      <c r="E681" s="28">
        <v>453.6</v>
      </c>
      <c r="F681" s="28">
        <v>56.0</v>
      </c>
      <c r="G681" s="28">
        <v>0.0</v>
      </c>
      <c r="H681" s="28" t="s">
        <v>293</v>
      </c>
      <c r="I681" s="30" t="s">
        <v>23</v>
      </c>
      <c r="J681" s="30">
        <v>0.0</v>
      </c>
      <c r="K681" s="31" t="s">
        <v>24</v>
      </c>
      <c r="L681" s="32" t="s">
        <v>853</v>
      </c>
      <c r="M681" s="33"/>
      <c r="N681" s="34"/>
      <c r="O681" s="34"/>
      <c r="P681" s="2"/>
      <c r="Q681" s="2"/>
      <c r="R681" s="2"/>
      <c r="S681" s="2"/>
    </row>
    <row r="682">
      <c r="A682" s="26" t="s">
        <v>1180</v>
      </c>
      <c r="B682" s="27">
        <v>118902.0</v>
      </c>
      <c r="C682" s="27" t="s">
        <v>1181</v>
      </c>
      <c r="D682" s="28" t="s">
        <v>21</v>
      </c>
      <c r="E682" s="28">
        <v>453.6</v>
      </c>
      <c r="F682" s="28">
        <v>56.0</v>
      </c>
      <c r="G682" s="28">
        <v>0.0</v>
      </c>
      <c r="H682" s="28" t="s">
        <v>22</v>
      </c>
      <c r="I682" s="30" t="s">
        <v>23</v>
      </c>
      <c r="J682" s="30">
        <v>0.0</v>
      </c>
      <c r="K682" s="31" t="s">
        <v>24</v>
      </c>
      <c r="L682" s="32" t="s">
        <v>998</v>
      </c>
      <c r="M682" s="33"/>
      <c r="N682" s="34"/>
      <c r="O682" s="34"/>
      <c r="P682" s="2"/>
      <c r="Q682" s="2"/>
      <c r="R682" s="2"/>
      <c r="S682" s="2"/>
    </row>
    <row r="683">
      <c r="A683" s="26" t="s">
        <v>1182</v>
      </c>
      <c r="B683" s="27">
        <v>118902.0</v>
      </c>
      <c r="C683" s="27" t="s">
        <v>1183</v>
      </c>
      <c r="D683" s="28" t="s">
        <v>21</v>
      </c>
      <c r="E683" s="28">
        <v>453.6</v>
      </c>
      <c r="F683" s="28">
        <v>56.0</v>
      </c>
      <c r="G683" s="28">
        <v>0.0</v>
      </c>
      <c r="H683" s="28" t="s">
        <v>293</v>
      </c>
      <c r="I683" s="30" t="s">
        <v>23</v>
      </c>
      <c r="J683" s="30">
        <v>0.0</v>
      </c>
      <c r="K683" s="31" t="s">
        <v>24</v>
      </c>
      <c r="L683" s="32" t="s">
        <v>67</v>
      </c>
      <c r="M683" s="33"/>
      <c r="N683" s="34"/>
      <c r="O683" s="34"/>
      <c r="P683" s="2"/>
      <c r="Q683" s="2"/>
      <c r="R683" s="2"/>
      <c r="S683" s="2"/>
    </row>
    <row r="684">
      <c r="A684" s="26" t="s">
        <v>1184</v>
      </c>
      <c r="B684" s="27">
        <v>118902.0</v>
      </c>
      <c r="C684" s="27" t="s">
        <v>1185</v>
      </c>
      <c r="D684" s="28" t="s">
        <v>99</v>
      </c>
      <c r="E684" s="28">
        <v>42.0</v>
      </c>
      <c r="F684" s="29">
        <v>1.0</v>
      </c>
      <c r="G684" s="28">
        <v>0.0</v>
      </c>
      <c r="H684" s="28" t="s">
        <v>100</v>
      </c>
      <c r="I684" s="30">
        <v>99521.0</v>
      </c>
      <c r="J684" s="30">
        <v>0.0</v>
      </c>
      <c r="K684" s="31" t="s">
        <v>24</v>
      </c>
      <c r="L684" s="32" t="s">
        <v>143</v>
      </c>
      <c r="M684" s="33"/>
      <c r="N684" s="34"/>
      <c r="O684" s="34"/>
      <c r="P684" s="2"/>
      <c r="Q684" s="2"/>
      <c r="R684" s="2"/>
      <c r="S684" s="2"/>
    </row>
    <row r="685">
      <c r="A685" s="26" t="s">
        <v>1186</v>
      </c>
      <c r="B685" s="27">
        <v>118902.0</v>
      </c>
      <c r="C685" s="27" t="s">
        <v>1187</v>
      </c>
      <c r="D685" s="28" t="s">
        <v>99</v>
      </c>
      <c r="E685" s="28">
        <v>42.0</v>
      </c>
      <c r="F685" s="29">
        <v>1.0</v>
      </c>
      <c r="G685" s="28">
        <v>0.0</v>
      </c>
      <c r="H685" s="28" t="s">
        <v>100</v>
      </c>
      <c r="I685" s="30">
        <v>99521.0</v>
      </c>
      <c r="J685" s="30">
        <v>0.0</v>
      </c>
      <c r="K685" s="31" t="s">
        <v>24</v>
      </c>
      <c r="L685" s="32" t="s">
        <v>239</v>
      </c>
      <c r="M685" s="33"/>
      <c r="N685" s="34"/>
      <c r="O685" s="34"/>
      <c r="P685" s="2"/>
      <c r="Q685" s="2"/>
      <c r="R685" s="2"/>
      <c r="S685" s="2"/>
    </row>
    <row r="686">
      <c r="A686" s="26" t="s">
        <v>1188</v>
      </c>
      <c r="B686" s="27">
        <v>118902.0</v>
      </c>
      <c r="C686" s="27" t="s">
        <v>1189</v>
      </c>
      <c r="D686" s="28" t="s">
        <v>99</v>
      </c>
      <c r="E686" s="28">
        <v>42.0</v>
      </c>
      <c r="F686" s="29">
        <v>1.0</v>
      </c>
      <c r="G686" s="28">
        <v>0.0</v>
      </c>
      <c r="H686" s="28" t="s">
        <v>100</v>
      </c>
      <c r="I686" s="30">
        <v>99521.0</v>
      </c>
      <c r="J686" s="30">
        <v>0.0</v>
      </c>
      <c r="K686" s="31" t="s">
        <v>24</v>
      </c>
      <c r="L686" s="32" t="s">
        <v>67</v>
      </c>
      <c r="M686" s="33"/>
      <c r="N686" s="34"/>
      <c r="O686" s="34"/>
      <c r="P686" s="2"/>
      <c r="Q686" s="2"/>
      <c r="R686" s="2"/>
      <c r="S686" s="2"/>
    </row>
    <row r="687">
      <c r="A687" s="26" t="s">
        <v>1190</v>
      </c>
      <c r="B687" s="27">
        <v>119401.0</v>
      </c>
      <c r="C687" s="27" t="s">
        <v>1191</v>
      </c>
      <c r="D687" s="28" t="s">
        <v>21</v>
      </c>
      <c r="E687" s="28">
        <v>453.6</v>
      </c>
      <c r="F687" s="28">
        <v>56.0</v>
      </c>
      <c r="G687" s="28">
        <v>0.0</v>
      </c>
      <c r="H687" s="28" t="s">
        <v>293</v>
      </c>
      <c r="I687" s="30" t="s">
        <v>23</v>
      </c>
      <c r="J687" s="30">
        <v>0.0</v>
      </c>
      <c r="K687" s="31" t="s">
        <v>24</v>
      </c>
      <c r="L687" s="32" t="s">
        <v>197</v>
      </c>
      <c r="M687" s="33"/>
      <c r="N687" s="34"/>
      <c r="O687" s="34"/>
      <c r="P687" s="2"/>
      <c r="Q687" s="2"/>
      <c r="R687" s="2"/>
      <c r="S687" s="2"/>
    </row>
    <row r="688">
      <c r="A688" s="26" t="s">
        <v>1192</v>
      </c>
      <c r="B688" s="27">
        <v>119401.0</v>
      </c>
      <c r="C688" s="27" t="s">
        <v>1193</v>
      </c>
      <c r="D688" s="28" t="s">
        <v>21</v>
      </c>
      <c r="E688" s="28">
        <v>453.6</v>
      </c>
      <c r="F688" s="28">
        <v>56.0</v>
      </c>
      <c r="G688" s="28">
        <v>0.0</v>
      </c>
      <c r="H688" s="28" t="s">
        <v>293</v>
      </c>
      <c r="I688" s="30" t="s">
        <v>23</v>
      </c>
      <c r="J688" s="30">
        <v>0.0</v>
      </c>
      <c r="K688" s="31" t="s">
        <v>24</v>
      </c>
      <c r="L688" s="32" t="s">
        <v>143</v>
      </c>
      <c r="M688" s="33"/>
      <c r="N688" s="34"/>
      <c r="O688" s="34"/>
      <c r="P688" s="2"/>
      <c r="Q688" s="2"/>
      <c r="R688" s="2"/>
      <c r="S688" s="2"/>
    </row>
    <row r="689">
      <c r="A689" s="26" t="s">
        <v>1194</v>
      </c>
      <c r="B689" s="27">
        <v>119401.0</v>
      </c>
      <c r="C689" s="27" t="s">
        <v>1195</v>
      </c>
      <c r="D689" s="28" t="s">
        <v>1160</v>
      </c>
      <c r="E689" s="28">
        <v>65.1</v>
      </c>
      <c r="F689" s="28">
        <v>1.0</v>
      </c>
      <c r="G689" s="28" t="s">
        <v>1196</v>
      </c>
      <c r="H689" s="28" t="s">
        <v>1161</v>
      </c>
      <c r="I689" s="30">
        <v>99521.0</v>
      </c>
      <c r="J689" s="30">
        <v>0.0</v>
      </c>
      <c r="K689" s="31" t="s">
        <v>24</v>
      </c>
      <c r="L689" s="32" t="s">
        <v>197</v>
      </c>
      <c r="M689" s="33"/>
      <c r="N689" s="34"/>
      <c r="O689" s="34"/>
      <c r="P689" s="2"/>
      <c r="Q689" s="2"/>
      <c r="R689" s="2"/>
      <c r="S689" s="2"/>
    </row>
    <row r="690">
      <c r="A690" s="26" t="s">
        <v>1197</v>
      </c>
      <c r="B690" s="27">
        <v>119401.0</v>
      </c>
      <c r="C690" s="27" t="s">
        <v>1198</v>
      </c>
      <c r="D690" s="28" t="s">
        <v>1160</v>
      </c>
      <c r="E690" s="28">
        <v>65.1</v>
      </c>
      <c r="F690" s="28">
        <v>1.0</v>
      </c>
      <c r="G690" s="28" t="s">
        <v>1196</v>
      </c>
      <c r="H690" s="28" t="s">
        <v>1161</v>
      </c>
      <c r="I690" s="30">
        <v>99521.0</v>
      </c>
      <c r="J690" s="30">
        <v>0.0</v>
      </c>
      <c r="K690" s="31" t="s">
        <v>24</v>
      </c>
      <c r="L690" s="32" t="s">
        <v>143</v>
      </c>
      <c r="M690" s="33"/>
      <c r="N690" s="34"/>
      <c r="O690" s="34"/>
      <c r="P690" s="2"/>
      <c r="Q690" s="2"/>
      <c r="R690" s="2"/>
      <c r="S690" s="2"/>
    </row>
    <row r="691">
      <c r="A691" s="26" t="s">
        <v>1199</v>
      </c>
      <c r="B691" s="27">
        <v>119401.0</v>
      </c>
      <c r="C691" s="27" t="s">
        <v>1200</v>
      </c>
      <c r="D691" s="28" t="s">
        <v>99</v>
      </c>
      <c r="E691" s="28">
        <v>42.0</v>
      </c>
      <c r="F691" s="29">
        <v>1.0</v>
      </c>
      <c r="G691" s="28" t="s">
        <v>531</v>
      </c>
      <c r="H691" s="28" t="s">
        <v>203</v>
      </c>
      <c r="I691" s="30">
        <v>99521.0</v>
      </c>
      <c r="J691" s="30">
        <v>0.0</v>
      </c>
      <c r="K691" s="31" t="s">
        <v>24</v>
      </c>
      <c r="L691" s="32" t="s">
        <v>197</v>
      </c>
      <c r="M691" s="33"/>
      <c r="N691" s="34"/>
      <c r="O691" s="34"/>
      <c r="P691" s="2"/>
      <c r="Q691" s="2"/>
      <c r="R691" s="2"/>
      <c r="S691" s="2"/>
    </row>
    <row r="692">
      <c r="A692" s="26" t="s">
        <v>1201</v>
      </c>
      <c r="B692" s="27">
        <v>119401.0</v>
      </c>
      <c r="C692" s="27" t="s">
        <v>1202</v>
      </c>
      <c r="D692" s="28" t="s">
        <v>99</v>
      </c>
      <c r="E692" s="28">
        <v>42.0</v>
      </c>
      <c r="F692" s="29">
        <v>1.0</v>
      </c>
      <c r="G692" s="28" t="s">
        <v>531</v>
      </c>
      <c r="H692" s="28" t="s">
        <v>203</v>
      </c>
      <c r="I692" s="30">
        <v>99521.0</v>
      </c>
      <c r="J692" s="30">
        <v>0.0</v>
      </c>
      <c r="K692" s="31" t="s">
        <v>24</v>
      </c>
      <c r="L692" s="32" t="s">
        <v>143</v>
      </c>
      <c r="M692" s="33"/>
      <c r="N692" s="34"/>
      <c r="O692" s="34"/>
      <c r="P692" s="2"/>
      <c r="Q692" s="2"/>
      <c r="R692" s="2"/>
      <c r="S692" s="2"/>
    </row>
    <row r="693">
      <c r="A693" s="26" t="s">
        <v>1203</v>
      </c>
      <c r="B693" s="27">
        <v>119501.0</v>
      </c>
      <c r="C693" s="27" t="s">
        <v>1204</v>
      </c>
      <c r="D693" s="28" t="s">
        <v>21</v>
      </c>
      <c r="E693" s="28">
        <v>453.6</v>
      </c>
      <c r="F693" s="28">
        <v>56.0</v>
      </c>
      <c r="G693" s="28" t="s">
        <v>1205</v>
      </c>
      <c r="H693" s="28" t="s">
        <v>293</v>
      </c>
      <c r="I693" s="30" t="s">
        <v>23</v>
      </c>
      <c r="J693" s="30">
        <v>0.0</v>
      </c>
      <c r="K693" s="31" t="s">
        <v>24</v>
      </c>
      <c r="L693" s="32" t="s">
        <v>197</v>
      </c>
      <c r="M693" s="33"/>
      <c r="N693" s="34"/>
      <c r="O693" s="34"/>
      <c r="P693" s="2"/>
      <c r="Q693" s="2"/>
      <c r="R693" s="2"/>
      <c r="S693" s="2"/>
    </row>
    <row r="694">
      <c r="A694" s="26" t="s">
        <v>1206</v>
      </c>
      <c r="B694" s="27">
        <v>119501.0</v>
      </c>
      <c r="C694" s="27" t="s">
        <v>1207</v>
      </c>
      <c r="D694" s="28" t="s">
        <v>21</v>
      </c>
      <c r="E694" s="28">
        <v>453.6</v>
      </c>
      <c r="F694" s="28">
        <v>56.0</v>
      </c>
      <c r="G694" s="28" t="s">
        <v>1205</v>
      </c>
      <c r="H694" s="28" t="s">
        <v>293</v>
      </c>
      <c r="I694" s="30" t="s">
        <v>23</v>
      </c>
      <c r="J694" s="30">
        <v>0.0</v>
      </c>
      <c r="K694" s="31" t="s">
        <v>24</v>
      </c>
      <c r="L694" s="32" t="s">
        <v>143</v>
      </c>
      <c r="M694" s="33"/>
      <c r="N694" s="34"/>
      <c r="O694" s="34"/>
      <c r="P694" s="2"/>
      <c r="Q694" s="2"/>
      <c r="R694" s="2"/>
      <c r="S694" s="2"/>
    </row>
    <row r="695">
      <c r="A695" s="26" t="s">
        <v>1208</v>
      </c>
      <c r="B695" s="27">
        <v>119501.0</v>
      </c>
      <c r="C695" s="27" t="s">
        <v>1209</v>
      </c>
      <c r="D695" s="28" t="s">
        <v>1160</v>
      </c>
      <c r="E695" s="28">
        <v>65.1</v>
      </c>
      <c r="F695" s="28">
        <v>1.0</v>
      </c>
      <c r="G695" s="28" t="s">
        <v>1210</v>
      </c>
      <c r="H695" s="28" t="s">
        <v>1161</v>
      </c>
      <c r="I695" s="30">
        <v>99521.0</v>
      </c>
      <c r="J695" s="30">
        <v>0.0</v>
      </c>
      <c r="K695" s="31" t="s">
        <v>24</v>
      </c>
      <c r="L695" s="32" t="s">
        <v>143</v>
      </c>
      <c r="M695" s="33"/>
      <c r="N695" s="34"/>
      <c r="O695" s="34"/>
      <c r="P695" s="2"/>
      <c r="Q695" s="2"/>
      <c r="R695" s="2"/>
      <c r="S695" s="2"/>
    </row>
    <row r="696">
      <c r="A696" s="26" t="s">
        <v>1211</v>
      </c>
      <c r="B696" s="27">
        <v>119611.0</v>
      </c>
      <c r="C696" s="27" t="s">
        <v>1212</v>
      </c>
      <c r="D696" s="28" t="s">
        <v>28</v>
      </c>
      <c r="E696" s="28">
        <v>1352.4</v>
      </c>
      <c r="F696" s="28">
        <v>168.0</v>
      </c>
      <c r="G696" s="28">
        <v>0.0</v>
      </c>
      <c r="H696" s="28" t="s">
        <v>91</v>
      </c>
      <c r="I696" s="38"/>
      <c r="J696" s="38"/>
      <c r="K696" s="31" t="s">
        <v>24</v>
      </c>
      <c r="L696" s="32" t="s">
        <v>183</v>
      </c>
      <c r="M696" s="33"/>
      <c r="N696" s="34"/>
      <c r="O696" s="34"/>
      <c r="P696" s="2"/>
      <c r="Q696" s="2"/>
      <c r="R696" s="2"/>
      <c r="S696" s="2"/>
    </row>
    <row r="697">
      <c r="A697" s="26" t="s">
        <v>1213</v>
      </c>
      <c r="B697" s="27">
        <v>119601.0</v>
      </c>
      <c r="C697" s="27" t="s">
        <v>1214</v>
      </c>
      <c r="D697" s="28" t="s">
        <v>28</v>
      </c>
      <c r="E697" s="28">
        <v>1352.4</v>
      </c>
      <c r="F697" s="28">
        <v>168.0</v>
      </c>
      <c r="G697" s="28">
        <v>0.0</v>
      </c>
      <c r="H697" s="28" t="s">
        <v>164</v>
      </c>
      <c r="I697" s="30" t="s">
        <v>92</v>
      </c>
      <c r="J697" s="30">
        <v>0.0</v>
      </c>
      <c r="K697" s="31" t="s">
        <v>58</v>
      </c>
      <c r="L697" s="32" t="s">
        <v>183</v>
      </c>
      <c r="M697" s="33"/>
      <c r="N697" s="34"/>
      <c r="O697" s="34"/>
      <c r="P697" s="2"/>
      <c r="Q697" s="2"/>
      <c r="R697" s="2"/>
      <c r="S697" s="2"/>
    </row>
    <row r="698">
      <c r="A698" s="26" t="s">
        <v>1215</v>
      </c>
      <c r="B698" s="27">
        <v>119601.0</v>
      </c>
      <c r="C698" s="27" t="s">
        <v>1216</v>
      </c>
      <c r="D698" s="28" t="s">
        <v>28</v>
      </c>
      <c r="E698" s="28">
        <v>1352.4</v>
      </c>
      <c r="F698" s="28">
        <v>168.0</v>
      </c>
      <c r="G698" s="28">
        <v>0.0</v>
      </c>
      <c r="H698" s="28" t="s">
        <v>91</v>
      </c>
      <c r="I698" s="30" t="s">
        <v>92</v>
      </c>
      <c r="J698" s="30">
        <v>0.0</v>
      </c>
      <c r="K698" s="31" t="s">
        <v>58</v>
      </c>
      <c r="L698" s="32" t="s">
        <v>93</v>
      </c>
      <c r="M698" s="33"/>
      <c r="N698" s="36">
        <v>714207.0</v>
      </c>
      <c r="O698" s="34"/>
      <c r="P698" s="2"/>
      <c r="Q698" s="2"/>
      <c r="R698" s="2"/>
      <c r="S698" s="2"/>
    </row>
    <row r="699">
      <c r="A699" s="26" t="s">
        <v>1217</v>
      </c>
      <c r="B699" s="27">
        <v>119601.0</v>
      </c>
      <c r="C699" s="27" t="s">
        <v>1218</v>
      </c>
      <c r="D699" s="28" t="s">
        <v>28</v>
      </c>
      <c r="E699" s="28">
        <v>1352.4</v>
      </c>
      <c r="F699" s="28">
        <v>168.0</v>
      </c>
      <c r="G699" s="28" t="s">
        <v>1219</v>
      </c>
      <c r="H699" s="28" t="s">
        <v>164</v>
      </c>
      <c r="I699" s="30" t="s">
        <v>92</v>
      </c>
      <c r="J699" s="30" t="s">
        <v>196</v>
      </c>
      <c r="K699" s="31" t="s">
        <v>58</v>
      </c>
      <c r="L699" s="32" t="s">
        <v>67</v>
      </c>
      <c r="M699" s="33"/>
      <c r="N699" s="34"/>
      <c r="O699" s="34"/>
      <c r="P699" s="2"/>
      <c r="Q699" s="2"/>
      <c r="R699" s="2"/>
      <c r="S699" s="2"/>
    </row>
    <row r="700">
      <c r="A700" s="26" t="s">
        <v>1220</v>
      </c>
      <c r="B700" s="27">
        <v>119601.0</v>
      </c>
      <c r="C700" s="27" t="s">
        <v>1221</v>
      </c>
      <c r="D700" s="28" t="s">
        <v>28</v>
      </c>
      <c r="E700" s="28">
        <v>1352.4</v>
      </c>
      <c r="F700" s="28">
        <v>168.0</v>
      </c>
      <c r="G700" s="28">
        <v>0.0</v>
      </c>
      <c r="H700" s="28" t="s">
        <v>164</v>
      </c>
      <c r="I700" s="30" t="s">
        <v>92</v>
      </c>
      <c r="J700" s="30">
        <v>0.0</v>
      </c>
      <c r="K700" s="31" t="s">
        <v>58</v>
      </c>
      <c r="L700" s="32" t="s">
        <v>67</v>
      </c>
      <c r="M700" s="33"/>
      <c r="N700" s="36">
        <v>714304.0</v>
      </c>
      <c r="O700" s="34"/>
      <c r="P700" s="2"/>
      <c r="Q700" s="2"/>
      <c r="R700" s="2"/>
      <c r="S700" s="2"/>
    </row>
    <row r="701">
      <c r="A701" s="26" t="s">
        <v>1222</v>
      </c>
      <c r="B701" s="27">
        <v>119602.0</v>
      </c>
      <c r="C701" s="27" t="s">
        <v>1223</v>
      </c>
      <c r="D701" s="28" t="s">
        <v>28</v>
      </c>
      <c r="E701" s="28">
        <v>1352.4</v>
      </c>
      <c r="F701" s="28">
        <v>168.0</v>
      </c>
      <c r="G701" s="28">
        <v>0.0</v>
      </c>
      <c r="H701" s="28" t="s">
        <v>164</v>
      </c>
      <c r="I701" s="30" t="s">
        <v>92</v>
      </c>
      <c r="J701" s="30">
        <v>0.0</v>
      </c>
      <c r="K701" s="31" t="s">
        <v>24</v>
      </c>
      <c r="L701" s="32" t="s">
        <v>197</v>
      </c>
      <c r="M701" s="33"/>
      <c r="N701" s="34"/>
      <c r="O701" s="34"/>
      <c r="P701" s="2"/>
      <c r="Q701" s="2"/>
      <c r="R701" s="2"/>
      <c r="S701" s="2"/>
    </row>
    <row r="702">
      <c r="A702" s="26" t="s">
        <v>1224</v>
      </c>
      <c r="B702" s="27">
        <v>119601.0</v>
      </c>
      <c r="C702" s="27" t="s">
        <v>1225</v>
      </c>
      <c r="D702" s="28" t="s">
        <v>21</v>
      </c>
      <c r="E702" s="28">
        <v>453.6</v>
      </c>
      <c r="F702" s="28">
        <v>56.0</v>
      </c>
      <c r="G702" s="28" t="s">
        <v>1226</v>
      </c>
      <c r="H702" s="28" t="s">
        <v>293</v>
      </c>
      <c r="I702" s="30" t="s">
        <v>23</v>
      </c>
      <c r="J702" s="30">
        <v>0.0</v>
      </c>
      <c r="K702" s="31" t="s">
        <v>24</v>
      </c>
      <c r="L702" s="32" t="s">
        <v>143</v>
      </c>
      <c r="M702" s="33"/>
      <c r="N702" s="34"/>
      <c r="O702" s="34"/>
      <c r="P702" s="2"/>
      <c r="Q702" s="2"/>
      <c r="R702" s="2"/>
      <c r="S702" s="2"/>
    </row>
    <row r="703">
      <c r="A703" s="26" t="s">
        <v>1227</v>
      </c>
      <c r="B703" s="27">
        <v>119602.0</v>
      </c>
      <c r="C703" s="27" t="s">
        <v>1228</v>
      </c>
      <c r="D703" s="28" t="s">
        <v>21</v>
      </c>
      <c r="E703" s="28">
        <v>453.6</v>
      </c>
      <c r="F703" s="28">
        <v>56.0</v>
      </c>
      <c r="G703" s="28" t="s">
        <v>1226</v>
      </c>
      <c r="H703" s="28" t="s">
        <v>293</v>
      </c>
      <c r="I703" s="30" t="s">
        <v>23</v>
      </c>
      <c r="J703" s="30">
        <v>0.0</v>
      </c>
      <c r="K703" s="31" t="s">
        <v>24</v>
      </c>
      <c r="L703" s="32" t="s">
        <v>143</v>
      </c>
      <c r="M703" s="33"/>
      <c r="N703" s="34"/>
      <c r="O703" s="34"/>
      <c r="P703" s="2"/>
      <c r="Q703" s="2"/>
      <c r="R703" s="2"/>
      <c r="S703" s="2"/>
    </row>
    <row r="704">
      <c r="A704" s="26" t="s">
        <v>1229</v>
      </c>
      <c r="B704" s="27">
        <v>119603.0</v>
      </c>
      <c r="C704" s="27" t="s">
        <v>1230</v>
      </c>
      <c r="D704" s="28" t="s">
        <v>21</v>
      </c>
      <c r="E704" s="28">
        <v>453.6</v>
      </c>
      <c r="F704" s="28">
        <v>56.0</v>
      </c>
      <c r="G704" s="28" t="s">
        <v>1226</v>
      </c>
      <c r="H704" s="28" t="s">
        <v>293</v>
      </c>
      <c r="I704" s="30" t="s">
        <v>23</v>
      </c>
      <c r="J704" s="30">
        <v>0.0</v>
      </c>
      <c r="K704" s="31" t="s">
        <v>24</v>
      </c>
      <c r="L704" s="32" t="s">
        <v>143</v>
      </c>
      <c r="M704" s="33"/>
      <c r="N704" s="34"/>
      <c r="O704" s="34"/>
      <c r="P704" s="2"/>
      <c r="Q704" s="2"/>
      <c r="R704" s="2"/>
      <c r="S704" s="2"/>
    </row>
    <row r="705">
      <c r="A705" s="26" t="s">
        <v>1231</v>
      </c>
      <c r="B705" s="27">
        <v>1196004.0</v>
      </c>
      <c r="C705" s="27" t="s">
        <v>1232</v>
      </c>
      <c r="D705" s="28" t="s">
        <v>21</v>
      </c>
      <c r="E705" s="28">
        <v>453.6</v>
      </c>
      <c r="F705" s="28">
        <v>56.0</v>
      </c>
      <c r="G705" s="28" t="s">
        <v>1226</v>
      </c>
      <c r="H705" s="28" t="s">
        <v>293</v>
      </c>
      <c r="I705" s="30" t="s">
        <v>23</v>
      </c>
      <c r="J705" s="30">
        <v>0.0</v>
      </c>
      <c r="K705" s="31" t="s">
        <v>24</v>
      </c>
      <c r="L705" s="32" t="s">
        <v>143</v>
      </c>
      <c r="M705" s="33"/>
      <c r="N705" s="34"/>
      <c r="O705" s="34"/>
      <c r="P705" s="2"/>
      <c r="Q705" s="2"/>
      <c r="R705" s="2"/>
      <c r="S705" s="2"/>
    </row>
    <row r="706">
      <c r="A706" s="26" t="s">
        <v>1233</v>
      </c>
      <c r="B706" s="27">
        <v>119601.0</v>
      </c>
      <c r="C706" s="27" t="s">
        <v>1234</v>
      </c>
      <c r="D706" s="28" t="s">
        <v>21</v>
      </c>
      <c r="E706" s="28">
        <v>453.6</v>
      </c>
      <c r="F706" s="28">
        <v>56.0</v>
      </c>
      <c r="G706" s="28">
        <v>0.0</v>
      </c>
      <c r="H706" s="28" t="s">
        <v>293</v>
      </c>
      <c r="I706" s="30" t="s">
        <v>23</v>
      </c>
      <c r="J706" s="30">
        <v>0.0</v>
      </c>
      <c r="K706" s="31" t="s">
        <v>24</v>
      </c>
      <c r="L706" s="32" t="s">
        <v>197</v>
      </c>
      <c r="M706" s="33"/>
      <c r="N706" s="34"/>
      <c r="O706" s="34"/>
      <c r="P706" s="2"/>
      <c r="Q706" s="2"/>
      <c r="R706" s="2"/>
      <c r="S706" s="2"/>
    </row>
    <row r="707">
      <c r="A707" s="26" t="s">
        <v>1235</v>
      </c>
      <c r="B707" s="27">
        <v>119601.0</v>
      </c>
      <c r="C707" s="27" t="s">
        <v>1236</v>
      </c>
      <c r="D707" s="28" t="s">
        <v>21</v>
      </c>
      <c r="E707" s="28">
        <v>453.6</v>
      </c>
      <c r="F707" s="28">
        <v>56.0</v>
      </c>
      <c r="G707" s="37"/>
      <c r="H707" s="28" t="s">
        <v>22</v>
      </c>
      <c r="I707" s="30" t="s">
        <v>23</v>
      </c>
      <c r="J707" s="30">
        <v>0.0</v>
      </c>
      <c r="K707" s="31" t="s">
        <v>24</v>
      </c>
      <c r="L707" s="32" t="s">
        <v>93</v>
      </c>
      <c r="M707" s="33"/>
      <c r="N707" s="34"/>
      <c r="O707" s="34"/>
      <c r="P707" s="2"/>
      <c r="Q707" s="2"/>
      <c r="R707" s="2"/>
      <c r="S707" s="2"/>
    </row>
    <row r="708">
      <c r="A708" s="26" t="s">
        <v>1237</v>
      </c>
      <c r="B708" s="27">
        <v>119601.0</v>
      </c>
      <c r="C708" s="27" t="s">
        <v>1238</v>
      </c>
      <c r="D708" s="28" t="s">
        <v>21</v>
      </c>
      <c r="E708" s="28">
        <v>453.6</v>
      </c>
      <c r="F708" s="28">
        <v>56.0</v>
      </c>
      <c r="G708" s="28" t="s">
        <v>1239</v>
      </c>
      <c r="H708" s="28" t="s">
        <v>293</v>
      </c>
      <c r="I708" s="30" t="s">
        <v>23</v>
      </c>
      <c r="J708" s="30">
        <v>0.0</v>
      </c>
      <c r="K708" s="31" t="s">
        <v>24</v>
      </c>
      <c r="L708" s="32" t="s">
        <v>67</v>
      </c>
      <c r="M708" s="33"/>
      <c r="N708" s="34"/>
      <c r="O708" s="34"/>
      <c r="P708" s="2"/>
      <c r="Q708" s="2"/>
      <c r="R708" s="2"/>
      <c r="S708" s="2"/>
    </row>
    <row r="709">
      <c r="A709" s="26" t="s">
        <v>1240</v>
      </c>
      <c r="B709" s="27">
        <v>119602.0</v>
      </c>
      <c r="C709" s="27" t="s">
        <v>1241</v>
      </c>
      <c r="D709" s="28" t="s">
        <v>1160</v>
      </c>
      <c r="E709" s="28">
        <v>65.1</v>
      </c>
      <c r="F709" s="28">
        <v>1.0</v>
      </c>
      <c r="G709" s="28" t="s">
        <v>1196</v>
      </c>
      <c r="H709" s="28" t="s">
        <v>1161</v>
      </c>
      <c r="I709" s="30">
        <v>99521.0</v>
      </c>
      <c r="J709" s="30">
        <v>0.0</v>
      </c>
      <c r="K709" s="31" t="s">
        <v>24</v>
      </c>
      <c r="L709" s="32" t="s">
        <v>143</v>
      </c>
      <c r="M709" s="33"/>
      <c r="N709" s="34"/>
      <c r="O709" s="34"/>
      <c r="P709" s="2"/>
      <c r="Q709" s="2"/>
      <c r="R709" s="2"/>
      <c r="S709" s="2"/>
    </row>
    <row r="710">
      <c r="A710" s="26" t="s">
        <v>1242</v>
      </c>
      <c r="B710" s="27">
        <v>119601.0</v>
      </c>
      <c r="C710" s="27" t="s">
        <v>1243</v>
      </c>
      <c r="D710" s="28" t="s">
        <v>1160</v>
      </c>
      <c r="E710" s="28">
        <v>65.1</v>
      </c>
      <c r="F710" s="28">
        <v>1.0</v>
      </c>
      <c r="G710" s="28" t="s">
        <v>1196</v>
      </c>
      <c r="H710" s="28" t="s">
        <v>1161</v>
      </c>
      <c r="I710" s="30">
        <v>99521.0</v>
      </c>
      <c r="J710" s="30">
        <v>0.0</v>
      </c>
      <c r="K710" s="31" t="s">
        <v>24</v>
      </c>
      <c r="L710" s="32" t="s">
        <v>197</v>
      </c>
      <c r="M710" s="33"/>
      <c r="N710" s="34"/>
      <c r="O710" s="34"/>
      <c r="P710" s="2"/>
      <c r="Q710" s="2"/>
      <c r="R710" s="2"/>
      <c r="S710" s="2"/>
    </row>
    <row r="711">
      <c r="A711" s="26" t="s">
        <v>1244</v>
      </c>
      <c r="B711" s="27">
        <v>119601.0</v>
      </c>
      <c r="C711" s="27" t="s">
        <v>1245</v>
      </c>
      <c r="D711" s="28" t="s">
        <v>1160</v>
      </c>
      <c r="E711" s="28">
        <v>65.1</v>
      </c>
      <c r="F711" s="28">
        <v>1.0</v>
      </c>
      <c r="G711" s="28" t="s">
        <v>1196</v>
      </c>
      <c r="H711" s="28" t="s">
        <v>1161</v>
      </c>
      <c r="I711" s="30">
        <v>99521.0</v>
      </c>
      <c r="J711" s="30">
        <v>0.0</v>
      </c>
      <c r="K711" s="31" t="s">
        <v>24</v>
      </c>
      <c r="L711" s="32" t="s">
        <v>143</v>
      </c>
      <c r="M711" s="33"/>
      <c r="N711" s="34"/>
      <c r="O711" s="34"/>
      <c r="P711" s="2"/>
      <c r="Q711" s="2"/>
      <c r="R711" s="2"/>
      <c r="S711" s="2"/>
    </row>
    <row r="712">
      <c r="A712" s="26" t="s">
        <v>1246</v>
      </c>
      <c r="B712" s="27">
        <v>119603.0</v>
      </c>
      <c r="C712" s="27" t="s">
        <v>1241</v>
      </c>
      <c r="D712" s="28" t="s">
        <v>1160</v>
      </c>
      <c r="E712" s="28">
        <v>65.1</v>
      </c>
      <c r="F712" s="28">
        <v>1.0</v>
      </c>
      <c r="G712" s="28" t="s">
        <v>1196</v>
      </c>
      <c r="H712" s="28" t="s">
        <v>1161</v>
      </c>
      <c r="I712" s="30">
        <v>99521.0</v>
      </c>
      <c r="J712" s="30">
        <v>0.0</v>
      </c>
      <c r="K712" s="31" t="s">
        <v>24</v>
      </c>
      <c r="L712" s="32" t="s">
        <v>143</v>
      </c>
      <c r="M712" s="33"/>
      <c r="N712" s="34"/>
      <c r="O712" s="34"/>
      <c r="P712" s="2"/>
      <c r="Q712" s="2"/>
      <c r="R712" s="2"/>
      <c r="S712" s="2"/>
    </row>
    <row r="713">
      <c r="A713" s="26" t="s">
        <v>1247</v>
      </c>
      <c r="B713" s="27">
        <v>119603.0</v>
      </c>
      <c r="C713" s="27" t="s">
        <v>1248</v>
      </c>
      <c r="D713" s="28" t="s">
        <v>99</v>
      </c>
      <c r="E713" s="28">
        <v>42.0</v>
      </c>
      <c r="F713" s="29">
        <v>1.0</v>
      </c>
      <c r="G713" s="28" t="s">
        <v>531</v>
      </c>
      <c r="H713" s="28" t="s">
        <v>203</v>
      </c>
      <c r="I713" s="30">
        <v>99521.0</v>
      </c>
      <c r="J713" s="30">
        <v>0.0</v>
      </c>
      <c r="K713" s="31" t="s">
        <v>24</v>
      </c>
      <c r="L713" s="32" t="s">
        <v>143</v>
      </c>
      <c r="M713" s="33"/>
      <c r="N713" s="34"/>
      <c r="O713" s="34"/>
      <c r="P713" s="2"/>
      <c r="Q713" s="2"/>
      <c r="R713" s="2"/>
      <c r="S713" s="2"/>
    </row>
    <row r="714">
      <c r="A714" s="26" t="s">
        <v>1249</v>
      </c>
      <c r="B714" s="27">
        <v>119602.0</v>
      </c>
      <c r="C714" s="27" t="s">
        <v>1250</v>
      </c>
      <c r="D714" s="28" t="s">
        <v>99</v>
      </c>
      <c r="E714" s="28">
        <v>42.0</v>
      </c>
      <c r="F714" s="29">
        <v>1.0</v>
      </c>
      <c r="G714" s="28" t="s">
        <v>531</v>
      </c>
      <c r="H714" s="28" t="s">
        <v>203</v>
      </c>
      <c r="I714" s="30">
        <v>99521.0</v>
      </c>
      <c r="J714" s="30">
        <v>0.0</v>
      </c>
      <c r="K714" s="31" t="s">
        <v>24</v>
      </c>
      <c r="L714" s="32" t="s">
        <v>143</v>
      </c>
      <c r="M714" s="33"/>
      <c r="N714" s="34"/>
      <c r="O714" s="34"/>
      <c r="P714" s="2"/>
      <c r="Q714" s="2"/>
      <c r="R714" s="2"/>
      <c r="S714" s="2"/>
    </row>
    <row r="715">
      <c r="A715" s="26" t="s">
        <v>1251</v>
      </c>
      <c r="B715" s="27">
        <v>1196004.0</v>
      </c>
      <c r="C715" s="27" t="s">
        <v>1252</v>
      </c>
      <c r="D715" s="28" t="s">
        <v>1160</v>
      </c>
      <c r="E715" s="28">
        <v>65.1</v>
      </c>
      <c r="F715" s="28">
        <v>1.0</v>
      </c>
      <c r="G715" s="28" t="s">
        <v>1196</v>
      </c>
      <c r="H715" s="28" t="s">
        <v>1161</v>
      </c>
      <c r="I715" s="30">
        <v>99521.0</v>
      </c>
      <c r="J715" s="30">
        <v>0.0</v>
      </c>
      <c r="K715" s="31" t="s">
        <v>24</v>
      </c>
      <c r="L715" s="32" t="s">
        <v>143</v>
      </c>
      <c r="M715" s="33"/>
      <c r="N715" s="34"/>
      <c r="O715" s="34"/>
      <c r="P715" s="2"/>
      <c r="Q715" s="2"/>
      <c r="R715" s="2"/>
      <c r="S715" s="2"/>
    </row>
    <row r="716">
      <c r="A716" s="26" t="s">
        <v>1253</v>
      </c>
      <c r="B716" s="27">
        <v>1196004.0</v>
      </c>
      <c r="C716" s="27" t="s">
        <v>1254</v>
      </c>
      <c r="D716" s="28" t="s">
        <v>99</v>
      </c>
      <c r="E716" s="28">
        <v>42.0</v>
      </c>
      <c r="F716" s="29">
        <v>1.0</v>
      </c>
      <c r="G716" s="28" t="s">
        <v>531</v>
      </c>
      <c r="H716" s="28" t="s">
        <v>203</v>
      </c>
      <c r="I716" s="30">
        <v>99521.0</v>
      </c>
      <c r="J716" s="30">
        <v>0.0</v>
      </c>
      <c r="K716" s="31" t="s">
        <v>24</v>
      </c>
      <c r="L716" s="32" t="s">
        <v>143</v>
      </c>
      <c r="M716" s="33"/>
      <c r="N716" s="34"/>
      <c r="O716" s="34"/>
      <c r="P716" s="2"/>
      <c r="Q716" s="2"/>
      <c r="R716" s="2"/>
      <c r="S716" s="2"/>
    </row>
    <row r="717">
      <c r="A717" s="26" t="s">
        <v>1255</v>
      </c>
      <c r="B717" s="27">
        <v>119601.0</v>
      </c>
      <c r="C717" s="27" t="s">
        <v>1256</v>
      </c>
      <c r="D717" s="28" t="s">
        <v>99</v>
      </c>
      <c r="E717" s="28">
        <v>42.0</v>
      </c>
      <c r="F717" s="29">
        <v>1.0</v>
      </c>
      <c r="G717" s="28" t="s">
        <v>531</v>
      </c>
      <c r="H717" s="28" t="s">
        <v>203</v>
      </c>
      <c r="I717" s="30">
        <v>99521.0</v>
      </c>
      <c r="J717" s="30">
        <v>0.0</v>
      </c>
      <c r="K717" s="31" t="s">
        <v>24</v>
      </c>
      <c r="L717" s="32" t="s">
        <v>197</v>
      </c>
      <c r="M717" s="33"/>
      <c r="N717" s="34"/>
      <c r="O717" s="34"/>
      <c r="P717" s="2"/>
      <c r="Q717" s="2"/>
      <c r="R717" s="2"/>
      <c r="S717" s="2"/>
    </row>
    <row r="718">
      <c r="A718" s="26" t="s">
        <v>1257</v>
      </c>
      <c r="B718" s="27">
        <v>119601.0</v>
      </c>
      <c r="C718" s="27" t="s">
        <v>1258</v>
      </c>
      <c r="D718" s="28" t="s">
        <v>99</v>
      </c>
      <c r="E718" s="28">
        <v>42.0</v>
      </c>
      <c r="F718" s="29">
        <v>1.0</v>
      </c>
      <c r="G718" s="28" t="s">
        <v>531</v>
      </c>
      <c r="H718" s="28" t="s">
        <v>203</v>
      </c>
      <c r="I718" s="30">
        <v>99521.0</v>
      </c>
      <c r="J718" s="30">
        <v>0.0</v>
      </c>
      <c r="K718" s="31" t="s">
        <v>24</v>
      </c>
      <c r="L718" s="32" t="s">
        <v>143</v>
      </c>
      <c r="M718" s="33"/>
      <c r="N718" s="34"/>
      <c r="O718" s="34"/>
      <c r="P718" s="2"/>
      <c r="Q718" s="2"/>
      <c r="R718" s="2"/>
      <c r="S718" s="2"/>
    </row>
    <row r="719">
      <c r="A719" s="26" t="s">
        <v>1259</v>
      </c>
      <c r="B719" s="27">
        <v>119701.0</v>
      </c>
      <c r="C719" s="27" t="s">
        <v>1260</v>
      </c>
      <c r="D719" s="28" t="s">
        <v>21</v>
      </c>
      <c r="E719" s="28">
        <v>604.8</v>
      </c>
      <c r="F719" s="28">
        <v>75.1</v>
      </c>
      <c r="G719" s="28">
        <v>0.0</v>
      </c>
      <c r="H719" s="28" t="s">
        <v>293</v>
      </c>
      <c r="I719" s="30" t="s">
        <v>420</v>
      </c>
      <c r="J719" s="30">
        <v>0.0</v>
      </c>
      <c r="K719" s="31" t="s">
        <v>24</v>
      </c>
      <c r="L719" s="32" t="s">
        <v>197</v>
      </c>
      <c r="M719" s="33"/>
      <c r="N719" s="34"/>
      <c r="O719" s="34"/>
      <c r="P719" s="2"/>
      <c r="Q719" s="2"/>
      <c r="R719" s="2"/>
      <c r="S719" s="2"/>
    </row>
    <row r="720">
      <c r="A720" s="26" t="s">
        <v>1261</v>
      </c>
      <c r="B720" s="27">
        <v>119701.0</v>
      </c>
      <c r="C720" s="27" t="s">
        <v>1262</v>
      </c>
      <c r="D720" s="28" t="s">
        <v>1160</v>
      </c>
      <c r="E720" s="28">
        <v>65.1</v>
      </c>
      <c r="F720" s="28">
        <v>1.0</v>
      </c>
      <c r="G720" s="28" t="s">
        <v>1196</v>
      </c>
      <c r="H720" s="28" t="s">
        <v>1161</v>
      </c>
      <c r="I720" s="30">
        <v>99521.0</v>
      </c>
      <c r="J720" s="30">
        <v>0.0</v>
      </c>
      <c r="K720" s="31" t="s">
        <v>24</v>
      </c>
      <c r="L720" s="32" t="s">
        <v>197</v>
      </c>
      <c r="M720" s="33"/>
      <c r="N720" s="34"/>
      <c r="O720" s="34"/>
      <c r="P720" s="2"/>
      <c r="Q720" s="2"/>
      <c r="R720" s="2"/>
      <c r="S720" s="2"/>
    </row>
    <row r="721">
      <c r="A721" s="26" t="s">
        <v>1263</v>
      </c>
      <c r="B721" s="27">
        <v>119701.0</v>
      </c>
      <c r="C721" s="27" t="s">
        <v>1264</v>
      </c>
      <c r="D721" s="28" t="s">
        <v>99</v>
      </c>
      <c r="E721" s="28">
        <v>42.0</v>
      </c>
      <c r="F721" s="29">
        <v>1.0</v>
      </c>
      <c r="G721" s="28" t="s">
        <v>531</v>
      </c>
      <c r="H721" s="28" t="s">
        <v>203</v>
      </c>
      <c r="I721" s="30">
        <v>99521.0</v>
      </c>
      <c r="J721" s="30">
        <v>0.0</v>
      </c>
      <c r="K721" s="31" t="s">
        <v>24</v>
      </c>
      <c r="L721" s="32" t="s">
        <v>197</v>
      </c>
      <c r="M721" s="33"/>
      <c r="N721" s="34"/>
      <c r="O721" s="34"/>
      <c r="P721" s="2"/>
      <c r="Q721" s="2"/>
      <c r="R721" s="2"/>
      <c r="S721" s="2"/>
    </row>
    <row r="722">
      <c r="A722" s="26" t="s">
        <v>1265</v>
      </c>
      <c r="B722" s="27">
        <v>119801.0</v>
      </c>
      <c r="C722" s="27" t="s">
        <v>1266</v>
      </c>
      <c r="D722" s="28" t="s">
        <v>21</v>
      </c>
      <c r="E722" s="28">
        <v>453.6</v>
      </c>
      <c r="F722" s="28">
        <v>56.0</v>
      </c>
      <c r="G722" s="28" t="s">
        <v>161</v>
      </c>
      <c r="H722" s="28" t="s">
        <v>293</v>
      </c>
      <c r="I722" s="30" t="s">
        <v>23</v>
      </c>
      <c r="J722" s="30">
        <v>0.0</v>
      </c>
      <c r="K722" s="31" t="s">
        <v>24</v>
      </c>
      <c r="L722" s="32" t="s">
        <v>197</v>
      </c>
      <c r="M722" s="33"/>
      <c r="N722" s="34"/>
      <c r="O722" s="34"/>
      <c r="P722" s="2"/>
      <c r="Q722" s="2"/>
      <c r="R722" s="2"/>
      <c r="S722" s="2"/>
    </row>
    <row r="723">
      <c r="A723" s="26" t="s">
        <v>1267</v>
      </c>
      <c r="B723" s="27">
        <v>119801.0</v>
      </c>
      <c r="C723" s="27" t="s">
        <v>1268</v>
      </c>
      <c r="D723" s="28" t="s">
        <v>21</v>
      </c>
      <c r="E723" s="28">
        <v>453.6</v>
      </c>
      <c r="F723" s="28">
        <v>56.0</v>
      </c>
      <c r="G723" s="28" t="s">
        <v>161</v>
      </c>
      <c r="H723" s="28" t="s">
        <v>293</v>
      </c>
      <c r="I723" s="30" t="s">
        <v>23</v>
      </c>
      <c r="J723" s="30">
        <v>0.0</v>
      </c>
      <c r="K723" s="31" t="s">
        <v>24</v>
      </c>
      <c r="L723" s="32" t="s">
        <v>143</v>
      </c>
      <c r="M723" s="33"/>
      <c r="N723" s="34"/>
      <c r="O723" s="34"/>
      <c r="P723" s="2"/>
      <c r="Q723" s="2"/>
      <c r="R723" s="2"/>
      <c r="S723" s="2"/>
    </row>
    <row r="724">
      <c r="A724" s="26" t="s">
        <v>1269</v>
      </c>
      <c r="B724" s="27">
        <v>119801.0</v>
      </c>
      <c r="C724" s="27" t="s">
        <v>1270</v>
      </c>
      <c r="D724" s="28" t="s">
        <v>1160</v>
      </c>
      <c r="E724" s="28">
        <v>65.1</v>
      </c>
      <c r="F724" s="28">
        <v>1.0</v>
      </c>
      <c r="G724" s="28" t="s">
        <v>161</v>
      </c>
      <c r="H724" s="28" t="s">
        <v>1161</v>
      </c>
      <c r="I724" s="30">
        <v>99521.0</v>
      </c>
      <c r="J724" s="30">
        <v>0.0</v>
      </c>
      <c r="K724" s="31" t="s">
        <v>24</v>
      </c>
      <c r="L724" s="32" t="s">
        <v>197</v>
      </c>
      <c r="M724" s="33"/>
      <c r="N724" s="34"/>
      <c r="O724" s="34"/>
      <c r="P724" s="2"/>
      <c r="Q724" s="2"/>
      <c r="R724" s="2"/>
      <c r="S724" s="2"/>
    </row>
    <row r="725">
      <c r="A725" s="26" t="s">
        <v>1271</v>
      </c>
      <c r="B725" s="27">
        <v>119801.0</v>
      </c>
      <c r="C725" s="27" t="s">
        <v>1272</v>
      </c>
      <c r="D725" s="28" t="s">
        <v>1160</v>
      </c>
      <c r="E725" s="28">
        <v>65.1</v>
      </c>
      <c r="F725" s="28">
        <v>1.0</v>
      </c>
      <c r="G725" s="28" t="s">
        <v>161</v>
      </c>
      <c r="H725" s="28" t="s">
        <v>1161</v>
      </c>
      <c r="I725" s="30">
        <v>99521.0</v>
      </c>
      <c r="J725" s="30">
        <v>0.0</v>
      </c>
      <c r="K725" s="31" t="s">
        <v>24</v>
      </c>
      <c r="L725" s="32" t="s">
        <v>143</v>
      </c>
      <c r="M725" s="33"/>
      <c r="N725" s="34"/>
      <c r="O725" s="34"/>
      <c r="P725" s="2"/>
      <c r="Q725" s="2"/>
      <c r="R725" s="2"/>
      <c r="S725" s="2"/>
    </row>
    <row r="726">
      <c r="A726" s="26" t="s">
        <v>1273</v>
      </c>
      <c r="B726" s="27">
        <v>119801.0</v>
      </c>
      <c r="C726" s="27" t="s">
        <v>1274</v>
      </c>
      <c r="D726" s="28" t="s">
        <v>99</v>
      </c>
      <c r="E726" s="28">
        <v>42.0</v>
      </c>
      <c r="F726" s="29">
        <v>1.0</v>
      </c>
      <c r="G726" s="28" t="s">
        <v>161</v>
      </c>
      <c r="H726" s="28" t="s">
        <v>203</v>
      </c>
      <c r="I726" s="30">
        <v>99521.0</v>
      </c>
      <c r="J726" s="30">
        <v>0.0</v>
      </c>
      <c r="K726" s="31" t="s">
        <v>24</v>
      </c>
      <c r="L726" s="32" t="s">
        <v>143</v>
      </c>
      <c r="M726" s="33"/>
      <c r="N726" s="34"/>
      <c r="O726" s="34"/>
      <c r="P726" s="2"/>
      <c r="Q726" s="2"/>
      <c r="R726" s="2"/>
      <c r="S726" s="2"/>
    </row>
    <row r="727">
      <c r="A727" s="26" t="s">
        <v>1275</v>
      </c>
      <c r="B727" s="27">
        <v>120001.0</v>
      </c>
      <c r="C727" s="27" t="s">
        <v>1276</v>
      </c>
      <c r="D727" s="28" t="s">
        <v>28</v>
      </c>
      <c r="E727" s="28">
        <v>1352.4</v>
      </c>
      <c r="F727" s="28">
        <v>168.0</v>
      </c>
      <c r="G727" s="28">
        <v>0.0</v>
      </c>
      <c r="H727" s="28" t="s">
        <v>91</v>
      </c>
      <c r="I727" s="30" t="s">
        <v>92</v>
      </c>
      <c r="J727" s="30">
        <v>0.0</v>
      </c>
      <c r="K727" s="31">
        <v>0.0</v>
      </c>
      <c r="L727" s="32" t="s">
        <v>93</v>
      </c>
      <c r="M727" s="33"/>
      <c r="N727" s="36">
        <v>714209.0</v>
      </c>
      <c r="O727" s="36">
        <v>714208.0</v>
      </c>
      <c r="P727" s="2"/>
      <c r="Q727" s="2"/>
      <c r="R727" s="2"/>
      <c r="S727" s="2"/>
    </row>
    <row r="728">
      <c r="A728" s="26" t="s">
        <v>1277</v>
      </c>
      <c r="B728" s="27">
        <v>143201.0</v>
      </c>
      <c r="C728" s="27" t="s">
        <v>1278</v>
      </c>
      <c r="D728" s="28" t="s">
        <v>28</v>
      </c>
      <c r="E728" s="28">
        <v>630.0</v>
      </c>
      <c r="F728" s="28">
        <v>78.0</v>
      </c>
      <c r="G728" s="28">
        <v>0.0</v>
      </c>
      <c r="H728" s="28" t="s">
        <v>395</v>
      </c>
      <c r="I728" s="30" t="s">
        <v>230</v>
      </c>
      <c r="J728" s="30" t="s">
        <v>1140</v>
      </c>
      <c r="K728" s="31" t="s">
        <v>58</v>
      </c>
      <c r="L728" s="32" t="s">
        <v>25</v>
      </c>
      <c r="M728" s="33"/>
      <c r="N728" s="36">
        <v>712003.0</v>
      </c>
      <c r="O728" s="34"/>
      <c r="P728" s="2"/>
      <c r="Q728" s="2"/>
      <c r="R728" s="2"/>
      <c r="S728" s="2"/>
    </row>
    <row r="729">
      <c r="A729" s="26" t="s">
        <v>1279</v>
      </c>
      <c r="B729" s="27">
        <v>120201.0</v>
      </c>
      <c r="C729" s="27" t="s">
        <v>1280</v>
      </c>
      <c r="D729" s="28" t="s">
        <v>28</v>
      </c>
      <c r="E729" s="28">
        <v>1352.4</v>
      </c>
      <c r="F729" s="28">
        <v>168.0</v>
      </c>
      <c r="G729" s="28">
        <v>0.0</v>
      </c>
      <c r="H729" s="28" t="s">
        <v>91</v>
      </c>
      <c r="I729" s="30" t="s">
        <v>92</v>
      </c>
      <c r="J729" s="30">
        <v>0.0</v>
      </c>
      <c r="K729" s="31" t="s">
        <v>58</v>
      </c>
      <c r="L729" s="32" t="s">
        <v>969</v>
      </c>
      <c r="M729" s="33"/>
      <c r="N729" s="36">
        <v>714409.0</v>
      </c>
      <c r="O729" s="34"/>
      <c r="P729" s="2"/>
      <c r="Q729" s="2"/>
      <c r="R729" s="2"/>
      <c r="S729" s="2"/>
    </row>
    <row r="730">
      <c r="A730" s="26" t="s">
        <v>1281</v>
      </c>
      <c r="B730" s="27">
        <v>120201.0</v>
      </c>
      <c r="C730" s="27" t="s">
        <v>1282</v>
      </c>
      <c r="D730" s="28" t="s">
        <v>28</v>
      </c>
      <c r="E730" s="28">
        <v>440.0</v>
      </c>
      <c r="F730" s="28">
        <v>86.0</v>
      </c>
      <c r="G730" s="28">
        <v>0.0</v>
      </c>
      <c r="H730" s="28" t="s">
        <v>312</v>
      </c>
      <c r="I730" s="30" t="s">
        <v>168</v>
      </c>
      <c r="J730" s="30">
        <v>0.0</v>
      </c>
      <c r="K730" s="31">
        <v>0.0</v>
      </c>
      <c r="L730" s="32" t="s">
        <v>969</v>
      </c>
      <c r="M730" s="33"/>
      <c r="N730" s="36">
        <v>120801.0</v>
      </c>
      <c r="O730" s="36">
        <v>714408.0</v>
      </c>
      <c r="P730" s="2"/>
      <c r="Q730" s="2"/>
      <c r="R730" s="2"/>
      <c r="S730" s="2"/>
    </row>
    <row r="731">
      <c r="A731" s="26" t="s">
        <v>1283</v>
      </c>
      <c r="B731" s="27">
        <v>120301.0</v>
      </c>
      <c r="C731" s="27" t="s">
        <v>1284</v>
      </c>
      <c r="D731" s="28" t="s">
        <v>28</v>
      </c>
      <c r="E731" s="28">
        <v>1352.4</v>
      </c>
      <c r="F731" s="28">
        <v>168.0</v>
      </c>
      <c r="G731" s="28" t="s">
        <v>290</v>
      </c>
      <c r="H731" s="28" t="s">
        <v>114</v>
      </c>
      <c r="I731" s="30" t="s">
        <v>66</v>
      </c>
      <c r="J731" s="30">
        <v>0.0</v>
      </c>
      <c r="K731" s="31" t="s">
        <v>58</v>
      </c>
      <c r="L731" s="32" t="s">
        <v>183</v>
      </c>
      <c r="M731" s="33"/>
      <c r="N731" s="36">
        <v>714205.0</v>
      </c>
      <c r="O731" s="34"/>
      <c r="P731" s="2"/>
      <c r="Q731" s="2"/>
      <c r="R731" s="2"/>
      <c r="S731" s="2"/>
    </row>
    <row r="732">
      <c r="A732" s="26" t="s">
        <v>1285</v>
      </c>
      <c r="B732" s="27">
        <v>120501.0</v>
      </c>
      <c r="C732" s="27" t="s">
        <v>1286</v>
      </c>
      <c r="D732" s="28" t="s">
        <v>28</v>
      </c>
      <c r="E732" s="28">
        <v>1352.4</v>
      </c>
      <c r="F732" s="28">
        <v>168.0</v>
      </c>
      <c r="G732" s="28">
        <v>2.0</v>
      </c>
      <c r="H732" s="28" t="s">
        <v>91</v>
      </c>
      <c r="I732" s="30" t="s">
        <v>92</v>
      </c>
      <c r="J732" s="30">
        <v>0.0</v>
      </c>
      <c r="K732" s="31" t="s">
        <v>115</v>
      </c>
      <c r="L732" s="32" t="s">
        <v>183</v>
      </c>
      <c r="M732" s="33"/>
      <c r="N732" s="36">
        <v>714203.0</v>
      </c>
      <c r="O732" s="34"/>
      <c r="P732" s="2"/>
      <c r="Q732" s="2"/>
      <c r="R732" s="2"/>
      <c r="S732" s="2"/>
    </row>
    <row r="733">
      <c r="A733" s="26" t="s">
        <v>1287</v>
      </c>
      <c r="B733" s="27">
        <v>120601.0</v>
      </c>
      <c r="C733" s="27" t="s">
        <v>1288</v>
      </c>
      <c r="D733" s="28" t="s">
        <v>28</v>
      </c>
      <c r="E733" s="28">
        <v>1352.4</v>
      </c>
      <c r="F733" s="28">
        <v>168.0</v>
      </c>
      <c r="G733" s="28">
        <v>0.0</v>
      </c>
      <c r="H733" s="28" t="s">
        <v>164</v>
      </c>
      <c r="I733" s="30" t="s">
        <v>92</v>
      </c>
      <c r="J733" s="30">
        <v>0.0</v>
      </c>
      <c r="K733" s="31">
        <v>0.0</v>
      </c>
      <c r="L733" s="32" t="s">
        <v>143</v>
      </c>
      <c r="M733" s="33"/>
      <c r="N733" s="34"/>
      <c r="O733" s="34"/>
      <c r="P733" s="2"/>
      <c r="Q733" s="2"/>
      <c r="R733" s="2"/>
      <c r="S733" s="2"/>
    </row>
    <row r="734">
      <c r="A734" s="26" t="s">
        <v>1289</v>
      </c>
      <c r="B734" s="27">
        <v>120601.0</v>
      </c>
      <c r="C734" s="27" t="s">
        <v>1290</v>
      </c>
      <c r="D734" s="28" t="s">
        <v>28</v>
      </c>
      <c r="E734" s="28">
        <v>1352.4</v>
      </c>
      <c r="F734" s="28">
        <v>168.0</v>
      </c>
      <c r="G734" s="28">
        <v>0.0</v>
      </c>
      <c r="H734" s="28" t="s">
        <v>164</v>
      </c>
      <c r="I734" s="30" t="s">
        <v>92</v>
      </c>
      <c r="J734" s="30">
        <v>0.0</v>
      </c>
      <c r="K734" s="31" t="s">
        <v>58</v>
      </c>
      <c r="L734" s="32" t="s">
        <v>183</v>
      </c>
      <c r="M734" s="33"/>
      <c r="N734" s="36">
        <v>714201.0</v>
      </c>
      <c r="O734" s="34"/>
      <c r="P734" s="2"/>
      <c r="Q734" s="2"/>
      <c r="R734" s="2"/>
      <c r="S734" s="2"/>
    </row>
    <row r="735">
      <c r="A735" s="26" t="s">
        <v>1291</v>
      </c>
      <c r="B735" s="27">
        <v>120701.0</v>
      </c>
      <c r="C735" s="27" t="s">
        <v>1292</v>
      </c>
      <c r="D735" s="28" t="s">
        <v>28</v>
      </c>
      <c r="E735" s="28">
        <v>1352.4</v>
      </c>
      <c r="F735" s="28">
        <v>168.0</v>
      </c>
      <c r="G735" s="28">
        <v>0.0</v>
      </c>
      <c r="H735" s="28" t="s">
        <v>164</v>
      </c>
      <c r="I735" s="30" t="s">
        <v>92</v>
      </c>
      <c r="J735" s="30">
        <v>0.0</v>
      </c>
      <c r="K735" s="31">
        <v>0.0</v>
      </c>
      <c r="L735" s="32" t="s">
        <v>143</v>
      </c>
      <c r="M735" s="33"/>
      <c r="N735" s="34"/>
      <c r="O735" s="34"/>
      <c r="P735" s="2"/>
      <c r="Q735" s="2"/>
      <c r="R735" s="2"/>
      <c r="S735" s="2"/>
    </row>
    <row r="736">
      <c r="A736" s="26" t="s">
        <v>1293</v>
      </c>
      <c r="B736" s="27">
        <v>120701.0</v>
      </c>
      <c r="C736" s="27" t="s">
        <v>1294</v>
      </c>
      <c r="D736" s="28" t="s">
        <v>28</v>
      </c>
      <c r="E736" s="28">
        <v>1352.4</v>
      </c>
      <c r="F736" s="28">
        <v>168.0</v>
      </c>
      <c r="G736" s="28">
        <v>0.0</v>
      </c>
      <c r="H736" s="28" t="s">
        <v>164</v>
      </c>
      <c r="I736" s="30" t="s">
        <v>92</v>
      </c>
      <c r="J736" s="30">
        <v>0.0</v>
      </c>
      <c r="K736" s="31" t="s">
        <v>115</v>
      </c>
      <c r="L736" s="32" t="s">
        <v>183</v>
      </c>
      <c r="M736" s="33"/>
      <c r="N736" s="36">
        <v>714202.0</v>
      </c>
      <c r="O736" s="34"/>
      <c r="P736" s="2"/>
      <c r="Q736" s="2"/>
      <c r="R736" s="2"/>
      <c r="S736" s="2"/>
    </row>
    <row r="737">
      <c r="A737" s="26" t="s">
        <v>1295</v>
      </c>
      <c r="B737" s="27">
        <v>120801.0</v>
      </c>
      <c r="C737" s="27" t="s">
        <v>1296</v>
      </c>
      <c r="D737" s="28" t="s">
        <v>28</v>
      </c>
      <c r="E737" s="28">
        <v>1352.4</v>
      </c>
      <c r="F737" s="28">
        <v>168.0</v>
      </c>
      <c r="G737" s="28" t="s">
        <v>613</v>
      </c>
      <c r="H737" s="28" t="s">
        <v>809</v>
      </c>
      <c r="I737" s="30" t="s">
        <v>66</v>
      </c>
      <c r="J737" s="30">
        <v>0.0</v>
      </c>
      <c r="K737" s="31" t="s">
        <v>115</v>
      </c>
      <c r="L737" s="32" t="s">
        <v>143</v>
      </c>
      <c r="M737" s="33"/>
      <c r="N737" s="34"/>
      <c r="O737" s="34"/>
      <c r="P737" s="2"/>
      <c r="Q737" s="2"/>
      <c r="R737" s="2"/>
      <c r="S737" s="2"/>
    </row>
    <row r="738">
      <c r="A738" s="26" t="s">
        <v>1297</v>
      </c>
      <c r="B738" s="27">
        <v>120801.0</v>
      </c>
      <c r="C738" s="27" t="s">
        <v>1298</v>
      </c>
      <c r="D738" s="28" t="s">
        <v>28</v>
      </c>
      <c r="E738" s="28">
        <v>1352.4</v>
      </c>
      <c r="F738" s="28">
        <v>168.0</v>
      </c>
      <c r="G738" s="28" t="s">
        <v>613</v>
      </c>
      <c r="H738" s="28" t="s">
        <v>809</v>
      </c>
      <c r="I738" s="30" t="s">
        <v>66</v>
      </c>
      <c r="J738" s="30">
        <v>0.0</v>
      </c>
      <c r="K738" s="31" t="s">
        <v>58</v>
      </c>
      <c r="L738" s="32" t="s">
        <v>67</v>
      </c>
      <c r="M738" s="33"/>
      <c r="N738" s="34"/>
      <c r="O738" s="34"/>
      <c r="P738" s="2"/>
      <c r="Q738" s="2"/>
      <c r="R738" s="2"/>
      <c r="S738" s="2"/>
    </row>
    <row r="739">
      <c r="A739" s="26" t="s">
        <v>1299</v>
      </c>
      <c r="B739" s="27">
        <v>120801.0</v>
      </c>
      <c r="C739" s="27" t="s">
        <v>1300</v>
      </c>
      <c r="D739" s="28" t="s">
        <v>28</v>
      </c>
      <c r="E739" s="28">
        <v>440.0</v>
      </c>
      <c r="F739" s="28">
        <v>86.0</v>
      </c>
      <c r="G739" s="28" t="s">
        <v>613</v>
      </c>
      <c r="H739" s="28" t="s">
        <v>1301</v>
      </c>
      <c r="I739" s="30" t="s">
        <v>107</v>
      </c>
      <c r="J739" s="30">
        <v>0.0</v>
      </c>
      <c r="K739" s="31" t="s">
        <v>24</v>
      </c>
      <c r="L739" s="32" t="s">
        <v>67</v>
      </c>
      <c r="M739" s="33"/>
      <c r="N739" s="34"/>
      <c r="O739" s="34"/>
      <c r="P739" s="2"/>
      <c r="Q739" s="2"/>
      <c r="R739" s="2"/>
      <c r="S739" s="2"/>
    </row>
    <row r="740">
      <c r="A740" s="26" t="s">
        <v>1302</v>
      </c>
      <c r="B740" s="27">
        <v>120901.0</v>
      </c>
      <c r="C740" s="27" t="s">
        <v>1303</v>
      </c>
      <c r="D740" s="28" t="s">
        <v>28</v>
      </c>
      <c r="E740" s="28">
        <v>1352.4</v>
      </c>
      <c r="F740" s="28">
        <v>168.0</v>
      </c>
      <c r="G740" s="28" t="s">
        <v>660</v>
      </c>
      <c r="H740" s="28" t="s">
        <v>114</v>
      </c>
      <c r="I740" s="30" t="s">
        <v>66</v>
      </c>
      <c r="J740" s="30">
        <v>0.0</v>
      </c>
      <c r="K740" s="31" t="s">
        <v>58</v>
      </c>
      <c r="L740" s="32" t="s">
        <v>88</v>
      </c>
      <c r="M740" s="35" t="s">
        <v>17</v>
      </c>
      <c r="N740" s="36">
        <v>714404.0</v>
      </c>
      <c r="O740" s="34"/>
      <c r="P740" s="2"/>
      <c r="Q740" s="2"/>
      <c r="R740" s="2"/>
      <c r="S740" s="2"/>
    </row>
    <row r="741">
      <c r="A741" s="26" t="s">
        <v>1304</v>
      </c>
      <c r="B741" s="27">
        <v>120901.0</v>
      </c>
      <c r="C741" s="27" t="s">
        <v>1305</v>
      </c>
      <c r="D741" s="28" t="s">
        <v>28</v>
      </c>
      <c r="E741" s="28">
        <v>1352.4</v>
      </c>
      <c r="F741" s="28">
        <v>168.0</v>
      </c>
      <c r="G741" s="28" t="s">
        <v>660</v>
      </c>
      <c r="H741" s="28" t="s">
        <v>809</v>
      </c>
      <c r="I741" s="30" t="s">
        <v>66</v>
      </c>
      <c r="J741" s="30">
        <v>0.0</v>
      </c>
      <c r="K741" s="31" t="s">
        <v>58</v>
      </c>
      <c r="L741" s="32" t="s">
        <v>143</v>
      </c>
      <c r="M741" s="35" t="s">
        <v>17</v>
      </c>
      <c r="N741" s="34"/>
      <c r="O741" s="34"/>
      <c r="P741" s="2"/>
      <c r="Q741" s="2"/>
      <c r="R741" s="2"/>
      <c r="S741" s="2"/>
    </row>
    <row r="742">
      <c r="A742" s="26" t="s">
        <v>1306</v>
      </c>
      <c r="B742" s="27">
        <v>121001.0</v>
      </c>
      <c r="C742" s="27" t="s">
        <v>1307</v>
      </c>
      <c r="D742" s="28" t="s">
        <v>28</v>
      </c>
      <c r="E742" s="28">
        <v>1352.4</v>
      </c>
      <c r="F742" s="28">
        <v>168.0</v>
      </c>
      <c r="G742" s="28">
        <v>0.0</v>
      </c>
      <c r="H742" s="28" t="s">
        <v>164</v>
      </c>
      <c r="I742" s="30" t="s">
        <v>92</v>
      </c>
      <c r="J742" s="30">
        <v>0.0</v>
      </c>
      <c r="K742" s="31" t="s">
        <v>24</v>
      </c>
      <c r="L742" s="32" t="s">
        <v>143</v>
      </c>
      <c r="M742" s="33"/>
      <c r="N742" s="34"/>
      <c r="O742" s="34"/>
      <c r="P742" s="2"/>
      <c r="Q742" s="2"/>
      <c r="R742" s="2"/>
      <c r="S742" s="2"/>
    </row>
    <row r="743">
      <c r="A743" s="26" t="s">
        <v>1308</v>
      </c>
      <c r="B743" s="27">
        <v>121001.0</v>
      </c>
      <c r="C743" s="27" t="s">
        <v>1309</v>
      </c>
      <c r="D743" s="28" t="s">
        <v>28</v>
      </c>
      <c r="E743" s="28">
        <v>1352.4</v>
      </c>
      <c r="F743" s="28">
        <v>168.0</v>
      </c>
      <c r="G743" s="28">
        <v>0.0</v>
      </c>
      <c r="H743" s="28" t="s">
        <v>164</v>
      </c>
      <c r="I743" s="30" t="s">
        <v>92</v>
      </c>
      <c r="J743" s="30">
        <v>0.0</v>
      </c>
      <c r="K743" s="31" t="s">
        <v>24</v>
      </c>
      <c r="L743" s="32" t="s">
        <v>197</v>
      </c>
      <c r="M743" s="33"/>
      <c r="N743" s="34"/>
      <c r="O743" s="34"/>
      <c r="P743" s="2"/>
      <c r="Q743" s="2"/>
      <c r="R743" s="2"/>
      <c r="S743" s="2"/>
    </row>
    <row r="744">
      <c r="A744" s="26" t="s">
        <v>1310</v>
      </c>
      <c r="B744" s="27">
        <v>121001.0</v>
      </c>
      <c r="C744" s="27" t="s">
        <v>1311</v>
      </c>
      <c r="D744" s="28" t="s">
        <v>21</v>
      </c>
      <c r="E744" s="28">
        <v>453.6</v>
      </c>
      <c r="F744" s="28">
        <v>56.0</v>
      </c>
      <c r="G744" s="28">
        <v>0.0</v>
      </c>
      <c r="H744" s="28" t="s">
        <v>293</v>
      </c>
      <c r="I744" s="30" t="s">
        <v>23</v>
      </c>
      <c r="J744" s="30">
        <v>0.0</v>
      </c>
      <c r="K744" s="31" t="s">
        <v>24</v>
      </c>
      <c r="L744" s="32" t="s">
        <v>143</v>
      </c>
      <c r="M744" s="33"/>
      <c r="N744" s="34"/>
      <c r="O744" s="34"/>
      <c r="P744" s="2"/>
      <c r="Q744" s="2"/>
      <c r="R744" s="2"/>
      <c r="S744" s="2"/>
    </row>
    <row r="745">
      <c r="A745" s="26" t="s">
        <v>1312</v>
      </c>
      <c r="B745" s="27">
        <v>121001.0</v>
      </c>
      <c r="C745" s="27" t="s">
        <v>1313</v>
      </c>
      <c r="D745" s="28" t="s">
        <v>99</v>
      </c>
      <c r="E745" s="28">
        <v>42.0</v>
      </c>
      <c r="F745" s="29">
        <v>1.0</v>
      </c>
      <c r="G745" s="28">
        <v>0.0</v>
      </c>
      <c r="H745" s="28" t="s">
        <v>203</v>
      </c>
      <c r="I745" s="30">
        <v>99521.0</v>
      </c>
      <c r="J745" s="30">
        <v>0.0</v>
      </c>
      <c r="K745" s="31" t="s">
        <v>24</v>
      </c>
      <c r="L745" s="32" t="s">
        <v>143</v>
      </c>
      <c r="M745" s="33"/>
      <c r="N745" s="34"/>
      <c r="O745" s="34"/>
      <c r="P745" s="2"/>
      <c r="Q745" s="2"/>
      <c r="R745" s="2"/>
      <c r="S745" s="2"/>
    </row>
    <row r="746">
      <c r="A746" s="26" t="s">
        <v>1314</v>
      </c>
      <c r="B746" s="27">
        <v>121501.0</v>
      </c>
      <c r="C746" s="27" t="s">
        <v>1315</v>
      </c>
      <c r="D746" s="28" t="s">
        <v>28</v>
      </c>
      <c r="E746" s="28">
        <v>1352.4</v>
      </c>
      <c r="F746" s="28">
        <v>168.0</v>
      </c>
      <c r="G746" s="28">
        <v>0.0</v>
      </c>
      <c r="H746" s="28" t="s">
        <v>91</v>
      </c>
      <c r="I746" s="30" t="s">
        <v>92</v>
      </c>
      <c r="J746" s="30">
        <v>0.0</v>
      </c>
      <c r="K746" s="31" t="s">
        <v>24</v>
      </c>
      <c r="L746" s="32" t="s">
        <v>143</v>
      </c>
      <c r="M746" s="33"/>
      <c r="N746" s="34"/>
      <c r="O746" s="34"/>
      <c r="P746" s="2"/>
      <c r="Q746" s="2"/>
      <c r="R746" s="2"/>
      <c r="S746" s="2"/>
    </row>
    <row r="747">
      <c r="A747" s="26" t="s">
        <v>1316</v>
      </c>
      <c r="B747" s="27">
        <v>128501.0</v>
      </c>
      <c r="C747" s="27" t="s">
        <v>1317</v>
      </c>
      <c r="D747" s="28" t="s">
        <v>28</v>
      </c>
      <c r="E747" s="28">
        <v>1352.4</v>
      </c>
      <c r="F747" s="28">
        <v>168.0</v>
      </c>
      <c r="G747" s="28">
        <v>0.0</v>
      </c>
      <c r="H747" s="28" t="s">
        <v>91</v>
      </c>
      <c r="I747" s="30" t="s">
        <v>92</v>
      </c>
      <c r="J747" s="30">
        <v>0.0</v>
      </c>
      <c r="K747" s="31" t="s">
        <v>24</v>
      </c>
      <c r="L747" s="32" t="s">
        <v>998</v>
      </c>
      <c r="M747" s="33"/>
      <c r="N747" s="34"/>
      <c r="O747" s="34"/>
      <c r="P747" s="2"/>
      <c r="Q747" s="2"/>
      <c r="R747" s="2"/>
      <c r="S747" s="2"/>
    </row>
    <row r="748">
      <c r="A748" s="26" t="s">
        <v>1318</v>
      </c>
      <c r="B748" s="42"/>
      <c r="C748" s="42"/>
      <c r="D748" s="28" t="s">
        <v>28</v>
      </c>
      <c r="E748" s="28">
        <v>1352.4</v>
      </c>
      <c r="F748" s="28">
        <v>168.0</v>
      </c>
      <c r="G748" s="28">
        <v>2.0</v>
      </c>
      <c r="H748" s="28" t="s">
        <v>91</v>
      </c>
      <c r="I748" s="30" t="s">
        <v>92</v>
      </c>
      <c r="J748" s="30">
        <v>0.0</v>
      </c>
      <c r="K748" s="31" t="s">
        <v>24</v>
      </c>
      <c r="L748" s="32" t="s">
        <v>923</v>
      </c>
      <c r="M748" s="33"/>
      <c r="N748" s="34"/>
      <c r="O748" s="34"/>
      <c r="P748" s="2"/>
      <c r="Q748" s="2"/>
      <c r="R748" s="2"/>
      <c r="S748" s="2"/>
    </row>
    <row r="749">
      <c r="A749" s="26" t="s">
        <v>1319</v>
      </c>
      <c r="B749" s="42"/>
      <c r="C749" s="42"/>
      <c r="D749" s="28" t="s">
        <v>21</v>
      </c>
      <c r="E749" s="28">
        <v>453.6</v>
      </c>
      <c r="F749" s="28">
        <v>56.0</v>
      </c>
      <c r="G749" s="28">
        <v>0.0</v>
      </c>
      <c r="H749" s="28" t="s">
        <v>22</v>
      </c>
      <c r="I749" s="30" t="s">
        <v>23</v>
      </c>
      <c r="J749" s="30">
        <v>0.0</v>
      </c>
      <c r="K749" s="31" t="s">
        <v>24</v>
      </c>
      <c r="L749" s="32" t="s">
        <v>923</v>
      </c>
      <c r="M749" s="33"/>
      <c r="N749" s="34"/>
      <c r="O749" s="34"/>
      <c r="P749" s="2"/>
      <c r="Q749" s="2"/>
      <c r="R749" s="2"/>
      <c r="S749" s="2"/>
    </row>
    <row r="750">
      <c r="A750" s="26" t="s">
        <v>1320</v>
      </c>
      <c r="B750" s="27">
        <v>121901.0</v>
      </c>
      <c r="C750" s="27" t="s">
        <v>1321</v>
      </c>
      <c r="D750" s="28" t="s">
        <v>28</v>
      </c>
      <c r="E750" s="28">
        <v>1352.4</v>
      </c>
      <c r="F750" s="28">
        <v>168.0</v>
      </c>
      <c r="G750" s="28">
        <v>0.0</v>
      </c>
      <c r="H750" s="28" t="s">
        <v>91</v>
      </c>
      <c r="I750" s="30" t="s">
        <v>92</v>
      </c>
      <c r="J750" s="30">
        <v>0.0</v>
      </c>
      <c r="K750" s="31" t="s">
        <v>58</v>
      </c>
      <c r="L750" s="32" t="s">
        <v>143</v>
      </c>
      <c r="M750" s="33"/>
      <c r="N750" s="34"/>
      <c r="O750" s="34"/>
      <c r="P750" s="2"/>
      <c r="Q750" s="2"/>
      <c r="R750" s="2"/>
      <c r="S750" s="2"/>
    </row>
    <row r="751">
      <c r="A751" s="26" t="s">
        <v>1322</v>
      </c>
      <c r="B751" s="27">
        <v>121901.0</v>
      </c>
      <c r="C751" s="27" t="s">
        <v>1323</v>
      </c>
      <c r="D751" s="28" t="s">
        <v>21</v>
      </c>
      <c r="E751" s="28">
        <v>453.6</v>
      </c>
      <c r="F751" s="28">
        <v>56.0</v>
      </c>
      <c r="G751" s="28">
        <v>0.0</v>
      </c>
      <c r="H751" s="28" t="s">
        <v>22</v>
      </c>
      <c r="I751" s="30" t="s">
        <v>23</v>
      </c>
      <c r="J751" s="30">
        <v>0.0</v>
      </c>
      <c r="K751" s="31" t="s">
        <v>24</v>
      </c>
      <c r="L751" s="32" t="s">
        <v>143</v>
      </c>
      <c r="M751" s="33"/>
      <c r="N751" s="34"/>
      <c r="O751" s="34"/>
      <c r="P751" s="2"/>
      <c r="Q751" s="2"/>
      <c r="R751" s="2"/>
      <c r="S751" s="2"/>
    </row>
    <row r="752">
      <c r="A752" s="26" t="s">
        <v>1324</v>
      </c>
      <c r="B752" s="27">
        <v>122501.0</v>
      </c>
      <c r="C752" s="27" t="s">
        <v>1325</v>
      </c>
      <c r="D752" s="28" t="s">
        <v>28</v>
      </c>
      <c r="E752" s="28">
        <v>1352.4</v>
      </c>
      <c r="F752" s="28">
        <v>168.0</v>
      </c>
      <c r="G752" s="28">
        <v>0.0</v>
      </c>
      <c r="H752" s="28" t="s">
        <v>91</v>
      </c>
      <c r="I752" s="30" t="s">
        <v>92</v>
      </c>
      <c r="J752" s="30">
        <v>0.0</v>
      </c>
      <c r="K752" s="31" t="s">
        <v>58</v>
      </c>
      <c r="L752" s="32" t="s">
        <v>143</v>
      </c>
      <c r="M752" s="33"/>
      <c r="N752" s="34"/>
      <c r="O752" s="34"/>
      <c r="P752" s="2"/>
      <c r="Q752" s="2"/>
      <c r="R752" s="2"/>
      <c r="S752" s="2"/>
    </row>
    <row r="753">
      <c r="A753" s="26" t="s">
        <v>1326</v>
      </c>
      <c r="B753" s="27">
        <v>122501.0</v>
      </c>
      <c r="C753" s="27" t="s">
        <v>1327</v>
      </c>
      <c r="D753" s="28" t="s">
        <v>28</v>
      </c>
      <c r="E753" s="28">
        <v>1352.4</v>
      </c>
      <c r="F753" s="28">
        <v>168.0</v>
      </c>
      <c r="G753" s="28">
        <v>0.0</v>
      </c>
      <c r="H753" s="28" t="s">
        <v>91</v>
      </c>
      <c r="I753" s="30" t="s">
        <v>92</v>
      </c>
      <c r="J753" s="30">
        <v>0.0</v>
      </c>
      <c r="K753" s="31" t="s">
        <v>115</v>
      </c>
      <c r="L753" s="32" t="s">
        <v>853</v>
      </c>
      <c r="M753" s="33"/>
      <c r="N753" s="34"/>
      <c r="O753" s="34"/>
      <c r="P753" s="2"/>
      <c r="Q753" s="2"/>
      <c r="R753" s="2"/>
      <c r="S753" s="2"/>
    </row>
    <row r="754">
      <c r="A754" s="26" t="s">
        <v>1328</v>
      </c>
      <c r="B754" s="27">
        <v>122501.0</v>
      </c>
      <c r="C754" s="27" t="s">
        <v>1329</v>
      </c>
      <c r="D754" s="28" t="s">
        <v>28</v>
      </c>
      <c r="E754" s="28">
        <v>1352.4</v>
      </c>
      <c r="F754" s="28">
        <v>168.0</v>
      </c>
      <c r="G754" s="28">
        <v>0.0</v>
      </c>
      <c r="H754" s="28" t="s">
        <v>91</v>
      </c>
      <c r="I754" s="30" t="s">
        <v>92</v>
      </c>
      <c r="J754" s="30">
        <v>0.0</v>
      </c>
      <c r="K754" s="31" t="s">
        <v>115</v>
      </c>
      <c r="L754" s="32" t="s">
        <v>67</v>
      </c>
      <c r="M754" s="33"/>
      <c r="N754" s="34"/>
      <c r="O754" s="34"/>
      <c r="P754" s="2"/>
      <c r="Q754" s="2"/>
      <c r="R754" s="2"/>
      <c r="S754" s="2"/>
    </row>
    <row r="755">
      <c r="A755" s="26" t="s">
        <v>1330</v>
      </c>
      <c r="B755" s="27">
        <v>122501.0</v>
      </c>
      <c r="C755" s="27" t="s">
        <v>1331</v>
      </c>
      <c r="D755" s="28" t="s">
        <v>21</v>
      </c>
      <c r="E755" s="28">
        <v>453.6</v>
      </c>
      <c r="F755" s="28">
        <v>56.0</v>
      </c>
      <c r="G755" s="28">
        <v>0.0</v>
      </c>
      <c r="H755" s="28" t="s">
        <v>22</v>
      </c>
      <c r="I755" s="30" t="s">
        <v>23</v>
      </c>
      <c r="J755" s="30">
        <v>0.0</v>
      </c>
      <c r="K755" s="31" t="s">
        <v>24</v>
      </c>
      <c r="L755" s="32" t="s">
        <v>143</v>
      </c>
      <c r="M755" s="33"/>
      <c r="N755" s="34"/>
      <c r="O755" s="34"/>
      <c r="P755" s="2"/>
      <c r="Q755" s="2"/>
      <c r="R755" s="2"/>
      <c r="S755" s="2"/>
    </row>
    <row r="756">
      <c r="A756" s="26" t="s">
        <v>1332</v>
      </c>
      <c r="B756" s="27">
        <v>122501.0</v>
      </c>
      <c r="C756" s="27" t="s">
        <v>1333</v>
      </c>
      <c r="D756" s="28" t="s">
        <v>21</v>
      </c>
      <c r="E756" s="28">
        <v>453.6</v>
      </c>
      <c r="F756" s="28">
        <v>56.0</v>
      </c>
      <c r="G756" s="28">
        <v>1.0</v>
      </c>
      <c r="H756" s="28" t="s">
        <v>22</v>
      </c>
      <c r="I756" s="30" t="s">
        <v>23</v>
      </c>
      <c r="J756" s="30">
        <v>0.0</v>
      </c>
      <c r="K756" s="31" t="s">
        <v>24</v>
      </c>
      <c r="L756" s="32" t="s">
        <v>853</v>
      </c>
      <c r="M756" s="33"/>
      <c r="N756" s="34"/>
      <c r="O756" s="34"/>
      <c r="P756" s="2"/>
      <c r="Q756" s="2"/>
      <c r="R756" s="2"/>
      <c r="S756" s="2"/>
    </row>
    <row r="757">
      <c r="A757" s="26" t="s">
        <v>1332</v>
      </c>
      <c r="B757" s="27">
        <v>122501.0</v>
      </c>
      <c r="C757" s="27" t="s">
        <v>1333</v>
      </c>
      <c r="D757" s="28" t="s">
        <v>21</v>
      </c>
      <c r="E757" s="28">
        <v>453.6</v>
      </c>
      <c r="F757" s="28">
        <v>56.0</v>
      </c>
      <c r="G757" s="28">
        <v>0.0</v>
      </c>
      <c r="H757" s="28" t="s">
        <v>22</v>
      </c>
      <c r="I757" s="30" t="s">
        <v>23</v>
      </c>
      <c r="J757" s="30">
        <v>0.0</v>
      </c>
      <c r="K757" s="31" t="s">
        <v>24</v>
      </c>
      <c r="L757" s="32" t="s">
        <v>853</v>
      </c>
      <c r="M757" s="33"/>
      <c r="N757" s="34"/>
      <c r="O757" s="34"/>
      <c r="P757" s="2"/>
      <c r="Q757" s="2"/>
      <c r="R757" s="2"/>
      <c r="S757" s="2"/>
    </row>
    <row r="758">
      <c r="A758" s="26" t="s">
        <v>1334</v>
      </c>
      <c r="B758" s="27">
        <v>122501.0</v>
      </c>
      <c r="C758" s="27" t="s">
        <v>1335</v>
      </c>
      <c r="D758" s="28" t="s">
        <v>21</v>
      </c>
      <c r="E758" s="28">
        <v>453.6</v>
      </c>
      <c r="F758" s="28">
        <v>56.0</v>
      </c>
      <c r="G758" s="28">
        <v>0.0</v>
      </c>
      <c r="H758" s="28" t="s">
        <v>22</v>
      </c>
      <c r="I758" s="30" t="s">
        <v>23</v>
      </c>
      <c r="J758" s="30">
        <v>0.0</v>
      </c>
      <c r="K758" s="31" t="s">
        <v>24</v>
      </c>
      <c r="L758" s="32" t="s">
        <v>67</v>
      </c>
      <c r="M758" s="33"/>
      <c r="N758" s="34"/>
      <c r="O758" s="34"/>
      <c r="P758" s="2"/>
      <c r="Q758" s="2"/>
      <c r="R758" s="2"/>
      <c r="S758" s="2"/>
    </row>
    <row r="759">
      <c r="A759" s="26" t="s">
        <v>1336</v>
      </c>
      <c r="B759" s="27">
        <v>122701.0</v>
      </c>
      <c r="C759" s="27" t="s">
        <v>1337</v>
      </c>
      <c r="D759" s="28" t="s">
        <v>21</v>
      </c>
      <c r="E759" s="28">
        <v>453.6</v>
      </c>
      <c r="F759" s="28">
        <v>56.0</v>
      </c>
      <c r="G759" s="28">
        <v>0.0</v>
      </c>
      <c r="H759" s="28" t="s">
        <v>22</v>
      </c>
      <c r="I759" s="30" t="s">
        <v>23</v>
      </c>
      <c r="J759" s="30">
        <v>0.0</v>
      </c>
      <c r="K759" s="31" t="s">
        <v>24</v>
      </c>
      <c r="L759" s="32" t="s">
        <v>947</v>
      </c>
      <c r="M759" s="33"/>
      <c r="N759" s="34"/>
      <c r="O759" s="34"/>
      <c r="P759" s="2"/>
      <c r="Q759" s="2"/>
      <c r="R759" s="2"/>
      <c r="S759" s="2"/>
    </row>
    <row r="760">
      <c r="A760" s="26" t="s">
        <v>1338</v>
      </c>
      <c r="B760" s="27">
        <v>122701.0</v>
      </c>
      <c r="C760" s="27" t="s">
        <v>1339</v>
      </c>
      <c r="D760" s="28" t="s">
        <v>21</v>
      </c>
      <c r="E760" s="28">
        <v>453.6</v>
      </c>
      <c r="F760" s="28">
        <v>56.0</v>
      </c>
      <c r="G760" s="28">
        <v>0.0</v>
      </c>
      <c r="H760" s="28" t="s">
        <v>22</v>
      </c>
      <c r="I760" s="30" t="s">
        <v>23</v>
      </c>
      <c r="J760" s="30">
        <v>0.0</v>
      </c>
      <c r="K760" s="31" t="s">
        <v>24</v>
      </c>
      <c r="L760" s="32" t="s">
        <v>67</v>
      </c>
      <c r="M760" s="33"/>
      <c r="N760" s="34"/>
      <c r="O760" s="34"/>
      <c r="P760" s="2"/>
      <c r="Q760" s="2"/>
      <c r="R760" s="2"/>
      <c r="S760" s="2"/>
    </row>
    <row r="761">
      <c r="A761" s="26" t="s">
        <v>1340</v>
      </c>
      <c r="B761" s="27">
        <v>123001.0</v>
      </c>
      <c r="C761" s="27" t="s">
        <v>1341</v>
      </c>
      <c r="D761" s="28" t="s">
        <v>28</v>
      </c>
      <c r="E761" s="28">
        <v>1352.4</v>
      </c>
      <c r="F761" s="28">
        <v>168.0</v>
      </c>
      <c r="G761" s="28">
        <v>0.0</v>
      </c>
      <c r="H761" s="28" t="s">
        <v>91</v>
      </c>
      <c r="I761" s="30" t="s">
        <v>92</v>
      </c>
      <c r="J761" s="30">
        <v>0.0</v>
      </c>
      <c r="K761" s="31" t="s">
        <v>58</v>
      </c>
      <c r="L761" s="32" t="s">
        <v>143</v>
      </c>
      <c r="M761" s="33"/>
      <c r="N761" s="34"/>
      <c r="O761" s="34"/>
      <c r="P761" s="2"/>
      <c r="Q761" s="2"/>
      <c r="R761" s="2"/>
      <c r="S761" s="2"/>
    </row>
    <row r="762">
      <c r="A762" s="26" t="s">
        <v>1342</v>
      </c>
      <c r="B762" s="27">
        <v>123001.0</v>
      </c>
      <c r="C762" s="27" t="s">
        <v>1343</v>
      </c>
      <c r="D762" s="28" t="s">
        <v>28</v>
      </c>
      <c r="E762" s="28">
        <v>1352.4</v>
      </c>
      <c r="F762" s="28">
        <v>168.0</v>
      </c>
      <c r="G762" s="28">
        <v>0.0</v>
      </c>
      <c r="H762" s="28" t="s">
        <v>91</v>
      </c>
      <c r="I762" s="30" t="s">
        <v>92</v>
      </c>
      <c r="J762" s="30">
        <v>0.0</v>
      </c>
      <c r="K762" s="31" t="s">
        <v>115</v>
      </c>
      <c r="L762" s="32" t="s">
        <v>853</v>
      </c>
      <c r="M762" s="33"/>
      <c r="N762" s="34"/>
      <c r="O762" s="34"/>
      <c r="P762" s="2"/>
      <c r="Q762" s="2"/>
      <c r="R762" s="2"/>
      <c r="S762" s="2"/>
    </row>
    <row r="763">
      <c r="A763" s="26" t="s">
        <v>1344</v>
      </c>
      <c r="B763" s="27">
        <v>123001.0</v>
      </c>
      <c r="C763" s="27" t="s">
        <v>1345</v>
      </c>
      <c r="D763" s="28" t="s">
        <v>28</v>
      </c>
      <c r="E763" s="28">
        <v>1352.4</v>
      </c>
      <c r="F763" s="28">
        <v>168.0</v>
      </c>
      <c r="G763" s="28">
        <v>0.0</v>
      </c>
      <c r="H763" s="28" t="s">
        <v>91</v>
      </c>
      <c r="I763" s="30" t="s">
        <v>92</v>
      </c>
      <c r="J763" s="30">
        <v>0.0</v>
      </c>
      <c r="K763" s="31" t="s">
        <v>58</v>
      </c>
      <c r="L763" s="32" t="s">
        <v>909</v>
      </c>
      <c r="M763" s="33"/>
      <c r="N763" s="36">
        <v>714706.0</v>
      </c>
      <c r="O763" s="34"/>
      <c r="P763" s="2"/>
      <c r="Q763" s="2"/>
      <c r="R763" s="2"/>
      <c r="S763" s="2"/>
    </row>
    <row r="764">
      <c r="A764" s="26" t="s">
        <v>1346</v>
      </c>
      <c r="B764" s="27">
        <v>123001.0</v>
      </c>
      <c r="C764" s="27" t="s">
        <v>1347</v>
      </c>
      <c r="D764" s="28" t="s">
        <v>21</v>
      </c>
      <c r="E764" s="28">
        <v>453.6</v>
      </c>
      <c r="F764" s="28">
        <v>56.0</v>
      </c>
      <c r="G764" s="28">
        <v>0.0</v>
      </c>
      <c r="H764" s="28" t="s">
        <v>22</v>
      </c>
      <c r="I764" s="30" t="s">
        <v>23</v>
      </c>
      <c r="J764" s="30">
        <v>0.0</v>
      </c>
      <c r="K764" s="31" t="s">
        <v>24</v>
      </c>
      <c r="L764" s="32" t="s">
        <v>143</v>
      </c>
      <c r="M764" s="33"/>
      <c r="N764" s="34"/>
      <c r="O764" s="34"/>
      <c r="P764" s="2"/>
      <c r="Q764" s="2"/>
      <c r="R764" s="2"/>
      <c r="S764" s="2"/>
    </row>
    <row r="765">
      <c r="A765" s="26" t="s">
        <v>1348</v>
      </c>
      <c r="B765" s="42"/>
      <c r="C765" s="42"/>
      <c r="D765" s="28" t="s">
        <v>21</v>
      </c>
      <c r="E765" s="28">
        <v>453.6</v>
      </c>
      <c r="F765" s="28">
        <v>56.0</v>
      </c>
      <c r="G765" s="28">
        <v>0.0</v>
      </c>
      <c r="H765" s="28" t="s">
        <v>22</v>
      </c>
      <c r="I765" s="30" t="s">
        <v>23</v>
      </c>
      <c r="J765" s="30">
        <v>0.0</v>
      </c>
      <c r="K765" s="31" t="s">
        <v>24</v>
      </c>
      <c r="L765" s="32" t="s">
        <v>853</v>
      </c>
      <c r="M765" s="33"/>
      <c r="N765" s="34"/>
      <c r="O765" s="34"/>
      <c r="P765" s="2"/>
      <c r="Q765" s="2"/>
      <c r="R765" s="2"/>
      <c r="S765" s="2"/>
    </row>
    <row r="766">
      <c r="A766" s="26" t="s">
        <v>1349</v>
      </c>
      <c r="B766" s="27">
        <v>123001.0</v>
      </c>
      <c r="C766" s="27" t="s">
        <v>1350</v>
      </c>
      <c r="D766" s="28" t="s">
        <v>21</v>
      </c>
      <c r="E766" s="28">
        <v>453.6</v>
      </c>
      <c r="F766" s="28">
        <v>56.0</v>
      </c>
      <c r="G766" s="28">
        <v>0.0</v>
      </c>
      <c r="H766" s="28" t="s">
        <v>22</v>
      </c>
      <c r="I766" s="30" t="s">
        <v>23</v>
      </c>
      <c r="J766" s="30">
        <v>0.0</v>
      </c>
      <c r="K766" s="31" t="s">
        <v>58</v>
      </c>
      <c r="L766" s="32" t="s">
        <v>909</v>
      </c>
      <c r="M766" s="33"/>
      <c r="N766" s="34"/>
      <c r="O766" s="34"/>
      <c r="P766" s="2"/>
      <c r="Q766" s="2"/>
      <c r="R766" s="2"/>
      <c r="S766" s="2"/>
    </row>
    <row r="767">
      <c r="A767" s="26" t="s">
        <v>1351</v>
      </c>
      <c r="B767" s="27">
        <v>124101.0</v>
      </c>
      <c r="C767" s="27" t="s">
        <v>1352</v>
      </c>
      <c r="D767" s="28" t="s">
        <v>28</v>
      </c>
      <c r="E767" s="28">
        <v>1352.4</v>
      </c>
      <c r="F767" s="28">
        <v>168.0</v>
      </c>
      <c r="G767" s="28">
        <v>0.0</v>
      </c>
      <c r="H767" s="28" t="s">
        <v>164</v>
      </c>
      <c r="I767" s="30" t="s">
        <v>92</v>
      </c>
      <c r="J767" s="30">
        <v>0.0</v>
      </c>
      <c r="K767" s="31" t="s">
        <v>58</v>
      </c>
      <c r="L767" s="32" t="s">
        <v>67</v>
      </c>
      <c r="M767" s="33"/>
      <c r="N767" s="36">
        <v>714305.0</v>
      </c>
      <c r="O767" s="34"/>
      <c r="P767" s="2"/>
      <c r="Q767" s="2"/>
      <c r="R767" s="2"/>
      <c r="S767" s="2"/>
    </row>
    <row r="768">
      <c r="A768" s="26" t="s">
        <v>1353</v>
      </c>
      <c r="B768" s="27">
        <v>124101.0</v>
      </c>
      <c r="C768" s="27" t="s">
        <v>1354</v>
      </c>
      <c r="D768" s="28" t="s">
        <v>21</v>
      </c>
      <c r="E768" s="28">
        <v>453.6</v>
      </c>
      <c r="F768" s="28">
        <v>56.0</v>
      </c>
      <c r="G768" s="28">
        <v>0.0</v>
      </c>
      <c r="H768" s="28" t="s">
        <v>22</v>
      </c>
      <c r="I768" s="30" t="s">
        <v>23</v>
      </c>
      <c r="J768" s="30">
        <v>0.0</v>
      </c>
      <c r="K768" s="31" t="s">
        <v>24</v>
      </c>
      <c r="L768" s="32" t="s">
        <v>67</v>
      </c>
      <c r="M768" s="33"/>
      <c r="N768" s="34"/>
      <c r="O768" s="34"/>
      <c r="P768" s="2"/>
      <c r="Q768" s="2"/>
      <c r="R768" s="2"/>
      <c r="S768" s="2"/>
    </row>
    <row r="769">
      <c r="A769" s="26" t="s">
        <v>1355</v>
      </c>
      <c r="B769" s="27">
        <v>127001.0</v>
      </c>
      <c r="C769" s="27" t="s">
        <v>1356</v>
      </c>
      <c r="D769" s="28" t="s">
        <v>28</v>
      </c>
      <c r="E769" s="28">
        <v>1352.4</v>
      </c>
      <c r="F769" s="28">
        <v>168.0</v>
      </c>
      <c r="G769" s="28">
        <v>0.0</v>
      </c>
      <c r="H769" s="28" t="s">
        <v>91</v>
      </c>
      <c r="I769" s="30" t="s">
        <v>92</v>
      </c>
      <c r="J769" s="30">
        <v>0.0</v>
      </c>
      <c r="K769" s="31" t="s">
        <v>58</v>
      </c>
      <c r="L769" s="32" t="s">
        <v>143</v>
      </c>
      <c r="M769" s="33"/>
      <c r="N769" s="34"/>
      <c r="O769" s="34"/>
      <c r="P769" s="2"/>
      <c r="Q769" s="2"/>
      <c r="R769" s="2"/>
      <c r="S769" s="2"/>
    </row>
    <row r="770">
      <c r="A770" s="26" t="s">
        <v>1357</v>
      </c>
      <c r="B770" s="27">
        <v>127001.0</v>
      </c>
      <c r="C770" s="27" t="s">
        <v>1358</v>
      </c>
      <c r="D770" s="28" t="s">
        <v>28</v>
      </c>
      <c r="E770" s="28">
        <v>1352.4</v>
      </c>
      <c r="F770" s="28">
        <v>168.0</v>
      </c>
      <c r="G770" s="28">
        <v>0.0</v>
      </c>
      <c r="H770" s="28" t="s">
        <v>91</v>
      </c>
      <c r="I770" s="30" t="s">
        <v>92</v>
      </c>
      <c r="J770" s="30">
        <v>0.0</v>
      </c>
      <c r="K770" s="31" t="s">
        <v>115</v>
      </c>
      <c r="L770" s="32" t="s">
        <v>853</v>
      </c>
      <c r="M770" s="33"/>
      <c r="N770" s="34"/>
      <c r="O770" s="34"/>
      <c r="P770" s="2"/>
      <c r="Q770" s="2"/>
      <c r="R770" s="2"/>
      <c r="S770" s="2"/>
    </row>
    <row r="771">
      <c r="A771" s="26" t="s">
        <v>1359</v>
      </c>
      <c r="B771" s="27">
        <v>127001.0</v>
      </c>
      <c r="C771" s="27" t="s">
        <v>1360</v>
      </c>
      <c r="D771" s="28" t="s">
        <v>21</v>
      </c>
      <c r="E771" s="28">
        <v>453.6</v>
      </c>
      <c r="F771" s="28">
        <v>56.0</v>
      </c>
      <c r="G771" s="28">
        <v>0.0</v>
      </c>
      <c r="H771" s="28" t="s">
        <v>22</v>
      </c>
      <c r="I771" s="30" t="s">
        <v>23</v>
      </c>
      <c r="J771" s="30">
        <v>0.0</v>
      </c>
      <c r="K771" s="31" t="s">
        <v>24</v>
      </c>
      <c r="L771" s="32" t="s">
        <v>143</v>
      </c>
      <c r="M771" s="33"/>
      <c r="N771" s="34"/>
      <c r="O771" s="34"/>
      <c r="P771" s="2"/>
      <c r="Q771" s="2"/>
      <c r="R771" s="2"/>
      <c r="S771" s="2"/>
    </row>
    <row r="772">
      <c r="A772" s="26" t="s">
        <v>1361</v>
      </c>
      <c r="B772" s="27">
        <v>127001.0</v>
      </c>
      <c r="C772" s="27" t="s">
        <v>1362</v>
      </c>
      <c r="D772" s="28" t="s">
        <v>21</v>
      </c>
      <c r="E772" s="28">
        <v>453.6</v>
      </c>
      <c r="F772" s="28">
        <v>56.0</v>
      </c>
      <c r="G772" s="28">
        <v>0.0</v>
      </c>
      <c r="H772" s="28" t="s">
        <v>22</v>
      </c>
      <c r="I772" s="30" t="s">
        <v>23</v>
      </c>
      <c r="J772" s="30">
        <v>0.0</v>
      </c>
      <c r="K772" s="31" t="s">
        <v>24</v>
      </c>
      <c r="L772" s="32" t="s">
        <v>853</v>
      </c>
      <c r="M772" s="33"/>
      <c r="N772" s="34"/>
      <c r="O772" s="34"/>
      <c r="P772" s="2"/>
      <c r="Q772" s="2"/>
      <c r="R772" s="2"/>
      <c r="S772" s="2"/>
    </row>
    <row r="773">
      <c r="A773" s="26" t="s">
        <v>1363</v>
      </c>
      <c r="B773" s="27">
        <v>127201.0</v>
      </c>
      <c r="C773" s="27" t="s">
        <v>1364</v>
      </c>
      <c r="D773" s="28" t="s">
        <v>28</v>
      </c>
      <c r="E773" s="28">
        <v>1352.4</v>
      </c>
      <c r="F773" s="28">
        <v>168.0</v>
      </c>
      <c r="G773" s="28">
        <v>0.0</v>
      </c>
      <c r="H773" s="28" t="s">
        <v>91</v>
      </c>
      <c r="I773" s="38"/>
      <c r="J773" s="38"/>
      <c r="K773" s="31" t="s">
        <v>24</v>
      </c>
      <c r="L773" s="32" t="s">
        <v>1107</v>
      </c>
      <c r="M773" s="33"/>
      <c r="N773" s="34"/>
      <c r="O773" s="34"/>
      <c r="P773" s="2"/>
      <c r="Q773" s="2"/>
      <c r="R773" s="2"/>
      <c r="S773" s="2"/>
    </row>
    <row r="774">
      <c r="A774" s="26" t="s">
        <v>1365</v>
      </c>
      <c r="B774" s="27">
        <v>127201.0</v>
      </c>
      <c r="C774" s="27" t="s">
        <v>1366</v>
      </c>
      <c r="D774" s="28" t="s">
        <v>28</v>
      </c>
      <c r="E774" s="28">
        <v>1352.4</v>
      </c>
      <c r="F774" s="28">
        <v>168.0</v>
      </c>
      <c r="G774" s="28">
        <v>0.0</v>
      </c>
      <c r="H774" s="28" t="s">
        <v>91</v>
      </c>
      <c r="I774" s="30" t="s">
        <v>92</v>
      </c>
      <c r="J774" s="30">
        <v>0.0</v>
      </c>
      <c r="K774" s="31" t="s">
        <v>115</v>
      </c>
      <c r="L774" s="32" t="s">
        <v>183</v>
      </c>
      <c r="M774" s="33"/>
      <c r="N774" s="36">
        <v>714206.0</v>
      </c>
      <c r="O774" s="34"/>
      <c r="P774" s="2"/>
      <c r="Q774" s="2"/>
      <c r="R774" s="2"/>
      <c r="S774" s="2"/>
    </row>
    <row r="775">
      <c r="A775" s="26" t="s">
        <v>1367</v>
      </c>
      <c r="B775" s="27">
        <v>127201.0</v>
      </c>
      <c r="C775" s="27" t="s">
        <v>1368</v>
      </c>
      <c r="D775" s="28" t="s">
        <v>21</v>
      </c>
      <c r="E775" s="28">
        <v>453.6</v>
      </c>
      <c r="F775" s="28">
        <v>56.0</v>
      </c>
      <c r="G775" s="28">
        <v>2.0</v>
      </c>
      <c r="H775" s="28" t="s">
        <v>22</v>
      </c>
      <c r="I775" s="30" t="s">
        <v>23</v>
      </c>
      <c r="J775" s="30">
        <v>0.0</v>
      </c>
      <c r="K775" s="31" t="s">
        <v>24</v>
      </c>
      <c r="L775" s="32" t="s">
        <v>67</v>
      </c>
      <c r="M775" s="33"/>
      <c r="N775" s="34"/>
      <c r="O775" s="34"/>
      <c r="P775" s="2"/>
      <c r="Q775" s="2"/>
      <c r="R775" s="2"/>
      <c r="S775" s="2"/>
    </row>
    <row r="776">
      <c r="A776" s="26" t="s">
        <v>1369</v>
      </c>
      <c r="B776" s="27">
        <v>127701.0</v>
      </c>
      <c r="C776" s="27" t="s">
        <v>1370</v>
      </c>
      <c r="D776" s="28" t="s">
        <v>21</v>
      </c>
      <c r="E776" s="28">
        <v>453.6</v>
      </c>
      <c r="F776" s="28">
        <v>56.0</v>
      </c>
      <c r="G776" s="28">
        <v>2.0</v>
      </c>
      <c r="H776" s="28" t="s">
        <v>22</v>
      </c>
      <c r="I776" s="30" t="s">
        <v>23</v>
      </c>
      <c r="J776" s="30">
        <v>0.0</v>
      </c>
      <c r="K776" s="31" t="s">
        <v>24</v>
      </c>
      <c r="L776" s="32" t="s">
        <v>93</v>
      </c>
      <c r="M776" s="33"/>
      <c r="N776" s="34"/>
      <c r="O776" s="34"/>
      <c r="P776" s="2"/>
      <c r="Q776" s="2"/>
      <c r="R776" s="2"/>
      <c r="S776" s="2"/>
    </row>
    <row r="777">
      <c r="A777" s="26" t="s">
        <v>1371</v>
      </c>
      <c r="B777" s="42"/>
      <c r="C777" s="42"/>
      <c r="D777" s="28" t="s">
        <v>28</v>
      </c>
      <c r="E777" s="28">
        <v>1352.4</v>
      </c>
      <c r="F777" s="28">
        <v>168.0</v>
      </c>
      <c r="G777" s="28">
        <v>0.0</v>
      </c>
      <c r="H777" s="28" t="s">
        <v>91</v>
      </c>
      <c r="I777" s="30" t="s">
        <v>92</v>
      </c>
      <c r="J777" s="30">
        <v>0.0</v>
      </c>
      <c r="K777" s="31" t="s">
        <v>115</v>
      </c>
      <c r="L777" s="32" t="s">
        <v>183</v>
      </c>
      <c r="M777" s="33"/>
      <c r="N777" s="34"/>
      <c r="O777" s="34"/>
      <c r="P777" s="2"/>
      <c r="Q777" s="2"/>
      <c r="R777" s="2"/>
      <c r="S777" s="2"/>
    </row>
    <row r="778">
      <c r="A778" s="26" t="s">
        <v>1372</v>
      </c>
      <c r="B778" s="27">
        <v>128501.0</v>
      </c>
      <c r="C778" s="27" t="s">
        <v>1373</v>
      </c>
      <c r="D778" s="28" t="s">
        <v>28</v>
      </c>
      <c r="E778" s="28">
        <v>1352.4</v>
      </c>
      <c r="F778" s="28">
        <v>168.0</v>
      </c>
      <c r="G778" s="28">
        <v>0.0</v>
      </c>
      <c r="H778" s="28" t="s">
        <v>91</v>
      </c>
      <c r="I778" s="38"/>
      <c r="J778" s="38"/>
      <c r="K778" s="31" t="s">
        <v>24</v>
      </c>
      <c r="L778" s="32" t="s">
        <v>947</v>
      </c>
      <c r="M778" s="33"/>
      <c r="N778" s="34"/>
      <c r="O778" s="34"/>
      <c r="P778" s="2"/>
      <c r="Q778" s="2"/>
      <c r="R778" s="2"/>
      <c r="S778" s="2"/>
    </row>
    <row r="779">
      <c r="A779" s="26" t="s">
        <v>1374</v>
      </c>
      <c r="B779" s="27">
        <v>128501.0</v>
      </c>
      <c r="C779" s="27" t="s">
        <v>1375</v>
      </c>
      <c r="D779" s="28" t="s">
        <v>21</v>
      </c>
      <c r="E779" s="28">
        <v>453.6</v>
      </c>
      <c r="F779" s="28">
        <v>56.0</v>
      </c>
      <c r="G779" s="37"/>
      <c r="H779" s="28" t="s">
        <v>22</v>
      </c>
      <c r="I779" s="30" t="s">
        <v>23</v>
      </c>
      <c r="J779" s="30">
        <v>0.0</v>
      </c>
      <c r="K779" s="31" t="s">
        <v>24</v>
      </c>
      <c r="L779" s="32" t="s">
        <v>25</v>
      </c>
      <c r="M779" s="33"/>
      <c r="N779" s="34"/>
      <c r="O779" s="34"/>
      <c r="P779" s="2"/>
      <c r="Q779" s="2"/>
      <c r="R779" s="2"/>
      <c r="S779" s="2"/>
    </row>
    <row r="780">
      <c r="A780" s="26" t="s">
        <v>1376</v>
      </c>
      <c r="B780" s="27">
        <v>128501.0</v>
      </c>
      <c r="C780" s="27" t="s">
        <v>1377</v>
      </c>
      <c r="D780" s="28" t="s">
        <v>21</v>
      </c>
      <c r="E780" s="28">
        <v>453.6</v>
      </c>
      <c r="F780" s="28">
        <v>56.0</v>
      </c>
      <c r="G780" s="28">
        <v>0.0</v>
      </c>
      <c r="H780" s="28" t="s">
        <v>22</v>
      </c>
      <c r="I780" s="30" t="s">
        <v>23</v>
      </c>
      <c r="J780" s="30">
        <v>0.0</v>
      </c>
      <c r="K780" s="31" t="s">
        <v>24</v>
      </c>
      <c r="L780" s="32" t="s">
        <v>923</v>
      </c>
      <c r="M780" s="33"/>
      <c r="N780" s="34"/>
      <c r="O780" s="34"/>
      <c r="P780" s="2"/>
      <c r="Q780" s="2"/>
      <c r="R780" s="2"/>
      <c r="S780" s="2"/>
    </row>
    <row r="781">
      <c r="A781" s="26" t="s">
        <v>1378</v>
      </c>
      <c r="B781" s="27">
        <v>129601.0</v>
      </c>
      <c r="C781" s="27" t="s">
        <v>1379</v>
      </c>
      <c r="D781" s="28" t="s">
        <v>28</v>
      </c>
      <c r="E781" s="28">
        <v>1352.4</v>
      </c>
      <c r="F781" s="28">
        <v>168.0</v>
      </c>
      <c r="G781" s="28">
        <v>0.0</v>
      </c>
      <c r="H781" s="28" t="s">
        <v>91</v>
      </c>
      <c r="I781" s="30" t="s">
        <v>92</v>
      </c>
      <c r="J781" s="30">
        <v>0.0</v>
      </c>
      <c r="K781" s="31" t="s">
        <v>58</v>
      </c>
      <c r="L781" s="32" t="s">
        <v>143</v>
      </c>
      <c r="M781" s="33"/>
      <c r="N781" s="34"/>
      <c r="O781" s="34"/>
      <c r="P781" s="2"/>
      <c r="Q781" s="2"/>
      <c r="R781" s="2"/>
      <c r="S781" s="2"/>
    </row>
    <row r="782">
      <c r="A782" s="26" t="s">
        <v>1380</v>
      </c>
      <c r="B782" s="42"/>
      <c r="C782" s="42"/>
      <c r="D782" s="28" t="s">
        <v>28</v>
      </c>
      <c r="E782" s="28">
        <v>1352.4</v>
      </c>
      <c r="F782" s="28">
        <v>168.0</v>
      </c>
      <c r="G782" s="28">
        <v>0.0</v>
      </c>
      <c r="H782" s="28" t="s">
        <v>91</v>
      </c>
      <c r="I782" s="38"/>
      <c r="J782" s="38"/>
      <c r="K782" s="31" t="s">
        <v>24</v>
      </c>
      <c r="L782" s="32" t="s">
        <v>853</v>
      </c>
      <c r="M782" s="33"/>
      <c r="N782" s="34"/>
      <c r="O782" s="34"/>
      <c r="P782" s="2"/>
      <c r="Q782" s="2"/>
      <c r="R782" s="2"/>
      <c r="S782" s="2"/>
    </row>
    <row r="783">
      <c r="A783" s="26" t="s">
        <v>1381</v>
      </c>
      <c r="B783" s="42"/>
      <c r="C783" s="42"/>
      <c r="D783" s="28" t="s">
        <v>28</v>
      </c>
      <c r="E783" s="28">
        <v>1352.4</v>
      </c>
      <c r="F783" s="28">
        <v>168.0</v>
      </c>
      <c r="G783" s="28">
        <v>0.0</v>
      </c>
      <c r="H783" s="28" t="s">
        <v>91</v>
      </c>
      <c r="I783" s="38"/>
      <c r="J783" s="38"/>
      <c r="K783" s="31" t="s">
        <v>24</v>
      </c>
      <c r="L783" s="32" t="s">
        <v>998</v>
      </c>
      <c r="M783" s="33"/>
      <c r="N783" s="34"/>
      <c r="O783" s="34"/>
      <c r="P783" s="2"/>
      <c r="Q783" s="2"/>
      <c r="R783" s="2"/>
      <c r="S783" s="2"/>
    </row>
    <row r="784">
      <c r="A784" s="26" t="s">
        <v>1382</v>
      </c>
      <c r="B784" s="42"/>
      <c r="C784" s="42"/>
      <c r="D784" s="28" t="s">
        <v>28</v>
      </c>
      <c r="E784" s="28">
        <v>1352.4</v>
      </c>
      <c r="F784" s="28">
        <v>168.0</v>
      </c>
      <c r="G784" s="28">
        <v>0.0</v>
      </c>
      <c r="H784" s="28" t="s">
        <v>91</v>
      </c>
      <c r="I784" s="30" t="s">
        <v>92</v>
      </c>
      <c r="J784" s="30">
        <v>0.0</v>
      </c>
      <c r="K784" s="31" t="s">
        <v>24</v>
      </c>
      <c r="L784" s="32" t="s">
        <v>67</v>
      </c>
      <c r="M784" s="33"/>
      <c r="N784" s="34"/>
      <c r="O784" s="34"/>
      <c r="P784" s="2"/>
      <c r="Q784" s="2"/>
      <c r="R784" s="2"/>
      <c r="S784" s="2"/>
    </row>
    <row r="785">
      <c r="A785" s="26" t="s">
        <v>1383</v>
      </c>
      <c r="B785" s="27">
        <v>129901.0</v>
      </c>
      <c r="C785" s="27" t="s">
        <v>1384</v>
      </c>
      <c r="D785" s="28" t="s">
        <v>28</v>
      </c>
      <c r="E785" s="28">
        <v>440.0</v>
      </c>
      <c r="F785" s="28">
        <v>86.0</v>
      </c>
      <c r="G785" s="28">
        <v>0.0</v>
      </c>
      <c r="H785" s="28" t="s">
        <v>123</v>
      </c>
      <c r="I785" s="30" t="s">
        <v>176</v>
      </c>
      <c r="J785" s="30">
        <v>0.0</v>
      </c>
      <c r="K785" s="31" t="s">
        <v>58</v>
      </c>
      <c r="L785" s="32" t="s">
        <v>143</v>
      </c>
      <c r="M785" s="33"/>
      <c r="N785" s="34"/>
      <c r="O785" s="34"/>
      <c r="P785" s="2"/>
      <c r="Q785" s="2"/>
      <c r="R785" s="2"/>
      <c r="S785" s="2"/>
    </row>
    <row r="786">
      <c r="A786" s="26" t="s">
        <v>1385</v>
      </c>
      <c r="B786" s="27">
        <v>131301.0</v>
      </c>
      <c r="C786" s="27" t="s">
        <v>1386</v>
      </c>
      <c r="D786" s="28" t="s">
        <v>28</v>
      </c>
      <c r="E786" s="28">
        <v>630.0</v>
      </c>
      <c r="F786" s="28">
        <v>78.0</v>
      </c>
      <c r="G786" s="28" t="s">
        <v>290</v>
      </c>
      <c r="H786" s="28" t="s">
        <v>578</v>
      </c>
      <c r="I786" s="30" t="s">
        <v>87</v>
      </c>
      <c r="J786" s="30" t="s">
        <v>1387</v>
      </c>
      <c r="K786" s="31" t="s">
        <v>58</v>
      </c>
      <c r="L786" s="32" t="s">
        <v>143</v>
      </c>
      <c r="M786" s="33"/>
      <c r="N786" s="34"/>
      <c r="O786" s="34"/>
      <c r="P786" s="2"/>
      <c r="Q786" s="2"/>
      <c r="R786" s="2"/>
      <c r="S786" s="2"/>
    </row>
    <row r="787">
      <c r="A787" s="26" t="s">
        <v>1388</v>
      </c>
      <c r="B787" s="27">
        <v>131301.0</v>
      </c>
      <c r="C787" s="27" t="s">
        <v>1389</v>
      </c>
      <c r="D787" s="28" t="s">
        <v>28</v>
      </c>
      <c r="E787" s="28">
        <v>630.0</v>
      </c>
      <c r="F787" s="28">
        <v>78.0</v>
      </c>
      <c r="G787" s="28" t="s">
        <v>290</v>
      </c>
      <c r="H787" s="28" t="s">
        <v>578</v>
      </c>
      <c r="I787" s="30" t="s">
        <v>87</v>
      </c>
      <c r="J787" s="30" t="s">
        <v>1153</v>
      </c>
      <c r="K787" s="31" t="s">
        <v>58</v>
      </c>
      <c r="L787" s="32" t="s">
        <v>25</v>
      </c>
      <c r="M787" s="33"/>
      <c r="N787" s="36">
        <v>712003.0</v>
      </c>
      <c r="O787" s="34"/>
      <c r="P787" s="2"/>
      <c r="Q787" s="2"/>
      <c r="R787" s="2"/>
      <c r="S787" s="2"/>
    </row>
    <row r="788">
      <c r="A788" s="26" t="s">
        <v>1390</v>
      </c>
      <c r="B788" s="27">
        <v>131302.0</v>
      </c>
      <c r="C788" s="27" t="s">
        <v>1391</v>
      </c>
      <c r="D788" s="28" t="s">
        <v>28</v>
      </c>
      <c r="E788" s="28">
        <v>1008.0</v>
      </c>
      <c r="F788" s="28">
        <v>125.0</v>
      </c>
      <c r="G788" s="28">
        <v>0.0</v>
      </c>
      <c r="H788" s="28">
        <v>9916.0</v>
      </c>
      <c r="I788" s="30" t="s">
        <v>66</v>
      </c>
      <c r="J788" s="30" t="s">
        <v>196</v>
      </c>
      <c r="K788" s="31" t="s">
        <v>58</v>
      </c>
      <c r="L788" s="32" t="s">
        <v>88</v>
      </c>
      <c r="M788" s="33"/>
      <c r="N788" s="34"/>
      <c r="O788" s="34"/>
      <c r="P788" s="2"/>
      <c r="Q788" s="2"/>
      <c r="R788" s="2"/>
      <c r="S788" s="2"/>
    </row>
    <row r="789">
      <c r="A789" s="26" t="s">
        <v>1392</v>
      </c>
      <c r="B789" s="27">
        <v>131302.0</v>
      </c>
      <c r="C789" s="27" t="s">
        <v>1393</v>
      </c>
      <c r="D789" s="28" t="s">
        <v>28</v>
      </c>
      <c r="E789" s="28">
        <v>1008.0</v>
      </c>
      <c r="F789" s="28">
        <v>125.0</v>
      </c>
      <c r="G789" s="28">
        <v>0.0</v>
      </c>
      <c r="H789" s="28">
        <v>9916.0</v>
      </c>
      <c r="I789" s="30" t="s">
        <v>66</v>
      </c>
      <c r="J789" s="30" t="s">
        <v>196</v>
      </c>
      <c r="K789" s="31">
        <v>0.0</v>
      </c>
      <c r="L789" s="32" t="s">
        <v>542</v>
      </c>
      <c r="M789" s="33"/>
      <c r="N789" s="34"/>
      <c r="O789" s="34"/>
      <c r="P789" s="2"/>
      <c r="Q789" s="2"/>
      <c r="R789" s="2"/>
      <c r="S789" s="2"/>
    </row>
    <row r="790">
      <c r="A790" s="26" t="s">
        <v>1394</v>
      </c>
      <c r="B790" s="27">
        <v>131301.0</v>
      </c>
      <c r="C790" s="27" t="s">
        <v>1395</v>
      </c>
      <c r="D790" s="28" t="s">
        <v>28</v>
      </c>
      <c r="E790" s="28">
        <v>1352.4</v>
      </c>
      <c r="F790" s="28">
        <v>168.0</v>
      </c>
      <c r="G790" s="28" t="s">
        <v>290</v>
      </c>
      <c r="H790" s="28" t="s">
        <v>809</v>
      </c>
      <c r="I790" s="30" t="s">
        <v>66</v>
      </c>
      <c r="J790" s="30">
        <v>0.0</v>
      </c>
      <c r="K790" s="31" t="s">
        <v>24</v>
      </c>
      <c r="L790" s="32" t="s">
        <v>413</v>
      </c>
      <c r="M790" s="33"/>
      <c r="N790" s="34"/>
      <c r="O790" s="34"/>
      <c r="P790" s="2"/>
      <c r="Q790" s="2"/>
      <c r="R790" s="2"/>
      <c r="S790" s="2"/>
    </row>
    <row r="791">
      <c r="A791" s="26" t="s">
        <v>1396</v>
      </c>
      <c r="B791" s="27">
        <v>131301.0</v>
      </c>
      <c r="C791" s="27" t="s">
        <v>1397</v>
      </c>
      <c r="D791" s="28" t="s">
        <v>28</v>
      </c>
      <c r="E791" s="28">
        <v>1352.4</v>
      </c>
      <c r="F791" s="28">
        <v>168.0</v>
      </c>
      <c r="G791" s="28" t="s">
        <v>290</v>
      </c>
      <c r="H791" s="28" t="s">
        <v>809</v>
      </c>
      <c r="I791" s="30" t="s">
        <v>66</v>
      </c>
      <c r="J791" s="30">
        <v>0.0</v>
      </c>
      <c r="K791" s="31" t="s">
        <v>115</v>
      </c>
      <c r="L791" s="32" t="s">
        <v>909</v>
      </c>
      <c r="M791" s="33"/>
      <c r="N791" s="36">
        <v>714706.0</v>
      </c>
      <c r="O791" s="34"/>
      <c r="P791" s="2"/>
      <c r="Q791" s="2"/>
      <c r="R791" s="2"/>
      <c r="S791" s="2"/>
    </row>
    <row r="792">
      <c r="A792" s="26" t="s">
        <v>1398</v>
      </c>
      <c r="B792" s="27">
        <v>131432.0</v>
      </c>
      <c r="C792" s="27" t="s">
        <v>1399</v>
      </c>
      <c r="D792" s="28" t="s">
        <v>28</v>
      </c>
      <c r="E792" s="28">
        <v>440.0</v>
      </c>
      <c r="F792" s="28">
        <v>86.0</v>
      </c>
      <c r="G792" s="28" t="s">
        <v>65</v>
      </c>
      <c r="H792" s="28" t="s">
        <v>123</v>
      </c>
      <c r="I792" s="38"/>
      <c r="J792" s="38"/>
      <c r="K792" s="31" t="s">
        <v>58</v>
      </c>
      <c r="L792" s="32" t="s">
        <v>1400</v>
      </c>
      <c r="M792" s="33"/>
      <c r="N792" s="34"/>
      <c r="O792" s="34"/>
      <c r="P792" s="2"/>
      <c r="Q792" s="2"/>
      <c r="R792" s="2"/>
      <c r="S792" s="2"/>
    </row>
    <row r="793">
      <c r="A793" s="26" t="s">
        <v>1401</v>
      </c>
      <c r="B793" s="27">
        <v>131501.0</v>
      </c>
      <c r="C793" s="27" t="s">
        <v>1402</v>
      </c>
      <c r="D793" s="28" t="s">
        <v>28</v>
      </c>
      <c r="E793" s="28">
        <v>1008.0</v>
      </c>
      <c r="F793" s="28">
        <v>125.0</v>
      </c>
      <c r="G793" s="28" t="s">
        <v>290</v>
      </c>
      <c r="H793" s="28" t="s">
        <v>363</v>
      </c>
      <c r="I793" s="30" t="s">
        <v>87</v>
      </c>
      <c r="J793" s="30" t="s">
        <v>196</v>
      </c>
      <c r="K793" s="31" t="s">
        <v>58</v>
      </c>
      <c r="L793" s="32" t="s">
        <v>542</v>
      </c>
      <c r="M793" s="33"/>
      <c r="N793" s="36">
        <v>714505.0</v>
      </c>
      <c r="O793" s="34"/>
      <c r="P793" s="2"/>
      <c r="Q793" s="2"/>
      <c r="R793" s="2"/>
      <c r="S793" s="2"/>
    </row>
    <row r="794">
      <c r="A794" s="26" t="s">
        <v>1403</v>
      </c>
      <c r="B794" s="27">
        <v>131501.0</v>
      </c>
      <c r="C794" s="27" t="s">
        <v>1404</v>
      </c>
      <c r="D794" s="28" t="s">
        <v>28</v>
      </c>
      <c r="E794" s="28">
        <v>1008.0</v>
      </c>
      <c r="F794" s="28">
        <v>125.0</v>
      </c>
      <c r="G794" s="28" t="s">
        <v>290</v>
      </c>
      <c r="H794" s="28" t="s">
        <v>363</v>
      </c>
      <c r="I794" s="30" t="s">
        <v>87</v>
      </c>
      <c r="J794" s="30" t="s">
        <v>196</v>
      </c>
      <c r="K794" s="31">
        <v>0.0</v>
      </c>
      <c r="L794" s="32" t="s">
        <v>143</v>
      </c>
      <c r="M794" s="33"/>
      <c r="N794" s="34"/>
      <c r="O794" s="34"/>
      <c r="P794" s="2"/>
      <c r="Q794" s="2"/>
      <c r="R794" s="2"/>
      <c r="S794" s="2"/>
    </row>
    <row r="795">
      <c r="A795" s="26" t="s">
        <v>1405</v>
      </c>
      <c r="B795" s="27">
        <v>131801.0</v>
      </c>
      <c r="C795" s="27" t="s">
        <v>1406</v>
      </c>
      <c r="D795" s="28" t="s">
        <v>28</v>
      </c>
      <c r="E795" s="28">
        <v>1352.4</v>
      </c>
      <c r="F795" s="28">
        <v>168.0</v>
      </c>
      <c r="G795" s="28" t="s">
        <v>290</v>
      </c>
      <c r="H795" s="28" t="s">
        <v>809</v>
      </c>
      <c r="I795" s="30" t="s">
        <v>66</v>
      </c>
      <c r="J795" s="30">
        <v>0.0</v>
      </c>
      <c r="K795" s="31" t="s">
        <v>115</v>
      </c>
      <c r="L795" s="32" t="s">
        <v>183</v>
      </c>
      <c r="M795" s="33"/>
      <c r="N795" s="36">
        <v>714202.0</v>
      </c>
      <c r="O795" s="34"/>
      <c r="P795" s="2"/>
      <c r="Q795" s="2"/>
      <c r="R795" s="2"/>
      <c r="S795" s="2"/>
    </row>
    <row r="796">
      <c r="A796" s="26">
        <v>133032.0</v>
      </c>
      <c r="B796" s="27">
        <v>133001.0</v>
      </c>
      <c r="C796" s="27" t="s">
        <v>1407</v>
      </c>
      <c r="D796" s="28" t="s">
        <v>28</v>
      </c>
      <c r="E796" s="28">
        <v>440.0</v>
      </c>
      <c r="F796" s="28">
        <v>86.0</v>
      </c>
      <c r="G796" s="28" t="s">
        <v>65</v>
      </c>
      <c r="H796" s="28" t="s">
        <v>123</v>
      </c>
      <c r="I796" s="30" t="s">
        <v>107</v>
      </c>
      <c r="J796" s="30">
        <v>0.0</v>
      </c>
      <c r="K796" s="31" t="s">
        <v>24</v>
      </c>
      <c r="L796" s="32" t="s">
        <v>25</v>
      </c>
      <c r="M796" s="33"/>
      <c r="N796" s="34"/>
      <c r="O796" s="34"/>
      <c r="P796" s="2"/>
      <c r="Q796" s="2"/>
      <c r="R796" s="2"/>
      <c r="S796" s="2"/>
    </row>
    <row r="797">
      <c r="A797" s="26" t="s">
        <v>1408</v>
      </c>
      <c r="B797" s="27">
        <v>133001.0</v>
      </c>
      <c r="C797" s="27" t="s">
        <v>1409</v>
      </c>
      <c r="D797" s="28" t="s">
        <v>28</v>
      </c>
      <c r="E797" s="28">
        <v>440.0</v>
      </c>
      <c r="F797" s="28">
        <v>86.0</v>
      </c>
      <c r="G797" s="28" t="s">
        <v>65</v>
      </c>
      <c r="H797" s="28" t="s">
        <v>123</v>
      </c>
      <c r="I797" s="30" t="s">
        <v>107</v>
      </c>
      <c r="J797" s="30">
        <v>0.0</v>
      </c>
      <c r="K797" s="31">
        <v>0.0</v>
      </c>
      <c r="L797" s="32" t="s">
        <v>143</v>
      </c>
      <c r="M797" s="33"/>
      <c r="N797" s="34"/>
      <c r="O797" s="34"/>
      <c r="P797" s="2"/>
      <c r="Q797" s="2"/>
      <c r="R797" s="2"/>
      <c r="S797" s="2"/>
    </row>
    <row r="798">
      <c r="A798" s="26" t="s">
        <v>1410</v>
      </c>
      <c r="B798" s="27">
        <v>133001.0</v>
      </c>
      <c r="C798" s="27" t="s">
        <v>1411</v>
      </c>
      <c r="D798" s="28" t="s">
        <v>28</v>
      </c>
      <c r="E798" s="28">
        <v>440.0</v>
      </c>
      <c r="F798" s="28">
        <v>86.0</v>
      </c>
      <c r="G798" s="28" t="s">
        <v>65</v>
      </c>
      <c r="H798" s="28" t="s">
        <v>123</v>
      </c>
      <c r="I798" s="30" t="s">
        <v>107</v>
      </c>
      <c r="J798" s="30">
        <v>0.0</v>
      </c>
      <c r="K798" s="31" t="s">
        <v>58</v>
      </c>
      <c r="L798" s="32" t="s">
        <v>126</v>
      </c>
      <c r="M798" s="33"/>
      <c r="N798" s="34"/>
      <c r="O798" s="34"/>
      <c r="P798" s="2"/>
      <c r="Q798" s="2"/>
      <c r="R798" s="2"/>
      <c r="S798" s="2"/>
    </row>
    <row r="799">
      <c r="A799" s="26" t="s">
        <v>1412</v>
      </c>
      <c r="B799" s="27">
        <v>140001.0</v>
      </c>
      <c r="C799" s="27" t="s">
        <v>1413</v>
      </c>
      <c r="D799" s="28" t="s">
        <v>28</v>
      </c>
      <c r="E799" s="28">
        <v>1352.4</v>
      </c>
      <c r="F799" s="28">
        <v>168.0</v>
      </c>
      <c r="G799" s="28">
        <v>1.0</v>
      </c>
      <c r="H799" s="28" t="s">
        <v>91</v>
      </c>
      <c r="I799" s="38"/>
      <c r="J799" s="38"/>
      <c r="K799" s="31" t="s">
        <v>24</v>
      </c>
      <c r="L799" s="32" t="s">
        <v>88</v>
      </c>
      <c r="M799" s="33"/>
      <c r="N799" s="34"/>
      <c r="O799" s="34"/>
      <c r="P799" s="2"/>
      <c r="Q799" s="2"/>
      <c r="R799" s="2"/>
      <c r="S799" s="2"/>
    </row>
    <row r="800">
      <c r="A800" s="26" t="s">
        <v>1414</v>
      </c>
      <c r="B800" s="27">
        <v>140001.0</v>
      </c>
      <c r="C800" s="27" t="s">
        <v>1415</v>
      </c>
      <c r="D800" s="28" t="s">
        <v>28</v>
      </c>
      <c r="E800" s="28">
        <v>1352.4</v>
      </c>
      <c r="F800" s="28">
        <v>168.0</v>
      </c>
      <c r="G800" s="28" t="s">
        <v>65</v>
      </c>
      <c r="H800" s="28" t="s">
        <v>119</v>
      </c>
      <c r="I800" s="30" t="s">
        <v>66</v>
      </c>
      <c r="J800" s="30">
        <v>0.0</v>
      </c>
      <c r="K800" s="31" t="s">
        <v>115</v>
      </c>
      <c r="L800" s="32" t="s">
        <v>143</v>
      </c>
      <c r="M800" s="33"/>
      <c r="N800" s="34"/>
      <c r="O800" s="34"/>
      <c r="P800" s="2"/>
      <c r="Q800" s="2"/>
      <c r="R800" s="2"/>
      <c r="S800" s="2"/>
    </row>
    <row r="801">
      <c r="A801" s="26" t="s">
        <v>1416</v>
      </c>
      <c r="B801" s="27">
        <v>140001.0</v>
      </c>
      <c r="C801" s="27" t="s">
        <v>1417</v>
      </c>
      <c r="D801" s="28" t="s">
        <v>28</v>
      </c>
      <c r="E801" s="28">
        <v>1352.4</v>
      </c>
      <c r="F801" s="28">
        <v>168.0</v>
      </c>
      <c r="G801" s="28" t="s">
        <v>65</v>
      </c>
      <c r="H801" s="28" t="s">
        <v>164</v>
      </c>
      <c r="I801" s="30" t="s">
        <v>66</v>
      </c>
      <c r="J801" s="30">
        <v>0.0</v>
      </c>
      <c r="K801" s="31" t="s">
        <v>58</v>
      </c>
      <c r="L801" s="32" t="s">
        <v>67</v>
      </c>
      <c r="M801" s="33"/>
      <c r="N801" s="36">
        <v>714306.0</v>
      </c>
      <c r="O801" s="34"/>
      <c r="P801" s="2"/>
      <c r="Q801" s="2"/>
      <c r="R801" s="2"/>
      <c r="S801" s="2"/>
    </row>
    <row r="802">
      <c r="A802" s="26" t="s">
        <v>1418</v>
      </c>
      <c r="B802" s="27">
        <v>140001.0</v>
      </c>
      <c r="C802" s="27" t="s">
        <v>1419</v>
      </c>
      <c r="D802" s="28" t="s">
        <v>28</v>
      </c>
      <c r="E802" s="28">
        <v>440.0</v>
      </c>
      <c r="F802" s="28">
        <v>86.0</v>
      </c>
      <c r="G802" s="28" t="s">
        <v>65</v>
      </c>
      <c r="H802" s="28" t="s">
        <v>301</v>
      </c>
      <c r="I802" s="30" t="s">
        <v>302</v>
      </c>
      <c r="J802" s="30">
        <v>0.0</v>
      </c>
      <c r="K802" s="31" t="s">
        <v>58</v>
      </c>
      <c r="L802" s="32" t="s">
        <v>143</v>
      </c>
      <c r="M802" s="33"/>
      <c r="N802" s="34"/>
      <c r="O802" s="34"/>
      <c r="P802" s="2"/>
      <c r="Q802" s="2"/>
      <c r="R802" s="2"/>
      <c r="S802" s="2"/>
    </row>
    <row r="803">
      <c r="A803" s="26" t="s">
        <v>1420</v>
      </c>
      <c r="B803" s="27">
        <v>140001.0</v>
      </c>
      <c r="C803" s="27" t="s">
        <v>1421</v>
      </c>
      <c r="D803" s="28" t="s">
        <v>28</v>
      </c>
      <c r="E803" s="28">
        <v>440.0</v>
      </c>
      <c r="F803" s="28">
        <v>86.0</v>
      </c>
      <c r="G803" s="28" t="s">
        <v>65</v>
      </c>
      <c r="H803" s="28" t="s">
        <v>301</v>
      </c>
      <c r="I803" s="30" t="s">
        <v>302</v>
      </c>
      <c r="J803" s="30">
        <v>0.0</v>
      </c>
      <c r="K803" s="31" t="s">
        <v>24</v>
      </c>
      <c r="L803" s="32" t="s">
        <v>1422</v>
      </c>
      <c r="M803" s="33"/>
      <c r="N803" s="34"/>
      <c r="O803" s="34"/>
      <c r="P803" s="2"/>
      <c r="Q803" s="2"/>
      <c r="R803" s="2"/>
      <c r="S803" s="2"/>
    </row>
    <row r="804">
      <c r="A804" s="26" t="s">
        <v>1423</v>
      </c>
      <c r="B804" s="27">
        <v>140001.0</v>
      </c>
      <c r="C804" s="27" t="s">
        <v>1424</v>
      </c>
      <c r="D804" s="28" t="s">
        <v>28</v>
      </c>
      <c r="E804" s="28">
        <v>440.0</v>
      </c>
      <c r="F804" s="28">
        <v>86.0</v>
      </c>
      <c r="G804" s="28" t="s">
        <v>65</v>
      </c>
      <c r="H804" s="28" t="s">
        <v>301</v>
      </c>
      <c r="I804" s="30" t="s">
        <v>302</v>
      </c>
      <c r="J804" s="30">
        <v>0.0</v>
      </c>
      <c r="K804" s="31" t="s">
        <v>24</v>
      </c>
      <c r="L804" s="32" t="s">
        <v>67</v>
      </c>
      <c r="M804" s="33"/>
      <c r="N804" s="34"/>
      <c r="O804" s="34"/>
      <c r="P804" s="2"/>
      <c r="Q804" s="2"/>
      <c r="R804" s="2"/>
      <c r="S804" s="2"/>
    </row>
    <row r="805">
      <c r="A805" s="26" t="s">
        <v>1425</v>
      </c>
      <c r="B805" s="27">
        <v>140201.0</v>
      </c>
      <c r="C805" s="27" t="s">
        <v>1426</v>
      </c>
      <c r="D805" s="28" t="s">
        <v>28</v>
      </c>
      <c r="E805" s="28">
        <v>1352.4</v>
      </c>
      <c r="F805" s="28">
        <v>168.0</v>
      </c>
      <c r="G805" s="28" t="s">
        <v>65</v>
      </c>
      <c r="H805" s="28" t="s">
        <v>119</v>
      </c>
      <c r="I805" s="30" t="s">
        <v>87</v>
      </c>
      <c r="J805" s="30">
        <v>0.0</v>
      </c>
      <c r="K805" s="31">
        <v>0.0</v>
      </c>
      <c r="L805" s="32" t="s">
        <v>1427</v>
      </c>
      <c r="M805" s="33"/>
      <c r="N805" s="36">
        <v>714607.0</v>
      </c>
      <c r="O805" s="36">
        <v>714602.0</v>
      </c>
      <c r="P805" s="2"/>
      <c r="Q805" s="2"/>
      <c r="R805" s="2"/>
      <c r="S805" s="2"/>
    </row>
    <row r="806">
      <c r="A806" s="26" t="s">
        <v>1428</v>
      </c>
      <c r="B806" s="27">
        <v>140201.0</v>
      </c>
      <c r="C806" s="27" t="s">
        <v>1429</v>
      </c>
      <c r="D806" s="28" t="s">
        <v>28</v>
      </c>
      <c r="E806" s="28">
        <v>440.0</v>
      </c>
      <c r="F806" s="28">
        <v>86.0</v>
      </c>
      <c r="G806" s="28" t="s">
        <v>65</v>
      </c>
      <c r="H806" s="28" t="s">
        <v>404</v>
      </c>
      <c r="I806" s="30" t="s">
        <v>405</v>
      </c>
      <c r="J806" s="38"/>
      <c r="K806" s="31">
        <v>0.0</v>
      </c>
      <c r="L806" s="32" t="s">
        <v>1427</v>
      </c>
      <c r="M806" s="33"/>
      <c r="N806" s="36">
        <v>200233.0</v>
      </c>
      <c r="O806" s="36">
        <v>714605.0</v>
      </c>
      <c r="P806" s="2"/>
      <c r="Q806" s="2"/>
      <c r="R806" s="2"/>
      <c r="S806" s="2"/>
    </row>
    <row r="807">
      <c r="A807" s="26" t="s">
        <v>1430</v>
      </c>
      <c r="B807" s="27">
        <v>140601.0</v>
      </c>
      <c r="C807" s="27" t="s">
        <v>1431</v>
      </c>
      <c r="D807" s="28" t="s">
        <v>28</v>
      </c>
      <c r="E807" s="28">
        <v>1352.4</v>
      </c>
      <c r="F807" s="28">
        <v>168.0</v>
      </c>
      <c r="G807" s="28">
        <v>0.0</v>
      </c>
      <c r="H807" s="28" t="s">
        <v>91</v>
      </c>
      <c r="I807" s="30" t="s">
        <v>92</v>
      </c>
      <c r="J807" s="30">
        <v>0.0</v>
      </c>
      <c r="K807" s="31" t="s">
        <v>24</v>
      </c>
      <c r="L807" s="32" t="s">
        <v>93</v>
      </c>
      <c r="M807" s="33"/>
      <c r="N807" s="34"/>
      <c r="O807" s="34"/>
      <c r="P807" s="2"/>
      <c r="Q807" s="2"/>
      <c r="R807" s="2"/>
      <c r="S807" s="2"/>
    </row>
    <row r="808">
      <c r="A808" s="26" t="s">
        <v>1432</v>
      </c>
      <c r="B808" s="27">
        <v>141001.0</v>
      </c>
      <c r="C808" s="27" t="s">
        <v>1433</v>
      </c>
      <c r="D808" s="28" t="s">
        <v>28</v>
      </c>
      <c r="E808" s="28">
        <v>1352.4</v>
      </c>
      <c r="F808" s="28">
        <v>168.0</v>
      </c>
      <c r="G808" s="28" t="s">
        <v>65</v>
      </c>
      <c r="H808" s="28" t="s">
        <v>164</v>
      </c>
      <c r="I808" s="30" t="s">
        <v>66</v>
      </c>
      <c r="J808" s="30">
        <v>0.0</v>
      </c>
      <c r="K808" s="31" t="s">
        <v>58</v>
      </c>
      <c r="L808" s="32" t="s">
        <v>143</v>
      </c>
      <c r="M808" s="33"/>
      <c r="N808" s="34"/>
      <c r="O808" s="34"/>
      <c r="P808" s="2"/>
      <c r="Q808" s="2"/>
      <c r="R808" s="2"/>
      <c r="S808" s="2"/>
    </row>
    <row r="809">
      <c r="A809" s="26" t="s">
        <v>1434</v>
      </c>
      <c r="B809" s="27">
        <v>141001.0</v>
      </c>
      <c r="C809" s="27" t="s">
        <v>1435</v>
      </c>
      <c r="D809" s="28" t="s">
        <v>28</v>
      </c>
      <c r="E809" s="28">
        <v>1352.4</v>
      </c>
      <c r="F809" s="28">
        <v>168.0</v>
      </c>
      <c r="G809" s="28" t="s">
        <v>65</v>
      </c>
      <c r="H809" s="28" t="s">
        <v>119</v>
      </c>
      <c r="I809" s="30" t="s">
        <v>66</v>
      </c>
      <c r="J809" s="30">
        <v>0.0</v>
      </c>
      <c r="K809" s="31" t="s">
        <v>115</v>
      </c>
      <c r="L809" s="32" t="s">
        <v>1436</v>
      </c>
      <c r="M809" s="33"/>
      <c r="N809" s="36">
        <v>714707.0</v>
      </c>
      <c r="O809" s="34"/>
      <c r="P809" s="2"/>
      <c r="Q809" s="2"/>
      <c r="R809" s="2"/>
      <c r="S809" s="2"/>
    </row>
    <row r="810">
      <c r="A810" s="26" t="s">
        <v>1437</v>
      </c>
      <c r="B810" s="27">
        <v>141008.0</v>
      </c>
      <c r="C810" s="27" t="s">
        <v>1438</v>
      </c>
      <c r="D810" s="28" t="s">
        <v>28</v>
      </c>
      <c r="E810" s="28">
        <v>1352.4</v>
      </c>
      <c r="F810" s="28">
        <v>168.0</v>
      </c>
      <c r="G810" s="28" t="s">
        <v>65</v>
      </c>
      <c r="H810" s="28" t="s">
        <v>119</v>
      </c>
      <c r="I810" s="30" t="s">
        <v>87</v>
      </c>
      <c r="J810" s="30">
        <v>0.0</v>
      </c>
      <c r="K810" s="31" t="s">
        <v>24</v>
      </c>
      <c r="L810" s="32" t="s">
        <v>1029</v>
      </c>
      <c r="M810" s="33"/>
      <c r="N810" s="34"/>
      <c r="O810" s="34"/>
      <c r="P810" s="2"/>
      <c r="Q810" s="2"/>
      <c r="R810" s="2"/>
      <c r="S810" s="2"/>
    </row>
    <row r="811">
      <c r="A811" s="26" t="s">
        <v>1439</v>
      </c>
      <c r="B811" s="27">
        <v>141008.0</v>
      </c>
      <c r="C811" s="27" t="s">
        <v>1440</v>
      </c>
      <c r="D811" s="28" t="s">
        <v>28</v>
      </c>
      <c r="E811" s="28">
        <v>1352.4</v>
      </c>
      <c r="F811" s="28">
        <v>168.0</v>
      </c>
      <c r="G811" s="28" t="s">
        <v>65</v>
      </c>
      <c r="H811" s="28" t="s">
        <v>119</v>
      </c>
      <c r="I811" s="30" t="s">
        <v>87</v>
      </c>
      <c r="J811" s="30">
        <v>0.0</v>
      </c>
      <c r="K811" s="31" t="s">
        <v>24</v>
      </c>
      <c r="L811" s="32" t="s">
        <v>1441</v>
      </c>
      <c r="M811" s="33"/>
      <c r="N811" s="34"/>
      <c r="O811" s="34"/>
      <c r="P811" s="2"/>
      <c r="Q811" s="2"/>
      <c r="R811" s="2"/>
      <c r="S811" s="2"/>
    </row>
    <row r="812">
      <c r="A812" s="26" t="s">
        <v>1442</v>
      </c>
      <c r="B812" s="27">
        <v>141008.0</v>
      </c>
      <c r="C812" s="27" t="s">
        <v>1443</v>
      </c>
      <c r="D812" s="28" t="s">
        <v>28</v>
      </c>
      <c r="E812" s="28">
        <v>1352.4</v>
      </c>
      <c r="F812" s="28">
        <v>168.0</v>
      </c>
      <c r="G812" s="28" t="s">
        <v>65</v>
      </c>
      <c r="H812" s="28" t="s">
        <v>119</v>
      </c>
      <c r="I812" s="30" t="s">
        <v>87</v>
      </c>
      <c r="J812" s="30">
        <v>0.0</v>
      </c>
      <c r="K812" s="31" t="s">
        <v>58</v>
      </c>
      <c r="L812" s="32" t="s">
        <v>1035</v>
      </c>
      <c r="M812" s="33"/>
      <c r="N812" s="36">
        <v>714309.0</v>
      </c>
      <c r="O812" s="34"/>
      <c r="P812" s="2"/>
      <c r="Q812" s="2"/>
      <c r="R812" s="2"/>
      <c r="S812" s="2"/>
    </row>
    <row r="813">
      <c r="A813" s="26" t="s">
        <v>1444</v>
      </c>
      <c r="B813" s="27">
        <v>141008.0</v>
      </c>
      <c r="C813" s="27" t="s">
        <v>1445</v>
      </c>
      <c r="D813" s="28" t="s">
        <v>28</v>
      </c>
      <c r="E813" s="28">
        <v>1352.4</v>
      </c>
      <c r="F813" s="28">
        <v>168.0</v>
      </c>
      <c r="G813" s="28" t="s">
        <v>65</v>
      </c>
      <c r="H813" s="28" t="s">
        <v>119</v>
      </c>
      <c r="I813" s="30" t="s">
        <v>87</v>
      </c>
      <c r="J813" s="30">
        <v>0.0</v>
      </c>
      <c r="K813" s="31" t="s">
        <v>24</v>
      </c>
      <c r="L813" s="32" t="s">
        <v>1038</v>
      </c>
      <c r="M813" s="33"/>
      <c r="N813" s="34"/>
      <c r="O813" s="34"/>
      <c r="P813" s="2"/>
      <c r="Q813" s="2"/>
      <c r="R813" s="2"/>
      <c r="S813" s="2"/>
    </row>
    <row r="814">
      <c r="A814" s="26" t="s">
        <v>1446</v>
      </c>
      <c r="B814" s="27">
        <v>141008.0</v>
      </c>
      <c r="C814" s="27" t="s">
        <v>1447</v>
      </c>
      <c r="D814" s="28" t="s">
        <v>28</v>
      </c>
      <c r="E814" s="28">
        <v>1352.4</v>
      </c>
      <c r="F814" s="28">
        <v>168.0</v>
      </c>
      <c r="G814" s="28" t="s">
        <v>65</v>
      </c>
      <c r="H814" s="28" t="s">
        <v>119</v>
      </c>
      <c r="I814" s="30" t="s">
        <v>87</v>
      </c>
      <c r="J814" s="30">
        <v>0.0</v>
      </c>
      <c r="K814" s="31" t="s">
        <v>24</v>
      </c>
      <c r="L814" s="32" t="s">
        <v>1041</v>
      </c>
      <c r="M814" s="33"/>
      <c r="N814" s="34"/>
      <c r="O814" s="34"/>
      <c r="P814" s="2"/>
      <c r="Q814" s="2"/>
      <c r="R814" s="2"/>
      <c r="S814" s="2"/>
    </row>
    <row r="815">
      <c r="A815" s="26" t="s">
        <v>1448</v>
      </c>
      <c r="B815" s="27">
        <v>141001.0</v>
      </c>
      <c r="C815" s="27" t="s">
        <v>1449</v>
      </c>
      <c r="D815" s="28" t="s">
        <v>28</v>
      </c>
      <c r="E815" s="28">
        <v>1352.4</v>
      </c>
      <c r="F815" s="28">
        <v>168.0</v>
      </c>
      <c r="G815" s="28" t="s">
        <v>65</v>
      </c>
      <c r="H815" s="28" t="s">
        <v>119</v>
      </c>
      <c r="I815" s="30" t="s">
        <v>66</v>
      </c>
      <c r="J815" s="30">
        <v>0.0</v>
      </c>
      <c r="K815" s="31" t="s">
        <v>58</v>
      </c>
      <c r="L815" s="32" t="s">
        <v>909</v>
      </c>
      <c r="M815" s="33"/>
      <c r="N815" s="36">
        <v>714706.0</v>
      </c>
      <c r="O815" s="34"/>
      <c r="P815" s="2"/>
      <c r="Q815" s="2"/>
      <c r="R815" s="2"/>
      <c r="S815" s="2"/>
    </row>
    <row r="816">
      <c r="A816" s="26" t="s">
        <v>1450</v>
      </c>
      <c r="B816" s="27">
        <v>141001.0</v>
      </c>
      <c r="C816" s="27" t="s">
        <v>1451</v>
      </c>
      <c r="D816" s="28" t="s">
        <v>28</v>
      </c>
      <c r="E816" s="28">
        <v>440.0</v>
      </c>
      <c r="F816" s="28">
        <v>86.05</v>
      </c>
      <c r="G816" s="28" t="s">
        <v>65</v>
      </c>
      <c r="H816" s="28" t="s">
        <v>301</v>
      </c>
      <c r="I816" s="30" t="s">
        <v>302</v>
      </c>
      <c r="J816" s="30">
        <v>0.0</v>
      </c>
      <c r="K816" s="31" t="s">
        <v>24</v>
      </c>
      <c r="L816" s="32" t="s">
        <v>1452</v>
      </c>
      <c r="M816" s="33"/>
      <c r="N816" s="34"/>
      <c r="O816" s="34"/>
      <c r="P816" s="2"/>
      <c r="Q816" s="2"/>
      <c r="R816" s="2"/>
      <c r="S816" s="2"/>
    </row>
    <row r="817">
      <c r="A817" s="26" t="s">
        <v>1453</v>
      </c>
      <c r="B817" s="27">
        <v>141001.0</v>
      </c>
      <c r="C817" s="27" t="s">
        <v>1454</v>
      </c>
      <c r="D817" s="28" t="s">
        <v>28</v>
      </c>
      <c r="E817" s="28">
        <v>693.0</v>
      </c>
      <c r="F817" s="28">
        <v>86.0</v>
      </c>
      <c r="G817" s="28" t="s">
        <v>65</v>
      </c>
      <c r="H817" s="28" t="s">
        <v>1455</v>
      </c>
      <c r="I817" s="30" t="s">
        <v>302</v>
      </c>
      <c r="J817" s="30">
        <v>0.0</v>
      </c>
      <c r="K817" s="31" t="s">
        <v>58</v>
      </c>
      <c r="L817" s="32" t="s">
        <v>143</v>
      </c>
      <c r="M817" s="33"/>
      <c r="N817" s="34"/>
      <c r="O817" s="34"/>
      <c r="P817" s="2"/>
      <c r="Q817" s="2"/>
      <c r="R817" s="2"/>
      <c r="S817" s="2"/>
    </row>
    <row r="818">
      <c r="A818" s="26" t="s">
        <v>1456</v>
      </c>
      <c r="B818" s="27">
        <v>141001.0</v>
      </c>
      <c r="C818" s="27" t="s">
        <v>1457</v>
      </c>
      <c r="D818" s="28" t="s">
        <v>28</v>
      </c>
      <c r="E818" s="28">
        <v>440.0</v>
      </c>
      <c r="F818" s="28">
        <v>86.0</v>
      </c>
      <c r="G818" s="28" t="s">
        <v>65</v>
      </c>
      <c r="H818" s="28" t="s">
        <v>1458</v>
      </c>
      <c r="I818" s="30" t="s">
        <v>302</v>
      </c>
      <c r="J818" s="30">
        <v>0.0</v>
      </c>
      <c r="K818" s="31" t="s">
        <v>24</v>
      </c>
      <c r="L818" s="32" t="s">
        <v>413</v>
      </c>
      <c r="M818" s="33"/>
      <c r="N818" s="34"/>
      <c r="O818" s="34"/>
      <c r="P818" s="2"/>
      <c r="Q818" s="2"/>
      <c r="R818" s="2"/>
      <c r="S818" s="2"/>
    </row>
    <row r="819">
      <c r="A819" s="26" t="s">
        <v>1459</v>
      </c>
      <c r="B819" s="27">
        <v>141001.0</v>
      </c>
      <c r="C819" s="27" t="s">
        <v>1460</v>
      </c>
      <c r="D819" s="28" t="s">
        <v>28</v>
      </c>
      <c r="E819" s="28">
        <v>440.0</v>
      </c>
      <c r="F819" s="28">
        <v>86.0</v>
      </c>
      <c r="G819" s="28" t="s">
        <v>65</v>
      </c>
      <c r="H819" s="28" t="s">
        <v>301</v>
      </c>
      <c r="I819" s="30" t="s">
        <v>302</v>
      </c>
      <c r="J819" s="30">
        <v>0.0</v>
      </c>
      <c r="K819" s="31" t="s">
        <v>24</v>
      </c>
      <c r="L819" s="32" t="s">
        <v>1422</v>
      </c>
      <c r="M819" s="33"/>
      <c r="N819" s="34"/>
      <c r="O819" s="34"/>
      <c r="P819" s="2"/>
      <c r="Q819" s="2"/>
      <c r="R819" s="2"/>
      <c r="S819" s="2"/>
    </row>
    <row r="820">
      <c r="A820" s="26" t="s">
        <v>1461</v>
      </c>
      <c r="B820" s="27">
        <v>141101.0</v>
      </c>
      <c r="C820" s="27" t="s">
        <v>1462</v>
      </c>
      <c r="D820" s="28" t="s">
        <v>28</v>
      </c>
      <c r="E820" s="28">
        <v>1352.4</v>
      </c>
      <c r="F820" s="28">
        <v>167.93</v>
      </c>
      <c r="G820" s="28" t="s">
        <v>65</v>
      </c>
      <c r="H820" s="28" t="s">
        <v>119</v>
      </c>
      <c r="I820" s="30" t="s">
        <v>87</v>
      </c>
      <c r="J820" s="30">
        <v>0.0</v>
      </c>
      <c r="K820" s="31" t="s">
        <v>24</v>
      </c>
      <c r="L820" s="32" t="s">
        <v>1014</v>
      </c>
      <c r="M820" s="33"/>
      <c r="N820" s="34"/>
      <c r="O820" s="34"/>
      <c r="P820" s="2"/>
      <c r="Q820" s="2"/>
      <c r="R820" s="2"/>
      <c r="S820" s="2"/>
    </row>
    <row r="821">
      <c r="A821" s="26" t="s">
        <v>1463</v>
      </c>
      <c r="B821" s="27">
        <v>141101.0</v>
      </c>
      <c r="C821" s="27" t="s">
        <v>1464</v>
      </c>
      <c r="D821" s="28" t="s">
        <v>28</v>
      </c>
      <c r="E821" s="28">
        <v>1352.4</v>
      </c>
      <c r="F821" s="28">
        <v>168.0</v>
      </c>
      <c r="G821" s="28" t="s">
        <v>65</v>
      </c>
      <c r="H821" s="28" t="s">
        <v>119</v>
      </c>
      <c r="I821" s="30" t="s">
        <v>87</v>
      </c>
      <c r="J821" s="30">
        <v>0.0</v>
      </c>
      <c r="K821" s="31" t="s">
        <v>24</v>
      </c>
      <c r="L821" s="32" t="s">
        <v>1017</v>
      </c>
      <c r="M821" s="33"/>
      <c r="N821" s="34"/>
      <c r="O821" s="34"/>
      <c r="P821" s="2"/>
      <c r="Q821" s="2"/>
      <c r="R821" s="2"/>
      <c r="S821" s="2"/>
    </row>
    <row r="822">
      <c r="A822" s="26" t="s">
        <v>1465</v>
      </c>
      <c r="B822" s="27">
        <v>141101.0</v>
      </c>
      <c r="C822" s="27" t="s">
        <v>1466</v>
      </c>
      <c r="D822" s="28" t="s">
        <v>28</v>
      </c>
      <c r="E822" s="28">
        <v>1352.4</v>
      </c>
      <c r="F822" s="28">
        <v>168.0</v>
      </c>
      <c r="G822" s="28" t="s">
        <v>65</v>
      </c>
      <c r="H822" s="28" t="s">
        <v>119</v>
      </c>
      <c r="I822" s="30" t="s">
        <v>87</v>
      </c>
      <c r="J822" s="30">
        <v>0.0</v>
      </c>
      <c r="K822" s="31" t="s">
        <v>24</v>
      </c>
      <c r="L822" s="32" t="s">
        <v>1020</v>
      </c>
      <c r="M822" s="33"/>
      <c r="N822" s="34"/>
      <c r="O822" s="34"/>
      <c r="P822" s="2"/>
      <c r="Q822" s="2"/>
      <c r="R822" s="2"/>
      <c r="S822" s="2"/>
    </row>
    <row r="823">
      <c r="A823" s="26" t="s">
        <v>1467</v>
      </c>
      <c r="B823" s="27">
        <v>141101.0</v>
      </c>
      <c r="C823" s="27" t="s">
        <v>1468</v>
      </c>
      <c r="D823" s="28" t="s">
        <v>28</v>
      </c>
      <c r="E823" s="28">
        <v>1352.4</v>
      </c>
      <c r="F823" s="28">
        <v>168.0</v>
      </c>
      <c r="G823" s="28" t="s">
        <v>65</v>
      </c>
      <c r="H823" s="28" t="s">
        <v>119</v>
      </c>
      <c r="I823" s="30" t="s">
        <v>87</v>
      </c>
      <c r="J823" s="30">
        <v>0.0</v>
      </c>
      <c r="K823" s="31" t="s">
        <v>24</v>
      </c>
      <c r="L823" s="32" t="s">
        <v>1469</v>
      </c>
      <c r="M823" s="33"/>
      <c r="N823" s="34"/>
      <c r="O823" s="34"/>
      <c r="P823" s="2"/>
      <c r="Q823" s="2"/>
      <c r="R823" s="2"/>
      <c r="S823" s="2"/>
    </row>
    <row r="824">
      <c r="A824" s="26" t="s">
        <v>1470</v>
      </c>
      <c r="B824" s="27">
        <v>141101.0</v>
      </c>
      <c r="C824" s="27" t="s">
        <v>1471</v>
      </c>
      <c r="D824" s="28" t="s">
        <v>28</v>
      </c>
      <c r="E824" s="28">
        <v>1352.4</v>
      </c>
      <c r="F824" s="28">
        <v>168.0</v>
      </c>
      <c r="G824" s="28" t="s">
        <v>65</v>
      </c>
      <c r="H824" s="28" t="s">
        <v>119</v>
      </c>
      <c r="I824" s="30" t="s">
        <v>87</v>
      </c>
      <c r="J824" s="30">
        <v>0.0</v>
      </c>
      <c r="K824" s="31" t="s">
        <v>24</v>
      </c>
      <c r="L824" s="32" t="s">
        <v>1026</v>
      </c>
      <c r="M824" s="33"/>
      <c r="N824" s="34"/>
      <c r="O824" s="34"/>
      <c r="P824" s="2"/>
      <c r="Q824" s="2"/>
      <c r="R824" s="2"/>
      <c r="S824" s="2"/>
    </row>
    <row r="825">
      <c r="A825" s="26" t="s">
        <v>1472</v>
      </c>
      <c r="B825" s="27">
        <v>141101.0</v>
      </c>
      <c r="C825" s="27" t="s">
        <v>1473</v>
      </c>
      <c r="D825" s="28" t="s">
        <v>28</v>
      </c>
      <c r="E825" s="28">
        <v>1352.4</v>
      </c>
      <c r="F825" s="28">
        <v>168.0</v>
      </c>
      <c r="G825" s="28" t="s">
        <v>65</v>
      </c>
      <c r="H825" s="28" t="s">
        <v>119</v>
      </c>
      <c r="I825" s="30" t="s">
        <v>87</v>
      </c>
      <c r="J825" s="30">
        <v>0.0</v>
      </c>
      <c r="K825" s="31" t="s">
        <v>24</v>
      </c>
      <c r="L825" s="32" t="s">
        <v>1029</v>
      </c>
      <c r="M825" s="33"/>
      <c r="N825" s="34"/>
      <c r="O825" s="34"/>
      <c r="P825" s="2"/>
      <c r="Q825" s="2"/>
      <c r="R825" s="2"/>
      <c r="S825" s="2"/>
    </row>
    <row r="826">
      <c r="A826" s="26" t="s">
        <v>1474</v>
      </c>
      <c r="B826" s="27">
        <v>141101.0</v>
      </c>
      <c r="C826" s="27" t="s">
        <v>1475</v>
      </c>
      <c r="D826" s="28" t="s">
        <v>28</v>
      </c>
      <c r="E826" s="28">
        <v>1352.4</v>
      </c>
      <c r="F826" s="28">
        <v>168.0</v>
      </c>
      <c r="G826" s="28" t="s">
        <v>65</v>
      </c>
      <c r="H826" s="28" t="s">
        <v>119</v>
      </c>
      <c r="I826" s="30" t="s">
        <v>87</v>
      </c>
      <c r="J826" s="30">
        <v>0.0</v>
      </c>
      <c r="K826" s="31" t="s">
        <v>24</v>
      </c>
      <c r="L826" s="32" t="s">
        <v>1441</v>
      </c>
      <c r="M826" s="33"/>
      <c r="N826" s="34"/>
      <c r="O826" s="34"/>
      <c r="P826" s="2"/>
      <c r="Q826" s="2"/>
      <c r="R826" s="2"/>
      <c r="S826" s="2"/>
    </row>
    <row r="827">
      <c r="A827" s="26" t="s">
        <v>1476</v>
      </c>
      <c r="B827" s="27">
        <v>141101.0</v>
      </c>
      <c r="C827" s="27" t="s">
        <v>1477</v>
      </c>
      <c r="D827" s="28" t="s">
        <v>28</v>
      </c>
      <c r="E827" s="28">
        <v>1352.4</v>
      </c>
      <c r="F827" s="28">
        <v>168.0</v>
      </c>
      <c r="G827" s="28" t="s">
        <v>65</v>
      </c>
      <c r="H827" s="28" t="s">
        <v>119</v>
      </c>
      <c r="I827" s="30" t="s">
        <v>87</v>
      </c>
      <c r="J827" s="30">
        <v>0.0</v>
      </c>
      <c r="K827" s="31" t="s">
        <v>58</v>
      </c>
      <c r="L827" s="32" t="s">
        <v>1035</v>
      </c>
      <c r="M827" s="33"/>
      <c r="N827" s="36">
        <v>714309.0</v>
      </c>
      <c r="O827" s="34"/>
      <c r="P827" s="2"/>
      <c r="Q827" s="2"/>
      <c r="R827" s="2"/>
      <c r="S827" s="2"/>
    </row>
    <row r="828">
      <c r="A828" s="26" t="s">
        <v>1478</v>
      </c>
      <c r="B828" s="27">
        <v>141101.0</v>
      </c>
      <c r="C828" s="27" t="s">
        <v>1479</v>
      </c>
      <c r="D828" s="28" t="s">
        <v>28</v>
      </c>
      <c r="E828" s="28">
        <v>1352.4</v>
      </c>
      <c r="F828" s="28">
        <v>168.0</v>
      </c>
      <c r="G828" s="28" t="s">
        <v>65</v>
      </c>
      <c r="H828" s="28" t="s">
        <v>119</v>
      </c>
      <c r="I828" s="30" t="s">
        <v>87</v>
      </c>
      <c r="J828" s="30">
        <v>0.0</v>
      </c>
      <c r="K828" s="31" t="s">
        <v>58</v>
      </c>
      <c r="L828" s="32" t="s">
        <v>1038</v>
      </c>
      <c r="M828" s="33"/>
      <c r="N828" s="34"/>
      <c r="O828" s="34"/>
      <c r="P828" s="2"/>
      <c r="Q828" s="2"/>
      <c r="R828" s="2"/>
      <c r="S828" s="2"/>
    </row>
    <row r="829">
      <c r="A829" s="26" t="s">
        <v>1480</v>
      </c>
      <c r="B829" s="27">
        <v>141101.0</v>
      </c>
      <c r="C829" s="27" t="s">
        <v>1481</v>
      </c>
      <c r="D829" s="28" t="s">
        <v>28</v>
      </c>
      <c r="E829" s="28">
        <v>1352.4</v>
      </c>
      <c r="F829" s="28">
        <v>168.0</v>
      </c>
      <c r="G829" s="28" t="s">
        <v>65</v>
      </c>
      <c r="H829" s="28" t="s">
        <v>119</v>
      </c>
      <c r="I829" s="30" t="s">
        <v>87</v>
      </c>
      <c r="J829" s="30">
        <v>0.0</v>
      </c>
      <c r="K829" s="31" t="s">
        <v>58</v>
      </c>
      <c r="L829" s="32" t="s">
        <v>1041</v>
      </c>
      <c r="M829" s="33"/>
      <c r="N829" s="36">
        <v>714708.0</v>
      </c>
      <c r="O829" s="34"/>
      <c r="P829" s="2"/>
      <c r="Q829" s="2"/>
      <c r="R829" s="2"/>
      <c r="S829" s="2"/>
    </row>
    <row r="830">
      <c r="A830" s="26" t="s">
        <v>1482</v>
      </c>
      <c r="B830" s="27">
        <v>141601.0</v>
      </c>
      <c r="C830" s="27" t="s">
        <v>1483</v>
      </c>
      <c r="D830" s="28" t="s">
        <v>28</v>
      </c>
      <c r="E830" s="28">
        <v>440.0</v>
      </c>
      <c r="F830" s="28">
        <v>86.0</v>
      </c>
      <c r="G830" s="28" t="s">
        <v>65</v>
      </c>
      <c r="H830" s="28" t="s">
        <v>123</v>
      </c>
      <c r="I830" s="30" t="s">
        <v>322</v>
      </c>
      <c r="J830" s="30">
        <v>0.0</v>
      </c>
      <c r="K830" s="31" t="s">
        <v>58</v>
      </c>
      <c r="L830" s="32" t="s">
        <v>143</v>
      </c>
      <c r="M830" s="33"/>
      <c r="N830" s="34"/>
      <c r="O830" s="34"/>
      <c r="P830" s="2"/>
      <c r="Q830" s="2"/>
      <c r="R830" s="2"/>
      <c r="S830" s="2"/>
    </row>
    <row r="831">
      <c r="A831" s="26" t="s">
        <v>1484</v>
      </c>
      <c r="B831" s="27">
        <v>141601.0</v>
      </c>
      <c r="C831" s="27" t="s">
        <v>1485</v>
      </c>
      <c r="D831" s="28" t="s">
        <v>28</v>
      </c>
      <c r="E831" s="28">
        <v>440.0</v>
      </c>
      <c r="F831" s="28">
        <v>86.0</v>
      </c>
      <c r="G831" s="28" t="s">
        <v>65</v>
      </c>
      <c r="H831" s="28" t="s">
        <v>123</v>
      </c>
      <c r="I831" s="30" t="s">
        <v>322</v>
      </c>
      <c r="J831" s="30">
        <v>0.0</v>
      </c>
      <c r="K831" s="31" t="s">
        <v>24</v>
      </c>
      <c r="L831" s="32" t="s">
        <v>67</v>
      </c>
      <c r="M831" s="33"/>
      <c r="N831" s="34"/>
      <c r="O831" s="34"/>
      <c r="P831" s="2"/>
      <c r="Q831" s="2"/>
      <c r="R831" s="2"/>
      <c r="S831" s="2"/>
    </row>
    <row r="832">
      <c r="A832" s="26" t="s">
        <v>1486</v>
      </c>
      <c r="B832" s="27">
        <v>141001.0</v>
      </c>
      <c r="C832" s="27" t="s">
        <v>1487</v>
      </c>
      <c r="D832" s="28" t="s">
        <v>28</v>
      </c>
      <c r="E832" s="28">
        <v>440.0</v>
      </c>
      <c r="F832" s="28">
        <v>86.0</v>
      </c>
      <c r="G832" s="28" t="s">
        <v>65</v>
      </c>
      <c r="H832" s="28" t="s">
        <v>301</v>
      </c>
      <c r="I832" s="30" t="s">
        <v>107</v>
      </c>
      <c r="J832" s="30">
        <v>0.0</v>
      </c>
      <c r="K832" s="31" t="s">
        <v>58</v>
      </c>
      <c r="L832" s="32" t="s">
        <v>143</v>
      </c>
      <c r="M832" s="33"/>
      <c r="N832" s="34"/>
      <c r="O832" s="34"/>
      <c r="P832" s="2"/>
      <c r="Q832" s="2"/>
      <c r="R832" s="2"/>
      <c r="S832" s="2"/>
    </row>
    <row r="833">
      <c r="A833" s="26" t="s">
        <v>1488</v>
      </c>
      <c r="B833" s="27">
        <v>141001.0</v>
      </c>
      <c r="C833" s="27" t="s">
        <v>1489</v>
      </c>
      <c r="D833" s="28" t="s">
        <v>28</v>
      </c>
      <c r="E833" s="28">
        <v>440.0</v>
      </c>
      <c r="F833" s="28">
        <v>86.0</v>
      </c>
      <c r="G833" s="28" t="s">
        <v>65</v>
      </c>
      <c r="H833" s="28" t="s">
        <v>1490</v>
      </c>
      <c r="I833" s="30" t="s">
        <v>302</v>
      </c>
      <c r="J833" s="30">
        <v>0.0</v>
      </c>
      <c r="K833" s="31" t="s">
        <v>58</v>
      </c>
      <c r="L833" s="32" t="s">
        <v>183</v>
      </c>
      <c r="M833" s="33"/>
      <c r="N833" s="36">
        <v>714203.0</v>
      </c>
      <c r="O833" s="34"/>
      <c r="P833" s="2"/>
      <c r="Q833" s="2"/>
      <c r="R833" s="2"/>
      <c r="S833" s="2"/>
    </row>
    <row r="834">
      <c r="A834" s="26" t="s">
        <v>1491</v>
      </c>
      <c r="B834" s="27">
        <v>141901.0</v>
      </c>
      <c r="C834" s="27" t="s">
        <v>1492</v>
      </c>
      <c r="D834" s="28" t="s">
        <v>28</v>
      </c>
      <c r="E834" s="28">
        <v>1352.4</v>
      </c>
      <c r="F834" s="28">
        <v>168.0</v>
      </c>
      <c r="G834" s="28">
        <v>0.0</v>
      </c>
      <c r="H834" s="28" t="s">
        <v>91</v>
      </c>
      <c r="I834" s="30" t="s">
        <v>92</v>
      </c>
      <c r="J834" s="30">
        <v>0.0</v>
      </c>
      <c r="K834" s="31" t="s">
        <v>58</v>
      </c>
      <c r="L834" s="32" t="s">
        <v>143</v>
      </c>
      <c r="M834" s="33"/>
      <c r="N834" s="34"/>
      <c r="O834" s="34"/>
      <c r="P834" s="2"/>
      <c r="Q834" s="2"/>
      <c r="R834" s="2"/>
      <c r="S834" s="2"/>
    </row>
    <row r="835">
      <c r="A835" s="26" t="s">
        <v>1493</v>
      </c>
      <c r="B835" s="27">
        <v>141901.0</v>
      </c>
      <c r="C835" s="27" t="s">
        <v>1494</v>
      </c>
      <c r="D835" s="28" t="s">
        <v>28</v>
      </c>
      <c r="E835" s="28">
        <v>1352.4</v>
      </c>
      <c r="F835" s="28">
        <v>168.0</v>
      </c>
      <c r="G835" s="28">
        <v>0.0</v>
      </c>
      <c r="H835" s="28" t="s">
        <v>164</v>
      </c>
      <c r="I835" s="30" t="s">
        <v>92</v>
      </c>
      <c r="J835" s="30">
        <v>0.0</v>
      </c>
      <c r="K835" s="31" t="s">
        <v>58</v>
      </c>
      <c r="L835" s="32" t="s">
        <v>239</v>
      </c>
      <c r="M835" s="33"/>
      <c r="N835" s="34"/>
      <c r="O835" s="34"/>
      <c r="P835" s="2"/>
      <c r="Q835" s="2"/>
      <c r="R835" s="2"/>
      <c r="S835" s="2"/>
    </row>
    <row r="836">
      <c r="A836" s="26" t="s">
        <v>1495</v>
      </c>
      <c r="B836" s="42"/>
      <c r="C836" s="42"/>
      <c r="D836" s="28" t="s">
        <v>28</v>
      </c>
      <c r="E836" s="28">
        <v>1352.4</v>
      </c>
      <c r="F836" s="28">
        <v>168.0</v>
      </c>
      <c r="G836" s="28">
        <v>0.0</v>
      </c>
      <c r="H836" s="28" t="s">
        <v>91</v>
      </c>
      <c r="I836" s="30" t="s">
        <v>92</v>
      </c>
      <c r="J836" s="30">
        <v>0.0</v>
      </c>
      <c r="K836" s="31" t="s">
        <v>24</v>
      </c>
      <c r="L836" s="32" t="s">
        <v>978</v>
      </c>
      <c r="M836" s="33"/>
      <c r="N836" s="34"/>
      <c r="O836" s="34"/>
      <c r="P836" s="2"/>
      <c r="Q836" s="2"/>
      <c r="R836" s="2"/>
      <c r="S836" s="2"/>
    </row>
    <row r="837">
      <c r="A837" s="26" t="s">
        <v>1496</v>
      </c>
      <c r="B837" s="27">
        <v>141901.0</v>
      </c>
      <c r="C837" s="27" t="s">
        <v>1497</v>
      </c>
      <c r="D837" s="28" t="s">
        <v>28</v>
      </c>
      <c r="E837" s="28">
        <v>1352.4</v>
      </c>
      <c r="F837" s="28">
        <v>168.0</v>
      </c>
      <c r="G837" s="28">
        <v>0.0</v>
      </c>
      <c r="H837" s="28" t="s">
        <v>91</v>
      </c>
      <c r="I837" s="30" t="s">
        <v>92</v>
      </c>
      <c r="J837" s="30">
        <v>0.0</v>
      </c>
      <c r="K837" s="31" t="s">
        <v>58</v>
      </c>
      <c r="L837" s="32" t="s">
        <v>93</v>
      </c>
      <c r="M837" s="33"/>
      <c r="N837" s="36">
        <v>714209.0</v>
      </c>
      <c r="O837" s="34"/>
      <c r="P837" s="2"/>
      <c r="Q837" s="2"/>
      <c r="R837" s="2"/>
      <c r="S837" s="2"/>
    </row>
    <row r="838">
      <c r="A838" s="26" t="s">
        <v>1498</v>
      </c>
      <c r="B838" s="27">
        <v>143201.0</v>
      </c>
      <c r="C838" s="27" t="s">
        <v>1499</v>
      </c>
      <c r="D838" s="28" t="s">
        <v>28</v>
      </c>
      <c r="E838" s="28">
        <v>630.0</v>
      </c>
      <c r="F838" s="28">
        <v>78.0</v>
      </c>
      <c r="G838" s="28">
        <v>0.0</v>
      </c>
      <c r="H838" s="28" t="s">
        <v>395</v>
      </c>
      <c r="I838" s="30" t="s">
        <v>230</v>
      </c>
      <c r="J838" s="30" t="s">
        <v>1140</v>
      </c>
      <c r="K838" s="31" t="s">
        <v>58</v>
      </c>
      <c r="L838" s="32" t="s">
        <v>143</v>
      </c>
      <c r="M838" s="33"/>
      <c r="N838" s="34"/>
      <c r="O838" s="34"/>
      <c r="P838" s="2"/>
      <c r="Q838" s="2"/>
      <c r="R838" s="2"/>
      <c r="S838" s="2"/>
    </row>
    <row r="839">
      <c r="A839" s="26" t="s">
        <v>1500</v>
      </c>
      <c r="B839" s="27">
        <v>142701.0</v>
      </c>
      <c r="C839" s="27" t="s">
        <v>1501</v>
      </c>
      <c r="D839" s="28" t="s">
        <v>28</v>
      </c>
      <c r="E839" s="28">
        <v>1352.4</v>
      </c>
      <c r="F839" s="28">
        <v>168.0</v>
      </c>
      <c r="G839" s="28">
        <v>0.0</v>
      </c>
      <c r="H839" s="28" t="s">
        <v>91</v>
      </c>
      <c r="I839" s="30" t="s">
        <v>230</v>
      </c>
      <c r="J839" s="30">
        <v>0.0</v>
      </c>
      <c r="K839" s="31">
        <v>0.0</v>
      </c>
      <c r="L839" s="32" t="s">
        <v>1502</v>
      </c>
      <c r="M839" s="33"/>
      <c r="N839" s="34"/>
      <c r="O839" s="34"/>
      <c r="P839" s="2"/>
      <c r="Q839" s="2"/>
      <c r="R839" s="2"/>
      <c r="S839" s="2"/>
    </row>
    <row r="840">
      <c r="A840" s="26" t="s">
        <v>1503</v>
      </c>
      <c r="B840" s="27">
        <v>142701.0</v>
      </c>
      <c r="C840" s="27" t="s">
        <v>1504</v>
      </c>
      <c r="D840" s="28" t="s">
        <v>28</v>
      </c>
      <c r="E840" s="28">
        <v>1352.4</v>
      </c>
      <c r="F840" s="28">
        <v>168.0</v>
      </c>
      <c r="G840" s="28">
        <v>0.0</v>
      </c>
      <c r="H840" s="28" t="s">
        <v>164</v>
      </c>
      <c r="I840" s="30" t="s">
        <v>230</v>
      </c>
      <c r="J840" s="30">
        <v>0.0</v>
      </c>
      <c r="K840" s="31" t="s">
        <v>58</v>
      </c>
      <c r="L840" s="32" t="s">
        <v>183</v>
      </c>
      <c r="M840" s="33"/>
      <c r="N840" s="36">
        <v>714206.0</v>
      </c>
      <c r="O840" s="34"/>
      <c r="P840" s="2"/>
      <c r="Q840" s="2"/>
      <c r="R840" s="2"/>
      <c r="S840" s="2"/>
    </row>
    <row r="841">
      <c r="A841" s="26" t="s">
        <v>1505</v>
      </c>
      <c r="B841" s="27">
        <v>142701.0</v>
      </c>
      <c r="C841" s="27" t="s">
        <v>1506</v>
      </c>
      <c r="D841" s="28" t="s">
        <v>28</v>
      </c>
      <c r="E841" s="28">
        <v>1352.4</v>
      </c>
      <c r="F841" s="28">
        <v>168.0</v>
      </c>
      <c r="G841" s="28">
        <v>0.0</v>
      </c>
      <c r="H841" s="28" t="s">
        <v>91</v>
      </c>
      <c r="I841" s="30" t="s">
        <v>230</v>
      </c>
      <c r="J841" s="30">
        <v>0.0</v>
      </c>
      <c r="K841" s="31" t="s">
        <v>115</v>
      </c>
      <c r="L841" s="32" t="s">
        <v>947</v>
      </c>
      <c r="M841" s="33"/>
      <c r="N841" s="34"/>
      <c r="O841" s="34"/>
      <c r="P841" s="2"/>
      <c r="Q841" s="2"/>
      <c r="R841" s="2"/>
      <c r="S841" s="2"/>
    </row>
    <row r="842">
      <c r="A842" s="26" t="s">
        <v>1507</v>
      </c>
      <c r="B842" s="27">
        <v>143201.0</v>
      </c>
      <c r="C842" s="27" t="s">
        <v>1508</v>
      </c>
      <c r="D842" s="28" t="s">
        <v>28</v>
      </c>
      <c r="E842" s="28">
        <v>1352.4</v>
      </c>
      <c r="F842" s="28">
        <v>168.0</v>
      </c>
      <c r="G842" s="28">
        <v>0.0</v>
      </c>
      <c r="H842" s="28" t="s">
        <v>164</v>
      </c>
      <c r="I842" s="30" t="s">
        <v>230</v>
      </c>
      <c r="J842" s="30">
        <v>0.0</v>
      </c>
      <c r="K842" s="31" t="s">
        <v>58</v>
      </c>
      <c r="L842" s="32" t="s">
        <v>143</v>
      </c>
      <c r="M842" s="33"/>
      <c r="N842" s="34"/>
      <c r="O842" s="34"/>
      <c r="P842" s="2"/>
      <c r="Q842" s="2"/>
      <c r="R842" s="2"/>
      <c r="S842" s="2"/>
    </row>
    <row r="843">
      <c r="A843" s="26" t="s">
        <v>1509</v>
      </c>
      <c r="B843" s="27">
        <v>143201.0</v>
      </c>
      <c r="C843" s="27" t="s">
        <v>1510</v>
      </c>
      <c r="D843" s="28" t="s">
        <v>28</v>
      </c>
      <c r="E843" s="28">
        <v>1352.4</v>
      </c>
      <c r="F843" s="28">
        <v>168.0</v>
      </c>
      <c r="G843" s="28">
        <v>0.0</v>
      </c>
      <c r="H843" s="28" t="s">
        <v>91</v>
      </c>
      <c r="I843" s="30" t="s">
        <v>230</v>
      </c>
      <c r="J843" s="30">
        <v>0.0</v>
      </c>
      <c r="K843" s="31" t="s">
        <v>115</v>
      </c>
      <c r="L843" s="32" t="s">
        <v>853</v>
      </c>
      <c r="M843" s="33"/>
      <c r="N843" s="34"/>
      <c r="O843" s="34"/>
      <c r="P843" s="2"/>
      <c r="Q843" s="2"/>
      <c r="R843" s="2"/>
      <c r="S843" s="2"/>
    </row>
    <row r="844">
      <c r="A844" s="26" t="s">
        <v>1511</v>
      </c>
      <c r="B844" s="27">
        <v>143201.0</v>
      </c>
      <c r="C844" s="27" t="s">
        <v>1512</v>
      </c>
      <c r="D844" s="28" t="s">
        <v>28</v>
      </c>
      <c r="E844" s="28">
        <v>1352.4</v>
      </c>
      <c r="F844" s="28">
        <v>168.0</v>
      </c>
      <c r="G844" s="28">
        <v>0.0</v>
      </c>
      <c r="H844" s="28" t="s">
        <v>164</v>
      </c>
      <c r="I844" s="30" t="s">
        <v>230</v>
      </c>
      <c r="J844" s="30">
        <v>0.0</v>
      </c>
      <c r="K844" s="31" t="s">
        <v>24</v>
      </c>
      <c r="L844" s="32" t="s">
        <v>93</v>
      </c>
      <c r="M844" s="33"/>
      <c r="N844" s="34"/>
      <c r="O844" s="34"/>
      <c r="P844" s="2"/>
      <c r="Q844" s="2"/>
      <c r="R844" s="2"/>
      <c r="S844" s="2"/>
    </row>
    <row r="845">
      <c r="A845" s="26" t="s">
        <v>1513</v>
      </c>
      <c r="B845" s="27">
        <v>143201.0</v>
      </c>
      <c r="C845" s="27" t="s">
        <v>1514</v>
      </c>
      <c r="D845" s="28" t="s">
        <v>28</v>
      </c>
      <c r="E845" s="28">
        <v>1352.4</v>
      </c>
      <c r="F845" s="28">
        <v>168.0</v>
      </c>
      <c r="G845" s="28">
        <v>0.0</v>
      </c>
      <c r="H845" s="28" t="s">
        <v>164</v>
      </c>
      <c r="I845" s="30" t="s">
        <v>230</v>
      </c>
      <c r="J845" s="30">
        <v>0.0</v>
      </c>
      <c r="K845" s="31" t="s">
        <v>24</v>
      </c>
      <c r="L845" s="32" t="s">
        <v>67</v>
      </c>
      <c r="M845" s="33"/>
      <c r="N845" s="34"/>
      <c r="O845" s="34"/>
      <c r="P845" s="2"/>
      <c r="Q845" s="2"/>
      <c r="R845" s="2"/>
      <c r="S845" s="2"/>
    </row>
    <row r="846">
      <c r="A846" s="26" t="s">
        <v>1515</v>
      </c>
      <c r="B846" s="27">
        <v>143201.0</v>
      </c>
      <c r="C846" s="27" t="s">
        <v>1516</v>
      </c>
      <c r="D846" s="28" t="s">
        <v>21</v>
      </c>
      <c r="E846" s="28">
        <v>453.6</v>
      </c>
      <c r="F846" s="28">
        <v>56.0</v>
      </c>
      <c r="G846" s="28" t="s">
        <v>1517</v>
      </c>
      <c r="H846" s="28" t="s">
        <v>293</v>
      </c>
      <c r="I846" s="30" t="s">
        <v>420</v>
      </c>
      <c r="J846" s="30">
        <v>0.0</v>
      </c>
      <c r="K846" s="31" t="s">
        <v>24</v>
      </c>
      <c r="L846" s="32" t="s">
        <v>143</v>
      </c>
      <c r="M846" s="33"/>
      <c r="N846" s="34"/>
      <c r="O846" s="34"/>
      <c r="P846" s="2"/>
      <c r="Q846" s="2"/>
      <c r="R846" s="2"/>
      <c r="S846" s="2"/>
    </row>
    <row r="847">
      <c r="A847" s="26" t="s">
        <v>1518</v>
      </c>
      <c r="B847" s="27">
        <v>143201.0</v>
      </c>
      <c r="C847" s="27" t="s">
        <v>1519</v>
      </c>
      <c r="D847" s="28" t="s">
        <v>99</v>
      </c>
      <c r="E847" s="28">
        <v>42.0</v>
      </c>
      <c r="F847" s="29">
        <v>1.0</v>
      </c>
      <c r="G847" s="28" t="s">
        <v>1520</v>
      </c>
      <c r="H847" s="28" t="s">
        <v>203</v>
      </c>
      <c r="I847" s="30">
        <v>99521.0</v>
      </c>
      <c r="J847" s="30">
        <v>0.0</v>
      </c>
      <c r="K847" s="31" t="s">
        <v>24</v>
      </c>
      <c r="L847" s="32" t="s">
        <v>143</v>
      </c>
      <c r="M847" s="33"/>
      <c r="N847" s="34"/>
      <c r="O847" s="34"/>
      <c r="P847" s="2"/>
      <c r="Q847" s="2"/>
      <c r="R847" s="2"/>
      <c r="S847" s="2"/>
    </row>
    <row r="848">
      <c r="A848" s="26" t="s">
        <v>1521</v>
      </c>
      <c r="B848" s="27">
        <v>143201.0</v>
      </c>
      <c r="C848" s="27" t="s">
        <v>1522</v>
      </c>
      <c r="D848" s="28" t="s">
        <v>28</v>
      </c>
      <c r="E848" s="28">
        <v>630.0</v>
      </c>
      <c r="F848" s="28">
        <v>78.0</v>
      </c>
      <c r="G848" s="28">
        <v>0.0</v>
      </c>
      <c r="H848" s="28" t="s">
        <v>395</v>
      </c>
      <c r="I848" s="30" t="s">
        <v>230</v>
      </c>
      <c r="J848" s="30" t="s">
        <v>1140</v>
      </c>
      <c r="K848" s="31" t="s">
        <v>58</v>
      </c>
      <c r="L848" s="32" t="s">
        <v>25</v>
      </c>
      <c r="M848" s="33"/>
      <c r="N848" s="36">
        <v>712003.0</v>
      </c>
      <c r="O848" s="34"/>
      <c r="P848" s="2"/>
      <c r="Q848" s="2"/>
      <c r="R848" s="2"/>
      <c r="S848" s="2"/>
    </row>
    <row r="849">
      <c r="A849" s="26" t="s">
        <v>1523</v>
      </c>
      <c r="B849" s="42"/>
      <c r="C849" s="42"/>
      <c r="D849" s="28" t="s">
        <v>28</v>
      </c>
      <c r="E849" s="28">
        <v>1352.4</v>
      </c>
      <c r="F849" s="28">
        <v>168.0</v>
      </c>
      <c r="G849" s="28">
        <v>0.0</v>
      </c>
      <c r="H849" s="28" t="s">
        <v>164</v>
      </c>
      <c r="I849" s="30" t="s">
        <v>92</v>
      </c>
      <c r="J849" s="30">
        <v>0.0</v>
      </c>
      <c r="K849" s="31" t="s">
        <v>115</v>
      </c>
      <c r="L849" s="32" t="s">
        <v>143</v>
      </c>
      <c r="M849" s="33"/>
      <c r="N849" s="34"/>
      <c r="O849" s="34"/>
      <c r="P849" s="2"/>
      <c r="Q849" s="2"/>
      <c r="R849" s="2"/>
      <c r="S849" s="2"/>
    </row>
    <row r="850">
      <c r="A850" s="26" t="s">
        <v>1524</v>
      </c>
      <c r="B850" s="27">
        <v>143501.0</v>
      </c>
      <c r="C850" s="27" t="s">
        <v>1525</v>
      </c>
      <c r="D850" s="28" t="s">
        <v>28</v>
      </c>
      <c r="E850" s="28">
        <v>440.0</v>
      </c>
      <c r="F850" s="28">
        <v>86.0</v>
      </c>
      <c r="G850" s="28" t="s">
        <v>315</v>
      </c>
      <c r="H850" s="28" t="s">
        <v>1526</v>
      </c>
      <c r="I850" s="30" t="s">
        <v>302</v>
      </c>
      <c r="J850" s="30">
        <v>0.0</v>
      </c>
      <c r="K850" s="31" t="s">
        <v>58</v>
      </c>
      <c r="L850" s="32" t="s">
        <v>317</v>
      </c>
      <c r="M850" s="33"/>
      <c r="N850" s="34"/>
      <c r="O850" s="34"/>
      <c r="P850" s="2"/>
      <c r="Q850" s="2"/>
      <c r="R850" s="2"/>
      <c r="S850" s="2"/>
    </row>
    <row r="851">
      <c r="A851" s="26" t="s">
        <v>1527</v>
      </c>
      <c r="B851" s="27">
        <v>143501.0</v>
      </c>
      <c r="C851" s="27" t="s">
        <v>1528</v>
      </c>
      <c r="D851" s="28" t="s">
        <v>28</v>
      </c>
      <c r="E851" s="28">
        <v>693.0</v>
      </c>
      <c r="F851" s="28">
        <v>86.0</v>
      </c>
      <c r="G851" s="28">
        <v>0.0</v>
      </c>
      <c r="H851" s="28" t="s">
        <v>1455</v>
      </c>
      <c r="I851" s="30" t="s">
        <v>302</v>
      </c>
      <c r="J851" s="30">
        <v>0.0</v>
      </c>
      <c r="K851" s="31" t="s">
        <v>58</v>
      </c>
      <c r="L851" s="32" t="s">
        <v>143</v>
      </c>
      <c r="M851" s="33"/>
      <c r="N851" s="34"/>
      <c r="O851" s="34"/>
      <c r="P851" s="2"/>
      <c r="Q851" s="2"/>
      <c r="R851" s="2"/>
      <c r="S851" s="2"/>
    </row>
    <row r="852">
      <c r="A852" s="26" t="s">
        <v>1529</v>
      </c>
      <c r="B852" s="27">
        <v>143501.0</v>
      </c>
      <c r="C852" s="27" t="s">
        <v>1530</v>
      </c>
      <c r="D852" s="28" t="s">
        <v>28</v>
      </c>
      <c r="E852" s="28">
        <v>440.0</v>
      </c>
      <c r="F852" s="28">
        <v>86.0</v>
      </c>
      <c r="G852" s="28">
        <v>0.0</v>
      </c>
      <c r="H852" s="28" t="s">
        <v>1490</v>
      </c>
      <c r="I852" s="30" t="s">
        <v>302</v>
      </c>
      <c r="J852" s="30">
        <v>0.0</v>
      </c>
      <c r="K852" s="31" t="s">
        <v>58</v>
      </c>
      <c r="L852" s="32" t="s">
        <v>183</v>
      </c>
      <c r="M852" s="33"/>
      <c r="N852" s="36">
        <v>714203.0</v>
      </c>
      <c r="O852" s="34"/>
      <c r="P852" s="2"/>
      <c r="Q852" s="2"/>
      <c r="R852" s="2"/>
      <c r="S852" s="2"/>
    </row>
    <row r="853">
      <c r="A853" s="26" t="s">
        <v>1531</v>
      </c>
      <c r="B853" s="27">
        <v>145001.0</v>
      </c>
      <c r="C853" s="27" t="s">
        <v>1532</v>
      </c>
      <c r="D853" s="28" t="s">
        <v>28</v>
      </c>
      <c r="E853" s="28">
        <v>630.0</v>
      </c>
      <c r="F853" s="28">
        <v>78.0</v>
      </c>
      <c r="G853" s="28">
        <v>0.0</v>
      </c>
      <c r="H853" s="28" t="s">
        <v>395</v>
      </c>
      <c r="I853" s="30" t="s">
        <v>230</v>
      </c>
      <c r="J853" s="30" t="s">
        <v>1153</v>
      </c>
      <c r="K853" s="31" t="s">
        <v>24</v>
      </c>
      <c r="L853" s="32" t="s">
        <v>25</v>
      </c>
      <c r="M853" s="33"/>
      <c r="N853" s="34"/>
      <c r="O853" s="34"/>
      <c r="P853" s="2"/>
      <c r="Q853" s="2"/>
      <c r="R853" s="2"/>
      <c r="S853" s="2"/>
    </row>
    <row r="854">
      <c r="A854" s="26" t="s">
        <v>1533</v>
      </c>
      <c r="B854" s="27">
        <v>145101.0</v>
      </c>
      <c r="C854" s="27" t="s">
        <v>1534</v>
      </c>
      <c r="D854" s="28" t="s">
        <v>28</v>
      </c>
      <c r="E854" s="28">
        <v>440.0</v>
      </c>
      <c r="F854" s="28">
        <v>86.0</v>
      </c>
      <c r="G854" s="28" t="s">
        <v>341</v>
      </c>
      <c r="H854" s="28" t="s">
        <v>106</v>
      </c>
      <c r="I854" s="30" t="s">
        <v>107</v>
      </c>
      <c r="J854" s="30">
        <v>0.0</v>
      </c>
      <c r="K854" s="31" t="s">
        <v>58</v>
      </c>
      <c r="L854" s="32" t="s">
        <v>143</v>
      </c>
      <c r="M854" s="33"/>
      <c r="N854" s="34"/>
      <c r="O854" s="34"/>
      <c r="P854" s="2"/>
      <c r="Q854" s="2"/>
      <c r="R854" s="2"/>
      <c r="S854" s="2"/>
    </row>
    <row r="855">
      <c r="A855" s="26" t="s">
        <v>1535</v>
      </c>
      <c r="B855" s="27">
        <v>145101.0</v>
      </c>
      <c r="C855" s="27" t="s">
        <v>1536</v>
      </c>
      <c r="D855" s="28" t="s">
        <v>28</v>
      </c>
      <c r="E855" s="28">
        <v>440.0</v>
      </c>
      <c r="F855" s="28">
        <v>86.0</v>
      </c>
      <c r="G855" s="28" t="s">
        <v>339</v>
      </c>
      <c r="H855" s="28" t="s">
        <v>1301</v>
      </c>
      <c r="I855" s="30" t="s">
        <v>107</v>
      </c>
      <c r="J855" s="30">
        <v>0.0</v>
      </c>
      <c r="K855" s="31" t="s">
        <v>24</v>
      </c>
      <c r="L855" s="32" t="s">
        <v>1422</v>
      </c>
      <c r="M855" s="33"/>
      <c r="N855" s="34"/>
      <c r="O855" s="34"/>
      <c r="P855" s="2"/>
      <c r="Q855" s="2"/>
      <c r="R855" s="2"/>
      <c r="S855" s="2"/>
    </row>
    <row r="856">
      <c r="A856" s="26" t="s">
        <v>1537</v>
      </c>
      <c r="B856" s="27">
        <v>145101.0</v>
      </c>
      <c r="C856" s="27" t="s">
        <v>1538</v>
      </c>
      <c r="D856" s="28" t="s">
        <v>297</v>
      </c>
      <c r="E856" s="28">
        <v>42.0</v>
      </c>
      <c r="F856" s="28">
        <v>1.0</v>
      </c>
      <c r="G856" s="28"/>
      <c r="H856" s="28"/>
      <c r="I856" s="30"/>
      <c r="J856" s="30"/>
      <c r="K856" s="31" t="s">
        <v>24</v>
      </c>
      <c r="L856" s="32" t="s">
        <v>129</v>
      </c>
      <c r="M856" s="33"/>
      <c r="N856" s="34"/>
      <c r="O856" s="34"/>
      <c r="P856" s="2"/>
      <c r="Q856" s="2"/>
      <c r="R856" s="2"/>
      <c r="S856" s="2"/>
    </row>
    <row r="857">
      <c r="A857" s="26" t="s">
        <v>1539</v>
      </c>
      <c r="B857" s="27">
        <v>145201.0</v>
      </c>
      <c r="C857" s="27" t="s">
        <v>1540</v>
      </c>
      <c r="D857" s="28" t="s">
        <v>28</v>
      </c>
      <c r="E857" s="28">
        <v>440.0</v>
      </c>
      <c r="F857" s="28">
        <v>86.0</v>
      </c>
      <c r="G857" s="28" t="s">
        <v>65</v>
      </c>
      <c r="H857" s="28" t="s">
        <v>301</v>
      </c>
      <c r="I857" s="30" t="s">
        <v>107</v>
      </c>
      <c r="J857" s="30">
        <v>0.0</v>
      </c>
      <c r="K857" s="31" t="s">
        <v>58</v>
      </c>
      <c r="L857" s="32" t="s">
        <v>143</v>
      </c>
      <c r="M857" s="33"/>
      <c r="N857" s="34"/>
      <c r="O857" s="34"/>
      <c r="P857" s="2"/>
      <c r="Q857" s="2"/>
      <c r="R857" s="2"/>
      <c r="S857" s="2"/>
    </row>
    <row r="858">
      <c r="A858" s="26" t="s">
        <v>1541</v>
      </c>
      <c r="B858" s="27">
        <v>145201.0</v>
      </c>
      <c r="C858" s="27" t="s">
        <v>1542</v>
      </c>
      <c r="D858" s="28" t="s">
        <v>28</v>
      </c>
      <c r="E858" s="28">
        <v>440.0</v>
      </c>
      <c r="F858" s="28">
        <v>86.0</v>
      </c>
      <c r="G858" s="28" t="s">
        <v>65</v>
      </c>
      <c r="H858" s="28" t="s">
        <v>123</v>
      </c>
      <c r="I858" s="30" t="s">
        <v>107</v>
      </c>
      <c r="J858" s="30">
        <v>0.0</v>
      </c>
      <c r="K858" s="31" t="s">
        <v>58</v>
      </c>
      <c r="L858" s="32" t="s">
        <v>67</v>
      </c>
      <c r="M858" s="33"/>
      <c r="N858" s="36">
        <v>714305.0</v>
      </c>
      <c r="O858" s="34"/>
      <c r="P858" s="2"/>
      <c r="Q858" s="2"/>
      <c r="R858" s="2"/>
      <c r="S858" s="2"/>
    </row>
    <row r="859">
      <c r="A859" s="26" t="s">
        <v>1543</v>
      </c>
      <c r="B859" s="27">
        <v>145302.0</v>
      </c>
      <c r="C859" s="27" t="s">
        <v>1544</v>
      </c>
      <c r="D859" s="28" t="s">
        <v>28</v>
      </c>
      <c r="E859" s="28">
        <v>1008.0</v>
      </c>
      <c r="F859" s="28">
        <v>125.0</v>
      </c>
      <c r="G859" s="28">
        <v>0.0</v>
      </c>
      <c r="H859" s="28">
        <v>9916.0</v>
      </c>
      <c r="I859" s="30" t="s">
        <v>66</v>
      </c>
      <c r="J859" s="30" t="s">
        <v>196</v>
      </c>
      <c r="K859" s="31" t="s">
        <v>58</v>
      </c>
      <c r="L859" s="32" t="s">
        <v>88</v>
      </c>
      <c r="M859" s="33"/>
      <c r="N859" s="34"/>
      <c r="O859" s="34"/>
      <c r="P859" s="2"/>
      <c r="Q859" s="2"/>
      <c r="R859" s="2"/>
      <c r="S859" s="2"/>
    </row>
    <row r="860">
      <c r="A860" s="26" t="s">
        <v>1545</v>
      </c>
      <c r="B860" s="27">
        <v>145301.0</v>
      </c>
      <c r="C860" s="27" t="s">
        <v>1546</v>
      </c>
      <c r="D860" s="28" t="s">
        <v>28</v>
      </c>
      <c r="E860" s="28">
        <v>1352.4</v>
      </c>
      <c r="F860" s="28">
        <v>168.0</v>
      </c>
      <c r="G860" s="28" t="s">
        <v>352</v>
      </c>
      <c r="H860" s="28" t="s">
        <v>1547</v>
      </c>
      <c r="I860" s="30" t="s">
        <v>87</v>
      </c>
      <c r="J860" s="30">
        <v>0.0</v>
      </c>
      <c r="K860" s="31">
        <v>0.0</v>
      </c>
      <c r="L860" s="32" t="s">
        <v>69</v>
      </c>
      <c r="M860" s="33"/>
      <c r="N860" s="34"/>
      <c r="O860" s="34"/>
      <c r="P860" s="2"/>
      <c r="Q860" s="2"/>
      <c r="R860" s="2"/>
      <c r="S860" s="2"/>
    </row>
    <row r="861">
      <c r="A861" s="26" t="s">
        <v>1548</v>
      </c>
      <c r="B861" s="27">
        <v>145301.0</v>
      </c>
      <c r="C861" s="27" t="s">
        <v>1549</v>
      </c>
      <c r="D861" s="28" t="s">
        <v>28</v>
      </c>
      <c r="E861" s="28">
        <v>630.0</v>
      </c>
      <c r="F861" s="28">
        <v>78.0</v>
      </c>
      <c r="G861" s="28" t="s">
        <v>352</v>
      </c>
      <c r="H861" s="28" t="s">
        <v>578</v>
      </c>
      <c r="I861" s="30" t="s">
        <v>87</v>
      </c>
      <c r="J861" s="30" t="s">
        <v>1550</v>
      </c>
      <c r="K861" s="31" t="s">
        <v>24</v>
      </c>
      <c r="L861" s="32" t="s">
        <v>25</v>
      </c>
      <c r="M861" s="33"/>
      <c r="N861" s="34"/>
      <c r="O861" s="34"/>
      <c r="P861" s="2"/>
      <c r="Q861" s="2"/>
      <c r="R861" s="2"/>
      <c r="S861" s="2"/>
    </row>
    <row r="862">
      <c r="A862" s="26" t="s">
        <v>1551</v>
      </c>
      <c r="B862" s="27">
        <v>145401.0</v>
      </c>
      <c r="C862" s="27" t="s">
        <v>1552</v>
      </c>
      <c r="D862" s="28" t="s">
        <v>28</v>
      </c>
      <c r="E862" s="28">
        <v>1008.0</v>
      </c>
      <c r="F862" s="28">
        <v>125.0</v>
      </c>
      <c r="G862" s="28">
        <v>0.0</v>
      </c>
      <c r="H862" s="28">
        <v>9916.0</v>
      </c>
      <c r="I862" s="30" t="s">
        <v>66</v>
      </c>
      <c r="J862" s="30" t="s">
        <v>196</v>
      </c>
      <c r="K862" s="31">
        <v>0.0</v>
      </c>
      <c r="L862" s="32" t="s">
        <v>542</v>
      </c>
      <c r="M862" s="33"/>
      <c r="N862" s="36">
        <v>200113.0</v>
      </c>
      <c r="O862" s="36">
        <v>714502.0</v>
      </c>
      <c r="P862" s="2"/>
      <c r="Q862" s="2"/>
      <c r="R862" s="2"/>
      <c r="S862" s="2"/>
    </row>
    <row r="863">
      <c r="A863" s="26" t="s">
        <v>1553</v>
      </c>
      <c r="B863" s="27">
        <v>1454011.0</v>
      </c>
      <c r="C863" s="27" t="s">
        <v>1554</v>
      </c>
      <c r="D863" s="28" t="s">
        <v>28</v>
      </c>
      <c r="E863" s="28">
        <v>1352.4</v>
      </c>
      <c r="F863" s="28">
        <v>168.0</v>
      </c>
      <c r="G863" s="28">
        <v>0.0</v>
      </c>
      <c r="H863" s="28" t="s">
        <v>164</v>
      </c>
      <c r="I863" s="30" t="s">
        <v>66</v>
      </c>
      <c r="J863" s="30">
        <v>0.0</v>
      </c>
      <c r="K863" s="31">
        <v>0.0</v>
      </c>
      <c r="L863" s="32" t="s">
        <v>998</v>
      </c>
      <c r="M863" s="33"/>
      <c r="N863" s="34"/>
      <c r="O863" s="34"/>
      <c r="P863" s="2"/>
      <c r="Q863" s="2"/>
      <c r="R863" s="2"/>
      <c r="S863" s="2"/>
    </row>
    <row r="864">
      <c r="A864" s="26" t="s">
        <v>1555</v>
      </c>
      <c r="B864" s="27">
        <v>145401.0</v>
      </c>
      <c r="C864" s="27" t="s">
        <v>1556</v>
      </c>
      <c r="D864" s="28" t="s">
        <v>28</v>
      </c>
      <c r="E864" s="28">
        <v>1352.4</v>
      </c>
      <c r="F864" s="28">
        <v>168.0</v>
      </c>
      <c r="G864" s="28">
        <v>0.0</v>
      </c>
      <c r="H864" s="28" t="s">
        <v>164</v>
      </c>
      <c r="I864" s="30" t="s">
        <v>66</v>
      </c>
      <c r="J864" s="30">
        <v>0.0</v>
      </c>
      <c r="K864" s="31">
        <v>0.0</v>
      </c>
      <c r="L864" s="32" t="s">
        <v>143</v>
      </c>
      <c r="M864" s="33"/>
      <c r="N864" s="34"/>
      <c r="O864" s="34"/>
      <c r="P864" s="2"/>
      <c r="Q864" s="2"/>
      <c r="R864" s="2"/>
      <c r="S864" s="2"/>
    </row>
    <row r="865">
      <c r="A865" s="26" t="s">
        <v>1557</v>
      </c>
      <c r="B865" s="27">
        <v>145401.0</v>
      </c>
      <c r="C865" s="27" t="s">
        <v>1558</v>
      </c>
      <c r="D865" s="28" t="s">
        <v>28</v>
      </c>
      <c r="E865" s="28">
        <v>1352.4</v>
      </c>
      <c r="F865" s="28">
        <v>168.0</v>
      </c>
      <c r="G865" s="28">
        <v>0.0</v>
      </c>
      <c r="H865" s="28" t="s">
        <v>164</v>
      </c>
      <c r="I865" s="30" t="s">
        <v>66</v>
      </c>
      <c r="J865" s="30">
        <v>0.0</v>
      </c>
      <c r="K865" s="31">
        <v>0.0</v>
      </c>
      <c r="L865" s="32" t="s">
        <v>998</v>
      </c>
      <c r="M865" s="33"/>
      <c r="N865" s="34"/>
      <c r="O865" s="34"/>
      <c r="P865" s="2"/>
      <c r="Q865" s="2"/>
      <c r="R865" s="2"/>
      <c r="S865" s="2"/>
    </row>
    <row r="866">
      <c r="A866" s="26" t="s">
        <v>1559</v>
      </c>
      <c r="B866" s="27">
        <v>145401.0</v>
      </c>
      <c r="C866" s="27" t="s">
        <v>1560</v>
      </c>
      <c r="D866" s="28" t="s">
        <v>28</v>
      </c>
      <c r="E866" s="28">
        <v>1352.4</v>
      </c>
      <c r="F866" s="28">
        <v>168.0</v>
      </c>
      <c r="G866" s="28">
        <v>0.0</v>
      </c>
      <c r="H866" s="28" t="s">
        <v>91</v>
      </c>
      <c r="I866" s="30" t="s">
        <v>66</v>
      </c>
      <c r="J866" s="30">
        <v>0.0</v>
      </c>
      <c r="K866" s="31">
        <v>0.0</v>
      </c>
      <c r="L866" s="32" t="s">
        <v>853</v>
      </c>
      <c r="M866" s="33"/>
      <c r="N866" s="34"/>
      <c r="O866" s="34"/>
      <c r="P866" s="2"/>
      <c r="Q866" s="2"/>
      <c r="R866" s="2"/>
      <c r="S866" s="2"/>
    </row>
    <row r="867">
      <c r="A867" s="26" t="s">
        <v>1561</v>
      </c>
      <c r="B867" s="27">
        <v>145401.0</v>
      </c>
      <c r="C867" s="27" t="s">
        <v>1562</v>
      </c>
      <c r="D867" s="28" t="s">
        <v>28</v>
      </c>
      <c r="E867" s="28">
        <v>1352.4</v>
      </c>
      <c r="F867" s="28">
        <v>168.0</v>
      </c>
      <c r="G867" s="28">
        <v>0.0</v>
      </c>
      <c r="H867" s="28" t="s">
        <v>164</v>
      </c>
      <c r="I867" s="30" t="s">
        <v>66</v>
      </c>
      <c r="J867" s="30">
        <v>0.0</v>
      </c>
      <c r="K867" s="31">
        <v>0.0</v>
      </c>
      <c r="L867" s="32" t="s">
        <v>183</v>
      </c>
      <c r="M867" s="33"/>
      <c r="N867" s="36">
        <v>714204.0</v>
      </c>
      <c r="O867" s="34"/>
      <c r="P867" s="2"/>
      <c r="Q867" s="2"/>
      <c r="R867" s="2"/>
      <c r="S867" s="2"/>
    </row>
    <row r="868">
      <c r="A868" s="26" t="s">
        <v>1563</v>
      </c>
      <c r="B868" s="27">
        <v>145401.0</v>
      </c>
      <c r="C868" s="27" t="s">
        <v>1564</v>
      </c>
      <c r="D868" s="28" t="s">
        <v>28</v>
      </c>
      <c r="E868" s="28">
        <v>1352.4</v>
      </c>
      <c r="F868" s="28">
        <v>168.0</v>
      </c>
      <c r="G868" s="28">
        <v>0.0</v>
      </c>
      <c r="H868" s="28" t="s">
        <v>164</v>
      </c>
      <c r="I868" s="30" t="s">
        <v>66</v>
      </c>
      <c r="J868" s="30">
        <v>0.0</v>
      </c>
      <c r="K868" s="31">
        <v>0.0</v>
      </c>
      <c r="L868" s="32" t="s">
        <v>67</v>
      </c>
      <c r="M868" s="33"/>
      <c r="N868" s="36">
        <v>714305.0</v>
      </c>
      <c r="O868" s="36">
        <v>714305.0</v>
      </c>
      <c r="P868" s="2"/>
      <c r="Q868" s="2"/>
      <c r="R868" s="2"/>
      <c r="S868" s="2"/>
    </row>
    <row r="869">
      <c r="A869" s="26" t="s">
        <v>1565</v>
      </c>
      <c r="B869" s="27">
        <v>145401.0</v>
      </c>
      <c r="C869" s="27" t="s">
        <v>1566</v>
      </c>
      <c r="D869" s="28" t="s">
        <v>21</v>
      </c>
      <c r="E869" s="28">
        <v>453.6</v>
      </c>
      <c r="F869" s="28">
        <v>56.0</v>
      </c>
      <c r="G869" s="28">
        <v>0.0</v>
      </c>
      <c r="H869" s="28" t="s">
        <v>293</v>
      </c>
      <c r="I869" s="30" t="s">
        <v>23</v>
      </c>
      <c r="J869" s="30">
        <v>0.0</v>
      </c>
      <c r="K869" s="31" t="s">
        <v>24</v>
      </c>
      <c r="L869" s="32" t="s">
        <v>143</v>
      </c>
      <c r="M869" s="33"/>
      <c r="N869" s="34"/>
      <c r="O869" s="34"/>
      <c r="P869" s="2"/>
      <c r="Q869" s="2"/>
      <c r="R869" s="2"/>
      <c r="S869" s="2"/>
    </row>
    <row r="870">
      <c r="A870" s="26" t="s">
        <v>1567</v>
      </c>
      <c r="B870" s="27">
        <v>145401.0</v>
      </c>
      <c r="C870" s="27" t="s">
        <v>1568</v>
      </c>
      <c r="D870" s="28" t="s">
        <v>21</v>
      </c>
      <c r="E870" s="28">
        <v>453.6</v>
      </c>
      <c r="F870" s="28">
        <v>56.0</v>
      </c>
      <c r="G870" s="37"/>
      <c r="H870" s="28" t="s">
        <v>91</v>
      </c>
      <c r="I870" s="38"/>
      <c r="J870" s="38"/>
      <c r="K870" s="31" t="s">
        <v>24</v>
      </c>
      <c r="L870" s="32" t="s">
        <v>67</v>
      </c>
      <c r="M870" s="33"/>
      <c r="N870" s="34"/>
      <c r="O870" s="34"/>
      <c r="P870" s="2"/>
      <c r="Q870" s="2"/>
      <c r="R870" s="2"/>
      <c r="S870" s="2"/>
    </row>
    <row r="871">
      <c r="A871" s="26" t="s">
        <v>1569</v>
      </c>
      <c r="B871" s="27">
        <v>145401.0</v>
      </c>
      <c r="C871" s="27" t="s">
        <v>1570</v>
      </c>
      <c r="D871" s="28" t="s">
        <v>99</v>
      </c>
      <c r="E871" s="28">
        <v>42.0</v>
      </c>
      <c r="F871" s="29">
        <v>1.0</v>
      </c>
      <c r="G871" s="28" t="s">
        <v>1520</v>
      </c>
      <c r="H871" s="28" t="s">
        <v>203</v>
      </c>
      <c r="I871" s="30">
        <v>99521.0</v>
      </c>
      <c r="J871" s="30">
        <v>0.0</v>
      </c>
      <c r="K871" s="31" t="s">
        <v>24</v>
      </c>
      <c r="L871" s="32" t="s">
        <v>143</v>
      </c>
      <c r="M871" s="33"/>
      <c r="N871" s="34"/>
      <c r="O871" s="34"/>
      <c r="P871" s="2"/>
      <c r="Q871" s="2"/>
      <c r="R871" s="2"/>
      <c r="S871" s="2"/>
    </row>
    <row r="872">
      <c r="A872" s="26" t="s">
        <v>1571</v>
      </c>
      <c r="B872" s="27">
        <v>145401.0</v>
      </c>
      <c r="C872" s="27" t="s">
        <v>1572</v>
      </c>
      <c r="D872" s="28" t="s">
        <v>99</v>
      </c>
      <c r="E872" s="28">
        <v>42.0</v>
      </c>
      <c r="F872" s="29">
        <v>1.0</v>
      </c>
      <c r="G872" s="28">
        <v>0.0</v>
      </c>
      <c r="H872" s="28" t="s">
        <v>100</v>
      </c>
      <c r="I872" s="30">
        <v>99521.0</v>
      </c>
      <c r="J872" s="30">
        <v>0.0</v>
      </c>
      <c r="K872" s="31" t="s">
        <v>24</v>
      </c>
      <c r="L872" s="32" t="s">
        <v>239</v>
      </c>
      <c r="M872" s="33"/>
      <c r="N872" s="34"/>
      <c r="O872" s="34"/>
      <c r="P872" s="2"/>
      <c r="Q872" s="2"/>
      <c r="R872" s="2"/>
      <c r="S872" s="2"/>
    </row>
    <row r="873">
      <c r="A873" s="26" t="s">
        <v>1573</v>
      </c>
      <c r="B873" s="27">
        <v>145401.0</v>
      </c>
      <c r="C873" s="27" t="s">
        <v>1574</v>
      </c>
      <c r="D873" s="28" t="s">
        <v>28</v>
      </c>
      <c r="E873" s="28">
        <v>630.0</v>
      </c>
      <c r="F873" s="28">
        <v>78.0</v>
      </c>
      <c r="G873" s="28">
        <v>0.0</v>
      </c>
      <c r="H873" s="28" t="s">
        <v>395</v>
      </c>
      <c r="I873" s="30" t="s">
        <v>87</v>
      </c>
      <c r="J873" s="30" t="s">
        <v>1550</v>
      </c>
      <c r="K873" s="31">
        <v>0.0</v>
      </c>
      <c r="L873" s="32" t="s">
        <v>143</v>
      </c>
      <c r="M873" s="33"/>
      <c r="N873" s="34"/>
      <c r="O873" s="34"/>
      <c r="P873" s="2"/>
      <c r="Q873" s="2"/>
      <c r="R873" s="2"/>
      <c r="S873" s="2"/>
    </row>
    <row r="874">
      <c r="A874" s="26" t="s">
        <v>1575</v>
      </c>
      <c r="B874" s="27">
        <v>145401.0</v>
      </c>
      <c r="C874" s="27" t="s">
        <v>1576</v>
      </c>
      <c r="D874" s="28" t="s">
        <v>28</v>
      </c>
      <c r="E874" s="28">
        <v>630.0</v>
      </c>
      <c r="F874" s="28">
        <v>78.0</v>
      </c>
      <c r="G874" s="28">
        <v>0.0</v>
      </c>
      <c r="H874" s="28" t="s">
        <v>395</v>
      </c>
      <c r="I874" s="30" t="s">
        <v>87</v>
      </c>
      <c r="J874" s="30" t="s">
        <v>1387</v>
      </c>
      <c r="K874" s="31">
        <v>0.0</v>
      </c>
      <c r="L874" s="32" t="s">
        <v>853</v>
      </c>
      <c r="M874" s="33"/>
      <c r="N874" s="34"/>
      <c r="O874" s="34"/>
      <c r="P874" s="2"/>
      <c r="Q874" s="2"/>
      <c r="R874" s="2"/>
      <c r="S874" s="2"/>
    </row>
    <row r="875">
      <c r="A875" s="26" t="s">
        <v>1577</v>
      </c>
      <c r="B875" s="42"/>
      <c r="C875" s="42"/>
      <c r="D875" s="28" t="s">
        <v>28</v>
      </c>
      <c r="E875" s="28">
        <v>630.0</v>
      </c>
      <c r="F875" s="28">
        <v>78.0</v>
      </c>
      <c r="G875" s="37"/>
      <c r="H875" s="28" t="s">
        <v>395</v>
      </c>
      <c r="I875" s="38"/>
      <c r="J875" s="38"/>
      <c r="K875" s="31" t="s">
        <v>24</v>
      </c>
      <c r="L875" s="32" t="s">
        <v>183</v>
      </c>
      <c r="M875" s="33"/>
      <c r="N875" s="34"/>
      <c r="O875" s="34"/>
      <c r="P875" s="2"/>
      <c r="Q875" s="2"/>
      <c r="R875" s="2"/>
      <c r="S875" s="2"/>
    </row>
    <row r="876">
      <c r="A876" s="26" t="s">
        <v>1578</v>
      </c>
      <c r="B876" s="27">
        <v>145401.0</v>
      </c>
      <c r="C876" s="27" t="s">
        <v>1579</v>
      </c>
      <c r="D876" s="28" t="s">
        <v>28</v>
      </c>
      <c r="E876" s="28">
        <v>630.0</v>
      </c>
      <c r="F876" s="28">
        <v>78.0</v>
      </c>
      <c r="G876" s="28">
        <v>0.0</v>
      </c>
      <c r="H876" s="28" t="s">
        <v>395</v>
      </c>
      <c r="I876" s="30" t="s">
        <v>87</v>
      </c>
      <c r="J876" s="30" t="s">
        <v>1387</v>
      </c>
      <c r="K876" s="31">
        <v>0.0</v>
      </c>
      <c r="L876" s="32" t="s">
        <v>25</v>
      </c>
      <c r="M876" s="33"/>
      <c r="N876" s="36">
        <v>712002.0</v>
      </c>
      <c r="O876" s="36">
        <v>714101.0</v>
      </c>
      <c r="P876" s="2"/>
      <c r="Q876" s="2"/>
      <c r="R876" s="2"/>
      <c r="S876" s="2"/>
    </row>
    <row r="877">
      <c r="A877" s="26" t="s">
        <v>1580</v>
      </c>
      <c r="B877" s="27" t="s">
        <v>1581</v>
      </c>
      <c r="C877" s="27" t="s">
        <v>1582</v>
      </c>
      <c r="D877" s="28" t="s">
        <v>28</v>
      </c>
      <c r="E877" s="28">
        <v>1352.4</v>
      </c>
      <c r="F877" s="28">
        <v>168.0</v>
      </c>
      <c r="G877" s="28" t="s">
        <v>1583</v>
      </c>
      <c r="H877" s="28" t="s">
        <v>114</v>
      </c>
      <c r="I877" s="30" t="s">
        <v>87</v>
      </c>
      <c r="J877" s="30">
        <v>0.0</v>
      </c>
      <c r="K877" s="31">
        <v>0.0</v>
      </c>
      <c r="L877" s="32" t="s">
        <v>1584</v>
      </c>
      <c r="M877" s="33"/>
      <c r="N877" s="34"/>
      <c r="O877" s="34"/>
      <c r="P877" s="2"/>
      <c r="Q877" s="2"/>
      <c r="R877" s="2"/>
      <c r="S877" s="2"/>
    </row>
    <row r="878">
      <c r="A878" s="26" t="s">
        <v>1585</v>
      </c>
      <c r="B878" s="27" t="s">
        <v>1581</v>
      </c>
      <c r="C878" s="27" t="s">
        <v>1586</v>
      </c>
      <c r="D878" s="28" t="s">
        <v>21</v>
      </c>
      <c r="E878" s="28">
        <v>453.6</v>
      </c>
      <c r="F878" s="28">
        <v>56.0</v>
      </c>
      <c r="G878" s="28" t="s">
        <v>1583</v>
      </c>
      <c r="H878" s="28" t="s">
        <v>22</v>
      </c>
      <c r="I878" s="30" t="s">
        <v>23</v>
      </c>
      <c r="J878" s="30">
        <v>0.0</v>
      </c>
      <c r="K878" s="31" t="s">
        <v>24</v>
      </c>
      <c r="L878" s="32" t="s">
        <v>1584</v>
      </c>
      <c r="M878" s="33"/>
      <c r="N878" s="34"/>
      <c r="O878" s="34"/>
      <c r="P878" s="2"/>
      <c r="Q878" s="2"/>
      <c r="R878" s="2"/>
      <c r="S878" s="2"/>
    </row>
    <row r="879">
      <c r="A879" s="26" t="s">
        <v>1587</v>
      </c>
      <c r="B879" s="27" t="s">
        <v>1581</v>
      </c>
      <c r="C879" s="27" t="s">
        <v>1588</v>
      </c>
      <c r="D879" s="28" t="s">
        <v>1589</v>
      </c>
      <c r="E879" s="28">
        <v>65.1</v>
      </c>
      <c r="F879" s="28">
        <v>1.0</v>
      </c>
      <c r="G879" s="28" t="s">
        <v>1583</v>
      </c>
      <c r="H879" s="28" t="s">
        <v>1590</v>
      </c>
      <c r="I879" s="30">
        <v>0.0</v>
      </c>
      <c r="J879" s="30">
        <v>0.0</v>
      </c>
      <c r="K879" s="31" t="s">
        <v>24</v>
      </c>
      <c r="L879" s="32" t="s">
        <v>1584</v>
      </c>
      <c r="M879" s="33"/>
      <c r="N879" s="34"/>
      <c r="O879" s="34"/>
      <c r="P879" s="2"/>
      <c r="Q879" s="2"/>
      <c r="R879" s="2"/>
      <c r="S879" s="2"/>
    </row>
    <row r="880">
      <c r="A880" s="26" t="s">
        <v>1591</v>
      </c>
      <c r="B880" s="27" t="s">
        <v>1581</v>
      </c>
      <c r="C880" s="27" t="s">
        <v>1592</v>
      </c>
      <c r="D880" s="28" t="s">
        <v>99</v>
      </c>
      <c r="E880" s="28">
        <v>42.0</v>
      </c>
      <c r="F880" s="29">
        <v>1.0</v>
      </c>
      <c r="G880" s="28" t="s">
        <v>1583</v>
      </c>
      <c r="H880" s="28" t="s">
        <v>203</v>
      </c>
      <c r="I880" s="30">
        <v>99521.0</v>
      </c>
      <c r="J880" s="30">
        <v>0.0</v>
      </c>
      <c r="K880" s="31" t="s">
        <v>24</v>
      </c>
      <c r="L880" s="32" t="s">
        <v>1584</v>
      </c>
      <c r="M880" s="33"/>
      <c r="N880" s="34"/>
      <c r="O880" s="34"/>
      <c r="P880" s="2"/>
      <c r="Q880" s="2"/>
      <c r="R880" s="2"/>
      <c r="S880" s="2"/>
    </row>
    <row r="881">
      <c r="A881" s="26" t="s">
        <v>1591</v>
      </c>
      <c r="B881" s="27" t="s">
        <v>1581</v>
      </c>
      <c r="C881" s="27" t="s">
        <v>1592</v>
      </c>
      <c r="D881" s="28" t="s">
        <v>99</v>
      </c>
      <c r="E881" s="28">
        <v>42.0</v>
      </c>
      <c r="F881" s="29">
        <v>1.0</v>
      </c>
      <c r="G881" s="28" t="s">
        <v>1593</v>
      </c>
      <c r="H881" s="28">
        <v>9703.0</v>
      </c>
      <c r="I881" s="30" t="s">
        <v>66</v>
      </c>
      <c r="J881" s="30">
        <v>0.0</v>
      </c>
      <c r="K881" s="31" t="s">
        <v>24</v>
      </c>
      <c r="L881" s="32" t="s">
        <v>587</v>
      </c>
      <c r="M881" s="33"/>
      <c r="N881" s="34"/>
      <c r="O881" s="34"/>
      <c r="P881" s="2"/>
      <c r="Q881" s="2"/>
      <c r="R881" s="2"/>
      <c r="S881" s="2"/>
    </row>
    <row r="882">
      <c r="A882" s="26" t="s">
        <v>1594</v>
      </c>
      <c r="B882" s="27">
        <v>1456012.0</v>
      </c>
      <c r="C882" s="27" t="s">
        <v>1595</v>
      </c>
      <c r="D882" s="28" t="s">
        <v>99</v>
      </c>
      <c r="E882" s="28">
        <v>42.0</v>
      </c>
      <c r="F882" s="29">
        <v>1.0</v>
      </c>
      <c r="G882" s="28" t="s">
        <v>362</v>
      </c>
      <c r="H882" s="28" t="s">
        <v>203</v>
      </c>
      <c r="I882" s="30">
        <v>99521.0</v>
      </c>
      <c r="J882" s="30">
        <v>0.0</v>
      </c>
      <c r="K882" s="31" t="s">
        <v>24</v>
      </c>
      <c r="L882" s="32" t="s">
        <v>143</v>
      </c>
      <c r="M882" s="33"/>
      <c r="N882" s="34"/>
      <c r="O882" s="34"/>
      <c r="P882" s="2"/>
      <c r="Q882" s="2"/>
      <c r="R882" s="2"/>
      <c r="S882" s="2"/>
    </row>
    <row r="883">
      <c r="A883" s="26" t="s">
        <v>1596</v>
      </c>
      <c r="B883" s="27">
        <v>145601.0</v>
      </c>
      <c r="C883" s="27" t="s">
        <v>1597</v>
      </c>
      <c r="D883" s="28" t="s">
        <v>99</v>
      </c>
      <c r="E883" s="28">
        <v>42.0</v>
      </c>
      <c r="F883" s="29">
        <v>1.0</v>
      </c>
      <c r="G883" s="28" t="s">
        <v>339</v>
      </c>
      <c r="H883" s="28" t="s">
        <v>100</v>
      </c>
      <c r="I883" s="30">
        <v>99521.0</v>
      </c>
      <c r="J883" s="30">
        <v>0.0</v>
      </c>
      <c r="K883" s="31" t="s">
        <v>24</v>
      </c>
      <c r="L883" s="32" t="s">
        <v>126</v>
      </c>
      <c r="M883" s="33"/>
      <c r="N883" s="34"/>
      <c r="O883" s="34"/>
      <c r="P883" s="2"/>
      <c r="Q883" s="2"/>
      <c r="R883" s="2"/>
      <c r="S883" s="2"/>
    </row>
    <row r="884">
      <c r="A884" s="26" t="s">
        <v>1598</v>
      </c>
      <c r="B884" s="27">
        <v>145701.0</v>
      </c>
      <c r="C884" s="27" t="s">
        <v>1599</v>
      </c>
      <c r="D884" s="28" t="s">
        <v>28</v>
      </c>
      <c r="E884" s="28">
        <v>1352.4</v>
      </c>
      <c r="F884" s="28">
        <v>168.0</v>
      </c>
      <c r="G884" s="28" t="s">
        <v>1600</v>
      </c>
      <c r="H884" s="28" t="s">
        <v>97</v>
      </c>
      <c r="I884" s="30" t="s">
        <v>66</v>
      </c>
      <c r="J884" s="30" t="s">
        <v>1601</v>
      </c>
      <c r="K884" s="31">
        <v>0.0</v>
      </c>
      <c r="L884" s="32" t="s">
        <v>647</v>
      </c>
      <c r="M884" s="35" t="s">
        <v>17</v>
      </c>
      <c r="N884" s="36">
        <v>712204.0</v>
      </c>
      <c r="O884" s="36">
        <v>712203.0</v>
      </c>
      <c r="P884" s="2"/>
      <c r="Q884" s="2"/>
      <c r="R884" s="2"/>
      <c r="S884" s="2"/>
    </row>
    <row r="885">
      <c r="A885" s="26">
        <v>145704.0</v>
      </c>
      <c r="B885" s="27">
        <v>145701.0</v>
      </c>
      <c r="C885" s="27" t="s">
        <v>1602</v>
      </c>
      <c r="D885" s="28" t="s">
        <v>28</v>
      </c>
      <c r="E885" s="28">
        <v>1352.4</v>
      </c>
      <c r="F885" s="28">
        <v>168.0</v>
      </c>
      <c r="G885" s="28" t="s">
        <v>1603</v>
      </c>
      <c r="H885" s="28" t="s">
        <v>97</v>
      </c>
      <c r="I885" s="30" t="s">
        <v>66</v>
      </c>
      <c r="J885" s="30">
        <v>0.0</v>
      </c>
      <c r="K885" s="31">
        <v>0.0</v>
      </c>
      <c r="L885" s="32" t="s">
        <v>25</v>
      </c>
      <c r="M885" s="33"/>
      <c r="N885" s="34"/>
      <c r="O885" s="34"/>
      <c r="P885" s="2"/>
      <c r="Q885" s="2"/>
      <c r="R885" s="2"/>
      <c r="S885" s="2"/>
    </row>
    <row r="886">
      <c r="A886" s="26" t="s">
        <v>1604</v>
      </c>
      <c r="B886" s="27">
        <v>146001.0</v>
      </c>
      <c r="C886" s="27" t="s">
        <v>1605</v>
      </c>
      <c r="D886" s="28" t="s">
        <v>28</v>
      </c>
      <c r="E886" s="28">
        <v>1352.4</v>
      </c>
      <c r="F886" s="28">
        <v>168.0</v>
      </c>
      <c r="G886" s="28">
        <v>0.0</v>
      </c>
      <c r="H886" s="28" t="s">
        <v>91</v>
      </c>
      <c r="I886" s="38"/>
      <c r="J886" s="38"/>
      <c r="K886" s="31" t="s">
        <v>24</v>
      </c>
      <c r="L886" s="32" t="s">
        <v>143</v>
      </c>
      <c r="M886" s="33"/>
      <c r="N886" s="34"/>
      <c r="O886" s="34"/>
      <c r="P886" s="2"/>
      <c r="Q886" s="2"/>
      <c r="R886" s="2"/>
      <c r="S886" s="2"/>
    </row>
    <row r="887">
      <c r="A887" s="26" t="s">
        <v>1606</v>
      </c>
      <c r="B887" s="27">
        <v>146001.0</v>
      </c>
      <c r="C887" s="27" t="s">
        <v>1607</v>
      </c>
      <c r="D887" s="28" t="s">
        <v>28</v>
      </c>
      <c r="E887" s="28">
        <v>440.0</v>
      </c>
      <c r="F887" s="28">
        <v>86.0</v>
      </c>
      <c r="G887" s="28">
        <v>0.0</v>
      </c>
      <c r="H887" s="28" t="s">
        <v>123</v>
      </c>
      <c r="I887" s="30" t="s">
        <v>107</v>
      </c>
      <c r="J887" s="30">
        <v>0.0</v>
      </c>
      <c r="K887" s="31">
        <v>0.0</v>
      </c>
      <c r="L887" s="32" t="s">
        <v>143</v>
      </c>
      <c r="M887" s="33"/>
      <c r="N887" s="34"/>
      <c r="O887" s="34"/>
      <c r="P887" s="2"/>
      <c r="Q887" s="2"/>
      <c r="R887" s="2"/>
      <c r="S887" s="2"/>
    </row>
    <row r="888">
      <c r="A888" s="26" t="s">
        <v>1608</v>
      </c>
      <c r="B888" s="27">
        <v>146001.0</v>
      </c>
      <c r="C888" s="27" t="s">
        <v>1609</v>
      </c>
      <c r="D888" s="28" t="s">
        <v>99</v>
      </c>
      <c r="E888" s="28">
        <v>42.0</v>
      </c>
      <c r="F888" s="29">
        <v>1.0</v>
      </c>
      <c r="G888" s="28">
        <v>0.0</v>
      </c>
      <c r="H888" s="28" t="s">
        <v>100</v>
      </c>
      <c r="I888" s="30">
        <v>99521.0</v>
      </c>
      <c r="J888" s="30">
        <v>0.0</v>
      </c>
      <c r="K888" s="31" t="s">
        <v>24</v>
      </c>
      <c r="L888" s="32" t="s">
        <v>143</v>
      </c>
      <c r="M888" s="33"/>
      <c r="N888" s="34"/>
      <c r="O888" s="34"/>
      <c r="P888" s="2"/>
      <c r="Q888" s="2"/>
      <c r="R888" s="2"/>
      <c r="S888" s="2"/>
    </row>
    <row r="889">
      <c r="A889" s="26" t="s">
        <v>1610</v>
      </c>
      <c r="B889" s="27">
        <v>146101.0</v>
      </c>
      <c r="C889" s="27" t="s">
        <v>1611</v>
      </c>
      <c r="D889" s="28" t="s">
        <v>28</v>
      </c>
      <c r="E889" s="28">
        <v>1352.4</v>
      </c>
      <c r="F889" s="28">
        <v>168.0</v>
      </c>
      <c r="G889" s="28" t="s">
        <v>379</v>
      </c>
      <c r="H889" s="28" t="s">
        <v>164</v>
      </c>
      <c r="I889" s="30" t="s">
        <v>66</v>
      </c>
      <c r="J889" s="30">
        <v>0.0</v>
      </c>
      <c r="K889" s="31">
        <v>0.0</v>
      </c>
      <c r="L889" s="32" t="s">
        <v>143</v>
      </c>
      <c r="M889" s="33"/>
      <c r="N889" s="34"/>
      <c r="O889" s="34"/>
      <c r="P889" s="2"/>
      <c r="Q889" s="2"/>
      <c r="R889" s="2"/>
      <c r="S889" s="2"/>
    </row>
    <row r="890">
      <c r="A890" s="26">
        <v>146105.0</v>
      </c>
      <c r="B890" s="27">
        <v>146102.0</v>
      </c>
      <c r="C890" s="27" t="s">
        <v>1612</v>
      </c>
      <c r="D890" s="28" t="s">
        <v>21</v>
      </c>
      <c r="E890" s="28">
        <v>453.6</v>
      </c>
      <c r="F890" s="28">
        <v>56.0</v>
      </c>
      <c r="G890" s="28" t="s">
        <v>379</v>
      </c>
      <c r="H890" s="28" t="s">
        <v>293</v>
      </c>
      <c r="I890" s="30" t="s">
        <v>23</v>
      </c>
      <c r="J890" s="30">
        <v>0.0</v>
      </c>
      <c r="K890" s="31" t="s">
        <v>24</v>
      </c>
      <c r="L890" s="32" t="s">
        <v>25</v>
      </c>
      <c r="M890" s="33"/>
      <c r="N890" s="34"/>
      <c r="O890" s="34"/>
      <c r="P890" s="2"/>
      <c r="Q890" s="2"/>
      <c r="R890" s="2"/>
      <c r="S890" s="2"/>
    </row>
    <row r="891">
      <c r="A891" s="26" t="s">
        <v>1613</v>
      </c>
      <c r="B891" s="27">
        <v>146101.0</v>
      </c>
      <c r="C891" s="27" t="s">
        <v>1614</v>
      </c>
      <c r="D891" s="28" t="s">
        <v>21</v>
      </c>
      <c r="E891" s="28">
        <v>453.6</v>
      </c>
      <c r="F891" s="28">
        <v>56.0</v>
      </c>
      <c r="G891" s="28" t="s">
        <v>379</v>
      </c>
      <c r="H891" s="28" t="s">
        <v>293</v>
      </c>
      <c r="I891" s="30" t="s">
        <v>23</v>
      </c>
      <c r="J891" s="30">
        <v>0.0</v>
      </c>
      <c r="K891" s="31" t="s">
        <v>24</v>
      </c>
      <c r="L891" s="32" t="s">
        <v>143</v>
      </c>
      <c r="M891" s="33"/>
      <c r="N891" s="34"/>
      <c r="O891" s="34"/>
      <c r="P891" s="2"/>
      <c r="Q891" s="2"/>
      <c r="R891" s="2"/>
      <c r="S891" s="2"/>
    </row>
    <row r="892">
      <c r="A892" s="26" t="s">
        <v>1615</v>
      </c>
      <c r="B892" s="27">
        <v>146101.0</v>
      </c>
      <c r="C892" s="27" t="s">
        <v>1616</v>
      </c>
      <c r="D892" s="28" t="s">
        <v>28</v>
      </c>
      <c r="E892" s="28">
        <v>630.0</v>
      </c>
      <c r="F892" s="28">
        <v>78.0</v>
      </c>
      <c r="G892" s="28" t="s">
        <v>379</v>
      </c>
      <c r="H892" s="28" t="s">
        <v>395</v>
      </c>
      <c r="I892" s="30" t="s">
        <v>87</v>
      </c>
      <c r="J892" s="30" t="s">
        <v>579</v>
      </c>
      <c r="K892" s="31">
        <v>0.0</v>
      </c>
      <c r="L892" s="32" t="s">
        <v>143</v>
      </c>
      <c r="M892" s="33"/>
      <c r="N892" s="34"/>
      <c r="O892" s="34"/>
      <c r="P892" s="2"/>
      <c r="Q892" s="2"/>
      <c r="R892" s="2"/>
      <c r="S892" s="2"/>
    </row>
    <row r="893">
      <c r="A893" s="26" t="s">
        <v>1617</v>
      </c>
      <c r="B893" s="27">
        <v>146102.0</v>
      </c>
      <c r="C893" s="27" t="s">
        <v>1618</v>
      </c>
      <c r="D893" s="28" t="s">
        <v>28</v>
      </c>
      <c r="E893" s="28">
        <v>630.0</v>
      </c>
      <c r="F893" s="28">
        <v>78.0</v>
      </c>
      <c r="G893" s="28" t="s">
        <v>379</v>
      </c>
      <c r="H893" s="28" t="s">
        <v>395</v>
      </c>
      <c r="I893" s="30" t="s">
        <v>87</v>
      </c>
      <c r="J893" s="30" t="s">
        <v>639</v>
      </c>
      <c r="K893" s="31">
        <v>0.0</v>
      </c>
      <c r="L893" s="32" t="s">
        <v>25</v>
      </c>
      <c r="M893" s="33"/>
      <c r="N893" s="36">
        <v>712202.0</v>
      </c>
      <c r="O893" s="34"/>
      <c r="P893" s="2"/>
      <c r="Q893" s="2"/>
      <c r="R893" s="2"/>
      <c r="S893" s="2"/>
    </row>
    <row r="894">
      <c r="A894" s="26" t="s">
        <v>1619</v>
      </c>
      <c r="B894" s="27">
        <v>146201.0</v>
      </c>
      <c r="C894" s="27" t="s">
        <v>1620</v>
      </c>
      <c r="D894" s="28" t="s">
        <v>28</v>
      </c>
      <c r="E894" s="28">
        <v>630.0</v>
      </c>
      <c r="F894" s="28">
        <v>78.0</v>
      </c>
      <c r="G894" s="28" t="s">
        <v>381</v>
      </c>
      <c r="H894" s="28" t="s">
        <v>578</v>
      </c>
      <c r="I894" s="30" t="s">
        <v>87</v>
      </c>
      <c r="J894" s="30" t="s">
        <v>579</v>
      </c>
      <c r="K894" s="31">
        <v>0.0</v>
      </c>
      <c r="L894" s="32" t="s">
        <v>143</v>
      </c>
      <c r="M894" s="33"/>
      <c r="N894" s="34"/>
      <c r="O894" s="34"/>
      <c r="P894" s="2"/>
      <c r="Q894" s="2"/>
      <c r="R894" s="2"/>
      <c r="S894" s="2"/>
    </row>
    <row r="895">
      <c r="A895" s="26" t="s">
        <v>1621</v>
      </c>
      <c r="B895" s="27">
        <v>146201.0</v>
      </c>
      <c r="C895" s="27" t="s">
        <v>1622</v>
      </c>
      <c r="D895" s="28" t="s">
        <v>28</v>
      </c>
      <c r="E895" s="28">
        <v>630.0</v>
      </c>
      <c r="F895" s="28">
        <v>78.0</v>
      </c>
      <c r="G895" s="28" t="s">
        <v>381</v>
      </c>
      <c r="H895" s="28" t="s">
        <v>578</v>
      </c>
      <c r="I895" s="30" t="s">
        <v>87</v>
      </c>
      <c r="J895" s="30" t="s">
        <v>579</v>
      </c>
      <c r="K895" s="31">
        <v>0.0</v>
      </c>
      <c r="L895" s="32" t="s">
        <v>25</v>
      </c>
      <c r="M895" s="33"/>
      <c r="N895" s="36">
        <v>710102.0</v>
      </c>
      <c r="O895" s="36">
        <v>714101.0</v>
      </c>
      <c r="P895" s="2"/>
      <c r="Q895" s="2"/>
      <c r="R895" s="2"/>
      <c r="S895" s="2"/>
    </row>
    <row r="896">
      <c r="A896" s="26" t="s">
        <v>1623</v>
      </c>
      <c r="B896" s="27">
        <v>146301.0</v>
      </c>
      <c r="C896" s="27" t="s">
        <v>1624</v>
      </c>
      <c r="D896" s="28" t="s">
        <v>28</v>
      </c>
      <c r="E896" s="28">
        <v>1352.4</v>
      </c>
      <c r="F896" s="28">
        <v>168.0</v>
      </c>
      <c r="G896" s="28">
        <v>0.0</v>
      </c>
      <c r="H896" s="28" t="s">
        <v>91</v>
      </c>
      <c r="I896" s="30" t="s">
        <v>66</v>
      </c>
      <c r="J896" s="30">
        <v>0.0</v>
      </c>
      <c r="K896" s="31" t="s">
        <v>58</v>
      </c>
      <c r="L896" s="32" t="s">
        <v>1107</v>
      </c>
      <c r="M896" s="33"/>
      <c r="N896" s="34"/>
      <c r="O896" s="34"/>
      <c r="P896" s="2"/>
      <c r="Q896" s="2"/>
      <c r="R896" s="2"/>
      <c r="S896" s="2"/>
    </row>
    <row r="897">
      <c r="A897" s="26" t="s">
        <v>1625</v>
      </c>
      <c r="B897" s="27">
        <v>146301.0</v>
      </c>
      <c r="C897" s="27" t="s">
        <v>1626</v>
      </c>
      <c r="D897" s="28" t="s">
        <v>28</v>
      </c>
      <c r="E897" s="28">
        <v>440.0</v>
      </c>
      <c r="F897" s="28">
        <v>86.0</v>
      </c>
      <c r="G897" s="28">
        <v>0.0</v>
      </c>
      <c r="H897" s="28" t="s">
        <v>123</v>
      </c>
      <c r="I897" s="30" t="s">
        <v>107</v>
      </c>
      <c r="J897" s="30">
        <v>0.0</v>
      </c>
      <c r="K897" s="31" t="s">
        <v>58</v>
      </c>
      <c r="L897" s="32" t="s">
        <v>143</v>
      </c>
      <c r="M897" s="33"/>
      <c r="N897" s="34"/>
      <c r="O897" s="34"/>
      <c r="P897" s="2"/>
      <c r="Q897" s="2"/>
      <c r="R897" s="2"/>
      <c r="S897" s="2"/>
    </row>
    <row r="898">
      <c r="A898" s="26" t="s">
        <v>1627</v>
      </c>
      <c r="B898" s="42"/>
      <c r="C898" s="42"/>
      <c r="D898" s="28" t="s">
        <v>28</v>
      </c>
      <c r="E898" s="28">
        <v>440.0</v>
      </c>
      <c r="F898" s="28">
        <v>86.0</v>
      </c>
      <c r="G898" s="28">
        <v>0.0</v>
      </c>
      <c r="H898" s="28" t="s">
        <v>123</v>
      </c>
      <c r="I898" s="30" t="s">
        <v>322</v>
      </c>
      <c r="J898" s="30">
        <v>0.0</v>
      </c>
      <c r="K898" s="31" t="s">
        <v>24</v>
      </c>
      <c r="L898" s="32" t="s">
        <v>1113</v>
      </c>
      <c r="M898" s="33"/>
      <c r="N898" s="34"/>
      <c r="O898" s="34"/>
      <c r="P898" s="2"/>
      <c r="Q898" s="2"/>
      <c r="R898" s="2"/>
      <c r="S898" s="2"/>
    </row>
    <row r="899">
      <c r="A899" s="26" t="s">
        <v>1628</v>
      </c>
      <c r="B899" s="27">
        <v>146301.0</v>
      </c>
      <c r="C899" s="27" t="s">
        <v>382</v>
      </c>
      <c r="D899" s="28" t="s">
        <v>28</v>
      </c>
      <c r="E899" s="28">
        <v>693.0</v>
      </c>
      <c r="F899" s="28">
        <v>86.0</v>
      </c>
      <c r="G899" s="28">
        <v>0.0</v>
      </c>
      <c r="H899" s="28" t="s">
        <v>167</v>
      </c>
      <c r="I899" s="30" t="s">
        <v>168</v>
      </c>
      <c r="J899" s="30">
        <v>0.0</v>
      </c>
      <c r="K899" s="31" t="s">
        <v>58</v>
      </c>
      <c r="L899" s="32" t="s">
        <v>1107</v>
      </c>
      <c r="M899" s="33"/>
      <c r="N899" s="34"/>
      <c r="O899" s="34"/>
      <c r="P899" s="2"/>
      <c r="Q899" s="2"/>
      <c r="R899" s="2"/>
      <c r="S899" s="2"/>
    </row>
    <row r="900">
      <c r="A900" s="26" t="s">
        <v>1629</v>
      </c>
      <c r="B900" s="27">
        <v>146301.0</v>
      </c>
      <c r="C900" s="27" t="s">
        <v>1630</v>
      </c>
      <c r="D900" s="28" t="s">
        <v>28</v>
      </c>
      <c r="E900" s="28">
        <v>693.0</v>
      </c>
      <c r="F900" s="28">
        <v>86.0</v>
      </c>
      <c r="G900" s="28">
        <v>0.0</v>
      </c>
      <c r="H900" s="28" t="s">
        <v>167</v>
      </c>
      <c r="I900" s="30" t="s">
        <v>168</v>
      </c>
      <c r="J900" s="30">
        <v>0.0</v>
      </c>
      <c r="K900" s="31" t="s">
        <v>58</v>
      </c>
      <c r="L900" s="32" t="s">
        <v>1631</v>
      </c>
      <c r="M900" s="33"/>
      <c r="N900" s="34"/>
      <c r="O900" s="34"/>
      <c r="P900" s="2"/>
      <c r="Q900" s="2"/>
      <c r="R900" s="2"/>
      <c r="S900" s="2"/>
    </row>
    <row r="901">
      <c r="A901" s="26" t="s">
        <v>1632</v>
      </c>
      <c r="B901" s="27">
        <v>146401.0</v>
      </c>
      <c r="C901" s="27" t="s">
        <v>1633</v>
      </c>
      <c r="D901" s="28" t="s">
        <v>28</v>
      </c>
      <c r="E901" s="28">
        <v>1352.4</v>
      </c>
      <c r="F901" s="28">
        <v>168.0</v>
      </c>
      <c r="G901" s="28">
        <v>0.0</v>
      </c>
      <c r="H901" s="28" t="s">
        <v>91</v>
      </c>
      <c r="I901" s="30" t="s">
        <v>66</v>
      </c>
      <c r="J901" s="30">
        <v>0.0</v>
      </c>
      <c r="K901" s="31" t="s">
        <v>24</v>
      </c>
      <c r="L901" s="32" t="s">
        <v>67</v>
      </c>
      <c r="M901" s="33"/>
      <c r="N901" s="34"/>
      <c r="O901" s="34"/>
      <c r="P901" s="2"/>
      <c r="Q901" s="2"/>
      <c r="R901" s="2"/>
      <c r="S901" s="2"/>
    </row>
    <row r="902">
      <c r="A902" s="26" t="s">
        <v>1634</v>
      </c>
      <c r="B902" s="27">
        <v>146401.0</v>
      </c>
      <c r="C902" s="27" t="s">
        <v>1635</v>
      </c>
      <c r="D902" s="28" t="s">
        <v>28</v>
      </c>
      <c r="E902" s="28">
        <v>440.0</v>
      </c>
      <c r="F902" s="28">
        <v>86.0</v>
      </c>
      <c r="G902" s="28">
        <v>0.0</v>
      </c>
      <c r="H902" s="28" t="s">
        <v>123</v>
      </c>
      <c r="I902" s="30" t="s">
        <v>107</v>
      </c>
      <c r="J902" s="30">
        <v>0.0</v>
      </c>
      <c r="K902" s="31" t="s">
        <v>58</v>
      </c>
      <c r="L902" s="32" t="s">
        <v>67</v>
      </c>
      <c r="M902" s="33"/>
      <c r="N902" s="36">
        <v>714306.0</v>
      </c>
      <c r="O902" s="34"/>
      <c r="P902" s="2"/>
      <c r="Q902" s="2"/>
      <c r="R902" s="2"/>
      <c r="S902" s="2"/>
    </row>
    <row r="903">
      <c r="A903" s="26">
        <v>147004.0</v>
      </c>
      <c r="B903" s="27">
        <v>147001.0</v>
      </c>
      <c r="C903" s="27" t="s">
        <v>1636</v>
      </c>
      <c r="D903" s="28" t="s">
        <v>28</v>
      </c>
      <c r="E903" s="28">
        <v>1352.4</v>
      </c>
      <c r="F903" s="28">
        <v>168.0</v>
      </c>
      <c r="G903" s="28">
        <v>0.0</v>
      </c>
      <c r="H903" s="28" t="s">
        <v>91</v>
      </c>
      <c r="I903" s="30" t="s">
        <v>230</v>
      </c>
      <c r="J903" s="30">
        <v>0.0</v>
      </c>
      <c r="K903" s="31" t="s">
        <v>58</v>
      </c>
      <c r="L903" s="32" t="s">
        <v>25</v>
      </c>
      <c r="M903" s="33"/>
      <c r="N903" s="36">
        <v>712005.0</v>
      </c>
      <c r="O903" s="34"/>
      <c r="P903" s="2"/>
      <c r="Q903" s="2"/>
      <c r="R903" s="2"/>
      <c r="S903" s="2"/>
    </row>
    <row r="904">
      <c r="A904" s="26" t="s">
        <v>1637</v>
      </c>
      <c r="B904" s="27">
        <v>147001.0</v>
      </c>
      <c r="C904" s="27" t="s">
        <v>1638</v>
      </c>
      <c r="D904" s="28" t="s">
        <v>28</v>
      </c>
      <c r="E904" s="28">
        <v>1352.4</v>
      </c>
      <c r="F904" s="28">
        <v>168.0</v>
      </c>
      <c r="G904" s="28">
        <v>0.0</v>
      </c>
      <c r="H904" s="28" t="s">
        <v>91</v>
      </c>
      <c r="I904" s="30" t="s">
        <v>230</v>
      </c>
      <c r="J904" s="30">
        <v>0.0</v>
      </c>
      <c r="K904" s="31" t="s">
        <v>115</v>
      </c>
      <c r="L904" s="32" t="s">
        <v>1639</v>
      </c>
      <c r="M904" s="33"/>
      <c r="N904" s="34"/>
      <c r="O904" s="34"/>
      <c r="P904" s="2"/>
      <c r="Q904" s="2"/>
      <c r="R904" s="2"/>
      <c r="S904" s="2"/>
    </row>
    <row r="905">
      <c r="A905" s="26">
        <v>147032.0</v>
      </c>
      <c r="B905" s="27">
        <v>147001.0</v>
      </c>
      <c r="C905" s="27" t="s">
        <v>1640</v>
      </c>
      <c r="D905" s="28" t="s">
        <v>28</v>
      </c>
      <c r="E905" s="28">
        <v>440.0</v>
      </c>
      <c r="F905" s="28">
        <v>86.0</v>
      </c>
      <c r="G905" s="28" t="s">
        <v>1641</v>
      </c>
      <c r="H905" s="28" t="s">
        <v>1642</v>
      </c>
      <c r="I905" s="30" t="s">
        <v>1643</v>
      </c>
      <c r="J905" s="30">
        <v>0.0</v>
      </c>
      <c r="K905" s="31">
        <v>0.0</v>
      </c>
      <c r="L905" s="32" t="s">
        <v>25</v>
      </c>
      <c r="M905" s="33"/>
      <c r="N905" s="34"/>
      <c r="O905" s="36">
        <v>712004.0</v>
      </c>
      <c r="P905" s="2"/>
      <c r="Q905" s="2"/>
      <c r="R905" s="2"/>
      <c r="S905" s="2"/>
    </row>
    <row r="906">
      <c r="A906" s="26" t="s">
        <v>1644</v>
      </c>
      <c r="B906" s="27">
        <v>147001.0</v>
      </c>
      <c r="C906" s="27" t="s">
        <v>1645</v>
      </c>
      <c r="D906" s="28" t="s">
        <v>28</v>
      </c>
      <c r="E906" s="28">
        <v>440.0</v>
      </c>
      <c r="F906" s="28">
        <v>86.0</v>
      </c>
      <c r="G906" s="37"/>
      <c r="H906" s="28" t="s">
        <v>123</v>
      </c>
      <c r="I906" s="30" t="s">
        <v>322</v>
      </c>
      <c r="J906" s="30">
        <v>0.0</v>
      </c>
      <c r="K906" s="31" t="s">
        <v>115</v>
      </c>
      <c r="L906" s="32" t="s">
        <v>1639</v>
      </c>
      <c r="M906" s="33"/>
      <c r="N906" s="34"/>
      <c r="O906" s="34"/>
      <c r="P906" s="2"/>
      <c r="Q906" s="2"/>
      <c r="R906" s="2"/>
      <c r="S906" s="2"/>
    </row>
    <row r="907">
      <c r="A907" s="26" t="s">
        <v>1646</v>
      </c>
      <c r="B907" s="27">
        <v>147001.0</v>
      </c>
      <c r="C907" s="27" t="s">
        <v>1647</v>
      </c>
      <c r="D907" s="28" t="s">
        <v>28</v>
      </c>
      <c r="E907" s="28">
        <v>440.0</v>
      </c>
      <c r="F907" s="28">
        <v>86.0</v>
      </c>
      <c r="G907" s="28" t="s">
        <v>1648</v>
      </c>
      <c r="H907" s="28" t="s">
        <v>1642</v>
      </c>
      <c r="I907" s="30" t="s">
        <v>1643</v>
      </c>
      <c r="J907" s="30">
        <v>0.0</v>
      </c>
      <c r="K907" s="31" t="s">
        <v>58</v>
      </c>
      <c r="L907" s="32" t="s">
        <v>647</v>
      </c>
      <c r="M907" s="33"/>
      <c r="N907" s="34"/>
      <c r="O907" s="34"/>
      <c r="P907" s="2"/>
      <c r="Q907" s="2"/>
      <c r="R907" s="2"/>
      <c r="S907" s="2"/>
    </row>
    <row r="908">
      <c r="A908" s="26" t="s">
        <v>1649</v>
      </c>
      <c r="B908" s="27">
        <v>150001.0</v>
      </c>
      <c r="C908" s="27" t="s">
        <v>1650</v>
      </c>
      <c r="D908" s="28" t="s">
        <v>28</v>
      </c>
      <c r="E908" s="28">
        <v>1352.4</v>
      </c>
      <c r="F908" s="28">
        <v>168.0</v>
      </c>
      <c r="G908" s="28">
        <v>0.0</v>
      </c>
      <c r="H908" s="28" t="s">
        <v>164</v>
      </c>
      <c r="I908" s="30" t="s">
        <v>92</v>
      </c>
      <c r="J908" s="30">
        <v>0.0</v>
      </c>
      <c r="K908" s="31" t="s">
        <v>58</v>
      </c>
      <c r="L908" s="32" t="s">
        <v>143</v>
      </c>
      <c r="M908" s="33"/>
      <c r="N908" s="34"/>
      <c r="O908" s="34"/>
      <c r="P908" s="2"/>
      <c r="Q908" s="2"/>
      <c r="R908" s="2"/>
      <c r="S908" s="2"/>
    </row>
    <row r="909">
      <c r="A909" s="26" t="s">
        <v>1651</v>
      </c>
      <c r="B909" s="27">
        <v>150001.0</v>
      </c>
      <c r="C909" s="27" t="s">
        <v>1652</v>
      </c>
      <c r="D909" s="28" t="s">
        <v>28</v>
      </c>
      <c r="E909" s="28">
        <v>1352.4</v>
      </c>
      <c r="F909" s="28">
        <v>168.0</v>
      </c>
      <c r="G909" s="28">
        <v>0.0</v>
      </c>
      <c r="H909" s="28" t="s">
        <v>164</v>
      </c>
      <c r="I909" s="30" t="s">
        <v>92</v>
      </c>
      <c r="J909" s="30">
        <v>0.0</v>
      </c>
      <c r="K909" s="31" t="s">
        <v>24</v>
      </c>
      <c r="L909" s="32" t="s">
        <v>67</v>
      </c>
      <c r="M909" s="33"/>
      <c r="N909" s="34"/>
      <c r="O909" s="34"/>
      <c r="P909" s="2"/>
      <c r="Q909" s="2"/>
      <c r="R909" s="2"/>
      <c r="S909" s="2"/>
    </row>
    <row r="910">
      <c r="A910" s="26" t="s">
        <v>1653</v>
      </c>
      <c r="B910" s="27">
        <v>150001.0</v>
      </c>
      <c r="C910" s="27" t="s">
        <v>1654</v>
      </c>
      <c r="D910" s="28" t="s">
        <v>28</v>
      </c>
      <c r="E910" s="28">
        <v>630.0</v>
      </c>
      <c r="F910" s="28">
        <v>78.0</v>
      </c>
      <c r="G910" s="28">
        <v>0.0</v>
      </c>
      <c r="H910" s="28" t="s">
        <v>395</v>
      </c>
      <c r="I910" s="30" t="s">
        <v>87</v>
      </c>
      <c r="J910" s="30" t="s">
        <v>1153</v>
      </c>
      <c r="K910" s="31" t="s">
        <v>24</v>
      </c>
      <c r="L910" s="32" t="s">
        <v>143</v>
      </c>
      <c r="M910" s="33"/>
      <c r="N910" s="34"/>
      <c r="O910" s="34"/>
      <c r="P910" s="2"/>
      <c r="Q910" s="2"/>
      <c r="R910" s="2"/>
      <c r="S910" s="2"/>
    </row>
    <row r="911">
      <c r="A911" s="26" t="s">
        <v>1655</v>
      </c>
      <c r="B911" s="27">
        <v>150501.0</v>
      </c>
      <c r="C911" s="27" t="s">
        <v>1656</v>
      </c>
      <c r="D911" s="28" t="s">
        <v>28</v>
      </c>
      <c r="E911" s="28">
        <v>1352.4</v>
      </c>
      <c r="F911" s="28">
        <v>168.0</v>
      </c>
      <c r="G911" s="28">
        <v>0.0</v>
      </c>
      <c r="H911" s="28" t="s">
        <v>91</v>
      </c>
      <c r="I911" s="30" t="s">
        <v>230</v>
      </c>
      <c r="J911" s="30">
        <v>0.0</v>
      </c>
      <c r="K911" s="31" t="s">
        <v>115</v>
      </c>
      <c r="L911" s="32" t="s">
        <v>853</v>
      </c>
      <c r="M911" s="33"/>
      <c r="N911" s="34"/>
      <c r="O911" s="34"/>
      <c r="P911" s="2"/>
      <c r="Q911" s="2"/>
      <c r="R911" s="2"/>
      <c r="S911" s="2"/>
    </row>
    <row r="912">
      <c r="A912" s="26" t="s">
        <v>1657</v>
      </c>
      <c r="B912" s="27">
        <v>151101.0</v>
      </c>
      <c r="C912" s="27" t="s">
        <v>1658</v>
      </c>
      <c r="D912" s="28" t="s">
        <v>28</v>
      </c>
      <c r="E912" s="28">
        <v>1352.4</v>
      </c>
      <c r="F912" s="28">
        <v>168.0</v>
      </c>
      <c r="G912" s="28">
        <v>0.0</v>
      </c>
      <c r="H912" s="28" t="s">
        <v>91</v>
      </c>
      <c r="I912" s="30" t="s">
        <v>92</v>
      </c>
      <c r="J912" s="30">
        <v>0.0</v>
      </c>
      <c r="K912" s="31" t="s">
        <v>115</v>
      </c>
      <c r="L912" s="32" t="s">
        <v>143</v>
      </c>
      <c r="M912" s="33"/>
      <c r="N912" s="34"/>
      <c r="O912" s="34"/>
      <c r="P912" s="2"/>
      <c r="Q912" s="2"/>
      <c r="R912" s="2"/>
      <c r="S912" s="2"/>
    </row>
    <row r="913">
      <c r="A913" s="26" t="s">
        <v>1659</v>
      </c>
      <c r="B913" s="27">
        <v>151101.0</v>
      </c>
      <c r="C913" s="27" t="s">
        <v>1660</v>
      </c>
      <c r="D913" s="28" t="s">
        <v>28</v>
      </c>
      <c r="E913" s="28">
        <v>1352.4</v>
      </c>
      <c r="F913" s="28">
        <v>168.0</v>
      </c>
      <c r="G913" s="28">
        <v>0.0</v>
      </c>
      <c r="H913" s="28" t="s">
        <v>91</v>
      </c>
      <c r="I913" s="30" t="s">
        <v>92</v>
      </c>
      <c r="J913" s="30">
        <v>0.0</v>
      </c>
      <c r="K913" s="31" t="s">
        <v>24</v>
      </c>
      <c r="L913" s="32" t="s">
        <v>1661</v>
      </c>
      <c r="M913" s="33"/>
      <c r="N913" s="34"/>
      <c r="O913" s="34"/>
      <c r="P913" s="2"/>
      <c r="Q913" s="2"/>
      <c r="R913" s="2"/>
      <c r="S913" s="2"/>
    </row>
    <row r="914">
      <c r="A914" s="26" t="s">
        <v>1662</v>
      </c>
      <c r="B914" s="27">
        <v>151101.0</v>
      </c>
      <c r="C914" s="27" t="s">
        <v>1663</v>
      </c>
      <c r="D914" s="28" t="s">
        <v>28</v>
      </c>
      <c r="E914" s="28">
        <v>1352.4</v>
      </c>
      <c r="F914" s="28">
        <v>168.0</v>
      </c>
      <c r="G914" s="28">
        <v>0.0</v>
      </c>
      <c r="H914" s="28" t="s">
        <v>91</v>
      </c>
      <c r="I914" s="30" t="s">
        <v>92</v>
      </c>
      <c r="J914" s="30">
        <v>0.0</v>
      </c>
      <c r="K914" s="31" t="s">
        <v>24</v>
      </c>
      <c r="L914" s="32" t="s">
        <v>93</v>
      </c>
      <c r="M914" s="33"/>
      <c r="N914" s="34"/>
      <c r="O914" s="34"/>
      <c r="P914" s="2"/>
      <c r="Q914" s="2"/>
      <c r="R914" s="2"/>
      <c r="S914" s="2"/>
    </row>
    <row r="915">
      <c r="A915" s="26" t="s">
        <v>1664</v>
      </c>
      <c r="B915" s="27">
        <v>155002.0</v>
      </c>
      <c r="C915" s="27" t="s">
        <v>1665</v>
      </c>
      <c r="D915" s="28" t="s">
        <v>28</v>
      </c>
      <c r="E915" s="28">
        <v>1352.4</v>
      </c>
      <c r="F915" s="28">
        <v>168.0</v>
      </c>
      <c r="G915" s="28">
        <v>0.0</v>
      </c>
      <c r="H915" s="28" t="s">
        <v>91</v>
      </c>
      <c r="I915" s="30" t="s">
        <v>230</v>
      </c>
      <c r="J915" s="30">
        <v>0.0</v>
      </c>
      <c r="K915" s="31" t="s">
        <v>115</v>
      </c>
      <c r="L915" s="32" t="s">
        <v>93</v>
      </c>
      <c r="M915" s="33"/>
      <c r="N915" s="34"/>
      <c r="O915" s="34"/>
      <c r="P915" s="2"/>
      <c r="Q915" s="2"/>
      <c r="R915" s="2"/>
      <c r="S915" s="2"/>
    </row>
    <row r="916">
      <c r="A916" s="26" t="s">
        <v>1666</v>
      </c>
      <c r="B916" s="27">
        <v>151801.0</v>
      </c>
      <c r="C916" s="27" t="s">
        <v>1667</v>
      </c>
      <c r="D916" s="28" t="s">
        <v>28</v>
      </c>
      <c r="E916" s="28">
        <v>1352.4</v>
      </c>
      <c r="F916" s="28">
        <v>168.0</v>
      </c>
      <c r="G916" s="28">
        <v>0.0</v>
      </c>
      <c r="H916" s="28" t="s">
        <v>91</v>
      </c>
      <c r="I916" s="30" t="s">
        <v>92</v>
      </c>
      <c r="J916" s="30">
        <v>0.0</v>
      </c>
      <c r="K916" s="31" t="s">
        <v>58</v>
      </c>
      <c r="L916" s="32" t="s">
        <v>143</v>
      </c>
      <c r="M916" s="33"/>
      <c r="N916" s="34"/>
      <c r="O916" s="34"/>
      <c r="P916" s="2"/>
      <c r="Q916" s="2"/>
      <c r="R916" s="2"/>
      <c r="S916" s="2"/>
    </row>
    <row r="917">
      <c r="A917" s="26" t="s">
        <v>1668</v>
      </c>
      <c r="B917" s="27">
        <v>151901.0</v>
      </c>
      <c r="C917" s="27" t="s">
        <v>1669</v>
      </c>
      <c r="D917" s="28" t="s">
        <v>28</v>
      </c>
      <c r="E917" s="28">
        <v>693.0</v>
      </c>
      <c r="F917" s="28">
        <v>86.0</v>
      </c>
      <c r="G917" s="28">
        <v>0.0</v>
      </c>
      <c r="H917" s="28" t="s">
        <v>1455</v>
      </c>
      <c r="I917" s="30" t="s">
        <v>107</v>
      </c>
      <c r="J917" s="30">
        <v>0.0</v>
      </c>
      <c r="K917" s="31" t="s">
        <v>58</v>
      </c>
      <c r="L917" s="32" t="s">
        <v>143</v>
      </c>
      <c r="M917" s="33"/>
      <c r="N917" s="34"/>
      <c r="O917" s="34"/>
      <c r="P917" s="2"/>
      <c r="Q917" s="2"/>
      <c r="R917" s="2"/>
      <c r="S917" s="2"/>
    </row>
    <row r="918">
      <c r="A918" s="26" t="s">
        <v>1670</v>
      </c>
      <c r="B918" s="27">
        <v>151901.0</v>
      </c>
      <c r="C918" s="27" t="s">
        <v>1671</v>
      </c>
      <c r="D918" s="28" t="s">
        <v>28</v>
      </c>
      <c r="E918" s="28">
        <v>1352.4</v>
      </c>
      <c r="F918" s="28">
        <v>168.0</v>
      </c>
      <c r="G918" s="28">
        <v>0.0</v>
      </c>
      <c r="H918" s="28" t="s">
        <v>91</v>
      </c>
      <c r="I918" s="30" t="s">
        <v>230</v>
      </c>
      <c r="J918" s="30">
        <v>0.0</v>
      </c>
      <c r="K918" s="31" t="s">
        <v>24</v>
      </c>
      <c r="L918" s="32" t="s">
        <v>143</v>
      </c>
      <c r="M918" s="33"/>
      <c r="N918" s="34"/>
      <c r="O918" s="34"/>
      <c r="P918" s="2"/>
      <c r="Q918" s="2"/>
      <c r="R918" s="2"/>
      <c r="S918" s="2"/>
    </row>
    <row r="919">
      <c r="A919" s="26" t="s">
        <v>1672</v>
      </c>
      <c r="B919" s="27">
        <v>151801.0</v>
      </c>
      <c r="C919" s="27" t="s">
        <v>1673</v>
      </c>
      <c r="D919" s="28" t="s">
        <v>99</v>
      </c>
      <c r="E919" s="28">
        <v>42.0</v>
      </c>
      <c r="F919" s="29">
        <v>1.0</v>
      </c>
      <c r="G919" s="28">
        <v>0.0</v>
      </c>
      <c r="H919" s="28" t="s">
        <v>100</v>
      </c>
      <c r="I919" s="30">
        <v>99521.0</v>
      </c>
      <c r="J919" s="30">
        <v>0.0</v>
      </c>
      <c r="K919" s="31" t="s">
        <v>24</v>
      </c>
      <c r="L919" s="32" t="s">
        <v>143</v>
      </c>
      <c r="M919" s="33"/>
      <c r="N919" s="34"/>
      <c r="O919" s="34"/>
      <c r="P919" s="2"/>
      <c r="Q919" s="2"/>
      <c r="R919" s="2"/>
      <c r="S919" s="2"/>
    </row>
    <row r="920">
      <c r="A920" s="26" t="s">
        <v>1674</v>
      </c>
      <c r="B920" s="27">
        <v>151801.0</v>
      </c>
      <c r="C920" s="27" t="s">
        <v>1675</v>
      </c>
      <c r="D920" s="28" t="s">
        <v>28</v>
      </c>
      <c r="E920" s="28">
        <v>630.0</v>
      </c>
      <c r="F920" s="28">
        <v>78.0</v>
      </c>
      <c r="G920" s="28">
        <v>0.0</v>
      </c>
      <c r="H920" s="28" t="s">
        <v>395</v>
      </c>
      <c r="I920" s="30" t="s">
        <v>87</v>
      </c>
      <c r="J920" s="30" t="s">
        <v>1387</v>
      </c>
      <c r="K920" s="31" t="s">
        <v>24</v>
      </c>
      <c r="L920" s="32" t="s">
        <v>143</v>
      </c>
      <c r="M920" s="33"/>
      <c r="N920" s="34"/>
      <c r="O920" s="34"/>
      <c r="P920" s="2"/>
      <c r="Q920" s="2"/>
      <c r="R920" s="2"/>
      <c r="S920" s="2"/>
    </row>
    <row r="921">
      <c r="A921" s="26" t="s">
        <v>1676</v>
      </c>
      <c r="B921" s="27">
        <v>151801.0</v>
      </c>
      <c r="C921" s="27" t="s">
        <v>1677</v>
      </c>
      <c r="D921" s="28" t="s">
        <v>28</v>
      </c>
      <c r="E921" s="28">
        <v>630.0</v>
      </c>
      <c r="F921" s="28">
        <v>78.0</v>
      </c>
      <c r="G921" s="28">
        <v>0.0</v>
      </c>
      <c r="H921" s="28" t="s">
        <v>395</v>
      </c>
      <c r="I921" s="30" t="s">
        <v>87</v>
      </c>
      <c r="J921" s="30" t="s">
        <v>1387</v>
      </c>
      <c r="K921" s="31" t="s">
        <v>24</v>
      </c>
      <c r="L921" s="32" t="s">
        <v>25</v>
      </c>
      <c r="M921" s="33"/>
      <c r="N921" s="34"/>
      <c r="O921" s="34"/>
      <c r="P921" s="2"/>
      <c r="Q921" s="2"/>
      <c r="R921" s="2"/>
      <c r="S921" s="2"/>
    </row>
    <row r="922">
      <c r="A922" s="26" t="s">
        <v>1678</v>
      </c>
      <c r="B922" s="27">
        <v>154001.0</v>
      </c>
      <c r="C922" s="27" t="s">
        <v>1679</v>
      </c>
      <c r="D922" s="28" t="s">
        <v>28</v>
      </c>
      <c r="E922" s="28">
        <v>630.0</v>
      </c>
      <c r="F922" s="28">
        <v>78.0</v>
      </c>
      <c r="G922" s="28">
        <v>0.0</v>
      </c>
      <c r="H922" s="28" t="s">
        <v>91</v>
      </c>
      <c r="I922" s="30" t="s">
        <v>92</v>
      </c>
      <c r="J922" s="30">
        <v>0.0</v>
      </c>
      <c r="K922" s="31" t="s">
        <v>24</v>
      </c>
      <c r="L922" s="32" t="s">
        <v>1661</v>
      </c>
      <c r="M922" s="33"/>
      <c r="N922" s="34"/>
      <c r="O922" s="34"/>
      <c r="P922" s="2"/>
      <c r="Q922" s="2"/>
      <c r="R922" s="2"/>
      <c r="S922" s="2"/>
    </row>
    <row r="923">
      <c r="A923" s="26" t="s">
        <v>1680</v>
      </c>
      <c r="B923" s="27">
        <v>152101.0</v>
      </c>
      <c r="C923" s="27" t="s">
        <v>1681</v>
      </c>
      <c r="D923" s="28" t="s">
        <v>28</v>
      </c>
      <c r="E923" s="28">
        <v>1008.0</v>
      </c>
      <c r="F923" s="28">
        <v>125.0</v>
      </c>
      <c r="G923" s="28">
        <v>0.0</v>
      </c>
      <c r="H923" s="28">
        <v>9916.0</v>
      </c>
      <c r="I923" s="30" t="s">
        <v>66</v>
      </c>
      <c r="J923" s="30">
        <v>0.0</v>
      </c>
      <c r="K923" s="31" t="s">
        <v>58</v>
      </c>
      <c r="L923" s="32" t="s">
        <v>88</v>
      </c>
      <c r="M923" s="33"/>
      <c r="N923" s="34"/>
      <c r="O923" s="34"/>
      <c r="P923" s="2"/>
      <c r="Q923" s="2"/>
      <c r="R923" s="2"/>
      <c r="S923" s="2"/>
    </row>
    <row r="924">
      <c r="A924" s="26" t="s">
        <v>1682</v>
      </c>
      <c r="B924" s="27">
        <v>152101.0</v>
      </c>
      <c r="C924" s="27" t="s">
        <v>1683</v>
      </c>
      <c r="D924" s="28" t="s">
        <v>28</v>
      </c>
      <c r="E924" s="28">
        <v>1352.4</v>
      </c>
      <c r="F924" s="28">
        <v>168.0</v>
      </c>
      <c r="G924" s="28">
        <v>0.0</v>
      </c>
      <c r="H924" s="28" t="s">
        <v>164</v>
      </c>
      <c r="I924" s="30" t="s">
        <v>92</v>
      </c>
      <c r="J924" s="30">
        <v>0.0</v>
      </c>
      <c r="K924" s="31">
        <v>0.0</v>
      </c>
      <c r="L924" s="32" t="s">
        <v>143</v>
      </c>
      <c r="M924" s="33"/>
      <c r="N924" s="34"/>
      <c r="O924" s="34"/>
      <c r="P924" s="2"/>
      <c r="Q924" s="2"/>
      <c r="R924" s="2"/>
      <c r="S924" s="2"/>
    </row>
    <row r="925">
      <c r="A925" s="26" t="s">
        <v>1684</v>
      </c>
      <c r="B925" s="27">
        <v>152101.0</v>
      </c>
      <c r="C925" s="27" t="s">
        <v>1685</v>
      </c>
      <c r="D925" s="28" t="s">
        <v>28</v>
      </c>
      <c r="E925" s="28">
        <v>1352.4</v>
      </c>
      <c r="F925" s="28">
        <v>168.0</v>
      </c>
      <c r="G925" s="28">
        <v>0.0</v>
      </c>
      <c r="H925" s="28" t="s">
        <v>91</v>
      </c>
      <c r="I925" s="30" t="s">
        <v>92</v>
      </c>
      <c r="J925" s="30">
        <v>0.0</v>
      </c>
      <c r="K925" s="31" t="s">
        <v>115</v>
      </c>
      <c r="L925" s="32" t="s">
        <v>853</v>
      </c>
      <c r="M925" s="33"/>
      <c r="N925" s="34"/>
      <c r="O925" s="34"/>
      <c r="P925" s="2"/>
      <c r="Q925" s="2"/>
      <c r="R925" s="2"/>
      <c r="S925" s="2"/>
    </row>
    <row r="926">
      <c r="A926" s="26" t="s">
        <v>1686</v>
      </c>
      <c r="B926" s="27">
        <v>1521.0</v>
      </c>
      <c r="C926" s="27" t="s">
        <v>1687</v>
      </c>
      <c r="D926" s="28" t="s">
        <v>28</v>
      </c>
      <c r="E926" s="28">
        <v>1352.4</v>
      </c>
      <c r="F926" s="28">
        <v>168.0</v>
      </c>
      <c r="G926" s="28">
        <v>0.0</v>
      </c>
      <c r="H926" s="28" t="s">
        <v>91</v>
      </c>
      <c r="I926" s="30" t="s">
        <v>92</v>
      </c>
      <c r="J926" s="30">
        <v>0.0</v>
      </c>
      <c r="K926" s="31" t="s">
        <v>24</v>
      </c>
      <c r="L926" s="32" t="s">
        <v>209</v>
      </c>
      <c r="M926" s="33"/>
      <c r="N926" s="34"/>
      <c r="O926" s="34"/>
      <c r="P926" s="2"/>
      <c r="Q926" s="2"/>
      <c r="R926" s="2"/>
      <c r="S926" s="2"/>
    </row>
    <row r="927">
      <c r="A927" s="26" t="s">
        <v>1688</v>
      </c>
      <c r="B927" s="27">
        <v>152101.0</v>
      </c>
      <c r="C927" s="27" t="s">
        <v>1689</v>
      </c>
      <c r="D927" s="28" t="s">
        <v>28</v>
      </c>
      <c r="E927" s="28">
        <v>1352.4</v>
      </c>
      <c r="F927" s="28">
        <v>168.0</v>
      </c>
      <c r="G927" s="28">
        <v>0.0</v>
      </c>
      <c r="H927" s="28" t="s">
        <v>91</v>
      </c>
      <c r="I927" s="30" t="s">
        <v>92</v>
      </c>
      <c r="J927" s="30">
        <v>0.0</v>
      </c>
      <c r="K927" s="31" t="s">
        <v>24</v>
      </c>
      <c r="L927" s="32" t="s">
        <v>993</v>
      </c>
      <c r="M927" s="33"/>
      <c r="N927" s="34"/>
      <c r="O927" s="34"/>
      <c r="P927" s="2"/>
      <c r="Q927" s="2"/>
      <c r="R927" s="2"/>
      <c r="S927" s="2"/>
    </row>
    <row r="928">
      <c r="A928" s="26" t="s">
        <v>1690</v>
      </c>
      <c r="B928" s="27">
        <v>152101.0</v>
      </c>
      <c r="C928" s="27" t="s">
        <v>1691</v>
      </c>
      <c r="D928" s="28" t="s">
        <v>99</v>
      </c>
      <c r="E928" s="28">
        <v>42.0</v>
      </c>
      <c r="F928" s="29">
        <v>1.0</v>
      </c>
      <c r="G928" s="28">
        <v>0.0</v>
      </c>
      <c r="H928" s="28" t="s">
        <v>100</v>
      </c>
      <c r="I928" s="30">
        <v>99521.0</v>
      </c>
      <c r="J928" s="30">
        <v>0.0</v>
      </c>
      <c r="K928" s="31" t="s">
        <v>24</v>
      </c>
      <c r="L928" s="32" t="s">
        <v>143</v>
      </c>
      <c r="M928" s="33"/>
      <c r="N928" s="34"/>
      <c r="O928" s="34"/>
      <c r="P928" s="2"/>
      <c r="Q928" s="2"/>
      <c r="R928" s="2"/>
      <c r="S928" s="2"/>
    </row>
    <row r="929">
      <c r="A929" s="26" t="s">
        <v>1692</v>
      </c>
      <c r="B929" s="27">
        <v>152101.0</v>
      </c>
      <c r="C929" s="27" t="s">
        <v>1693</v>
      </c>
      <c r="D929" s="28" t="s">
        <v>28</v>
      </c>
      <c r="E929" s="28">
        <v>630.0</v>
      </c>
      <c r="F929" s="28">
        <v>78.0</v>
      </c>
      <c r="G929" s="28">
        <v>0.0</v>
      </c>
      <c r="H929" s="28" t="s">
        <v>395</v>
      </c>
      <c r="I929" s="30" t="s">
        <v>87</v>
      </c>
      <c r="J929" s="30" t="s">
        <v>1140</v>
      </c>
      <c r="K929" s="31" t="s">
        <v>24</v>
      </c>
      <c r="L929" s="32" t="s">
        <v>143</v>
      </c>
      <c r="M929" s="33"/>
      <c r="N929" s="34"/>
      <c r="O929" s="34"/>
      <c r="P929" s="2"/>
      <c r="Q929" s="2"/>
      <c r="R929" s="2"/>
      <c r="S929" s="2"/>
    </row>
    <row r="930">
      <c r="A930" s="26" t="s">
        <v>1694</v>
      </c>
      <c r="B930" s="27">
        <v>152401.0</v>
      </c>
      <c r="C930" s="27" t="s">
        <v>1695</v>
      </c>
      <c r="D930" s="28" t="s">
        <v>28</v>
      </c>
      <c r="E930" s="28">
        <v>440.0</v>
      </c>
      <c r="F930" s="28">
        <v>86.0</v>
      </c>
      <c r="G930" s="28">
        <v>0.0</v>
      </c>
      <c r="H930" s="28" t="s">
        <v>301</v>
      </c>
      <c r="I930" s="30" t="s">
        <v>176</v>
      </c>
      <c r="J930" s="30" t="s">
        <v>1696</v>
      </c>
      <c r="K930" s="31" t="s">
        <v>58</v>
      </c>
      <c r="L930" s="32" t="s">
        <v>93</v>
      </c>
      <c r="M930" s="33"/>
      <c r="N930" s="36">
        <v>714209.0</v>
      </c>
      <c r="O930" s="34"/>
      <c r="P930" s="2"/>
      <c r="Q930" s="2"/>
      <c r="R930" s="2"/>
      <c r="S930" s="2"/>
    </row>
    <row r="931">
      <c r="A931" s="26" t="s">
        <v>1697</v>
      </c>
      <c r="B931" s="27">
        <v>152501.0</v>
      </c>
      <c r="C931" s="27" t="s">
        <v>1698</v>
      </c>
      <c r="D931" s="28" t="s">
        <v>28</v>
      </c>
      <c r="E931" s="28">
        <v>1352.4</v>
      </c>
      <c r="F931" s="28">
        <v>168.0</v>
      </c>
      <c r="G931" s="28">
        <v>0.0</v>
      </c>
      <c r="H931" s="28" t="s">
        <v>91</v>
      </c>
      <c r="I931" s="30" t="s">
        <v>92</v>
      </c>
      <c r="J931" s="30">
        <v>0.0</v>
      </c>
      <c r="K931" s="31" t="s">
        <v>58</v>
      </c>
      <c r="L931" s="32" t="s">
        <v>143</v>
      </c>
      <c r="M931" s="33"/>
      <c r="N931" s="34"/>
      <c r="O931" s="34"/>
      <c r="P931" s="2"/>
      <c r="Q931" s="2"/>
      <c r="R931" s="2"/>
      <c r="S931" s="2"/>
    </row>
    <row r="932">
      <c r="A932" s="26" t="s">
        <v>1699</v>
      </c>
      <c r="B932" s="27">
        <v>152501.0</v>
      </c>
      <c r="C932" s="27" t="s">
        <v>1700</v>
      </c>
      <c r="D932" s="28" t="s">
        <v>28</v>
      </c>
      <c r="E932" s="28">
        <v>1352.4</v>
      </c>
      <c r="F932" s="28">
        <v>167.93</v>
      </c>
      <c r="G932" s="28">
        <v>0.0</v>
      </c>
      <c r="H932" s="28" t="s">
        <v>91</v>
      </c>
      <c r="I932" s="30" t="s">
        <v>92</v>
      </c>
      <c r="J932" s="30">
        <v>0.0</v>
      </c>
      <c r="K932" s="31" t="s">
        <v>24</v>
      </c>
      <c r="L932" s="32" t="s">
        <v>1111</v>
      </c>
      <c r="M932" s="33"/>
      <c r="N932" s="34"/>
      <c r="O932" s="34"/>
      <c r="P932" s="2"/>
      <c r="Q932" s="2"/>
      <c r="R932" s="2"/>
      <c r="S932" s="2"/>
    </row>
    <row r="933">
      <c r="A933" s="26" t="s">
        <v>1701</v>
      </c>
      <c r="B933" s="27">
        <v>152501.0</v>
      </c>
      <c r="C933" s="27" t="s">
        <v>1702</v>
      </c>
      <c r="D933" s="28" t="s">
        <v>28</v>
      </c>
      <c r="E933" s="28">
        <v>1352.4</v>
      </c>
      <c r="F933" s="28">
        <v>168.0</v>
      </c>
      <c r="G933" s="28">
        <v>0.0</v>
      </c>
      <c r="H933" s="28" t="s">
        <v>91</v>
      </c>
      <c r="I933" s="30" t="s">
        <v>92</v>
      </c>
      <c r="J933" s="30">
        <v>0.0</v>
      </c>
      <c r="K933" s="31" t="s">
        <v>115</v>
      </c>
      <c r="L933" s="32" t="s">
        <v>853</v>
      </c>
      <c r="M933" s="33"/>
      <c r="N933" s="34"/>
      <c r="O933" s="34"/>
      <c r="P933" s="2"/>
      <c r="Q933" s="2"/>
      <c r="R933" s="2"/>
      <c r="S933" s="2"/>
    </row>
    <row r="934">
      <c r="A934" s="26" t="s">
        <v>1703</v>
      </c>
      <c r="B934" s="27">
        <v>152501.0</v>
      </c>
      <c r="C934" s="27" t="s">
        <v>1704</v>
      </c>
      <c r="D934" s="28" t="s">
        <v>28</v>
      </c>
      <c r="E934" s="28">
        <v>1352.4</v>
      </c>
      <c r="F934" s="28">
        <v>168.0</v>
      </c>
      <c r="G934" s="28">
        <v>0.0</v>
      </c>
      <c r="H934" s="28" t="s">
        <v>91</v>
      </c>
      <c r="I934" s="30" t="s">
        <v>92</v>
      </c>
      <c r="J934" s="30">
        <v>0.0</v>
      </c>
      <c r="K934" s="31" t="s">
        <v>115</v>
      </c>
      <c r="L934" s="32" t="s">
        <v>1107</v>
      </c>
      <c r="M934" s="33"/>
      <c r="N934" s="34"/>
      <c r="O934" s="34"/>
      <c r="P934" s="2"/>
      <c r="Q934" s="2"/>
      <c r="R934" s="2"/>
      <c r="S934" s="2"/>
    </row>
    <row r="935">
      <c r="A935" s="26" t="s">
        <v>1705</v>
      </c>
      <c r="B935" s="27">
        <v>152501.0</v>
      </c>
      <c r="C935" s="27" t="s">
        <v>1706</v>
      </c>
      <c r="D935" s="28" t="s">
        <v>28</v>
      </c>
      <c r="E935" s="28">
        <v>1352.4</v>
      </c>
      <c r="F935" s="28">
        <v>168.0</v>
      </c>
      <c r="G935" s="28">
        <v>0.0</v>
      </c>
      <c r="H935" s="28" t="s">
        <v>164</v>
      </c>
      <c r="I935" s="30" t="s">
        <v>92</v>
      </c>
      <c r="J935" s="30">
        <v>0.0</v>
      </c>
      <c r="K935" s="31" t="s">
        <v>58</v>
      </c>
      <c r="L935" s="32" t="s">
        <v>67</v>
      </c>
      <c r="M935" s="33"/>
      <c r="N935" s="36">
        <v>714304.0</v>
      </c>
      <c r="O935" s="34"/>
      <c r="P935" s="2"/>
      <c r="Q935" s="2"/>
      <c r="R935" s="2"/>
      <c r="S935" s="2"/>
    </row>
    <row r="936">
      <c r="A936" s="26" t="s">
        <v>1707</v>
      </c>
      <c r="B936" s="27">
        <v>152501.0</v>
      </c>
      <c r="C936" s="27" t="s">
        <v>1708</v>
      </c>
      <c r="D936" s="28" t="s">
        <v>28</v>
      </c>
      <c r="E936" s="28">
        <v>440.0</v>
      </c>
      <c r="F936" s="28">
        <v>86.0</v>
      </c>
      <c r="G936" s="28">
        <v>0.0</v>
      </c>
      <c r="H936" s="28" t="s">
        <v>123</v>
      </c>
      <c r="I936" s="30" t="s">
        <v>664</v>
      </c>
      <c r="J936" s="30">
        <v>0.0</v>
      </c>
      <c r="K936" s="31">
        <v>0.0</v>
      </c>
      <c r="L936" s="32" t="s">
        <v>587</v>
      </c>
      <c r="M936" s="33"/>
      <c r="N936" s="34"/>
      <c r="O936" s="34"/>
      <c r="P936" s="2"/>
      <c r="Q936" s="2"/>
      <c r="R936" s="2"/>
      <c r="S936" s="2"/>
    </row>
    <row r="937">
      <c r="A937" s="26" t="s">
        <v>1709</v>
      </c>
      <c r="B937" s="27">
        <v>153001.0</v>
      </c>
      <c r="C937" s="27" t="s">
        <v>1710</v>
      </c>
      <c r="D937" s="28" t="s">
        <v>28</v>
      </c>
      <c r="E937" s="28">
        <v>1352.4</v>
      </c>
      <c r="F937" s="28">
        <v>168.0</v>
      </c>
      <c r="G937" s="28" t="s">
        <v>65</v>
      </c>
      <c r="H937" s="28" t="s">
        <v>119</v>
      </c>
      <c r="I937" s="30" t="s">
        <v>66</v>
      </c>
      <c r="J937" s="30">
        <v>0.0</v>
      </c>
      <c r="K937" s="31" t="s">
        <v>58</v>
      </c>
      <c r="L937" s="32" t="s">
        <v>998</v>
      </c>
      <c r="M937" s="33"/>
      <c r="N937" s="34"/>
      <c r="O937" s="34"/>
      <c r="P937" s="2"/>
      <c r="Q937" s="2"/>
      <c r="R937" s="2"/>
      <c r="S937" s="2"/>
    </row>
    <row r="938">
      <c r="A938" s="26" t="s">
        <v>1711</v>
      </c>
      <c r="B938" s="27">
        <v>153001.0</v>
      </c>
      <c r="C938" s="27" t="s">
        <v>1712</v>
      </c>
      <c r="D938" s="28" t="s">
        <v>28</v>
      </c>
      <c r="E938" s="28">
        <v>1352.4</v>
      </c>
      <c r="F938" s="28">
        <v>168.0</v>
      </c>
      <c r="G938" s="28" t="s">
        <v>65</v>
      </c>
      <c r="H938" s="28" t="s">
        <v>91</v>
      </c>
      <c r="I938" s="30" t="s">
        <v>66</v>
      </c>
      <c r="J938" s="30">
        <v>0.0</v>
      </c>
      <c r="K938" s="31" t="s">
        <v>115</v>
      </c>
      <c r="L938" s="32" t="s">
        <v>183</v>
      </c>
      <c r="M938" s="33"/>
      <c r="N938" s="36">
        <v>714206.0</v>
      </c>
      <c r="O938" s="34"/>
      <c r="P938" s="2"/>
      <c r="Q938" s="2"/>
      <c r="R938" s="2"/>
      <c r="S938" s="2"/>
    </row>
    <row r="939">
      <c r="A939" s="26" t="s">
        <v>1713</v>
      </c>
      <c r="B939" s="27">
        <v>153001.0</v>
      </c>
      <c r="C939" s="27" t="s">
        <v>1714</v>
      </c>
      <c r="D939" s="28" t="s">
        <v>28</v>
      </c>
      <c r="E939" s="28">
        <v>1352.4</v>
      </c>
      <c r="F939" s="28">
        <v>168.0</v>
      </c>
      <c r="G939" s="28" t="s">
        <v>65</v>
      </c>
      <c r="H939" s="28" t="s">
        <v>119</v>
      </c>
      <c r="I939" s="30" t="s">
        <v>66</v>
      </c>
      <c r="J939" s="30">
        <v>0.0</v>
      </c>
      <c r="K939" s="31" t="s">
        <v>24</v>
      </c>
      <c r="L939" s="32" t="s">
        <v>1661</v>
      </c>
      <c r="M939" s="33"/>
      <c r="N939" s="34"/>
      <c r="O939" s="34"/>
      <c r="P939" s="2"/>
      <c r="Q939" s="2"/>
      <c r="R939" s="2"/>
      <c r="S939" s="2"/>
    </row>
    <row r="940">
      <c r="A940" s="26" t="s">
        <v>1715</v>
      </c>
      <c r="B940" s="27">
        <v>153001.0</v>
      </c>
      <c r="C940" s="27" t="s">
        <v>1716</v>
      </c>
      <c r="D940" s="28" t="s">
        <v>28</v>
      </c>
      <c r="E940" s="28">
        <v>440.0</v>
      </c>
      <c r="F940" s="28">
        <v>78.0</v>
      </c>
      <c r="G940" s="28" t="s">
        <v>1717</v>
      </c>
      <c r="H940" s="28" t="s">
        <v>1718</v>
      </c>
      <c r="I940" s="30" t="s">
        <v>302</v>
      </c>
      <c r="J940" s="30">
        <v>0.0</v>
      </c>
      <c r="K940" s="31" t="s">
        <v>24</v>
      </c>
      <c r="L940" s="32" t="s">
        <v>197</v>
      </c>
      <c r="M940" s="33"/>
      <c r="N940" s="34"/>
      <c r="O940" s="34"/>
      <c r="P940" s="2"/>
      <c r="Q940" s="2"/>
      <c r="R940" s="2"/>
      <c r="S940" s="2"/>
    </row>
    <row r="941">
      <c r="A941" s="26" t="s">
        <v>1719</v>
      </c>
      <c r="B941" s="27">
        <v>153001.0</v>
      </c>
      <c r="C941" s="27" t="s">
        <v>1720</v>
      </c>
      <c r="D941" s="28" t="s">
        <v>28</v>
      </c>
      <c r="E941" s="28">
        <v>440.0</v>
      </c>
      <c r="F941" s="28">
        <v>78.0</v>
      </c>
      <c r="G941" s="28" t="s">
        <v>1717</v>
      </c>
      <c r="H941" s="28" t="s">
        <v>1718</v>
      </c>
      <c r="I941" s="30" t="s">
        <v>302</v>
      </c>
      <c r="J941" s="30">
        <v>0.0</v>
      </c>
      <c r="K941" s="31" t="s">
        <v>24</v>
      </c>
      <c r="L941" s="32" t="s">
        <v>143</v>
      </c>
      <c r="M941" s="33"/>
      <c r="N941" s="34"/>
      <c r="O941" s="34"/>
      <c r="P941" s="2"/>
      <c r="Q941" s="2"/>
      <c r="R941" s="2"/>
      <c r="S941" s="2"/>
    </row>
    <row r="942">
      <c r="A942" s="26" t="s">
        <v>1721</v>
      </c>
      <c r="B942" s="27">
        <v>153001.0</v>
      </c>
      <c r="C942" s="27" t="s">
        <v>1722</v>
      </c>
      <c r="D942" s="28" t="s">
        <v>28</v>
      </c>
      <c r="E942" s="28">
        <v>630.0</v>
      </c>
      <c r="F942" s="28">
        <v>78.0</v>
      </c>
      <c r="G942" s="28">
        <v>0.0</v>
      </c>
      <c r="H942" s="28" t="s">
        <v>395</v>
      </c>
      <c r="I942" s="30" t="s">
        <v>87</v>
      </c>
      <c r="J942" s="30" t="s">
        <v>1153</v>
      </c>
      <c r="K942" s="31" t="s">
        <v>24</v>
      </c>
      <c r="L942" s="32" t="s">
        <v>25</v>
      </c>
      <c r="M942" s="33"/>
      <c r="N942" s="34"/>
      <c r="O942" s="34"/>
      <c r="P942" s="2"/>
      <c r="Q942" s="2"/>
      <c r="R942" s="2"/>
      <c r="S942" s="2"/>
    </row>
    <row r="943">
      <c r="A943" s="26" t="s">
        <v>1723</v>
      </c>
      <c r="B943" s="27">
        <v>153301.0</v>
      </c>
      <c r="C943" s="27" t="s">
        <v>1724</v>
      </c>
      <c r="D943" s="28" t="s">
        <v>28</v>
      </c>
      <c r="E943" s="28">
        <v>440.0</v>
      </c>
      <c r="F943" s="28">
        <v>86.0</v>
      </c>
      <c r="G943" s="28">
        <v>0.0</v>
      </c>
      <c r="H943" s="28" t="s">
        <v>123</v>
      </c>
      <c r="I943" s="30" t="s">
        <v>176</v>
      </c>
      <c r="J943" s="30">
        <v>0.0</v>
      </c>
      <c r="K943" s="31">
        <v>0.0</v>
      </c>
      <c r="L943" s="32" t="s">
        <v>143</v>
      </c>
      <c r="M943" s="33"/>
      <c r="N943" s="34"/>
      <c r="O943" s="34"/>
      <c r="P943" s="2"/>
      <c r="Q943" s="2"/>
      <c r="R943" s="2"/>
      <c r="S943" s="2"/>
    </row>
    <row r="944">
      <c r="A944" s="26" t="s">
        <v>1725</v>
      </c>
      <c r="B944" s="27">
        <v>153601.0</v>
      </c>
      <c r="C944" s="27" t="s">
        <v>1726</v>
      </c>
      <c r="D944" s="28" t="s">
        <v>28</v>
      </c>
      <c r="E944" s="28">
        <v>440.0</v>
      </c>
      <c r="F944" s="28">
        <v>86.0</v>
      </c>
      <c r="G944" s="28">
        <v>0.0</v>
      </c>
      <c r="H944" s="28" t="s">
        <v>404</v>
      </c>
      <c r="I944" s="30" t="s">
        <v>405</v>
      </c>
      <c r="J944" s="30">
        <v>0.0</v>
      </c>
      <c r="K944" s="31">
        <v>0.0</v>
      </c>
      <c r="L944" s="32" t="s">
        <v>587</v>
      </c>
      <c r="M944" s="33"/>
      <c r="N944" s="36">
        <v>714705.0</v>
      </c>
      <c r="O944" s="36">
        <v>714607.0</v>
      </c>
      <c r="P944" s="2"/>
      <c r="Q944" s="2"/>
      <c r="R944" s="2"/>
      <c r="S944" s="2"/>
    </row>
    <row r="945">
      <c r="A945" s="26" t="s">
        <v>1727</v>
      </c>
      <c r="B945" s="27">
        <v>154001.0</v>
      </c>
      <c r="C945" s="27" t="s">
        <v>1728</v>
      </c>
      <c r="D945" s="28" t="s">
        <v>28</v>
      </c>
      <c r="E945" s="28">
        <v>1352.4</v>
      </c>
      <c r="F945" s="28">
        <v>168.0</v>
      </c>
      <c r="G945" s="28">
        <v>0.0</v>
      </c>
      <c r="H945" s="28" t="s">
        <v>91</v>
      </c>
      <c r="I945" s="30" t="s">
        <v>92</v>
      </c>
      <c r="J945" s="30">
        <v>0.0</v>
      </c>
      <c r="K945" s="31" t="s">
        <v>115</v>
      </c>
      <c r="L945" s="32" t="s">
        <v>1661</v>
      </c>
      <c r="M945" s="33"/>
      <c r="N945" s="34"/>
      <c r="O945" s="34"/>
      <c r="P945" s="2"/>
      <c r="Q945" s="2"/>
      <c r="R945" s="2"/>
      <c r="S945" s="2"/>
    </row>
    <row r="946">
      <c r="A946" s="26" t="s">
        <v>1729</v>
      </c>
      <c r="B946" s="42"/>
      <c r="C946" s="42"/>
      <c r="D946" s="28" t="s">
        <v>28</v>
      </c>
      <c r="E946" s="28">
        <v>440.0</v>
      </c>
      <c r="F946" s="28">
        <v>86.0</v>
      </c>
      <c r="G946" s="28">
        <v>0.0</v>
      </c>
      <c r="H946" s="28" t="s">
        <v>123</v>
      </c>
      <c r="I946" s="30" t="s">
        <v>322</v>
      </c>
      <c r="J946" s="30">
        <v>0.0</v>
      </c>
      <c r="K946" s="31" t="s">
        <v>58</v>
      </c>
      <c r="L946" s="32" t="s">
        <v>143</v>
      </c>
      <c r="M946" s="33"/>
      <c r="N946" s="34"/>
      <c r="O946" s="34"/>
      <c r="P946" s="2"/>
      <c r="Q946" s="2"/>
      <c r="R946" s="2"/>
      <c r="S946" s="2"/>
    </row>
    <row r="947">
      <c r="A947" s="26" t="s">
        <v>1730</v>
      </c>
      <c r="B947" s="27">
        <v>154101.0</v>
      </c>
      <c r="C947" s="27" t="s">
        <v>1731</v>
      </c>
      <c r="D947" s="28" t="s">
        <v>28</v>
      </c>
      <c r="E947" s="28">
        <v>440.0</v>
      </c>
      <c r="F947" s="28">
        <v>86.0</v>
      </c>
      <c r="G947" s="28">
        <v>0.0</v>
      </c>
      <c r="H947" s="28" t="s">
        <v>123</v>
      </c>
      <c r="I947" s="30" t="s">
        <v>322</v>
      </c>
      <c r="J947" s="30">
        <v>0.0</v>
      </c>
      <c r="K947" s="31" t="s">
        <v>24</v>
      </c>
      <c r="L947" s="32" t="s">
        <v>413</v>
      </c>
      <c r="M947" s="33"/>
      <c r="N947" s="34"/>
      <c r="O947" s="34"/>
      <c r="P947" s="2"/>
      <c r="Q947" s="2"/>
      <c r="R947" s="2"/>
      <c r="S947" s="2"/>
    </row>
    <row r="948">
      <c r="A948" s="26" t="s">
        <v>1732</v>
      </c>
      <c r="B948" s="27">
        <v>154201.0</v>
      </c>
      <c r="C948" s="27" t="s">
        <v>1733</v>
      </c>
      <c r="D948" s="28" t="s">
        <v>28</v>
      </c>
      <c r="E948" s="28">
        <v>440.0</v>
      </c>
      <c r="F948" s="28">
        <v>86.0</v>
      </c>
      <c r="G948" s="28">
        <v>0.0</v>
      </c>
      <c r="H948" s="28" t="s">
        <v>123</v>
      </c>
      <c r="I948" s="30" t="s">
        <v>322</v>
      </c>
      <c r="J948" s="30">
        <v>0.0</v>
      </c>
      <c r="K948" s="31" t="s">
        <v>58</v>
      </c>
      <c r="L948" s="32" t="s">
        <v>143</v>
      </c>
      <c r="M948" s="33"/>
      <c r="N948" s="34"/>
      <c r="O948" s="34"/>
      <c r="P948" s="2"/>
      <c r="Q948" s="2"/>
      <c r="R948" s="2"/>
      <c r="S948" s="2"/>
    </row>
    <row r="949">
      <c r="A949" s="26" t="s">
        <v>1734</v>
      </c>
      <c r="B949" s="27" t="s">
        <v>1735</v>
      </c>
      <c r="C949" s="27" t="s">
        <v>1736</v>
      </c>
      <c r="D949" s="28" t="s">
        <v>28</v>
      </c>
      <c r="E949" s="28">
        <v>630.0</v>
      </c>
      <c r="F949" s="28">
        <v>78.0</v>
      </c>
      <c r="G949" s="28">
        <v>0.0</v>
      </c>
      <c r="H949" s="28" t="s">
        <v>395</v>
      </c>
      <c r="I949" s="30" t="s">
        <v>230</v>
      </c>
      <c r="J949" s="30" t="s">
        <v>639</v>
      </c>
      <c r="K949" s="31" t="s">
        <v>58</v>
      </c>
      <c r="L949" s="32" t="s">
        <v>143</v>
      </c>
      <c r="M949" s="33"/>
      <c r="N949" s="36">
        <v>714709.0</v>
      </c>
      <c r="O949" s="34"/>
      <c r="P949" s="2"/>
      <c r="Q949" s="2"/>
      <c r="R949" s="2"/>
      <c r="S949" s="2"/>
    </row>
    <row r="950">
      <c r="A950" s="26" t="s">
        <v>1737</v>
      </c>
      <c r="B950" s="42"/>
      <c r="C950" s="42"/>
      <c r="D950" s="28" t="s">
        <v>28</v>
      </c>
      <c r="E950" s="28">
        <v>1352.4</v>
      </c>
      <c r="F950" s="28">
        <v>168.0</v>
      </c>
      <c r="G950" s="28">
        <v>0.0</v>
      </c>
      <c r="H950" s="28" t="s">
        <v>91</v>
      </c>
      <c r="I950" s="30" t="s">
        <v>230</v>
      </c>
      <c r="J950" s="30">
        <v>0.0</v>
      </c>
      <c r="K950" s="31" t="s">
        <v>24</v>
      </c>
      <c r="L950" s="32" t="s">
        <v>143</v>
      </c>
      <c r="M950" s="33"/>
      <c r="N950" s="34"/>
      <c r="O950" s="34"/>
      <c r="P950" s="2"/>
      <c r="Q950" s="2"/>
      <c r="R950" s="2"/>
      <c r="S950" s="2"/>
    </row>
    <row r="951">
      <c r="A951" s="26" t="s">
        <v>1738</v>
      </c>
      <c r="B951" s="27">
        <v>1545.0</v>
      </c>
      <c r="C951" s="27" t="s">
        <v>1739</v>
      </c>
      <c r="D951" s="28" t="s">
        <v>21</v>
      </c>
      <c r="E951" s="28">
        <v>453.6</v>
      </c>
      <c r="F951" s="28">
        <v>56.0</v>
      </c>
      <c r="G951" s="28">
        <v>0.0</v>
      </c>
      <c r="H951" s="28" t="s">
        <v>22</v>
      </c>
      <c r="I951" s="30" t="s">
        <v>23</v>
      </c>
      <c r="J951" s="30">
        <v>0.0</v>
      </c>
      <c r="K951" s="31" t="s">
        <v>24</v>
      </c>
      <c r="L951" s="32" t="s">
        <v>93</v>
      </c>
      <c r="M951" s="33"/>
      <c r="N951" s="34"/>
      <c r="O951" s="34"/>
      <c r="P951" s="2"/>
      <c r="Q951" s="2"/>
      <c r="R951" s="2"/>
      <c r="S951" s="2"/>
    </row>
    <row r="952">
      <c r="A952" s="26" t="s">
        <v>1740</v>
      </c>
      <c r="B952" s="27">
        <v>154101.0</v>
      </c>
      <c r="C952" s="27" t="s">
        <v>1741</v>
      </c>
      <c r="D952" s="28" t="s">
        <v>28</v>
      </c>
      <c r="E952" s="28">
        <v>440.0</v>
      </c>
      <c r="F952" s="28">
        <v>86.0</v>
      </c>
      <c r="G952" s="28">
        <v>0.0</v>
      </c>
      <c r="H952" s="28" t="s">
        <v>123</v>
      </c>
      <c r="I952" s="30" t="s">
        <v>322</v>
      </c>
      <c r="J952" s="30">
        <v>0.0</v>
      </c>
      <c r="K952" s="31">
        <v>0.0</v>
      </c>
      <c r="L952" s="32" t="s">
        <v>969</v>
      </c>
      <c r="M952" s="33"/>
      <c r="N952" s="36">
        <v>200157.0</v>
      </c>
      <c r="O952" s="36">
        <v>714408.0</v>
      </c>
      <c r="P952" s="2"/>
      <c r="Q952" s="2"/>
      <c r="R952" s="2"/>
      <c r="S952" s="2"/>
    </row>
    <row r="953">
      <c r="A953" s="26" t="s">
        <v>1742</v>
      </c>
      <c r="B953" s="27">
        <v>155002.0</v>
      </c>
      <c r="C953" s="27" t="s">
        <v>1743</v>
      </c>
      <c r="D953" s="28" t="s">
        <v>28</v>
      </c>
      <c r="E953" s="28">
        <v>1352.4</v>
      </c>
      <c r="F953" s="28">
        <v>167.93</v>
      </c>
      <c r="G953" s="28">
        <v>0.0</v>
      </c>
      <c r="H953" s="28" t="s">
        <v>91</v>
      </c>
      <c r="I953" s="30" t="s">
        <v>230</v>
      </c>
      <c r="J953" s="30">
        <v>0.0</v>
      </c>
      <c r="K953" s="31" t="s">
        <v>58</v>
      </c>
      <c r="L953" s="32" t="s">
        <v>969</v>
      </c>
      <c r="M953" s="33"/>
      <c r="N953" s="36">
        <v>714409.0</v>
      </c>
      <c r="O953" s="34"/>
      <c r="P953" s="2"/>
      <c r="Q953" s="2"/>
      <c r="R953" s="2"/>
      <c r="S953" s="2"/>
    </row>
    <row r="954">
      <c r="A954" s="26" t="s">
        <v>1744</v>
      </c>
      <c r="B954" s="27">
        <v>155001.0</v>
      </c>
      <c r="C954" s="27" t="s">
        <v>1745</v>
      </c>
      <c r="D954" s="28" t="s">
        <v>28</v>
      </c>
      <c r="E954" s="28">
        <v>1352.4</v>
      </c>
      <c r="F954" s="28">
        <v>168.0</v>
      </c>
      <c r="G954" s="28">
        <v>0.0</v>
      </c>
      <c r="H954" s="28" t="s">
        <v>91</v>
      </c>
      <c r="I954" s="30" t="s">
        <v>230</v>
      </c>
      <c r="J954" s="30">
        <v>0.0</v>
      </c>
      <c r="K954" s="31" t="s">
        <v>24</v>
      </c>
      <c r="L954" s="32" t="s">
        <v>993</v>
      </c>
      <c r="M954" s="33"/>
      <c r="N954" s="34"/>
      <c r="O954" s="34"/>
      <c r="P954" s="2"/>
      <c r="Q954" s="2"/>
      <c r="R954" s="2"/>
      <c r="S954" s="2"/>
    </row>
    <row r="955">
      <c r="A955" s="26" t="s">
        <v>1746</v>
      </c>
      <c r="B955" s="27">
        <v>155002.0</v>
      </c>
      <c r="C955" s="27" t="s">
        <v>1747</v>
      </c>
      <c r="D955" s="28" t="s">
        <v>28</v>
      </c>
      <c r="E955" s="28">
        <v>1352.4</v>
      </c>
      <c r="F955" s="28">
        <v>168.0</v>
      </c>
      <c r="G955" s="28">
        <v>0.0</v>
      </c>
      <c r="H955" s="28" t="s">
        <v>91</v>
      </c>
      <c r="I955" s="30" t="s">
        <v>230</v>
      </c>
      <c r="J955" s="30">
        <v>0.0</v>
      </c>
      <c r="K955" s="31" t="s">
        <v>115</v>
      </c>
      <c r="L955" s="32" t="s">
        <v>1661</v>
      </c>
      <c r="M955" s="33"/>
      <c r="N955" s="34"/>
      <c r="O955" s="34"/>
      <c r="P955" s="2"/>
      <c r="Q955" s="2"/>
      <c r="R955" s="2"/>
      <c r="S955" s="2"/>
    </row>
    <row r="956">
      <c r="A956" s="26" t="s">
        <v>1748</v>
      </c>
      <c r="B956" s="27">
        <v>155001.0</v>
      </c>
      <c r="C956" s="27" t="s">
        <v>1749</v>
      </c>
      <c r="D956" s="28" t="s">
        <v>28</v>
      </c>
      <c r="E956" s="28">
        <v>1352.4</v>
      </c>
      <c r="F956" s="28">
        <v>168.0</v>
      </c>
      <c r="G956" s="28">
        <v>0.0</v>
      </c>
      <c r="H956" s="28" t="s">
        <v>91</v>
      </c>
      <c r="I956" s="30" t="s">
        <v>230</v>
      </c>
      <c r="J956" s="30">
        <v>0.0</v>
      </c>
      <c r="K956" s="31" t="s">
        <v>115</v>
      </c>
      <c r="L956" s="32" t="s">
        <v>909</v>
      </c>
      <c r="M956" s="33"/>
      <c r="N956" s="36">
        <v>714707.0</v>
      </c>
      <c r="O956" s="34"/>
      <c r="P956" s="2"/>
      <c r="Q956" s="2"/>
      <c r="R956" s="2"/>
      <c r="S956" s="2"/>
    </row>
    <row r="957">
      <c r="A957" s="26" t="s">
        <v>1750</v>
      </c>
      <c r="B957" s="27">
        <v>155601.0</v>
      </c>
      <c r="C957" s="27" t="s">
        <v>1751</v>
      </c>
      <c r="D957" s="28" t="s">
        <v>28</v>
      </c>
      <c r="E957" s="28">
        <v>1352.4</v>
      </c>
      <c r="F957" s="28">
        <v>168.0</v>
      </c>
      <c r="G957" s="28">
        <v>0.0</v>
      </c>
      <c r="H957" s="28" t="s">
        <v>91</v>
      </c>
      <c r="I957" s="30" t="s">
        <v>230</v>
      </c>
      <c r="J957" s="30">
        <v>0.0</v>
      </c>
      <c r="K957" s="31" t="s">
        <v>58</v>
      </c>
      <c r="L957" s="32" t="s">
        <v>143</v>
      </c>
      <c r="M957" s="33"/>
      <c r="N957" s="34"/>
      <c r="O957" s="34"/>
      <c r="P957" s="2"/>
      <c r="Q957" s="2"/>
      <c r="R957" s="2"/>
      <c r="S957" s="2"/>
    </row>
    <row r="958">
      <c r="A958" s="26" t="s">
        <v>1752</v>
      </c>
      <c r="B958" s="27">
        <v>155601.0</v>
      </c>
      <c r="C958" s="27" t="s">
        <v>1753</v>
      </c>
      <c r="D958" s="28" t="s">
        <v>28</v>
      </c>
      <c r="E958" s="28">
        <v>1352.4</v>
      </c>
      <c r="F958" s="28">
        <v>168.0</v>
      </c>
      <c r="G958" s="28">
        <v>0.0</v>
      </c>
      <c r="H958" s="28" t="s">
        <v>91</v>
      </c>
      <c r="I958" s="30" t="s">
        <v>230</v>
      </c>
      <c r="J958" s="30">
        <v>0.0</v>
      </c>
      <c r="K958" s="31" t="s">
        <v>24</v>
      </c>
      <c r="L958" s="32" t="s">
        <v>853</v>
      </c>
      <c r="M958" s="33"/>
      <c r="N958" s="34"/>
      <c r="O958" s="34"/>
      <c r="P958" s="2"/>
      <c r="Q958" s="2"/>
      <c r="R958" s="2"/>
      <c r="S958" s="2"/>
    </row>
    <row r="959">
      <c r="A959" s="26" t="s">
        <v>1754</v>
      </c>
      <c r="B959" s="27">
        <v>155601.0</v>
      </c>
      <c r="C959" s="27" t="s">
        <v>1755</v>
      </c>
      <c r="D959" s="28" t="s">
        <v>99</v>
      </c>
      <c r="E959" s="28">
        <v>42.0</v>
      </c>
      <c r="F959" s="29">
        <v>1.0</v>
      </c>
      <c r="G959" s="28">
        <v>0.0</v>
      </c>
      <c r="H959" s="28" t="s">
        <v>100</v>
      </c>
      <c r="I959" s="30">
        <v>99521.0</v>
      </c>
      <c r="J959" s="30">
        <v>0.0</v>
      </c>
      <c r="K959" s="31" t="s">
        <v>24</v>
      </c>
      <c r="L959" s="32" t="s">
        <v>853</v>
      </c>
      <c r="M959" s="33"/>
      <c r="N959" s="34"/>
      <c r="O959" s="34"/>
      <c r="P959" s="2"/>
      <c r="Q959" s="2"/>
      <c r="R959" s="2"/>
      <c r="S959" s="2"/>
    </row>
    <row r="960">
      <c r="A960" s="26" t="s">
        <v>1756</v>
      </c>
      <c r="B960" s="27">
        <v>156802.0</v>
      </c>
      <c r="C960" s="27" t="s">
        <v>1757</v>
      </c>
      <c r="D960" s="28" t="s">
        <v>28</v>
      </c>
      <c r="E960" s="28">
        <v>1352.4</v>
      </c>
      <c r="F960" s="28">
        <v>168.0</v>
      </c>
      <c r="G960" s="28">
        <v>0.0</v>
      </c>
      <c r="H960" s="28" t="s">
        <v>91</v>
      </c>
      <c r="I960" s="30" t="s">
        <v>92</v>
      </c>
      <c r="J960" s="30">
        <v>0.0</v>
      </c>
      <c r="K960" s="31" t="s">
        <v>115</v>
      </c>
      <c r="L960" s="32" t="s">
        <v>998</v>
      </c>
      <c r="M960" s="33"/>
      <c r="N960" s="34"/>
      <c r="O960" s="34"/>
      <c r="P960" s="2"/>
      <c r="Q960" s="2"/>
      <c r="R960" s="2"/>
      <c r="S960" s="2"/>
    </row>
    <row r="961">
      <c r="A961" s="26" t="s">
        <v>1758</v>
      </c>
      <c r="B961" s="27">
        <v>156802.0</v>
      </c>
      <c r="C961" s="27" t="s">
        <v>1759</v>
      </c>
      <c r="D961" s="28" t="s">
        <v>28</v>
      </c>
      <c r="E961" s="28">
        <v>1352.4</v>
      </c>
      <c r="F961" s="28">
        <v>168.0</v>
      </c>
      <c r="G961" s="28">
        <v>0.0</v>
      </c>
      <c r="H961" s="28" t="s">
        <v>164</v>
      </c>
      <c r="I961" s="30" t="s">
        <v>230</v>
      </c>
      <c r="J961" s="30">
        <v>0.0</v>
      </c>
      <c r="K961" s="31" t="s">
        <v>24</v>
      </c>
      <c r="L961" s="32" t="s">
        <v>143</v>
      </c>
      <c r="M961" s="33"/>
      <c r="N961" s="34"/>
      <c r="O961" s="34"/>
      <c r="P961" s="2"/>
      <c r="Q961" s="2"/>
      <c r="R961" s="2"/>
      <c r="S961" s="2"/>
    </row>
    <row r="962">
      <c r="A962" s="26" t="s">
        <v>1760</v>
      </c>
      <c r="B962" s="27">
        <v>155801.0</v>
      </c>
      <c r="C962" s="27" t="s">
        <v>1761</v>
      </c>
      <c r="D962" s="28" t="s">
        <v>28</v>
      </c>
      <c r="E962" s="28">
        <v>1352.4</v>
      </c>
      <c r="F962" s="28">
        <v>168.0</v>
      </c>
      <c r="G962" s="28">
        <v>0.0</v>
      </c>
      <c r="H962" s="28" t="s">
        <v>91</v>
      </c>
      <c r="I962" s="30" t="s">
        <v>92</v>
      </c>
      <c r="J962" s="30">
        <v>0.0</v>
      </c>
      <c r="K962" s="31" t="s">
        <v>24</v>
      </c>
      <c r="L962" s="32" t="s">
        <v>143</v>
      </c>
      <c r="M962" s="33"/>
      <c r="N962" s="34"/>
      <c r="O962" s="34"/>
      <c r="P962" s="2"/>
      <c r="Q962" s="2"/>
      <c r="R962" s="2"/>
      <c r="S962" s="2"/>
    </row>
    <row r="963">
      <c r="A963" s="26" t="s">
        <v>1762</v>
      </c>
      <c r="B963" s="27">
        <v>155801.0</v>
      </c>
      <c r="C963" s="27" t="s">
        <v>1763</v>
      </c>
      <c r="D963" s="28" t="s">
        <v>28</v>
      </c>
      <c r="E963" s="28">
        <v>1352.4</v>
      </c>
      <c r="F963" s="28">
        <v>168.0</v>
      </c>
      <c r="G963" s="28">
        <v>0.0</v>
      </c>
      <c r="H963" s="28" t="s">
        <v>91</v>
      </c>
      <c r="I963" s="30" t="s">
        <v>92</v>
      </c>
      <c r="J963" s="30">
        <v>0.0</v>
      </c>
      <c r="K963" s="31" t="s">
        <v>58</v>
      </c>
      <c r="L963" s="32" t="s">
        <v>853</v>
      </c>
      <c r="M963" s="33"/>
      <c r="N963" s="34"/>
      <c r="O963" s="34"/>
      <c r="P963" s="2"/>
      <c r="Q963" s="2"/>
      <c r="R963" s="2"/>
      <c r="S963" s="2"/>
    </row>
    <row r="964">
      <c r="A964" s="26" t="s">
        <v>1764</v>
      </c>
      <c r="B964" s="27">
        <v>155801.0</v>
      </c>
      <c r="C964" s="27" t="s">
        <v>1765</v>
      </c>
      <c r="D964" s="28" t="s">
        <v>28</v>
      </c>
      <c r="E964" s="28">
        <v>1352.4</v>
      </c>
      <c r="F964" s="28">
        <v>168.0</v>
      </c>
      <c r="G964" s="28">
        <v>0.0</v>
      </c>
      <c r="H964" s="28" t="s">
        <v>138</v>
      </c>
      <c r="I964" s="30" t="s">
        <v>87</v>
      </c>
      <c r="J964" s="30">
        <v>0.0</v>
      </c>
      <c r="K964" s="31" t="s">
        <v>115</v>
      </c>
      <c r="L964" s="32" t="s">
        <v>1584</v>
      </c>
      <c r="M964" s="33"/>
      <c r="N964" s="34"/>
      <c r="O964" s="34"/>
      <c r="P964" s="2"/>
      <c r="Q964" s="2"/>
      <c r="R964" s="2"/>
      <c r="S964" s="2"/>
    </row>
    <row r="965">
      <c r="A965" s="26" t="s">
        <v>1766</v>
      </c>
      <c r="B965" s="27">
        <v>155801.0</v>
      </c>
      <c r="C965" s="27" t="s">
        <v>1767</v>
      </c>
      <c r="D965" s="28" t="s">
        <v>21</v>
      </c>
      <c r="E965" s="28">
        <v>453.6</v>
      </c>
      <c r="F965" s="28">
        <v>56.0</v>
      </c>
      <c r="G965" s="28">
        <v>0.0</v>
      </c>
      <c r="H965" s="28" t="s">
        <v>1768</v>
      </c>
      <c r="I965" s="38"/>
      <c r="J965" s="38"/>
      <c r="K965" s="31" t="s">
        <v>24</v>
      </c>
      <c r="L965" s="32" t="s">
        <v>1584</v>
      </c>
      <c r="M965" s="33"/>
      <c r="N965" s="34"/>
      <c r="O965" s="34"/>
      <c r="P965" s="2"/>
      <c r="Q965" s="2"/>
      <c r="R965" s="2"/>
      <c r="S965" s="2"/>
    </row>
    <row r="966">
      <c r="A966" s="26" t="s">
        <v>1769</v>
      </c>
      <c r="B966" s="27">
        <v>155801.0</v>
      </c>
      <c r="C966" s="27" t="s">
        <v>1770</v>
      </c>
      <c r="D966" s="28" t="s">
        <v>28</v>
      </c>
      <c r="E966" s="28">
        <v>440.0</v>
      </c>
      <c r="F966" s="28">
        <v>86.0</v>
      </c>
      <c r="G966" s="28">
        <v>0.0</v>
      </c>
      <c r="H966" s="28" t="s">
        <v>123</v>
      </c>
      <c r="I966" s="30" t="s">
        <v>176</v>
      </c>
      <c r="J966" s="30">
        <v>0.0</v>
      </c>
      <c r="K966" s="31">
        <v>0.0</v>
      </c>
      <c r="L966" s="32" t="s">
        <v>143</v>
      </c>
      <c r="M966" s="33"/>
      <c r="N966" s="34"/>
      <c r="O966" s="34"/>
      <c r="P966" s="2"/>
      <c r="Q966" s="2"/>
      <c r="R966" s="2"/>
      <c r="S966" s="2"/>
    </row>
    <row r="967">
      <c r="A967" s="26" t="s">
        <v>1771</v>
      </c>
      <c r="B967" s="27">
        <v>155801.0</v>
      </c>
      <c r="C967" s="27" t="s">
        <v>1772</v>
      </c>
      <c r="D967" s="28" t="s">
        <v>28</v>
      </c>
      <c r="E967" s="28">
        <v>440.0</v>
      </c>
      <c r="F967" s="28">
        <v>86.05</v>
      </c>
      <c r="G967" s="28">
        <v>0.0</v>
      </c>
      <c r="H967" s="28" t="s">
        <v>123</v>
      </c>
      <c r="I967" s="30" t="s">
        <v>176</v>
      </c>
      <c r="J967" s="30">
        <v>0.0</v>
      </c>
      <c r="K967" s="31" t="s">
        <v>24</v>
      </c>
      <c r="L967" s="32" t="s">
        <v>1111</v>
      </c>
      <c r="M967" s="33"/>
      <c r="N967" s="34"/>
      <c r="O967" s="34"/>
      <c r="P967" s="2"/>
      <c r="Q967" s="2"/>
      <c r="R967" s="2"/>
      <c r="S967" s="2"/>
    </row>
    <row r="968">
      <c r="A968" s="26" t="s">
        <v>1773</v>
      </c>
      <c r="B968" s="27">
        <v>155801.0</v>
      </c>
      <c r="C968" s="27" t="s">
        <v>1774</v>
      </c>
      <c r="D968" s="28" t="s">
        <v>28</v>
      </c>
      <c r="E968" s="28">
        <v>440.0</v>
      </c>
      <c r="F968" s="28">
        <v>86.0</v>
      </c>
      <c r="G968" s="28">
        <v>0.0</v>
      </c>
      <c r="H968" s="28" t="s">
        <v>123</v>
      </c>
      <c r="I968" s="30" t="s">
        <v>176</v>
      </c>
      <c r="J968" s="30">
        <v>0.0</v>
      </c>
      <c r="K968" s="31" t="s">
        <v>58</v>
      </c>
      <c r="L968" s="32" t="s">
        <v>853</v>
      </c>
      <c r="M968" s="33"/>
      <c r="N968" s="34"/>
      <c r="O968" s="34"/>
      <c r="P968" s="2"/>
      <c r="Q968" s="2"/>
      <c r="R968" s="2"/>
      <c r="S968" s="2"/>
    </row>
    <row r="969">
      <c r="A969" s="26" t="s">
        <v>1775</v>
      </c>
      <c r="B969" s="27">
        <v>155801.0</v>
      </c>
      <c r="C969" s="27" t="s">
        <v>1776</v>
      </c>
      <c r="D969" s="28" t="s">
        <v>28</v>
      </c>
      <c r="E969" s="28">
        <v>440.0</v>
      </c>
      <c r="F969" s="28">
        <v>86.0</v>
      </c>
      <c r="G969" s="28">
        <v>0.0</v>
      </c>
      <c r="H969" s="28" t="s">
        <v>123</v>
      </c>
      <c r="I969" s="30" t="s">
        <v>176</v>
      </c>
      <c r="J969" s="30">
        <v>0.0</v>
      </c>
      <c r="K969" s="31" t="s">
        <v>24</v>
      </c>
      <c r="L969" s="32" t="s">
        <v>413</v>
      </c>
      <c r="M969" s="33"/>
      <c r="N969" s="34"/>
      <c r="O969" s="34"/>
      <c r="P969" s="2"/>
      <c r="Q969" s="2"/>
      <c r="R969" s="2"/>
      <c r="S969" s="2"/>
    </row>
    <row r="970">
      <c r="A970" s="26" t="s">
        <v>1777</v>
      </c>
      <c r="B970" s="27">
        <v>155801.0</v>
      </c>
      <c r="C970" s="27" t="s">
        <v>1778</v>
      </c>
      <c r="D970" s="28" t="s">
        <v>28</v>
      </c>
      <c r="E970" s="28">
        <v>440.0</v>
      </c>
      <c r="F970" s="28">
        <v>86.0</v>
      </c>
      <c r="G970" s="28">
        <v>0.0</v>
      </c>
      <c r="H970" s="28" t="s">
        <v>123</v>
      </c>
      <c r="I970" s="30" t="s">
        <v>176</v>
      </c>
      <c r="J970" s="30">
        <v>0.0</v>
      </c>
      <c r="K970" s="31" t="s">
        <v>24</v>
      </c>
      <c r="L970" s="32" t="s">
        <v>209</v>
      </c>
      <c r="M970" s="33"/>
      <c r="N970" s="34"/>
      <c r="O970" s="34"/>
      <c r="P970" s="2"/>
      <c r="Q970" s="2"/>
      <c r="R970" s="2"/>
      <c r="S970" s="2"/>
    </row>
    <row r="971">
      <c r="A971" s="26" t="s">
        <v>1779</v>
      </c>
      <c r="B971" s="27">
        <v>155801.0</v>
      </c>
      <c r="C971" s="27" t="s">
        <v>1780</v>
      </c>
      <c r="D971" s="28" t="s">
        <v>28</v>
      </c>
      <c r="E971" s="28">
        <v>440.0</v>
      </c>
      <c r="F971" s="28">
        <v>86.0</v>
      </c>
      <c r="G971" s="28">
        <v>0.0</v>
      </c>
      <c r="H971" s="28" t="s">
        <v>123</v>
      </c>
      <c r="I971" s="30" t="s">
        <v>176</v>
      </c>
      <c r="J971" s="30">
        <v>0.0</v>
      </c>
      <c r="K971" s="31" t="s">
        <v>24</v>
      </c>
      <c r="L971" s="32" t="s">
        <v>88</v>
      </c>
      <c r="M971" s="33"/>
      <c r="N971" s="34"/>
      <c r="O971" s="34"/>
      <c r="P971" s="2"/>
      <c r="Q971" s="2"/>
      <c r="R971" s="2"/>
      <c r="S971" s="2"/>
    </row>
    <row r="972">
      <c r="A972" s="26" t="s">
        <v>1781</v>
      </c>
      <c r="B972" s="27">
        <v>155801.0</v>
      </c>
      <c r="C972" s="27" t="s">
        <v>1782</v>
      </c>
      <c r="D972" s="28" t="s">
        <v>28</v>
      </c>
      <c r="E972" s="28">
        <v>1352.4</v>
      </c>
      <c r="F972" s="28">
        <v>168.0</v>
      </c>
      <c r="G972" s="28">
        <v>0.0</v>
      </c>
      <c r="H972" s="28" t="s">
        <v>91</v>
      </c>
      <c r="I972" s="38"/>
      <c r="J972" s="38"/>
      <c r="K972" s="31" t="s">
        <v>24</v>
      </c>
      <c r="L972" s="32" t="s">
        <v>998</v>
      </c>
      <c r="M972" s="33"/>
      <c r="N972" s="34"/>
      <c r="O972" s="34"/>
      <c r="P972" s="2"/>
      <c r="Q972" s="2"/>
      <c r="R972" s="2"/>
      <c r="S972" s="2"/>
    </row>
    <row r="973">
      <c r="A973" s="26" t="s">
        <v>1783</v>
      </c>
      <c r="B973" s="27">
        <v>156001.0</v>
      </c>
      <c r="C973" s="27" t="s">
        <v>1784</v>
      </c>
      <c r="D973" s="28" t="s">
        <v>28</v>
      </c>
      <c r="E973" s="28">
        <v>1352.4</v>
      </c>
      <c r="F973" s="28">
        <v>168.0</v>
      </c>
      <c r="G973" s="28">
        <v>0.0</v>
      </c>
      <c r="H973" s="28" t="s">
        <v>91</v>
      </c>
      <c r="I973" s="38"/>
      <c r="J973" s="38"/>
      <c r="K973" s="31" t="s">
        <v>24</v>
      </c>
      <c r="L973" s="32" t="s">
        <v>998</v>
      </c>
      <c r="M973" s="33"/>
      <c r="N973" s="34"/>
      <c r="O973" s="34"/>
      <c r="P973" s="2"/>
      <c r="Q973" s="2"/>
      <c r="R973" s="2"/>
      <c r="S973" s="2"/>
    </row>
    <row r="974">
      <c r="A974" s="26" t="s">
        <v>1785</v>
      </c>
      <c r="B974" s="27">
        <v>156101.0</v>
      </c>
      <c r="C974" s="27" t="s">
        <v>1786</v>
      </c>
      <c r="D974" s="28" t="s">
        <v>28</v>
      </c>
      <c r="E974" s="28">
        <v>440.0</v>
      </c>
      <c r="F974" s="28">
        <v>86.0</v>
      </c>
      <c r="G974" s="28" t="s">
        <v>738</v>
      </c>
      <c r="H974" s="28" t="s">
        <v>739</v>
      </c>
      <c r="I974" s="30" t="s">
        <v>302</v>
      </c>
      <c r="J974" s="30">
        <v>0.0</v>
      </c>
      <c r="K974" s="31" t="s">
        <v>24</v>
      </c>
      <c r="L974" s="32" t="s">
        <v>143</v>
      </c>
      <c r="M974" s="33"/>
      <c r="N974" s="34"/>
      <c r="O974" s="34"/>
      <c r="P974" s="2"/>
      <c r="Q974" s="2"/>
      <c r="R974" s="2"/>
      <c r="S974" s="2"/>
    </row>
    <row r="975">
      <c r="A975" s="26" t="s">
        <v>1787</v>
      </c>
      <c r="B975" s="27">
        <v>156201.0</v>
      </c>
      <c r="C975" s="27" t="s">
        <v>1788</v>
      </c>
      <c r="D975" s="28" t="s">
        <v>28</v>
      </c>
      <c r="E975" s="28">
        <v>440.0</v>
      </c>
      <c r="F975" s="28">
        <v>86.0</v>
      </c>
      <c r="G975" s="28">
        <v>0.0</v>
      </c>
      <c r="H975" s="28" t="s">
        <v>1789</v>
      </c>
      <c r="I975" s="38"/>
      <c r="J975" s="38"/>
      <c r="K975" s="31" t="s">
        <v>58</v>
      </c>
      <c r="L975" s="32" t="s">
        <v>647</v>
      </c>
      <c r="M975" s="33"/>
      <c r="N975" s="36">
        <v>712604.0</v>
      </c>
      <c r="O975" s="34"/>
      <c r="P975" s="2"/>
      <c r="Q975" s="2"/>
      <c r="R975" s="2"/>
      <c r="S975" s="2"/>
    </row>
    <row r="976">
      <c r="A976" s="26" t="s">
        <v>1790</v>
      </c>
      <c r="B976" s="27">
        <v>156401.0</v>
      </c>
      <c r="C976" s="27" t="s">
        <v>1791</v>
      </c>
      <c r="D976" s="28" t="s">
        <v>28</v>
      </c>
      <c r="E976" s="28">
        <v>1352.4</v>
      </c>
      <c r="F976" s="28">
        <v>168.0</v>
      </c>
      <c r="G976" s="28">
        <v>0.0</v>
      </c>
      <c r="H976" s="28" t="s">
        <v>164</v>
      </c>
      <c r="I976" s="30" t="s">
        <v>92</v>
      </c>
      <c r="J976" s="30">
        <v>0.0</v>
      </c>
      <c r="K976" s="31" t="s">
        <v>115</v>
      </c>
      <c r="L976" s="32" t="s">
        <v>67</v>
      </c>
      <c r="M976" s="33"/>
      <c r="N976" s="36">
        <v>714307.0</v>
      </c>
      <c r="O976" s="34"/>
      <c r="P976" s="2"/>
      <c r="Q976" s="2"/>
      <c r="R976" s="2"/>
      <c r="S976" s="2"/>
    </row>
    <row r="977">
      <c r="A977" s="26" t="s">
        <v>1792</v>
      </c>
      <c r="B977" s="27">
        <v>156401.0</v>
      </c>
      <c r="C977" s="27" t="s">
        <v>1793</v>
      </c>
      <c r="D977" s="28" t="s">
        <v>28</v>
      </c>
      <c r="E977" s="28">
        <v>440.0</v>
      </c>
      <c r="F977" s="28">
        <v>86.0</v>
      </c>
      <c r="G977" s="28">
        <v>0.0</v>
      </c>
      <c r="H977" s="28" t="s">
        <v>123</v>
      </c>
      <c r="I977" s="30" t="s">
        <v>176</v>
      </c>
      <c r="J977" s="30">
        <v>0.0</v>
      </c>
      <c r="K977" s="31" t="s">
        <v>24</v>
      </c>
      <c r="L977" s="32" t="s">
        <v>67</v>
      </c>
      <c r="M977" s="33"/>
      <c r="N977" s="34"/>
      <c r="O977" s="34"/>
      <c r="P977" s="2"/>
      <c r="Q977" s="2"/>
      <c r="R977" s="2"/>
      <c r="S977" s="2"/>
    </row>
    <row r="978">
      <c r="A978" s="26" t="s">
        <v>1794</v>
      </c>
      <c r="B978" s="27">
        <v>156401.0</v>
      </c>
      <c r="C978" s="27" t="s">
        <v>1795</v>
      </c>
      <c r="D978" s="28" t="s">
        <v>99</v>
      </c>
      <c r="E978" s="28">
        <v>42.0</v>
      </c>
      <c r="F978" s="29">
        <v>1.0</v>
      </c>
      <c r="G978" s="28">
        <v>0.0</v>
      </c>
      <c r="H978" s="28" t="s">
        <v>100</v>
      </c>
      <c r="I978" s="30">
        <v>99521.0</v>
      </c>
      <c r="J978" s="30">
        <v>0.0</v>
      </c>
      <c r="K978" s="31" t="s">
        <v>24</v>
      </c>
      <c r="L978" s="32" t="s">
        <v>67</v>
      </c>
      <c r="M978" s="33"/>
      <c r="N978" s="34"/>
      <c r="O978" s="34"/>
      <c r="P978" s="2"/>
      <c r="Q978" s="2"/>
      <c r="R978" s="2"/>
      <c r="S978" s="2"/>
    </row>
    <row r="979">
      <c r="A979" s="26" t="s">
        <v>1796</v>
      </c>
      <c r="B979" s="27">
        <v>156501.0</v>
      </c>
      <c r="C979" s="27" t="s">
        <v>1797</v>
      </c>
      <c r="D979" s="28" t="s">
        <v>28</v>
      </c>
      <c r="E979" s="28">
        <v>1008.0</v>
      </c>
      <c r="F979" s="28">
        <v>125.0</v>
      </c>
      <c r="G979" s="28">
        <v>0.0</v>
      </c>
      <c r="H979" s="28">
        <v>9916.0</v>
      </c>
      <c r="I979" s="38"/>
      <c r="J979" s="38"/>
      <c r="K979" s="31" t="s">
        <v>58</v>
      </c>
      <c r="L979" s="32" t="s">
        <v>88</v>
      </c>
      <c r="M979" s="33"/>
      <c r="N979" s="34"/>
      <c r="O979" s="34"/>
      <c r="P979" s="2"/>
      <c r="Q979" s="2"/>
      <c r="R979" s="2"/>
      <c r="S979" s="2"/>
    </row>
    <row r="980">
      <c r="A980" s="26" t="s">
        <v>1798</v>
      </c>
      <c r="B980" s="27">
        <v>156502.0</v>
      </c>
      <c r="C980" s="27" t="s">
        <v>1799</v>
      </c>
      <c r="D980" s="28" t="s">
        <v>28</v>
      </c>
      <c r="E980" s="28">
        <v>1352.4</v>
      </c>
      <c r="F980" s="28">
        <v>168.0</v>
      </c>
      <c r="G980" s="28">
        <v>0.0</v>
      </c>
      <c r="H980" s="28" t="s">
        <v>91</v>
      </c>
      <c r="I980" s="30" t="s">
        <v>92</v>
      </c>
      <c r="J980" s="30" t="s">
        <v>196</v>
      </c>
      <c r="K980" s="31" t="s">
        <v>24</v>
      </c>
      <c r="L980" s="32" t="s">
        <v>25</v>
      </c>
      <c r="M980" s="33"/>
      <c r="N980" s="34"/>
      <c r="O980" s="34"/>
      <c r="P980" s="2"/>
      <c r="Q980" s="2"/>
      <c r="R980" s="2"/>
      <c r="S980" s="2"/>
    </row>
    <row r="981">
      <c r="A981" s="26" t="s">
        <v>1800</v>
      </c>
      <c r="B981" s="27">
        <v>156501.0</v>
      </c>
      <c r="C981" s="27" t="s">
        <v>1801</v>
      </c>
      <c r="D981" s="28" t="s">
        <v>28</v>
      </c>
      <c r="E981" s="28">
        <v>1352.4</v>
      </c>
      <c r="F981" s="28">
        <v>168.0</v>
      </c>
      <c r="G981" s="28">
        <v>0.0</v>
      </c>
      <c r="H981" s="28" t="s">
        <v>164</v>
      </c>
      <c r="I981" s="30" t="s">
        <v>92</v>
      </c>
      <c r="J981" s="30">
        <v>0.0</v>
      </c>
      <c r="K981" s="31" t="s">
        <v>58</v>
      </c>
      <c r="L981" s="32" t="s">
        <v>143</v>
      </c>
      <c r="M981" s="33"/>
      <c r="N981" s="34"/>
      <c r="O981" s="34"/>
      <c r="P981" s="2"/>
      <c r="Q981" s="2"/>
      <c r="R981" s="2"/>
      <c r="S981" s="2"/>
    </row>
    <row r="982">
      <c r="A982" s="26" t="s">
        <v>1802</v>
      </c>
      <c r="B982" s="27">
        <v>156501.0</v>
      </c>
      <c r="C982" s="27" t="s">
        <v>1803</v>
      </c>
      <c r="D982" s="28" t="s">
        <v>28</v>
      </c>
      <c r="E982" s="28">
        <v>1352.4</v>
      </c>
      <c r="F982" s="28">
        <v>168.0</v>
      </c>
      <c r="G982" s="28">
        <v>0.0</v>
      </c>
      <c r="H982" s="28" t="s">
        <v>91</v>
      </c>
      <c r="I982" s="30" t="s">
        <v>92</v>
      </c>
      <c r="J982" s="30">
        <v>0.0</v>
      </c>
      <c r="K982" s="31" t="s">
        <v>58</v>
      </c>
      <c r="L982" s="32" t="s">
        <v>853</v>
      </c>
      <c r="M982" s="33"/>
      <c r="N982" s="34"/>
      <c r="O982" s="34"/>
      <c r="P982" s="2"/>
      <c r="Q982" s="2"/>
      <c r="R982" s="2"/>
      <c r="S982" s="2"/>
    </row>
    <row r="983">
      <c r="A983" s="26" t="s">
        <v>1804</v>
      </c>
      <c r="B983" s="27">
        <v>156501.0</v>
      </c>
      <c r="C983" s="27" t="s">
        <v>1805</v>
      </c>
      <c r="D983" s="28" t="s">
        <v>28</v>
      </c>
      <c r="E983" s="28">
        <v>1352.4</v>
      </c>
      <c r="F983" s="28">
        <v>168.0</v>
      </c>
      <c r="G983" s="28">
        <v>0.0</v>
      </c>
      <c r="H983" s="28" t="s">
        <v>91</v>
      </c>
      <c r="I983" s="30" t="s">
        <v>87</v>
      </c>
      <c r="J983" s="30">
        <v>0.0</v>
      </c>
      <c r="K983" s="31" t="s">
        <v>58</v>
      </c>
      <c r="L983" s="32" t="s">
        <v>1107</v>
      </c>
      <c r="M983" s="33"/>
      <c r="N983" s="34"/>
      <c r="O983" s="34"/>
      <c r="P983" s="2"/>
      <c r="Q983" s="2"/>
      <c r="R983" s="2"/>
      <c r="S983" s="2"/>
    </row>
    <row r="984">
      <c r="A984" s="26" t="s">
        <v>1806</v>
      </c>
      <c r="B984" s="27">
        <v>156501.0</v>
      </c>
      <c r="C984" s="27" t="s">
        <v>1807</v>
      </c>
      <c r="D984" s="28" t="s">
        <v>28</v>
      </c>
      <c r="E984" s="28">
        <v>1352.4</v>
      </c>
      <c r="F984" s="28">
        <v>168.0</v>
      </c>
      <c r="G984" s="28">
        <v>0.0</v>
      </c>
      <c r="H984" s="28" t="s">
        <v>91</v>
      </c>
      <c r="I984" s="30" t="s">
        <v>92</v>
      </c>
      <c r="J984" s="30">
        <v>0.0</v>
      </c>
      <c r="K984" s="31" t="s">
        <v>24</v>
      </c>
      <c r="L984" s="32" t="s">
        <v>1808</v>
      </c>
      <c r="M984" s="33"/>
      <c r="N984" s="34"/>
      <c r="O984" s="34"/>
      <c r="P984" s="2"/>
      <c r="Q984" s="2"/>
      <c r="R984" s="2"/>
      <c r="S984" s="2"/>
    </row>
    <row r="985">
      <c r="A985" s="26" t="s">
        <v>1809</v>
      </c>
      <c r="B985" s="27">
        <v>156501.0</v>
      </c>
      <c r="C985" s="27" t="s">
        <v>1810</v>
      </c>
      <c r="D985" s="28" t="s">
        <v>28</v>
      </c>
      <c r="E985" s="28">
        <v>1352.4</v>
      </c>
      <c r="F985" s="28">
        <v>168.0</v>
      </c>
      <c r="G985" s="28">
        <v>0.0</v>
      </c>
      <c r="H985" s="28" t="s">
        <v>164</v>
      </c>
      <c r="I985" s="30" t="s">
        <v>92</v>
      </c>
      <c r="J985" s="30">
        <v>0.0</v>
      </c>
      <c r="K985" s="31" t="s">
        <v>115</v>
      </c>
      <c r="L985" s="32" t="s">
        <v>67</v>
      </c>
      <c r="M985" s="33"/>
      <c r="N985" s="34"/>
      <c r="O985" s="34"/>
      <c r="P985" s="2"/>
      <c r="Q985" s="2"/>
      <c r="R985" s="2"/>
      <c r="S985" s="2"/>
    </row>
    <row r="986">
      <c r="A986" s="26" t="s">
        <v>1811</v>
      </c>
      <c r="B986" s="27">
        <v>156501.0</v>
      </c>
      <c r="C986" s="27" t="s">
        <v>1812</v>
      </c>
      <c r="D986" s="28" t="s">
        <v>28</v>
      </c>
      <c r="E986" s="28">
        <v>440.0</v>
      </c>
      <c r="F986" s="28">
        <v>86.0</v>
      </c>
      <c r="G986" s="28">
        <v>0.0</v>
      </c>
      <c r="H986" s="28" t="s">
        <v>123</v>
      </c>
      <c r="I986" s="30" t="s">
        <v>176</v>
      </c>
      <c r="J986" s="30">
        <v>0.0</v>
      </c>
      <c r="K986" s="31" t="s">
        <v>24</v>
      </c>
      <c r="L986" s="32" t="s">
        <v>413</v>
      </c>
      <c r="M986" s="33"/>
      <c r="N986" s="34"/>
      <c r="O986" s="34"/>
      <c r="P986" s="2"/>
      <c r="Q986" s="2"/>
      <c r="R986" s="2"/>
      <c r="S986" s="2"/>
    </row>
    <row r="987">
      <c r="A987" s="26" t="s">
        <v>1813</v>
      </c>
      <c r="B987" s="27">
        <v>156501.0</v>
      </c>
      <c r="C987" s="27" t="s">
        <v>1814</v>
      </c>
      <c r="D987" s="28" t="s">
        <v>28</v>
      </c>
      <c r="E987" s="28">
        <v>440.0</v>
      </c>
      <c r="F987" s="28">
        <v>86.0</v>
      </c>
      <c r="G987" s="28">
        <v>0.0</v>
      </c>
      <c r="H987" s="28" t="s">
        <v>123</v>
      </c>
      <c r="I987" s="30" t="s">
        <v>176</v>
      </c>
      <c r="J987" s="30">
        <v>0.0</v>
      </c>
      <c r="K987" s="31" t="s">
        <v>58</v>
      </c>
      <c r="L987" s="32" t="s">
        <v>67</v>
      </c>
      <c r="M987" s="33"/>
      <c r="N987" s="36">
        <v>714301.0</v>
      </c>
      <c r="O987" s="34"/>
      <c r="P987" s="2"/>
      <c r="Q987" s="2"/>
      <c r="R987" s="2"/>
      <c r="S987" s="2"/>
    </row>
    <row r="988">
      <c r="A988" s="26" t="s">
        <v>1815</v>
      </c>
      <c r="B988" s="27">
        <v>156501.0</v>
      </c>
      <c r="C988" s="27" t="s">
        <v>1816</v>
      </c>
      <c r="D988" s="28" t="s">
        <v>99</v>
      </c>
      <c r="E988" s="28">
        <v>42.0</v>
      </c>
      <c r="F988" s="29">
        <v>1.0</v>
      </c>
      <c r="G988" s="28">
        <v>0.0</v>
      </c>
      <c r="H988" s="28" t="s">
        <v>100</v>
      </c>
      <c r="I988" s="30">
        <v>99521.0</v>
      </c>
      <c r="J988" s="30">
        <v>0.0</v>
      </c>
      <c r="K988" s="31" t="s">
        <v>24</v>
      </c>
      <c r="L988" s="32" t="s">
        <v>143</v>
      </c>
      <c r="M988" s="33"/>
      <c r="N988" s="34"/>
      <c r="O988" s="34"/>
      <c r="P988" s="2"/>
      <c r="Q988" s="2"/>
      <c r="R988" s="2"/>
      <c r="S988" s="2"/>
    </row>
    <row r="989">
      <c r="A989" s="26" t="s">
        <v>1817</v>
      </c>
      <c r="B989" s="27">
        <v>155801.0</v>
      </c>
      <c r="C989" s="27" t="s">
        <v>1818</v>
      </c>
      <c r="D989" s="28" t="s">
        <v>28</v>
      </c>
      <c r="E989" s="28">
        <v>1352.4</v>
      </c>
      <c r="F989" s="28">
        <v>168.0</v>
      </c>
      <c r="G989" s="28">
        <v>0.0</v>
      </c>
      <c r="H989" s="28" t="s">
        <v>91</v>
      </c>
      <c r="I989" s="30" t="s">
        <v>87</v>
      </c>
      <c r="J989" s="30">
        <v>0.0</v>
      </c>
      <c r="K989" s="31" t="s">
        <v>58</v>
      </c>
      <c r="L989" s="32" t="s">
        <v>1035</v>
      </c>
      <c r="M989" s="33"/>
      <c r="N989" s="36">
        <v>714309.0</v>
      </c>
      <c r="O989" s="34"/>
      <c r="P989" s="2"/>
      <c r="Q989" s="2"/>
      <c r="R989" s="2"/>
      <c r="S989" s="2"/>
    </row>
    <row r="990">
      <c r="A990" s="26" t="s">
        <v>1819</v>
      </c>
      <c r="B990" s="27">
        <v>156701.0</v>
      </c>
      <c r="C990" s="27" t="s">
        <v>1820</v>
      </c>
      <c r="D990" s="28" t="s">
        <v>28</v>
      </c>
      <c r="E990" s="28">
        <v>1008.0</v>
      </c>
      <c r="F990" s="28">
        <v>125.0</v>
      </c>
      <c r="G990" s="28">
        <v>0.0</v>
      </c>
      <c r="H990" s="28" t="s">
        <v>195</v>
      </c>
      <c r="I990" s="30" t="s">
        <v>66</v>
      </c>
      <c r="J990" s="30" t="s">
        <v>196</v>
      </c>
      <c r="K990" s="31" t="s">
        <v>24</v>
      </c>
      <c r="L990" s="32" t="s">
        <v>197</v>
      </c>
      <c r="M990" s="33"/>
      <c r="N990" s="34"/>
      <c r="O990" s="34"/>
      <c r="P990" s="2"/>
      <c r="Q990" s="2"/>
      <c r="R990" s="2"/>
      <c r="S990" s="2"/>
    </row>
    <row r="991">
      <c r="A991" s="26" t="s">
        <v>1821</v>
      </c>
      <c r="B991" s="27">
        <v>156701.0</v>
      </c>
      <c r="C991" s="27" t="s">
        <v>1822</v>
      </c>
      <c r="D991" s="28" t="s">
        <v>28</v>
      </c>
      <c r="E991" s="28">
        <v>1008.0</v>
      </c>
      <c r="F991" s="28">
        <v>125.0</v>
      </c>
      <c r="G991" s="28">
        <v>0.0</v>
      </c>
      <c r="H991" s="28" t="s">
        <v>86</v>
      </c>
      <c r="I991" s="30" t="s">
        <v>87</v>
      </c>
      <c r="J991" s="30" t="s">
        <v>196</v>
      </c>
      <c r="K991" s="31" t="s">
        <v>24</v>
      </c>
      <c r="L991" s="32" t="s">
        <v>542</v>
      </c>
      <c r="M991" s="33"/>
      <c r="N991" s="36">
        <v>714506.0</v>
      </c>
      <c r="O991" s="34"/>
      <c r="P991" s="2"/>
      <c r="Q991" s="2"/>
      <c r="R991" s="2"/>
      <c r="S991" s="2"/>
    </row>
    <row r="992">
      <c r="A992" s="26" t="s">
        <v>1823</v>
      </c>
      <c r="B992" s="27">
        <v>156701.0</v>
      </c>
      <c r="C992" s="27" t="s">
        <v>1824</v>
      </c>
      <c r="D992" s="28" t="s">
        <v>28</v>
      </c>
      <c r="E992" s="28">
        <v>1008.0</v>
      </c>
      <c r="F992" s="28">
        <v>125.0</v>
      </c>
      <c r="G992" s="28">
        <v>0.0</v>
      </c>
      <c r="H992" s="28" t="s">
        <v>86</v>
      </c>
      <c r="I992" s="30" t="s">
        <v>66</v>
      </c>
      <c r="J992" s="30" t="s">
        <v>196</v>
      </c>
      <c r="K992" s="31">
        <v>0.0</v>
      </c>
      <c r="L992" s="32" t="s">
        <v>143</v>
      </c>
      <c r="M992" s="33"/>
      <c r="N992" s="34"/>
      <c r="O992" s="34"/>
      <c r="P992" s="2"/>
      <c r="Q992" s="2"/>
      <c r="R992" s="2"/>
      <c r="S992" s="2"/>
    </row>
    <row r="993">
      <c r="A993" s="26" t="s">
        <v>1825</v>
      </c>
      <c r="B993" s="27">
        <v>192001.0</v>
      </c>
      <c r="C993" s="27" t="s">
        <v>1826</v>
      </c>
      <c r="D993" s="28" t="s">
        <v>28</v>
      </c>
      <c r="E993" s="28">
        <v>1352.4</v>
      </c>
      <c r="F993" s="28">
        <v>168.0</v>
      </c>
      <c r="G993" s="28" t="s">
        <v>96</v>
      </c>
      <c r="H993" s="28" t="s">
        <v>97</v>
      </c>
      <c r="I993" s="30" t="s">
        <v>87</v>
      </c>
      <c r="J993" s="30">
        <v>0.0</v>
      </c>
      <c r="K993" s="31">
        <v>0.0</v>
      </c>
      <c r="L993" s="32" t="s">
        <v>587</v>
      </c>
      <c r="M993" s="33"/>
      <c r="N993" s="36">
        <v>200124.0</v>
      </c>
      <c r="O993" s="36">
        <v>714605.0</v>
      </c>
      <c r="P993" s="2"/>
      <c r="Q993" s="2"/>
      <c r="R993" s="2"/>
      <c r="S993" s="2"/>
    </row>
    <row r="994">
      <c r="A994" s="26" t="s">
        <v>1827</v>
      </c>
      <c r="B994" s="27">
        <v>192001.0</v>
      </c>
      <c r="C994" s="27" t="s">
        <v>1828</v>
      </c>
      <c r="D994" s="28" t="s">
        <v>28</v>
      </c>
      <c r="E994" s="28">
        <v>1352.4</v>
      </c>
      <c r="F994" s="28">
        <v>168.0</v>
      </c>
      <c r="G994" s="28" t="s">
        <v>96</v>
      </c>
      <c r="H994" s="28" t="s">
        <v>97</v>
      </c>
      <c r="I994" s="30" t="s">
        <v>87</v>
      </c>
      <c r="J994" s="30">
        <v>0.0</v>
      </c>
      <c r="K994" s="31">
        <v>0.0</v>
      </c>
      <c r="L994" s="32" t="s">
        <v>152</v>
      </c>
      <c r="M994" s="33"/>
      <c r="N994" s="36">
        <v>200122.0</v>
      </c>
      <c r="O994" s="36">
        <v>714103.0</v>
      </c>
      <c r="P994" s="2"/>
      <c r="Q994" s="2"/>
      <c r="R994" s="2"/>
      <c r="S994" s="2"/>
    </row>
    <row r="995">
      <c r="A995" s="26" t="s">
        <v>1829</v>
      </c>
      <c r="B995" s="27">
        <v>156802.0</v>
      </c>
      <c r="C995" s="27" t="s">
        <v>1830</v>
      </c>
      <c r="D995" s="28" t="s">
        <v>28</v>
      </c>
      <c r="E995" s="28">
        <v>1352.4</v>
      </c>
      <c r="F995" s="28">
        <v>168.0</v>
      </c>
      <c r="G995" s="28">
        <v>0.0</v>
      </c>
      <c r="H995" s="28" t="s">
        <v>91</v>
      </c>
      <c r="I995" s="30" t="s">
        <v>230</v>
      </c>
      <c r="J995" s="30">
        <v>0.0</v>
      </c>
      <c r="K995" s="31" t="s">
        <v>115</v>
      </c>
      <c r="L995" s="32" t="s">
        <v>853</v>
      </c>
      <c r="M995" s="33"/>
      <c r="N995" s="34"/>
      <c r="O995" s="34"/>
      <c r="P995" s="2"/>
      <c r="Q995" s="2"/>
      <c r="R995" s="2"/>
      <c r="S995" s="2"/>
    </row>
    <row r="996">
      <c r="A996" s="26" t="s">
        <v>1831</v>
      </c>
      <c r="B996" s="27">
        <v>156901.0</v>
      </c>
      <c r="C996" s="27" t="s">
        <v>1832</v>
      </c>
      <c r="D996" s="28" t="s">
        <v>28</v>
      </c>
      <c r="E996" s="28">
        <v>1008.0</v>
      </c>
      <c r="F996" s="28">
        <v>125.0</v>
      </c>
      <c r="G996" s="28">
        <v>0.0</v>
      </c>
      <c r="H996" s="28">
        <v>9916.0</v>
      </c>
      <c r="I996" s="30" t="s">
        <v>66</v>
      </c>
      <c r="J996" s="30" t="s">
        <v>196</v>
      </c>
      <c r="K996" s="31" t="s">
        <v>58</v>
      </c>
      <c r="L996" s="32" t="s">
        <v>88</v>
      </c>
      <c r="M996" s="33"/>
      <c r="N996" s="34"/>
      <c r="O996" s="34"/>
      <c r="P996" s="2"/>
      <c r="Q996" s="2"/>
      <c r="R996" s="2"/>
      <c r="S996" s="2"/>
    </row>
    <row r="997">
      <c r="A997" s="26" t="s">
        <v>1833</v>
      </c>
      <c r="B997" s="27">
        <v>156901.0</v>
      </c>
      <c r="C997" s="27" t="s">
        <v>1834</v>
      </c>
      <c r="D997" s="28" t="s">
        <v>28</v>
      </c>
      <c r="E997" s="28">
        <v>1008.0</v>
      </c>
      <c r="F997" s="28">
        <v>125.0</v>
      </c>
      <c r="G997" s="28">
        <v>0.0</v>
      </c>
      <c r="H997" s="28">
        <v>9916.0</v>
      </c>
      <c r="I997" s="30" t="s">
        <v>92</v>
      </c>
      <c r="J997" s="30" t="s">
        <v>196</v>
      </c>
      <c r="K997" s="31">
        <v>0.0</v>
      </c>
      <c r="L997" s="32" t="s">
        <v>542</v>
      </c>
      <c r="M997" s="33"/>
      <c r="N997" s="36">
        <v>200114.0</v>
      </c>
      <c r="O997" s="36">
        <v>715004.0</v>
      </c>
      <c r="P997" s="2"/>
      <c r="Q997" s="2"/>
      <c r="R997" s="2"/>
      <c r="S997" s="2"/>
    </row>
    <row r="998">
      <c r="A998" s="26" t="s">
        <v>1835</v>
      </c>
      <c r="B998" s="27">
        <v>156901.0</v>
      </c>
      <c r="C998" s="27" t="s">
        <v>1836</v>
      </c>
      <c r="D998" s="28" t="s">
        <v>28</v>
      </c>
      <c r="E998" s="28">
        <v>1008.0</v>
      </c>
      <c r="F998" s="28">
        <v>125.0</v>
      </c>
      <c r="G998" s="28">
        <v>0.0</v>
      </c>
      <c r="H998" s="28" t="s">
        <v>86</v>
      </c>
      <c r="I998" s="30" t="s">
        <v>87</v>
      </c>
      <c r="J998" s="30" t="s">
        <v>196</v>
      </c>
      <c r="K998" s="31">
        <v>0.0</v>
      </c>
      <c r="L998" s="32" t="s">
        <v>143</v>
      </c>
      <c r="M998" s="33"/>
      <c r="N998" s="34"/>
      <c r="O998" s="34"/>
      <c r="P998" s="2"/>
      <c r="Q998" s="2"/>
      <c r="R998" s="2"/>
      <c r="S998" s="2"/>
    </row>
    <row r="999">
      <c r="A999" s="26">
        <v>156904.0</v>
      </c>
      <c r="B999" s="27">
        <v>156901.0</v>
      </c>
      <c r="C999" s="27" t="s">
        <v>1837</v>
      </c>
      <c r="D999" s="28" t="s">
        <v>28</v>
      </c>
      <c r="E999" s="28">
        <v>1352.4</v>
      </c>
      <c r="F999" s="28">
        <v>168.0</v>
      </c>
      <c r="G999" s="28">
        <v>0.0</v>
      </c>
      <c r="H999" s="28" t="s">
        <v>164</v>
      </c>
      <c r="I999" s="30" t="s">
        <v>92</v>
      </c>
      <c r="J999" s="30">
        <v>0.0</v>
      </c>
      <c r="K999" s="31" t="s">
        <v>115</v>
      </c>
      <c r="L999" s="32" t="s">
        <v>25</v>
      </c>
      <c r="M999" s="33"/>
      <c r="N999" s="36">
        <v>712508.0</v>
      </c>
      <c r="O999" s="34"/>
      <c r="P999" s="2"/>
      <c r="Q999" s="2"/>
      <c r="R999" s="2"/>
      <c r="S999" s="2"/>
    </row>
    <row r="1000">
      <c r="A1000" s="26" t="s">
        <v>1838</v>
      </c>
      <c r="B1000" s="27">
        <v>156901.0</v>
      </c>
      <c r="C1000" s="27" t="s">
        <v>1839</v>
      </c>
      <c r="D1000" s="28" t="s">
        <v>28</v>
      </c>
      <c r="E1000" s="28">
        <v>630.0</v>
      </c>
      <c r="F1000" s="28">
        <v>78.0</v>
      </c>
      <c r="G1000" s="28">
        <v>0.0</v>
      </c>
      <c r="H1000" s="28" t="s">
        <v>395</v>
      </c>
      <c r="I1000" s="30" t="s">
        <v>87</v>
      </c>
      <c r="J1000" s="30" t="s">
        <v>1840</v>
      </c>
      <c r="K1000" s="31" t="s">
        <v>58</v>
      </c>
      <c r="L1000" s="32" t="s">
        <v>25</v>
      </c>
      <c r="M1000" s="33"/>
      <c r="N1000" s="34"/>
      <c r="O1000" s="34"/>
      <c r="P1000" s="2"/>
      <c r="Q1000" s="2"/>
      <c r="R1000" s="2"/>
      <c r="S1000" s="2"/>
    </row>
    <row r="1001">
      <c r="A1001" s="26" t="s">
        <v>1841</v>
      </c>
      <c r="B1001" s="27">
        <v>157001.0</v>
      </c>
      <c r="C1001" s="27" t="s">
        <v>1842</v>
      </c>
      <c r="D1001" s="28" t="s">
        <v>28</v>
      </c>
      <c r="E1001" s="28">
        <v>1008.0</v>
      </c>
      <c r="F1001" s="28">
        <v>125.0</v>
      </c>
      <c r="G1001" s="28">
        <v>0.0</v>
      </c>
      <c r="H1001" s="28">
        <v>9916.0</v>
      </c>
      <c r="I1001" s="30" t="s">
        <v>66</v>
      </c>
      <c r="J1001" s="30" t="s">
        <v>196</v>
      </c>
      <c r="K1001" s="31" t="s">
        <v>58</v>
      </c>
      <c r="L1001" s="32" t="s">
        <v>88</v>
      </c>
      <c r="M1001" s="33"/>
      <c r="N1001" s="34"/>
      <c r="O1001" s="34"/>
      <c r="P1001" s="2"/>
      <c r="Q1001" s="2"/>
      <c r="R1001" s="2"/>
      <c r="S1001" s="2"/>
    </row>
    <row r="1002">
      <c r="A1002" s="26" t="s">
        <v>1843</v>
      </c>
      <c r="B1002" s="27">
        <v>157001.0</v>
      </c>
      <c r="C1002" s="27" t="s">
        <v>1844</v>
      </c>
      <c r="D1002" s="28" t="s">
        <v>28</v>
      </c>
      <c r="E1002" s="28">
        <v>1008.0</v>
      </c>
      <c r="F1002" s="28">
        <v>125.0</v>
      </c>
      <c r="G1002" s="28">
        <v>0.0</v>
      </c>
      <c r="H1002" s="28">
        <v>9916.0</v>
      </c>
      <c r="I1002" s="38"/>
      <c r="J1002" s="38"/>
      <c r="K1002" s="31" t="s">
        <v>24</v>
      </c>
      <c r="L1002" s="32" t="s">
        <v>542</v>
      </c>
      <c r="M1002" s="33"/>
      <c r="N1002" s="34"/>
      <c r="O1002" s="34"/>
      <c r="P1002" s="2"/>
      <c r="Q1002" s="2"/>
      <c r="R1002" s="2"/>
      <c r="S1002" s="2"/>
    </row>
    <row r="1003">
      <c r="A1003" s="26" t="s">
        <v>1845</v>
      </c>
      <c r="B1003" s="27">
        <v>157001.0</v>
      </c>
      <c r="C1003" s="27" t="s">
        <v>1846</v>
      </c>
      <c r="D1003" s="28" t="s">
        <v>28</v>
      </c>
      <c r="E1003" s="28">
        <v>1352.4</v>
      </c>
      <c r="F1003" s="28">
        <v>168.0</v>
      </c>
      <c r="G1003" s="28">
        <v>0.0</v>
      </c>
      <c r="H1003" s="28" t="s">
        <v>370</v>
      </c>
      <c r="I1003" s="30" t="s">
        <v>87</v>
      </c>
      <c r="J1003" s="30">
        <v>0.0</v>
      </c>
      <c r="K1003" s="31" t="s">
        <v>115</v>
      </c>
      <c r="L1003" s="32" t="s">
        <v>1584</v>
      </c>
      <c r="M1003" s="33"/>
      <c r="N1003" s="34"/>
      <c r="O1003" s="34"/>
      <c r="P1003" s="2"/>
      <c r="Q1003" s="2"/>
      <c r="R1003" s="2"/>
      <c r="S1003" s="2"/>
    </row>
    <row r="1004">
      <c r="A1004" s="26" t="s">
        <v>1847</v>
      </c>
      <c r="B1004" s="27">
        <v>157301.0</v>
      </c>
      <c r="C1004" s="27" t="s">
        <v>1848</v>
      </c>
      <c r="D1004" s="28" t="s">
        <v>28</v>
      </c>
      <c r="E1004" s="28">
        <v>1352.4</v>
      </c>
      <c r="F1004" s="28">
        <v>168.0</v>
      </c>
      <c r="G1004" s="28">
        <v>0.0</v>
      </c>
      <c r="H1004" s="28" t="s">
        <v>91</v>
      </c>
      <c r="I1004" s="30" t="s">
        <v>92</v>
      </c>
      <c r="J1004" s="30">
        <v>0.0</v>
      </c>
      <c r="K1004" s="31" t="s">
        <v>58</v>
      </c>
      <c r="L1004" s="32" t="s">
        <v>143</v>
      </c>
      <c r="M1004" s="33"/>
      <c r="N1004" s="34"/>
      <c r="O1004" s="34"/>
      <c r="P1004" s="2"/>
      <c r="Q1004" s="2"/>
      <c r="R1004" s="2"/>
      <c r="S1004" s="2"/>
    </row>
    <row r="1005">
      <c r="A1005" s="26" t="s">
        <v>1849</v>
      </c>
      <c r="B1005" s="42"/>
      <c r="C1005" s="42"/>
      <c r="D1005" s="28" t="s">
        <v>28</v>
      </c>
      <c r="E1005" s="28">
        <v>1352.4</v>
      </c>
      <c r="F1005" s="28">
        <v>168.0</v>
      </c>
      <c r="G1005" s="28">
        <v>0.0</v>
      </c>
      <c r="H1005" s="28" t="s">
        <v>91</v>
      </c>
      <c r="I1005" s="30" t="s">
        <v>92</v>
      </c>
      <c r="J1005" s="30">
        <v>0.0</v>
      </c>
      <c r="K1005" s="31" t="s">
        <v>115</v>
      </c>
      <c r="L1005" s="32" t="s">
        <v>853</v>
      </c>
      <c r="M1005" s="33"/>
      <c r="N1005" s="34"/>
      <c r="O1005" s="34"/>
      <c r="P1005" s="2"/>
      <c r="Q1005" s="2"/>
      <c r="R1005" s="2"/>
      <c r="S1005" s="2"/>
    </row>
    <row r="1006">
      <c r="A1006" s="26" t="s">
        <v>1850</v>
      </c>
      <c r="B1006" s="27">
        <v>157301.0</v>
      </c>
      <c r="C1006" s="27" t="s">
        <v>1851</v>
      </c>
      <c r="D1006" s="28" t="s">
        <v>28</v>
      </c>
      <c r="E1006" s="28">
        <v>1352.4</v>
      </c>
      <c r="F1006" s="28">
        <v>168.0</v>
      </c>
      <c r="G1006" s="28">
        <v>2.0</v>
      </c>
      <c r="H1006" s="28" t="s">
        <v>1852</v>
      </c>
      <c r="I1006" s="38"/>
      <c r="J1006" s="38"/>
      <c r="K1006" s="31" t="s">
        <v>24</v>
      </c>
      <c r="L1006" s="32" t="s">
        <v>1107</v>
      </c>
      <c r="M1006" s="33"/>
      <c r="N1006" s="34"/>
      <c r="O1006" s="34"/>
      <c r="P1006" s="2"/>
      <c r="Q1006" s="2"/>
      <c r="R1006" s="2"/>
      <c r="S1006" s="2"/>
    </row>
    <row r="1007">
      <c r="A1007" s="26" t="s">
        <v>1853</v>
      </c>
      <c r="B1007" s="27">
        <v>157301.0</v>
      </c>
      <c r="C1007" s="27" t="s">
        <v>1854</v>
      </c>
      <c r="D1007" s="28" t="s">
        <v>28</v>
      </c>
      <c r="E1007" s="28">
        <v>630.0</v>
      </c>
      <c r="F1007" s="28">
        <v>78.0</v>
      </c>
      <c r="G1007" s="28">
        <v>0.0</v>
      </c>
      <c r="H1007" s="28" t="s">
        <v>395</v>
      </c>
      <c r="I1007" s="30" t="s">
        <v>87</v>
      </c>
      <c r="J1007" s="30" t="s">
        <v>1387</v>
      </c>
      <c r="K1007" s="31" t="s">
        <v>24</v>
      </c>
      <c r="L1007" s="32" t="s">
        <v>143</v>
      </c>
      <c r="M1007" s="33"/>
      <c r="N1007" s="34"/>
      <c r="O1007" s="34"/>
      <c r="P1007" s="2"/>
      <c r="Q1007" s="2"/>
      <c r="R1007" s="2"/>
      <c r="S1007" s="2"/>
    </row>
    <row r="1008">
      <c r="A1008" s="26" t="s">
        <v>1855</v>
      </c>
      <c r="B1008" s="27">
        <v>157301.0</v>
      </c>
      <c r="C1008" s="27" t="s">
        <v>1856</v>
      </c>
      <c r="D1008" s="28" t="s">
        <v>28</v>
      </c>
      <c r="E1008" s="28">
        <v>630.0</v>
      </c>
      <c r="F1008" s="28">
        <v>78.0</v>
      </c>
      <c r="G1008" s="28">
        <v>0.0</v>
      </c>
      <c r="H1008" s="28" t="s">
        <v>395</v>
      </c>
      <c r="I1008" s="30" t="s">
        <v>87</v>
      </c>
      <c r="J1008" s="30" t="s">
        <v>1387</v>
      </c>
      <c r="K1008" s="31" t="s">
        <v>24</v>
      </c>
      <c r="L1008" s="32" t="s">
        <v>25</v>
      </c>
      <c r="M1008" s="33"/>
      <c r="N1008" s="34"/>
      <c r="O1008" s="34"/>
      <c r="P1008" s="2"/>
      <c r="Q1008" s="2"/>
      <c r="R1008" s="2"/>
      <c r="S1008" s="2"/>
    </row>
    <row r="1009">
      <c r="A1009" s="26" t="s">
        <v>1857</v>
      </c>
      <c r="B1009" s="27">
        <v>157601.0</v>
      </c>
      <c r="C1009" s="27" t="s">
        <v>1858</v>
      </c>
      <c r="D1009" s="28" t="s">
        <v>28</v>
      </c>
      <c r="E1009" s="28">
        <v>1352.4</v>
      </c>
      <c r="F1009" s="28">
        <v>168.0</v>
      </c>
      <c r="G1009" s="28">
        <v>0.0</v>
      </c>
      <c r="H1009" s="28" t="s">
        <v>91</v>
      </c>
      <c r="I1009" s="30" t="s">
        <v>92</v>
      </c>
      <c r="J1009" s="30">
        <v>0.0</v>
      </c>
      <c r="K1009" s="31" t="s">
        <v>115</v>
      </c>
      <c r="L1009" s="32" t="s">
        <v>143</v>
      </c>
      <c r="M1009" s="33"/>
      <c r="N1009" s="34"/>
      <c r="O1009" s="34"/>
      <c r="P1009" s="2"/>
      <c r="Q1009" s="2"/>
      <c r="R1009" s="2"/>
      <c r="S1009" s="2"/>
    </row>
    <row r="1010">
      <c r="A1010" s="26" t="s">
        <v>1859</v>
      </c>
      <c r="B1010" s="27">
        <v>158001.0</v>
      </c>
      <c r="C1010" s="27" t="s">
        <v>1860</v>
      </c>
      <c r="D1010" s="28" t="s">
        <v>28</v>
      </c>
      <c r="E1010" s="28">
        <v>1008.0</v>
      </c>
      <c r="F1010" s="28">
        <v>125.0</v>
      </c>
      <c r="G1010" s="28">
        <v>0.0</v>
      </c>
      <c r="H1010" s="28">
        <v>9916.0</v>
      </c>
      <c r="I1010" s="30" t="s">
        <v>230</v>
      </c>
      <c r="J1010" s="30" t="s">
        <v>196</v>
      </c>
      <c r="K1010" s="31" t="s">
        <v>58</v>
      </c>
      <c r="L1010" s="32" t="s">
        <v>88</v>
      </c>
      <c r="M1010" s="33"/>
      <c r="N1010" s="36">
        <v>714405.0</v>
      </c>
      <c r="O1010" s="34"/>
      <c r="P1010" s="2"/>
      <c r="Q1010" s="2"/>
      <c r="R1010" s="2"/>
      <c r="S1010" s="2"/>
    </row>
    <row r="1011">
      <c r="A1011" s="26" t="s">
        <v>1861</v>
      </c>
      <c r="B1011" s="27">
        <v>158001.0</v>
      </c>
      <c r="C1011" s="27" t="s">
        <v>1862</v>
      </c>
      <c r="D1011" s="28" t="s">
        <v>28</v>
      </c>
      <c r="E1011" s="28">
        <v>1352.4</v>
      </c>
      <c r="F1011" s="28">
        <v>168.0</v>
      </c>
      <c r="G1011" s="28">
        <v>0.0</v>
      </c>
      <c r="H1011" s="28" t="s">
        <v>164</v>
      </c>
      <c r="I1011" s="30" t="s">
        <v>230</v>
      </c>
      <c r="J1011" s="30">
        <v>0.0</v>
      </c>
      <c r="K1011" s="31" t="s">
        <v>115</v>
      </c>
      <c r="L1011" s="32" t="s">
        <v>143</v>
      </c>
      <c r="M1011" s="33"/>
      <c r="N1011" s="34"/>
      <c r="O1011" s="34"/>
      <c r="P1011" s="2"/>
      <c r="Q1011" s="2"/>
      <c r="R1011" s="2"/>
      <c r="S1011" s="2"/>
    </row>
    <row r="1012">
      <c r="A1012" s="26" t="s">
        <v>1863</v>
      </c>
      <c r="B1012" s="27">
        <v>158001.0</v>
      </c>
      <c r="C1012" s="27" t="s">
        <v>1864</v>
      </c>
      <c r="D1012" s="28" t="s">
        <v>21</v>
      </c>
      <c r="E1012" s="28">
        <v>453.6</v>
      </c>
      <c r="F1012" s="28">
        <v>56.0</v>
      </c>
      <c r="G1012" s="28" t="s">
        <v>1517</v>
      </c>
      <c r="H1012" s="28" t="s">
        <v>1865</v>
      </c>
      <c r="I1012" s="38"/>
      <c r="J1012" s="38"/>
      <c r="K1012" s="31" t="s">
        <v>24</v>
      </c>
      <c r="L1012" s="32" t="s">
        <v>143</v>
      </c>
      <c r="M1012" s="33"/>
      <c r="N1012" s="34"/>
      <c r="O1012" s="34"/>
      <c r="P1012" s="2"/>
      <c r="Q1012" s="2"/>
      <c r="R1012" s="2"/>
      <c r="S1012" s="2"/>
    </row>
    <row r="1013">
      <c r="A1013" s="26">
        <v>158055.0</v>
      </c>
      <c r="B1013" s="27">
        <v>158001.0</v>
      </c>
      <c r="C1013" s="27" t="s">
        <v>1866</v>
      </c>
      <c r="D1013" s="28" t="s">
        <v>99</v>
      </c>
      <c r="E1013" s="28">
        <v>42.0</v>
      </c>
      <c r="F1013" s="29">
        <v>1.0</v>
      </c>
      <c r="G1013" s="28" t="s">
        <v>1867</v>
      </c>
      <c r="H1013" s="28" t="s">
        <v>100</v>
      </c>
      <c r="I1013" s="30">
        <v>99521.0</v>
      </c>
      <c r="J1013" s="30">
        <v>0.0</v>
      </c>
      <c r="K1013" s="31" t="s">
        <v>24</v>
      </c>
      <c r="L1013" s="32" t="s">
        <v>25</v>
      </c>
      <c r="M1013" s="33"/>
      <c r="N1013" s="34"/>
      <c r="O1013" s="34"/>
      <c r="P1013" s="2"/>
      <c r="Q1013" s="2"/>
      <c r="R1013" s="2"/>
      <c r="S1013" s="2"/>
    </row>
    <row r="1014">
      <c r="A1014" s="26" t="s">
        <v>1868</v>
      </c>
      <c r="B1014" s="27">
        <v>158001.0</v>
      </c>
      <c r="C1014" s="27" t="s">
        <v>1869</v>
      </c>
      <c r="D1014" s="28" t="s">
        <v>28</v>
      </c>
      <c r="E1014" s="28">
        <v>630.0</v>
      </c>
      <c r="F1014" s="28">
        <v>78.0</v>
      </c>
      <c r="G1014" s="28">
        <v>0.0</v>
      </c>
      <c r="H1014" s="28" t="s">
        <v>395</v>
      </c>
      <c r="I1014" s="30" t="s">
        <v>230</v>
      </c>
      <c r="J1014" s="30" t="s">
        <v>639</v>
      </c>
      <c r="K1014" s="31">
        <v>0.0</v>
      </c>
      <c r="L1014" s="32" t="s">
        <v>143</v>
      </c>
      <c r="M1014" s="33"/>
      <c r="N1014" s="36">
        <v>714709.0</v>
      </c>
      <c r="O1014" s="34"/>
      <c r="P1014" s="2"/>
      <c r="Q1014" s="2"/>
      <c r="R1014" s="2"/>
      <c r="S1014" s="2"/>
    </row>
    <row r="1015">
      <c r="A1015" s="26" t="s">
        <v>447</v>
      </c>
      <c r="B1015" s="27">
        <v>155801.0</v>
      </c>
      <c r="C1015" s="27"/>
      <c r="D1015" s="28"/>
      <c r="E1015" s="28"/>
      <c r="F1015" s="28"/>
      <c r="G1015" s="28"/>
      <c r="H1015" s="28"/>
      <c r="I1015" s="30"/>
      <c r="J1015" s="30"/>
      <c r="K1015" s="31"/>
      <c r="L1015" s="32"/>
      <c r="M1015" s="33"/>
      <c r="N1015" s="34"/>
      <c r="O1015" s="34"/>
      <c r="P1015" s="2"/>
      <c r="Q1015" s="2"/>
      <c r="R1015" s="2"/>
      <c r="S1015" s="2"/>
    </row>
    <row r="1016">
      <c r="A1016" s="26" t="s">
        <v>1870</v>
      </c>
      <c r="B1016" s="27">
        <v>158132.0</v>
      </c>
      <c r="C1016" s="27" t="s">
        <v>1871</v>
      </c>
      <c r="D1016" s="28" t="s">
        <v>28</v>
      </c>
      <c r="E1016" s="28">
        <v>440.0</v>
      </c>
      <c r="F1016" s="28">
        <v>86.0</v>
      </c>
      <c r="G1016" s="28">
        <v>0.0</v>
      </c>
      <c r="H1016" s="28" t="s">
        <v>123</v>
      </c>
      <c r="I1016" s="30" t="s">
        <v>230</v>
      </c>
      <c r="J1016" s="30">
        <v>0.0</v>
      </c>
      <c r="K1016" s="31" t="s">
        <v>58</v>
      </c>
      <c r="L1016" s="32" t="s">
        <v>143</v>
      </c>
      <c r="M1016" s="33"/>
      <c r="N1016" s="34"/>
      <c r="O1016" s="34"/>
      <c r="P1016" s="2"/>
      <c r="Q1016" s="2"/>
      <c r="R1016" s="2"/>
      <c r="S1016" s="2"/>
    </row>
    <row r="1017">
      <c r="A1017" s="26" t="s">
        <v>1872</v>
      </c>
      <c r="B1017" s="42"/>
      <c r="C1017" s="42"/>
      <c r="D1017" s="28" t="s">
        <v>28</v>
      </c>
      <c r="E1017" s="28">
        <v>440.0</v>
      </c>
      <c r="F1017" s="28">
        <v>86.0</v>
      </c>
      <c r="G1017" s="28">
        <v>0.0</v>
      </c>
      <c r="H1017" s="28" t="s">
        <v>123</v>
      </c>
      <c r="I1017" s="38"/>
      <c r="J1017" s="38"/>
      <c r="K1017" s="31" t="s">
        <v>24</v>
      </c>
      <c r="L1017" s="32" t="s">
        <v>853</v>
      </c>
      <c r="M1017" s="33"/>
      <c r="N1017" s="34"/>
      <c r="O1017" s="34"/>
      <c r="P1017" s="2"/>
      <c r="Q1017" s="2"/>
      <c r="R1017" s="2"/>
      <c r="S1017" s="2"/>
    </row>
    <row r="1018">
      <c r="A1018" s="26" t="s">
        <v>1873</v>
      </c>
      <c r="B1018" s="42"/>
      <c r="C1018" s="27" t="s">
        <v>1874</v>
      </c>
      <c r="D1018" s="28" t="s">
        <v>28</v>
      </c>
      <c r="E1018" s="28">
        <v>440.0</v>
      </c>
      <c r="F1018" s="28">
        <v>86.0</v>
      </c>
      <c r="G1018" s="28" t="s">
        <v>738</v>
      </c>
      <c r="H1018" s="28" t="s">
        <v>739</v>
      </c>
      <c r="I1018" s="30" t="s">
        <v>168</v>
      </c>
      <c r="J1018" s="30">
        <v>0.0</v>
      </c>
      <c r="K1018" s="31" t="s">
        <v>58</v>
      </c>
      <c r="L1018" s="32" t="s">
        <v>542</v>
      </c>
      <c r="M1018" s="33"/>
      <c r="N1018" s="36">
        <v>714506.0</v>
      </c>
      <c r="O1018" s="34"/>
      <c r="P1018" s="2"/>
      <c r="Q1018" s="2"/>
      <c r="R1018" s="2"/>
      <c r="S1018" s="2"/>
    </row>
    <row r="1019">
      <c r="A1019" s="26" t="s">
        <v>1875</v>
      </c>
      <c r="B1019" s="27">
        <v>158201.0</v>
      </c>
      <c r="C1019" s="27" t="s">
        <v>1876</v>
      </c>
      <c r="D1019" s="28" t="s">
        <v>28</v>
      </c>
      <c r="E1019" s="28">
        <v>440.0</v>
      </c>
      <c r="F1019" s="28">
        <v>86.0</v>
      </c>
      <c r="G1019" s="28" t="s">
        <v>1877</v>
      </c>
      <c r="H1019" s="28" t="s">
        <v>739</v>
      </c>
      <c r="I1019" s="30" t="s">
        <v>538</v>
      </c>
      <c r="J1019" s="30">
        <v>0.0</v>
      </c>
      <c r="K1019" s="31">
        <v>0.0</v>
      </c>
      <c r="L1019" s="32" t="s">
        <v>25</v>
      </c>
      <c r="M1019" s="33"/>
      <c r="N1019" s="34"/>
      <c r="O1019" s="34"/>
      <c r="P1019" s="2"/>
      <c r="Q1019" s="2"/>
      <c r="R1019" s="2"/>
      <c r="S1019" s="2"/>
    </row>
    <row r="1020">
      <c r="A1020" s="26" t="s">
        <v>1878</v>
      </c>
      <c r="B1020" s="27">
        <v>158301.0</v>
      </c>
      <c r="C1020" s="27" t="s">
        <v>1879</v>
      </c>
      <c r="D1020" s="28" t="s">
        <v>28</v>
      </c>
      <c r="E1020" s="28">
        <v>440.0</v>
      </c>
      <c r="F1020" s="28">
        <v>86.0</v>
      </c>
      <c r="G1020" s="28" t="s">
        <v>738</v>
      </c>
      <c r="H1020" s="28" t="s">
        <v>739</v>
      </c>
      <c r="I1020" s="30" t="s">
        <v>168</v>
      </c>
      <c r="J1020" s="30">
        <v>0.0</v>
      </c>
      <c r="K1020" s="31" t="s">
        <v>58</v>
      </c>
      <c r="L1020" s="32" t="s">
        <v>542</v>
      </c>
      <c r="M1020" s="33"/>
      <c r="N1020" s="36">
        <v>714507.0</v>
      </c>
      <c r="O1020" s="34"/>
      <c r="P1020" s="2"/>
      <c r="Q1020" s="2"/>
      <c r="R1020" s="2"/>
      <c r="S1020" s="2"/>
    </row>
    <row r="1021">
      <c r="A1021" s="26" t="s">
        <v>1880</v>
      </c>
      <c r="B1021" s="27">
        <v>158301.0</v>
      </c>
      <c r="C1021" s="27" t="s">
        <v>1881</v>
      </c>
      <c r="D1021" s="28" t="s">
        <v>28</v>
      </c>
      <c r="E1021" s="28">
        <v>440.0</v>
      </c>
      <c r="F1021" s="28">
        <v>86.0</v>
      </c>
      <c r="G1021" s="28" t="s">
        <v>1877</v>
      </c>
      <c r="H1021" s="28" t="s">
        <v>739</v>
      </c>
      <c r="I1021" s="30" t="s">
        <v>538</v>
      </c>
      <c r="J1021" s="30">
        <v>0.0</v>
      </c>
      <c r="K1021" s="31">
        <v>0.0</v>
      </c>
      <c r="L1021" s="32" t="s">
        <v>25</v>
      </c>
      <c r="M1021" s="33"/>
      <c r="N1021" s="34"/>
      <c r="O1021" s="34"/>
      <c r="P1021" s="2"/>
      <c r="Q1021" s="2"/>
      <c r="R1021" s="2"/>
      <c r="S1021" s="2"/>
    </row>
    <row r="1022">
      <c r="A1022" s="26" t="s">
        <v>1882</v>
      </c>
      <c r="B1022" s="27">
        <v>1584.0</v>
      </c>
      <c r="C1022" s="27" t="s">
        <v>1883</v>
      </c>
      <c r="D1022" s="28" t="s">
        <v>28</v>
      </c>
      <c r="E1022" s="28">
        <v>440.0</v>
      </c>
      <c r="F1022" s="28">
        <v>86.0</v>
      </c>
      <c r="G1022" s="28" t="s">
        <v>738</v>
      </c>
      <c r="H1022" s="28" t="s">
        <v>739</v>
      </c>
      <c r="I1022" s="30" t="s">
        <v>168</v>
      </c>
      <c r="J1022" s="30">
        <v>0.0</v>
      </c>
      <c r="K1022" s="31" t="s">
        <v>58</v>
      </c>
      <c r="L1022" s="32" t="s">
        <v>143</v>
      </c>
      <c r="M1022" s="33"/>
      <c r="N1022" s="34"/>
      <c r="O1022" s="34"/>
      <c r="P1022" s="2"/>
      <c r="Q1022" s="2"/>
      <c r="R1022" s="2"/>
      <c r="S1022" s="2"/>
    </row>
    <row r="1023">
      <c r="A1023" s="26" t="s">
        <v>1884</v>
      </c>
      <c r="B1023" s="27">
        <v>158401.0</v>
      </c>
      <c r="C1023" s="27" t="s">
        <v>1885</v>
      </c>
      <c r="D1023" s="28" t="s">
        <v>28</v>
      </c>
      <c r="E1023" s="28">
        <v>440.0</v>
      </c>
      <c r="F1023" s="28">
        <v>86.0</v>
      </c>
      <c r="G1023" s="28" t="s">
        <v>738</v>
      </c>
      <c r="H1023" s="28" t="s">
        <v>739</v>
      </c>
      <c r="I1023" s="30" t="s">
        <v>168</v>
      </c>
      <c r="J1023" s="30">
        <v>0.0</v>
      </c>
      <c r="K1023" s="31" t="s">
        <v>58</v>
      </c>
      <c r="L1023" s="32" t="s">
        <v>542</v>
      </c>
      <c r="M1023" s="33"/>
      <c r="N1023" s="36">
        <v>714505.0</v>
      </c>
      <c r="O1023" s="34"/>
      <c r="P1023" s="2"/>
      <c r="Q1023" s="2"/>
      <c r="R1023" s="2"/>
      <c r="S1023" s="2"/>
    </row>
    <row r="1024">
      <c r="A1024" s="26" t="s">
        <v>1886</v>
      </c>
      <c r="B1024" s="27">
        <v>158401.0</v>
      </c>
      <c r="C1024" s="27" t="s">
        <v>1887</v>
      </c>
      <c r="D1024" s="28" t="s">
        <v>28</v>
      </c>
      <c r="E1024" s="28">
        <v>440.0</v>
      </c>
      <c r="F1024" s="28">
        <v>86.0</v>
      </c>
      <c r="G1024" s="28" t="s">
        <v>1877</v>
      </c>
      <c r="H1024" s="28" t="s">
        <v>739</v>
      </c>
      <c r="I1024" s="30" t="s">
        <v>538</v>
      </c>
      <c r="J1024" s="30">
        <v>0.0</v>
      </c>
      <c r="K1024" s="31">
        <v>0.0</v>
      </c>
      <c r="L1024" s="32" t="s">
        <v>25</v>
      </c>
      <c r="M1024" s="33"/>
      <c r="N1024" s="34"/>
      <c r="O1024" s="34"/>
      <c r="P1024" s="2"/>
      <c r="Q1024" s="2"/>
      <c r="R1024" s="2"/>
      <c r="S1024" s="2"/>
    </row>
    <row r="1025">
      <c r="A1025" s="26" t="s">
        <v>1888</v>
      </c>
      <c r="B1025" s="27">
        <v>158501.0</v>
      </c>
      <c r="C1025" s="27" t="s">
        <v>1889</v>
      </c>
      <c r="D1025" s="28" t="s">
        <v>28</v>
      </c>
      <c r="E1025" s="28">
        <v>440.0</v>
      </c>
      <c r="F1025" s="28">
        <v>86.0</v>
      </c>
      <c r="G1025" s="28" t="s">
        <v>738</v>
      </c>
      <c r="H1025" s="28" t="s">
        <v>739</v>
      </c>
      <c r="I1025" s="30" t="s">
        <v>168</v>
      </c>
      <c r="J1025" s="30">
        <v>0.0</v>
      </c>
      <c r="K1025" s="31" t="s">
        <v>24</v>
      </c>
      <c r="L1025" s="32" t="s">
        <v>542</v>
      </c>
      <c r="M1025" s="33"/>
      <c r="N1025" s="36"/>
      <c r="O1025" s="34"/>
      <c r="P1025" s="2"/>
      <c r="Q1025" s="2"/>
      <c r="R1025" s="2"/>
      <c r="S1025" s="2"/>
    </row>
    <row r="1026">
      <c r="A1026" s="26" t="s">
        <v>1890</v>
      </c>
      <c r="B1026" s="27">
        <v>158501.0</v>
      </c>
      <c r="C1026" s="27" t="s">
        <v>1891</v>
      </c>
      <c r="D1026" s="28" t="s">
        <v>28</v>
      </c>
      <c r="E1026" s="28">
        <v>440.0</v>
      </c>
      <c r="F1026" s="28">
        <v>78.0</v>
      </c>
      <c r="G1026" s="28" t="s">
        <v>1717</v>
      </c>
      <c r="H1026" s="28" t="s">
        <v>1718</v>
      </c>
      <c r="I1026" s="30" t="s">
        <v>302</v>
      </c>
      <c r="J1026" s="30">
        <v>0.0</v>
      </c>
      <c r="K1026" s="31" t="s">
        <v>24</v>
      </c>
      <c r="L1026" s="32" t="s">
        <v>143</v>
      </c>
      <c r="M1026" s="33"/>
      <c r="N1026" s="34"/>
      <c r="O1026" s="34"/>
      <c r="P1026" s="2"/>
      <c r="Q1026" s="2"/>
      <c r="R1026" s="2"/>
      <c r="S1026" s="2"/>
    </row>
    <row r="1027">
      <c r="A1027" s="26" t="s">
        <v>1892</v>
      </c>
      <c r="B1027" s="27">
        <v>158301.0</v>
      </c>
      <c r="C1027" s="27" t="s">
        <v>1893</v>
      </c>
      <c r="D1027" s="28" t="s">
        <v>28</v>
      </c>
      <c r="E1027" s="28">
        <v>440.0</v>
      </c>
      <c r="F1027" s="28">
        <v>86.0</v>
      </c>
      <c r="G1027" s="28" t="s">
        <v>738</v>
      </c>
      <c r="H1027" s="28" t="s">
        <v>739</v>
      </c>
      <c r="I1027" s="30" t="s">
        <v>168</v>
      </c>
      <c r="J1027" s="30">
        <v>0.0</v>
      </c>
      <c r="K1027" s="31" t="s">
        <v>58</v>
      </c>
      <c r="L1027" s="32" t="s">
        <v>143</v>
      </c>
      <c r="M1027" s="33"/>
      <c r="N1027" s="34"/>
      <c r="O1027" s="34"/>
      <c r="P1027" s="2"/>
      <c r="Q1027" s="2"/>
      <c r="R1027" s="2"/>
      <c r="S1027" s="2"/>
    </row>
    <row r="1028">
      <c r="A1028" s="26" t="s">
        <v>1894</v>
      </c>
      <c r="B1028" s="27">
        <v>160101.0</v>
      </c>
      <c r="C1028" s="27" t="s">
        <v>1895</v>
      </c>
      <c r="D1028" s="28" t="s">
        <v>21</v>
      </c>
      <c r="E1028" s="28">
        <v>453.6</v>
      </c>
      <c r="F1028" s="28">
        <v>56.0</v>
      </c>
      <c r="G1028" s="28">
        <v>0.0</v>
      </c>
      <c r="H1028" s="28" t="s">
        <v>22</v>
      </c>
      <c r="I1028" s="30" t="s">
        <v>23</v>
      </c>
      <c r="J1028" s="30">
        <v>0.0</v>
      </c>
      <c r="K1028" s="31" t="s">
        <v>24</v>
      </c>
      <c r="L1028" s="32" t="s">
        <v>93</v>
      </c>
      <c r="M1028" s="33"/>
      <c r="N1028" s="34"/>
      <c r="O1028" s="34"/>
      <c r="P1028" s="2"/>
      <c r="Q1028" s="2"/>
      <c r="R1028" s="2"/>
      <c r="S1028" s="2"/>
    </row>
    <row r="1029">
      <c r="A1029" s="26" t="s">
        <v>1896</v>
      </c>
      <c r="B1029" s="27">
        <v>160201.0</v>
      </c>
      <c r="C1029" s="27" t="s">
        <v>1897</v>
      </c>
      <c r="D1029" s="28" t="s">
        <v>1160</v>
      </c>
      <c r="E1029" s="28">
        <v>65.1</v>
      </c>
      <c r="F1029" s="28">
        <v>1.0</v>
      </c>
      <c r="G1029" s="28">
        <v>0.0</v>
      </c>
      <c r="H1029" s="28" t="s">
        <v>1161</v>
      </c>
      <c r="I1029" s="30">
        <v>99521.0</v>
      </c>
      <c r="J1029" s="30">
        <v>0.0</v>
      </c>
      <c r="K1029" s="31" t="s">
        <v>24</v>
      </c>
      <c r="L1029" s="32" t="s">
        <v>197</v>
      </c>
      <c r="M1029" s="33"/>
      <c r="N1029" s="34"/>
      <c r="O1029" s="34"/>
      <c r="P1029" s="2"/>
      <c r="Q1029" s="2"/>
      <c r="R1029" s="2"/>
      <c r="S1029" s="2"/>
    </row>
    <row r="1030">
      <c r="A1030" s="26" t="s">
        <v>1898</v>
      </c>
      <c r="B1030" s="27">
        <v>160301.0</v>
      </c>
      <c r="C1030" s="27" t="s">
        <v>1899</v>
      </c>
      <c r="D1030" s="28" t="s">
        <v>21</v>
      </c>
      <c r="E1030" s="28">
        <v>453.6</v>
      </c>
      <c r="F1030" s="28">
        <v>56.0</v>
      </c>
      <c r="G1030" s="28" t="s">
        <v>1900</v>
      </c>
      <c r="H1030" s="28" t="s">
        <v>293</v>
      </c>
      <c r="I1030" s="30" t="s">
        <v>23</v>
      </c>
      <c r="J1030" s="30">
        <v>0.0</v>
      </c>
      <c r="K1030" s="31">
        <v>11800.0</v>
      </c>
      <c r="L1030" s="32" t="s">
        <v>197</v>
      </c>
      <c r="M1030" s="33"/>
      <c r="N1030" s="34"/>
      <c r="O1030" s="34"/>
      <c r="P1030" s="2"/>
      <c r="Q1030" s="2"/>
      <c r="R1030" s="2"/>
      <c r="S1030" s="2"/>
    </row>
    <row r="1031">
      <c r="A1031" s="26" t="s">
        <v>1901</v>
      </c>
      <c r="B1031" s="27">
        <v>160301.0</v>
      </c>
      <c r="C1031" s="27" t="s">
        <v>1902</v>
      </c>
      <c r="D1031" s="28" t="s">
        <v>21</v>
      </c>
      <c r="E1031" s="28">
        <v>453.6</v>
      </c>
      <c r="F1031" s="28">
        <v>56.0</v>
      </c>
      <c r="G1031" s="28" t="s">
        <v>1900</v>
      </c>
      <c r="H1031" s="28" t="s">
        <v>293</v>
      </c>
      <c r="I1031" s="30" t="s">
        <v>23</v>
      </c>
      <c r="J1031" s="30">
        <v>0.0</v>
      </c>
      <c r="K1031" s="31" t="s">
        <v>24</v>
      </c>
      <c r="L1031" s="32" t="s">
        <v>143</v>
      </c>
      <c r="M1031" s="33"/>
      <c r="N1031" s="34"/>
      <c r="O1031" s="34"/>
      <c r="P1031" s="2"/>
      <c r="Q1031" s="2"/>
      <c r="R1031" s="2"/>
      <c r="S1031" s="2"/>
    </row>
    <row r="1032">
      <c r="A1032" s="26" t="s">
        <v>1903</v>
      </c>
      <c r="B1032" s="27">
        <v>160301.0</v>
      </c>
      <c r="C1032" s="27" t="s">
        <v>1904</v>
      </c>
      <c r="D1032" s="28" t="s">
        <v>1160</v>
      </c>
      <c r="E1032" s="28">
        <v>65.1</v>
      </c>
      <c r="F1032" s="28">
        <v>1.0</v>
      </c>
      <c r="G1032" s="28" t="s">
        <v>1900</v>
      </c>
      <c r="H1032" s="28" t="s">
        <v>1161</v>
      </c>
      <c r="I1032" s="30">
        <v>99521.0</v>
      </c>
      <c r="J1032" s="30">
        <v>0.0</v>
      </c>
      <c r="K1032" s="31" t="s">
        <v>24</v>
      </c>
      <c r="L1032" s="32" t="s">
        <v>197</v>
      </c>
      <c r="M1032" s="33"/>
      <c r="N1032" s="34"/>
      <c r="O1032" s="34"/>
      <c r="P1032" s="2"/>
      <c r="Q1032" s="2"/>
      <c r="R1032" s="2"/>
      <c r="S1032" s="2"/>
    </row>
    <row r="1033">
      <c r="A1033" s="26" t="s">
        <v>1905</v>
      </c>
      <c r="B1033" s="27">
        <v>160301.0</v>
      </c>
      <c r="C1033" s="27" t="s">
        <v>1906</v>
      </c>
      <c r="D1033" s="28" t="s">
        <v>1160</v>
      </c>
      <c r="E1033" s="28">
        <v>65.1</v>
      </c>
      <c r="F1033" s="28">
        <v>1.0</v>
      </c>
      <c r="G1033" s="28" t="s">
        <v>1900</v>
      </c>
      <c r="H1033" s="28" t="s">
        <v>1161</v>
      </c>
      <c r="I1033" s="30">
        <v>99521.0</v>
      </c>
      <c r="J1033" s="30">
        <v>0.0</v>
      </c>
      <c r="K1033" s="31" t="s">
        <v>24</v>
      </c>
      <c r="L1033" s="32" t="s">
        <v>143</v>
      </c>
      <c r="M1033" s="33"/>
      <c r="N1033" s="34"/>
      <c r="O1033" s="34"/>
      <c r="P1033" s="2"/>
      <c r="Q1033" s="2"/>
      <c r="R1033" s="2"/>
      <c r="S1033" s="2"/>
    </row>
    <row r="1034">
      <c r="A1034" s="26" t="s">
        <v>1907</v>
      </c>
      <c r="B1034" s="27">
        <v>160301.0</v>
      </c>
      <c r="C1034" s="27" t="s">
        <v>1908</v>
      </c>
      <c r="D1034" s="28" t="s">
        <v>99</v>
      </c>
      <c r="E1034" s="28">
        <v>42.0</v>
      </c>
      <c r="F1034" s="29">
        <v>1.0</v>
      </c>
      <c r="G1034" s="28" t="s">
        <v>1900</v>
      </c>
      <c r="H1034" s="28" t="s">
        <v>203</v>
      </c>
      <c r="I1034" s="30">
        <v>99521.0</v>
      </c>
      <c r="J1034" s="30">
        <v>0.0</v>
      </c>
      <c r="K1034" s="31" t="s">
        <v>24</v>
      </c>
      <c r="L1034" s="32" t="s">
        <v>143</v>
      </c>
      <c r="M1034" s="33"/>
      <c r="N1034" s="34"/>
      <c r="O1034" s="34"/>
      <c r="P1034" s="2"/>
      <c r="Q1034" s="2"/>
      <c r="R1034" s="2"/>
      <c r="S1034" s="2"/>
    </row>
    <row r="1035">
      <c r="A1035" s="26" t="s">
        <v>1909</v>
      </c>
      <c r="B1035" s="27">
        <v>160301.0</v>
      </c>
      <c r="C1035" s="27" t="s">
        <v>1910</v>
      </c>
      <c r="D1035" s="28" t="s">
        <v>99</v>
      </c>
      <c r="E1035" s="28">
        <v>42.0</v>
      </c>
      <c r="F1035" s="29">
        <v>1.0</v>
      </c>
      <c r="G1035" s="28" t="s">
        <v>1900</v>
      </c>
      <c r="H1035" s="28" t="s">
        <v>203</v>
      </c>
      <c r="I1035" s="30">
        <v>99521.0</v>
      </c>
      <c r="J1035" s="30">
        <v>0.0</v>
      </c>
      <c r="K1035" s="31" t="s">
        <v>24</v>
      </c>
      <c r="L1035" s="32" t="s">
        <v>197</v>
      </c>
      <c r="M1035" s="33"/>
      <c r="N1035" s="34"/>
      <c r="O1035" s="34"/>
      <c r="P1035" s="2"/>
      <c r="Q1035" s="2"/>
      <c r="R1035" s="2"/>
      <c r="S1035" s="2"/>
    </row>
    <row r="1036">
      <c r="A1036" s="26" t="s">
        <v>1911</v>
      </c>
      <c r="B1036" s="27">
        <v>160501.0</v>
      </c>
      <c r="C1036" s="27" t="s">
        <v>1912</v>
      </c>
      <c r="D1036" s="28" t="s">
        <v>21</v>
      </c>
      <c r="E1036" s="28">
        <v>453.6</v>
      </c>
      <c r="F1036" s="28">
        <v>56.0</v>
      </c>
      <c r="G1036" s="28">
        <v>0.0</v>
      </c>
      <c r="H1036" s="28" t="s">
        <v>22</v>
      </c>
      <c r="I1036" s="30" t="s">
        <v>23</v>
      </c>
      <c r="J1036" s="30">
        <v>0.0</v>
      </c>
      <c r="K1036" s="31" t="s">
        <v>24</v>
      </c>
      <c r="L1036" s="32" t="s">
        <v>93</v>
      </c>
      <c r="M1036" s="33"/>
      <c r="N1036" s="34"/>
      <c r="O1036" s="34"/>
      <c r="P1036" s="2"/>
      <c r="Q1036" s="2"/>
      <c r="R1036" s="2"/>
      <c r="S1036" s="2"/>
    </row>
    <row r="1037">
      <c r="A1037" s="26" t="s">
        <v>1913</v>
      </c>
      <c r="B1037" s="27">
        <v>160901.0</v>
      </c>
      <c r="C1037" s="27" t="s">
        <v>1914</v>
      </c>
      <c r="D1037" s="28" t="s">
        <v>28</v>
      </c>
      <c r="E1037" s="28">
        <v>1352.4</v>
      </c>
      <c r="F1037" s="28">
        <v>168.0</v>
      </c>
      <c r="G1037" s="28" t="s">
        <v>65</v>
      </c>
      <c r="H1037" s="28" t="s">
        <v>164</v>
      </c>
      <c r="I1037" s="30" t="s">
        <v>66</v>
      </c>
      <c r="J1037" s="30">
        <v>0.0</v>
      </c>
      <c r="K1037" s="31" t="s">
        <v>58</v>
      </c>
      <c r="L1037" s="32" t="s">
        <v>143</v>
      </c>
      <c r="M1037" s="33"/>
      <c r="N1037" s="34"/>
      <c r="O1037" s="34"/>
      <c r="P1037" s="2"/>
      <c r="Q1037" s="2"/>
      <c r="R1037" s="2"/>
      <c r="S1037" s="2"/>
    </row>
    <row r="1038">
      <c r="A1038" s="26" t="s">
        <v>1915</v>
      </c>
      <c r="B1038" s="27">
        <v>160901.0</v>
      </c>
      <c r="C1038" s="27" t="s">
        <v>1916</v>
      </c>
      <c r="D1038" s="28" t="s">
        <v>28</v>
      </c>
      <c r="E1038" s="28">
        <v>1352.4</v>
      </c>
      <c r="F1038" s="28">
        <v>168.0</v>
      </c>
      <c r="G1038" s="28">
        <v>2.0</v>
      </c>
      <c r="H1038" s="28" t="s">
        <v>1852</v>
      </c>
      <c r="I1038" s="38"/>
      <c r="J1038" s="38"/>
      <c r="K1038" s="31" t="s">
        <v>24</v>
      </c>
      <c r="L1038" s="32" t="s">
        <v>1107</v>
      </c>
      <c r="M1038" s="33"/>
      <c r="N1038" s="34"/>
      <c r="O1038" s="34"/>
      <c r="P1038" s="2"/>
      <c r="Q1038" s="2"/>
      <c r="R1038" s="2"/>
      <c r="S1038" s="2"/>
    </row>
    <row r="1039">
      <c r="A1039" s="26" t="s">
        <v>1917</v>
      </c>
      <c r="B1039" s="27">
        <v>160901.0</v>
      </c>
      <c r="C1039" s="27" t="s">
        <v>1918</v>
      </c>
      <c r="D1039" s="28" t="s">
        <v>28</v>
      </c>
      <c r="E1039" s="28">
        <v>1352.4</v>
      </c>
      <c r="F1039" s="28">
        <v>168.0</v>
      </c>
      <c r="G1039" s="28" t="s">
        <v>65</v>
      </c>
      <c r="H1039" s="28" t="s">
        <v>119</v>
      </c>
      <c r="I1039" s="30" t="s">
        <v>107</v>
      </c>
      <c r="J1039" s="30">
        <v>0.0</v>
      </c>
      <c r="K1039" s="31" t="s">
        <v>115</v>
      </c>
      <c r="L1039" s="32" t="s">
        <v>909</v>
      </c>
      <c r="M1039" s="33"/>
      <c r="N1039" s="36">
        <v>714707.0</v>
      </c>
      <c r="O1039" s="34"/>
      <c r="P1039" s="2"/>
      <c r="Q1039" s="2"/>
      <c r="R1039" s="2"/>
      <c r="S1039" s="2"/>
    </row>
    <row r="1040">
      <c r="A1040" s="26" t="s">
        <v>1919</v>
      </c>
      <c r="B1040" s="27">
        <v>160901.0</v>
      </c>
      <c r="C1040" s="27" t="s">
        <v>1920</v>
      </c>
      <c r="D1040" s="28" t="s">
        <v>28</v>
      </c>
      <c r="E1040" s="28">
        <v>440.0</v>
      </c>
      <c r="F1040" s="28">
        <v>86.0</v>
      </c>
      <c r="G1040" s="28" t="s">
        <v>65</v>
      </c>
      <c r="H1040" s="28" t="s">
        <v>123</v>
      </c>
      <c r="I1040" s="30" t="s">
        <v>107</v>
      </c>
      <c r="J1040" s="30">
        <v>0.0</v>
      </c>
      <c r="K1040" s="31" t="s">
        <v>58</v>
      </c>
      <c r="L1040" s="32" t="s">
        <v>143</v>
      </c>
      <c r="M1040" s="33"/>
      <c r="N1040" s="34"/>
      <c r="O1040" s="34"/>
      <c r="P1040" s="2"/>
      <c r="Q1040" s="2"/>
      <c r="R1040" s="2"/>
      <c r="S1040" s="2"/>
    </row>
    <row r="1041">
      <c r="A1041" s="26" t="s">
        <v>1921</v>
      </c>
      <c r="B1041" s="27">
        <v>161501.0</v>
      </c>
      <c r="C1041" s="27" t="s">
        <v>1922</v>
      </c>
      <c r="D1041" s="28" t="s">
        <v>28</v>
      </c>
      <c r="E1041" s="28">
        <v>1352.4</v>
      </c>
      <c r="F1041" s="28">
        <v>168.0</v>
      </c>
      <c r="G1041" s="28" t="s">
        <v>65</v>
      </c>
      <c r="H1041" s="28" t="s">
        <v>119</v>
      </c>
      <c r="I1041" s="30" t="s">
        <v>66</v>
      </c>
      <c r="J1041" s="30">
        <v>0.0</v>
      </c>
      <c r="K1041" s="31" t="s">
        <v>58</v>
      </c>
      <c r="L1041" s="32" t="s">
        <v>1661</v>
      </c>
      <c r="M1041" s="33"/>
      <c r="N1041" s="34"/>
      <c r="O1041" s="34"/>
      <c r="P1041" s="2"/>
      <c r="Q1041" s="2"/>
      <c r="R1041" s="2"/>
      <c r="S1041" s="2"/>
    </row>
    <row r="1042">
      <c r="A1042" s="26" t="s">
        <v>1923</v>
      </c>
      <c r="B1042" s="27">
        <v>161501.0</v>
      </c>
      <c r="C1042" s="27" t="s">
        <v>1924</v>
      </c>
      <c r="D1042" s="28" t="s">
        <v>28</v>
      </c>
      <c r="E1042" s="28">
        <v>1352.4</v>
      </c>
      <c r="F1042" s="28">
        <v>168.0</v>
      </c>
      <c r="G1042" s="28" t="s">
        <v>65</v>
      </c>
      <c r="H1042" s="28" t="s">
        <v>119</v>
      </c>
      <c r="I1042" s="30" t="s">
        <v>66</v>
      </c>
      <c r="J1042" s="30">
        <v>0.0</v>
      </c>
      <c r="K1042" s="31" t="s">
        <v>24</v>
      </c>
      <c r="L1042" s="32" t="s">
        <v>88</v>
      </c>
      <c r="M1042" s="33"/>
      <c r="N1042" s="34"/>
      <c r="O1042" s="34"/>
      <c r="P1042" s="2"/>
      <c r="Q1042" s="2"/>
      <c r="R1042" s="2"/>
      <c r="S1042" s="2"/>
    </row>
    <row r="1043">
      <c r="A1043" s="26" t="s">
        <v>1925</v>
      </c>
      <c r="B1043" s="27">
        <v>161501.0</v>
      </c>
      <c r="C1043" s="27" t="s">
        <v>1926</v>
      </c>
      <c r="D1043" s="28" t="s">
        <v>28</v>
      </c>
      <c r="E1043" s="28">
        <v>1352.4</v>
      </c>
      <c r="F1043" s="28">
        <v>141.0</v>
      </c>
      <c r="G1043" s="28" t="s">
        <v>65</v>
      </c>
      <c r="H1043" s="28" t="s">
        <v>119</v>
      </c>
      <c r="I1043" s="30" t="s">
        <v>66</v>
      </c>
      <c r="J1043" s="30">
        <v>0.0</v>
      </c>
      <c r="K1043" s="31" t="s">
        <v>115</v>
      </c>
      <c r="L1043" s="32" t="s">
        <v>998</v>
      </c>
      <c r="M1043" s="33"/>
      <c r="N1043" s="34"/>
      <c r="O1043" s="34"/>
      <c r="P1043" s="2"/>
      <c r="Q1043" s="2"/>
      <c r="R1043" s="2"/>
      <c r="S1043" s="2"/>
    </row>
    <row r="1044">
      <c r="A1044" s="26" t="s">
        <v>1927</v>
      </c>
      <c r="B1044" s="27">
        <v>161501.0</v>
      </c>
      <c r="C1044" s="27" t="s">
        <v>1928</v>
      </c>
      <c r="D1044" s="28" t="s">
        <v>28</v>
      </c>
      <c r="E1044" s="28">
        <v>1352.4</v>
      </c>
      <c r="F1044" s="28">
        <v>168.0</v>
      </c>
      <c r="G1044" s="28" t="s">
        <v>65</v>
      </c>
      <c r="H1044" s="28" t="s">
        <v>119</v>
      </c>
      <c r="I1044" s="30" t="s">
        <v>66</v>
      </c>
      <c r="J1044" s="30">
        <v>0.0</v>
      </c>
      <c r="K1044" s="31" t="s">
        <v>58</v>
      </c>
      <c r="L1044" s="32" t="s">
        <v>853</v>
      </c>
      <c r="M1044" s="33"/>
      <c r="N1044" s="34"/>
      <c r="O1044" s="34"/>
      <c r="P1044" s="2"/>
      <c r="Q1044" s="2"/>
      <c r="R1044" s="2"/>
      <c r="S1044" s="2"/>
    </row>
    <row r="1045">
      <c r="A1045" s="26" t="s">
        <v>1929</v>
      </c>
      <c r="B1045" s="27">
        <v>161501.0</v>
      </c>
      <c r="C1045" s="27" t="s">
        <v>1930</v>
      </c>
      <c r="D1045" s="28" t="s">
        <v>28</v>
      </c>
      <c r="E1045" s="28">
        <v>1352.4</v>
      </c>
      <c r="F1045" s="28">
        <v>168.0</v>
      </c>
      <c r="G1045" s="28" t="s">
        <v>65</v>
      </c>
      <c r="H1045" s="28" t="s">
        <v>119</v>
      </c>
      <c r="I1045" s="30" t="s">
        <v>66</v>
      </c>
      <c r="J1045" s="30">
        <v>0.0</v>
      </c>
      <c r="K1045" s="31" t="s">
        <v>24</v>
      </c>
      <c r="L1045" s="32" t="s">
        <v>1931</v>
      </c>
      <c r="M1045" s="33"/>
      <c r="N1045" s="34"/>
      <c r="O1045" s="34"/>
      <c r="P1045" s="2"/>
      <c r="Q1045" s="2"/>
      <c r="R1045" s="2"/>
      <c r="S1045" s="2"/>
    </row>
    <row r="1046">
      <c r="A1046" s="26" t="s">
        <v>1932</v>
      </c>
      <c r="B1046" s="27">
        <v>161501.0</v>
      </c>
      <c r="C1046" s="27" t="s">
        <v>1933</v>
      </c>
      <c r="D1046" s="28" t="s">
        <v>28</v>
      </c>
      <c r="E1046" s="28">
        <v>1352.4</v>
      </c>
      <c r="F1046" s="28">
        <v>168.0</v>
      </c>
      <c r="G1046" s="28" t="s">
        <v>65</v>
      </c>
      <c r="H1046" s="28" t="s">
        <v>119</v>
      </c>
      <c r="I1046" s="30" t="s">
        <v>87</v>
      </c>
      <c r="J1046" s="30">
        <v>0.0</v>
      </c>
      <c r="K1046" s="31" t="s">
        <v>58</v>
      </c>
      <c r="L1046" s="32" t="s">
        <v>923</v>
      </c>
      <c r="M1046" s="33"/>
      <c r="N1046" s="36">
        <v>712005.0</v>
      </c>
      <c r="O1046" s="34"/>
      <c r="P1046" s="2"/>
      <c r="Q1046" s="2"/>
      <c r="R1046" s="2"/>
      <c r="S1046" s="2"/>
    </row>
    <row r="1047">
      <c r="A1047" s="26" t="s">
        <v>1934</v>
      </c>
      <c r="B1047" s="27">
        <v>161501.0</v>
      </c>
      <c r="C1047" s="27" t="s">
        <v>1935</v>
      </c>
      <c r="D1047" s="28" t="s">
        <v>28</v>
      </c>
      <c r="E1047" s="28">
        <v>1352.4</v>
      </c>
      <c r="F1047" s="28">
        <v>168.0</v>
      </c>
      <c r="G1047" s="28" t="s">
        <v>65</v>
      </c>
      <c r="H1047" s="28" t="s">
        <v>119</v>
      </c>
      <c r="I1047" s="30" t="s">
        <v>66</v>
      </c>
      <c r="J1047" s="30">
        <v>0.0</v>
      </c>
      <c r="K1047" s="31" t="s">
        <v>58</v>
      </c>
      <c r="L1047" s="32" t="s">
        <v>909</v>
      </c>
      <c r="M1047" s="33"/>
      <c r="N1047" s="36">
        <v>714706.0</v>
      </c>
      <c r="O1047" s="34"/>
      <c r="P1047" s="2"/>
      <c r="Q1047" s="2"/>
      <c r="R1047" s="2"/>
      <c r="S1047" s="2"/>
    </row>
    <row r="1048">
      <c r="A1048" s="26" t="s">
        <v>1936</v>
      </c>
      <c r="B1048" s="27">
        <v>161501.0</v>
      </c>
      <c r="C1048" s="27" t="s">
        <v>1937</v>
      </c>
      <c r="D1048" s="28" t="s">
        <v>21</v>
      </c>
      <c r="E1048" s="28">
        <v>453.6</v>
      </c>
      <c r="F1048" s="28">
        <v>56.0</v>
      </c>
      <c r="G1048" s="28" t="s">
        <v>161</v>
      </c>
      <c r="H1048" s="28" t="s">
        <v>22</v>
      </c>
      <c r="I1048" s="30" t="s">
        <v>23</v>
      </c>
      <c r="J1048" s="30">
        <v>0.0</v>
      </c>
      <c r="K1048" s="31" t="s">
        <v>24</v>
      </c>
      <c r="L1048" s="32" t="s">
        <v>853</v>
      </c>
      <c r="M1048" s="33"/>
      <c r="N1048" s="34"/>
      <c r="O1048" s="34"/>
      <c r="P1048" s="2"/>
      <c r="Q1048" s="2"/>
      <c r="R1048" s="2"/>
      <c r="S1048" s="2"/>
    </row>
    <row r="1049">
      <c r="A1049" s="26" t="s">
        <v>1938</v>
      </c>
      <c r="B1049" s="27">
        <v>161501.0</v>
      </c>
      <c r="C1049" s="27" t="s">
        <v>1939</v>
      </c>
      <c r="D1049" s="28" t="s">
        <v>99</v>
      </c>
      <c r="E1049" s="28">
        <v>42.0</v>
      </c>
      <c r="F1049" s="29">
        <v>1.0</v>
      </c>
      <c r="G1049" s="28" t="s">
        <v>161</v>
      </c>
      <c r="H1049" s="28" t="s">
        <v>100</v>
      </c>
      <c r="I1049" s="30">
        <v>99521.0</v>
      </c>
      <c r="J1049" s="30">
        <v>0.0</v>
      </c>
      <c r="K1049" s="31" t="s">
        <v>24</v>
      </c>
      <c r="L1049" s="32" t="s">
        <v>853</v>
      </c>
      <c r="M1049" s="33"/>
      <c r="N1049" s="34"/>
      <c r="O1049" s="34"/>
      <c r="P1049" s="2"/>
      <c r="Q1049" s="2"/>
      <c r="R1049" s="2"/>
      <c r="S1049" s="2"/>
    </row>
    <row r="1050">
      <c r="A1050" s="26" t="s">
        <v>1940</v>
      </c>
      <c r="B1050" s="27">
        <v>161501.0</v>
      </c>
      <c r="C1050" s="27" t="s">
        <v>1941</v>
      </c>
      <c r="D1050" s="28" t="s">
        <v>99</v>
      </c>
      <c r="E1050" s="28">
        <v>42.0</v>
      </c>
      <c r="F1050" s="29">
        <v>1.0</v>
      </c>
      <c r="G1050" s="28" t="s">
        <v>161</v>
      </c>
      <c r="H1050" s="28" t="s">
        <v>203</v>
      </c>
      <c r="I1050" s="30">
        <v>99521.0</v>
      </c>
      <c r="J1050" s="30">
        <v>0.0</v>
      </c>
      <c r="K1050" s="31" t="s">
        <v>24</v>
      </c>
      <c r="L1050" s="32" t="s">
        <v>1942</v>
      </c>
      <c r="M1050" s="33"/>
      <c r="N1050" s="34"/>
      <c r="O1050" s="34"/>
      <c r="P1050" s="2"/>
      <c r="Q1050" s="2"/>
      <c r="R1050" s="2"/>
      <c r="S1050" s="2"/>
    </row>
    <row r="1051">
      <c r="A1051" s="26" t="s">
        <v>1943</v>
      </c>
      <c r="B1051" s="27">
        <v>161501.0</v>
      </c>
      <c r="C1051" s="27" t="s">
        <v>1944</v>
      </c>
      <c r="D1051" s="28" t="s">
        <v>99</v>
      </c>
      <c r="E1051" s="28">
        <v>42.0</v>
      </c>
      <c r="F1051" s="29">
        <v>1.0</v>
      </c>
      <c r="G1051" s="28" t="s">
        <v>161</v>
      </c>
      <c r="H1051" s="28" t="s">
        <v>100</v>
      </c>
      <c r="I1051" s="30">
        <v>99521.0</v>
      </c>
      <c r="J1051" s="30">
        <v>0.0</v>
      </c>
      <c r="K1051" s="31" t="s">
        <v>24</v>
      </c>
      <c r="L1051" s="32" t="s">
        <v>923</v>
      </c>
      <c r="M1051" s="33"/>
      <c r="N1051" s="34"/>
      <c r="O1051" s="34"/>
      <c r="P1051" s="2"/>
      <c r="Q1051" s="2"/>
      <c r="R1051" s="2"/>
      <c r="S1051" s="2"/>
    </row>
    <row r="1052">
      <c r="A1052" s="26" t="s">
        <v>1945</v>
      </c>
      <c r="B1052" s="27">
        <v>161501.0</v>
      </c>
      <c r="C1052" s="27" t="s">
        <v>1946</v>
      </c>
      <c r="D1052" s="28" t="s">
        <v>99</v>
      </c>
      <c r="E1052" s="28">
        <v>42.0</v>
      </c>
      <c r="F1052" s="29">
        <v>1.0</v>
      </c>
      <c r="G1052" s="28" t="s">
        <v>161</v>
      </c>
      <c r="H1052" s="28" t="s">
        <v>100</v>
      </c>
      <c r="I1052" s="30">
        <v>99521.0</v>
      </c>
      <c r="J1052" s="30">
        <v>0.0</v>
      </c>
      <c r="K1052" s="31" t="s">
        <v>24</v>
      </c>
      <c r="L1052" s="32" t="s">
        <v>947</v>
      </c>
      <c r="M1052" s="33"/>
      <c r="N1052" s="34"/>
      <c r="O1052" s="34"/>
      <c r="P1052" s="2"/>
      <c r="Q1052" s="2"/>
      <c r="R1052" s="2"/>
      <c r="S1052" s="2"/>
    </row>
    <row r="1053">
      <c r="A1053" s="26" t="s">
        <v>1947</v>
      </c>
      <c r="B1053" s="42"/>
      <c r="C1053" s="42"/>
      <c r="D1053" s="28" t="s">
        <v>21</v>
      </c>
      <c r="E1053" s="28">
        <v>453.6</v>
      </c>
      <c r="F1053" s="28">
        <v>56.0</v>
      </c>
      <c r="G1053" s="28" t="s">
        <v>1948</v>
      </c>
      <c r="H1053" s="28" t="s">
        <v>1949</v>
      </c>
      <c r="I1053" s="30" t="s">
        <v>1950</v>
      </c>
      <c r="J1053" s="30">
        <v>0.0</v>
      </c>
      <c r="K1053" s="31" t="s">
        <v>24</v>
      </c>
      <c r="L1053" s="32" t="s">
        <v>143</v>
      </c>
      <c r="M1053" s="33"/>
      <c r="N1053" s="34"/>
      <c r="O1053" s="34"/>
      <c r="P1053" s="2"/>
      <c r="Q1053" s="2"/>
      <c r="R1053" s="2"/>
      <c r="S1053" s="2"/>
    </row>
    <row r="1054">
      <c r="A1054" s="26" t="s">
        <v>1951</v>
      </c>
      <c r="B1054" s="27">
        <v>1621.0</v>
      </c>
      <c r="C1054" s="27" t="s">
        <v>1952</v>
      </c>
      <c r="D1054" s="28" t="s">
        <v>28</v>
      </c>
      <c r="E1054" s="28">
        <v>1352.4</v>
      </c>
      <c r="F1054" s="28">
        <v>168.0</v>
      </c>
      <c r="G1054" s="28" t="s">
        <v>554</v>
      </c>
      <c r="H1054" s="28" t="s">
        <v>164</v>
      </c>
      <c r="I1054" s="38"/>
      <c r="J1054" s="38"/>
      <c r="K1054" s="31" t="s">
        <v>24</v>
      </c>
      <c r="L1054" s="32" t="s">
        <v>1953</v>
      </c>
      <c r="M1054" s="33"/>
      <c r="N1054" s="34"/>
      <c r="O1054" s="34"/>
      <c r="P1054" s="2"/>
      <c r="Q1054" s="2"/>
      <c r="R1054" s="2"/>
      <c r="S1054" s="2"/>
    </row>
    <row r="1055">
      <c r="A1055" s="26" t="s">
        <v>1954</v>
      </c>
      <c r="B1055" s="42"/>
      <c r="C1055" s="27" t="s">
        <v>1955</v>
      </c>
      <c r="D1055" s="28" t="s">
        <v>28</v>
      </c>
      <c r="E1055" s="28">
        <v>1352.4</v>
      </c>
      <c r="F1055" s="28">
        <v>168.0</v>
      </c>
      <c r="G1055" s="28" t="s">
        <v>554</v>
      </c>
      <c r="H1055" s="28" t="s">
        <v>164</v>
      </c>
      <c r="I1055" s="38"/>
      <c r="J1055" s="38"/>
      <c r="K1055" s="31" t="s">
        <v>24</v>
      </c>
      <c r="L1055" s="32" t="s">
        <v>67</v>
      </c>
      <c r="M1055" s="33"/>
      <c r="N1055" s="34"/>
      <c r="O1055" s="34"/>
      <c r="P1055" s="2"/>
      <c r="Q1055" s="2"/>
      <c r="R1055" s="2"/>
      <c r="S1055" s="2"/>
    </row>
    <row r="1056">
      <c r="A1056" s="26" t="s">
        <v>1956</v>
      </c>
      <c r="B1056" s="42"/>
      <c r="C1056" s="27" t="s">
        <v>1957</v>
      </c>
      <c r="D1056" s="28" t="s">
        <v>28</v>
      </c>
      <c r="E1056" s="28">
        <v>693.0</v>
      </c>
      <c r="F1056" s="28">
        <v>86.0</v>
      </c>
      <c r="G1056" s="37"/>
      <c r="H1056" s="28" t="s">
        <v>1958</v>
      </c>
      <c r="I1056" s="38"/>
      <c r="J1056" s="38"/>
      <c r="K1056" s="31" t="s">
        <v>24</v>
      </c>
      <c r="L1056" s="32" t="s">
        <v>67</v>
      </c>
      <c r="M1056" s="33"/>
      <c r="N1056" s="34"/>
      <c r="O1056" s="34"/>
      <c r="P1056" s="2"/>
      <c r="Q1056" s="2"/>
      <c r="R1056" s="2"/>
      <c r="S1056" s="2"/>
    </row>
    <row r="1057">
      <c r="A1057" s="26" t="s">
        <v>1959</v>
      </c>
      <c r="B1057" s="42"/>
      <c r="C1057" s="42"/>
      <c r="D1057" s="28" t="s">
        <v>28</v>
      </c>
      <c r="E1057" s="28">
        <v>440.0</v>
      </c>
      <c r="F1057" s="28">
        <v>86.0</v>
      </c>
      <c r="G1057" s="28">
        <v>0.0</v>
      </c>
      <c r="H1057" s="28" t="s">
        <v>301</v>
      </c>
      <c r="I1057" s="30" t="s">
        <v>384</v>
      </c>
      <c r="J1057" s="30">
        <v>0.0</v>
      </c>
      <c r="K1057" s="31" t="s">
        <v>58</v>
      </c>
      <c r="L1057" s="32" t="s">
        <v>143</v>
      </c>
      <c r="M1057" s="33"/>
      <c r="N1057" s="34"/>
      <c r="O1057" s="34"/>
      <c r="P1057" s="2"/>
      <c r="Q1057" s="2"/>
      <c r="R1057" s="2"/>
      <c r="S1057" s="2"/>
    </row>
    <row r="1058">
      <c r="A1058" s="26" t="s">
        <v>1960</v>
      </c>
      <c r="B1058" s="27">
        <v>162201.0</v>
      </c>
      <c r="C1058" s="27" t="s">
        <v>1961</v>
      </c>
      <c r="D1058" s="28" t="s">
        <v>28</v>
      </c>
      <c r="E1058" s="28">
        <v>440.0</v>
      </c>
      <c r="F1058" s="28">
        <v>86.0</v>
      </c>
      <c r="G1058" s="28">
        <v>0.0</v>
      </c>
      <c r="H1058" s="28" t="s">
        <v>301</v>
      </c>
      <c r="I1058" s="38"/>
      <c r="J1058" s="38"/>
      <c r="K1058" s="31" t="s">
        <v>24</v>
      </c>
      <c r="L1058" s="32" t="s">
        <v>93</v>
      </c>
      <c r="M1058" s="33"/>
      <c r="N1058" s="34"/>
      <c r="O1058" s="34"/>
      <c r="P1058" s="2"/>
      <c r="Q1058" s="2"/>
      <c r="R1058" s="2"/>
      <c r="S1058" s="2"/>
    </row>
    <row r="1059">
      <c r="A1059" s="26" t="s">
        <v>1962</v>
      </c>
      <c r="B1059" s="27">
        <v>162601.0</v>
      </c>
      <c r="C1059" s="27" t="s">
        <v>1963</v>
      </c>
      <c r="D1059" s="28" t="s">
        <v>28</v>
      </c>
      <c r="E1059" s="28">
        <v>1008.0</v>
      </c>
      <c r="F1059" s="28">
        <v>125.0</v>
      </c>
      <c r="G1059" s="28" t="s">
        <v>1149</v>
      </c>
      <c r="H1059" s="28" t="s">
        <v>1964</v>
      </c>
      <c r="I1059" s="30" t="s">
        <v>230</v>
      </c>
      <c r="J1059" s="30" t="s">
        <v>196</v>
      </c>
      <c r="K1059" s="31" t="s">
        <v>58</v>
      </c>
      <c r="L1059" s="32" t="s">
        <v>88</v>
      </c>
      <c r="M1059" s="33"/>
      <c r="N1059" s="34"/>
      <c r="O1059" s="34"/>
      <c r="P1059" s="2"/>
      <c r="Q1059" s="2"/>
      <c r="R1059" s="2"/>
      <c r="S1059" s="2"/>
    </row>
    <row r="1060">
      <c r="A1060" s="26" t="s">
        <v>1965</v>
      </c>
      <c r="B1060" s="27">
        <v>162601.0</v>
      </c>
      <c r="C1060" s="27" t="s">
        <v>1966</v>
      </c>
      <c r="D1060" s="28" t="s">
        <v>28</v>
      </c>
      <c r="E1060" s="28">
        <v>1352.4</v>
      </c>
      <c r="F1060" s="28">
        <v>167.93</v>
      </c>
      <c r="G1060" s="28" t="s">
        <v>1149</v>
      </c>
      <c r="H1060" s="28" t="s">
        <v>91</v>
      </c>
      <c r="I1060" s="30" t="s">
        <v>230</v>
      </c>
      <c r="J1060" s="30">
        <v>0.0</v>
      </c>
      <c r="K1060" s="31" t="s">
        <v>24</v>
      </c>
      <c r="L1060" s="32" t="s">
        <v>1967</v>
      </c>
      <c r="M1060" s="33"/>
      <c r="N1060" s="34"/>
      <c r="O1060" s="34"/>
      <c r="P1060" s="2"/>
      <c r="Q1060" s="2"/>
      <c r="R1060" s="2"/>
      <c r="S1060" s="2"/>
    </row>
    <row r="1061">
      <c r="A1061" s="26" t="s">
        <v>1968</v>
      </c>
      <c r="B1061" s="27">
        <v>162601.0</v>
      </c>
      <c r="C1061" s="27" t="s">
        <v>1969</v>
      </c>
      <c r="D1061" s="28" t="s">
        <v>28</v>
      </c>
      <c r="E1061" s="28">
        <v>1352.4</v>
      </c>
      <c r="F1061" s="28">
        <v>168.0</v>
      </c>
      <c r="G1061" s="28" t="s">
        <v>512</v>
      </c>
      <c r="H1061" s="28" t="s">
        <v>164</v>
      </c>
      <c r="I1061" s="30" t="s">
        <v>230</v>
      </c>
      <c r="J1061" s="30">
        <v>0.0</v>
      </c>
      <c r="K1061" s="31" t="s">
        <v>58</v>
      </c>
      <c r="L1061" s="32" t="s">
        <v>143</v>
      </c>
      <c r="M1061" s="33"/>
      <c r="N1061" s="34"/>
      <c r="O1061" s="34"/>
      <c r="P1061" s="2"/>
      <c r="Q1061" s="2"/>
      <c r="R1061" s="2"/>
      <c r="S1061" s="2"/>
    </row>
    <row r="1062">
      <c r="A1062" s="26" t="s">
        <v>1970</v>
      </c>
      <c r="B1062" s="27">
        <v>162601.0</v>
      </c>
      <c r="C1062" s="27" t="s">
        <v>1971</v>
      </c>
      <c r="D1062" s="28" t="s">
        <v>28</v>
      </c>
      <c r="E1062" s="28">
        <v>1352.4</v>
      </c>
      <c r="F1062" s="28">
        <v>168.0</v>
      </c>
      <c r="G1062" s="28" t="s">
        <v>512</v>
      </c>
      <c r="H1062" s="28" t="s">
        <v>91</v>
      </c>
      <c r="I1062" s="30" t="s">
        <v>230</v>
      </c>
      <c r="J1062" s="30">
        <v>0.0</v>
      </c>
      <c r="K1062" s="31" t="s">
        <v>58</v>
      </c>
      <c r="L1062" s="32" t="s">
        <v>542</v>
      </c>
      <c r="M1062" s="33"/>
      <c r="N1062" s="36">
        <v>714505.0</v>
      </c>
      <c r="O1062" s="34"/>
      <c r="P1062" s="2"/>
      <c r="Q1062" s="2"/>
      <c r="R1062" s="2"/>
      <c r="S1062" s="2"/>
    </row>
    <row r="1063">
      <c r="A1063" s="26" t="s">
        <v>1972</v>
      </c>
      <c r="B1063" s="27">
        <v>162601.0</v>
      </c>
      <c r="C1063" s="27" t="s">
        <v>1973</v>
      </c>
      <c r="D1063" s="28" t="s">
        <v>28</v>
      </c>
      <c r="E1063" s="28">
        <v>1352.4</v>
      </c>
      <c r="F1063" s="28">
        <v>168.0</v>
      </c>
      <c r="G1063" s="28" t="s">
        <v>512</v>
      </c>
      <c r="H1063" s="28" t="s">
        <v>91</v>
      </c>
      <c r="I1063" s="30" t="s">
        <v>230</v>
      </c>
      <c r="J1063" s="30">
        <v>0.0</v>
      </c>
      <c r="K1063" s="31" t="s">
        <v>58</v>
      </c>
      <c r="L1063" s="32" t="s">
        <v>853</v>
      </c>
      <c r="M1063" s="33"/>
      <c r="N1063" s="34"/>
      <c r="O1063" s="34"/>
      <c r="P1063" s="2"/>
      <c r="Q1063" s="2"/>
      <c r="R1063" s="2"/>
      <c r="S1063" s="2"/>
    </row>
    <row r="1064">
      <c r="A1064" s="26" t="s">
        <v>1974</v>
      </c>
      <c r="B1064" s="27">
        <v>162601.0</v>
      </c>
      <c r="C1064" s="27" t="s">
        <v>1975</v>
      </c>
      <c r="D1064" s="28" t="s">
        <v>28</v>
      </c>
      <c r="E1064" s="28">
        <v>1352.4</v>
      </c>
      <c r="F1064" s="28">
        <v>168.0</v>
      </c>
      <c r="G1064" s="28">
        <v>2.0</v>
      </c>
      <c r="H1064" s="28" t="s">
        <v>1852</v>
      </c>
      <c r="I1064" s="38"/>
      <c r="J1064" s="38"/>
      <c r="K1064" s="31" t="s">
        <v>24</v>
      </c>
      <c r="L1064" s="32" t="s">
        <v>1107</v>
      </c>
      <c r="M1064" s="33"/>
      <c r="N1064" s="34"/>
      <c r="O1064" s="34"/>
      <c r="P1064" s="2"/>
      <c r="Q1064" s="2"/>
      <c r="R1064" s="2"/>
      <c r="S1064" s="2"/>
    </row>
    <row r="1065">
      <c r="A1065" s="26" t="s">
        <v>1976</v>
      </c>
      <c r="B1065" s="27">
        <v>162601.0</v>
      </c>
      <c r="C1065" s="27" t="s">
        <v>1977</v>
      </c>
      <c r="D1065" s="28" t="s">
        <v>28</v>
      </c>
      <c r="E1065" s="28">
        <v>1352.4</v>
      </c>
      <c r="F1065" s="28">
        <v>168.0</v>
      </c>
      <c r="G1065" s="28" t="s">
        <v>1978</v>
      </c>
      <c r="H1065" s="28" t="s">
        <v>114</v>
      </c>
      <c r="I1065" s="30" t="s">
        <v>230</v>
      </c>
      <c r="J1065" s="30">
        <v>0.0</v>
      </c>
      <c r="K1065" s="31" t="s">
        <v>58</v>
      </c>
      <c r="L1065" s="32" t="s">
        <v>1584</v>
      </c>
      <c r="M1065" s="33"/>
      <c r="N1065" s="34"/>
      <c r="O1065" s="34"/>
      <c r="P1065" s="2"/>
      <c r="Q1065" s="2"/>
      <c r="R1065" s="2"/>
      <c r="S1065" s="2"/>
    </row>
    <row r="1066">
      <c r="A1066" s="26" t="s">
        <v>1979</v>
      </c>
      <c r="B1066" s="27">
        <v>162601.0</v>
      </c>
      <c r="C1066" s="27" t="s">
        <v>1980</v>
      </c>
      <c r="D1066" s="28" t="s">
        <v>28</v>
      </c>
      <c r="E1066" s="28">
        <v>1352.4</v>
      </c>
      <c r="F1066" s="28">
        <v>168.0</v>
      </c>
      <c r="G1066" s="28" t="s">
        <v>512</v>
      </c>
      <c r="H1066" s="28" t="s">
        <v>91</v>
      </c>
      <c r="I1066" s="30" t="s">
        <v>230</v>
      </c>
      <c r="J1066" s="30">
        <v>0.0</v>
      </c>
      <c r="K1066" s="31" t="s">
        <v>58</v>
      </c>
      <c r="L1066" s="32" t="s">
        <v>93</v>
      </c>
      <c r="M1066" s="33"/>
      <c r="N1066" s="34"/>
      <c r="O1066" s="34"/>
      <c r="P1066" s="2"/>
      <c r="Q1066" s="2"/>
      <c r="R1066" s="2"/>
      <c r="S1066" s="2"/>
    </row>
    <row r="1067">
      <c r="A1067" s="26" t="s">
        <v>1981</v>
      </c>
      <c r="B1067" s="27">
        <v>162601.0</v>
      </c>
      <c r="C1067" s="27" t="s">
        <v>1982</v>
      </c>
      <c r="D1067" s="28" t="s">
        <v>28</v>
      </c>
      <c r="E1067" s="28">
        <v>1352.4</v>
      </c>
      <c r="F1067" s="28">
        <v>168.0</v>
      </c>
      <c r="G1067" s="28" t="s">
        <v>512</v>
      </c>
      <c r="H1067" s="28" t="s">
        <v>164</v>
      </c>
      <c r="I1067" s="30" t="s">
        <v>230</v>
      </c>
      <c r="J1067" s="30">
        <v>0.0</v>
      </c>
      <c r="K1067" s="31" t="s">
        <v>58</v>
      </c>
      <c r="L1067" s="32" t="s">
        <v>67</v>
      </c>
      <c r="M1067" s="33"/>
      <c r="N1067" s="34"/>
      <c r="O1067" s="34"/>
      <c r="P1067" s="2"/>
      <c r="Q1067" s="2"/>
      <c r="R1067" s="2"/>
      <c r="S1067" s="2"/>
    </row>
    <row r="1068">
      <c r="A1068" s="26" t="s">
        <v>1983</v>
      </c>
      <c r="B1068" s="27">
        <v>162601.0</v>
      </c>
      <c r="C1068" s="27" t="s">
        <v>1984</v>
      </c>
      <c r="D1068" s="28" t="s">
        <v>21</v>
      </c>
      <c r="E1068" s="28">
        <v>453.6</v>
      </c>
      <c r="F1068" s="28">
        <v>56.0</v>
      </c>
      <c r="G1068" s="28">
        <v>0.0</v>
      </c>
      <c r="H1068" s="28" t="s">
        <v>293</v>
      </c>
      <c r="I1068" s="30" t="s">
        <v>1985</v>
      </c>
      <c r="J1068" s="30">
        <v>0.0</v>
      </c>
      <c r="K1068" s="31" t="s">
        <v>24</v>
      </c>
      <c r="L1068" s="32" t="s">
        <v>143</v>
      </c>
      <c r="M1068" s="33"/>
      <c r="N1068" s="34"/>
      <c r="O1068" s="34"/>
      <c r="P1068" s="2"/>
      <c r="Q1068" s="2"/>
      <c r="R1068" s="2"/>
      <c r="S1068" s="2"/>
    </row>
    <row r="1069">
      <c r="A1069" s="26" t="s">
        <v>1986</v>
      </c>
      <c r="B1069" s="27">
        <v>162601.0</v>
      </c>
      <c r="C1069" s="27" t="s">
        <v>1987</v>
      </c>
      <c r="D1069" s="28" t="s">
        <v>21</v>
      </c>
      <c r="E1069" s="28">
        <v>453.6</v>
      </c>
      <c r="F1069" s="28">
        <v>56.0</v>
      </c>
      <c r="G1069" s="28">
        <v>0.0</v>
      </c>
      <c r="H1069" s="28" t="s">
        <v>22</v>
      </c>
      <c r="I1069" s="30" t="s">
        <v>1985</v>
      </c>
      <c r="J1069" s="30">
        <v>0.0</v>
      </c>
      <c r="K1069" s="31" t="s">
        <v>24</v>
      </c>
      <c r="L1069" s="32" t="s">
        <v>1584</v>
      </c>
      <c r="M1069" s="33"/>
      <c r="N1069" s="34"/>
      <c r="O1069" s="34"/>
      <c r="P1069" s="2"/>
      <c r="Q1069" s="2"/>
      <c r="R1069" s="2"/>
      <c r="S1069" s="2"/>
    </row>
    <row r="1070">
      <c r="A1070" s="26" t="s">
        <v>1988</v>
      </c>
      <c r="B1070" s="27">
        <v>162601.0</v>
      </c>
      <c r="C1070" s="27" t="s">
        <v>1989</v>
      </c>
      <c r="D1070" s="28" t="s">
        <v>21</v>
      </c>
      <c r="E1070" s="28">
        <v>453.6</v>
      </c>
      <c r="F1070" s="28">
        <v>56.0</v>
      </c>
      <c r="G1070" s="28">
        <v>0.0</v>
      </c>
      <c r="H1070" s="28" t="s">
        <v>22</v>
      </c>
      <c r="I1070" s="30" t="s">
        <v>1985</v>
      </c>
      <c r="J1070" s="30">
        <v>0.0</v>
      </c>
      <c r="K1070" s="31" t="s">
        <v>24</v>
      </c>
      <c r="L1070" s="32" t="s">
        <v>67</v>
      </c>
      <c r="M1070" s="33"/>
      <c r="N1070" s="34"/>
      <c r="O1070" s="34"/>
      <c r="P1070" s="2"/>
      <c r="Q1070" s="2"/>
      <c r="R1070" s="2"/>
      <c r="S1070" s="2"/>
    </row>
    <row r="1071">
      <c r="A1071" s="26" t="s">
        <v>1990</v>
      </c>
      <c r="B1071" s="27">
        <v>162601.0</v>
      </c>
      <c r="C1071" s="27" t="s">
        <v>1991</v>
      </c>
      <c r="D1071" s="37"/>
      <c r="E1071" s="28">
        <v>31.5</v>
      </c>
      <c r="F1071" s="28">
        <v>1.0</v>
      </c>
      <c r="G1071" s="28">
        <v>0.0</v>
      </c>
      <c r="H1071" s="28" t="s">
        <v>1992</v>
      </c>
      <c r="I1071" s="30">
        <v>0.0</v>
      </c>
      <c r="J1071" s="30">
        <v>0.0</v>
      </c>
      <c r="K1071" s="31" t="s">
        <v>24</v>
      </c>
      <c r="L1071" s="32" t="s">
        <v>1584</v>
      </c>
      <c r="M1071" s="33"/>
      <c r="N1071" s="34"/>
      <c r="O1071" s="34"/>
      <c r="P1071" s="2"/>
      <c r="Q1071" s="2"/>
      <c r="R1071" s="2"/>
      <c r="S1071" s="2"/>
    </row>
    <row r="1072">
      <c r="A1072" s="26" t="s">
        <v>1993</v>
      </c>
      <c r="B1072" s="27">
        <v>162601.0</v>
      </c>
      <c r="C1072" s="27" t="s">
        <v>1994</v>
      </c>
      <c r="D1072" s="28" t="s">
        <v>99</v>
      </c>
      <c r="E1072" s="28">
        <v>42.0</v>
      </c>
      <c r="F1072" s="29">
        <v>1.0</v>
      </c>
      <c r="G1072" s="28">
        <v>0.0</v>
      </c>
      <c r="H1072" s="28" t="s">
        <v>100</v>
      </c>
      <c r="I1072" s="30">
        <v>99521.0</v>
      </c>
      <c r="J1072" s="30">
        <v>0.0</v>
      </c>
      <c r="K1072" s="31" t="s">
        <v>24</v>
      </c>
      <c r="L1072" s="32" t="s">
        <v>143</v>
      </c>
      <c r="M1072" s="33"/>
      <c r="N1072" s="34"/>
      <c r="O1072" s="34"/>
      <c r="P1072" s="2"/>
      <c r="Q1072" s="2"/>
      <c r="R1072" s="2"/>
      <c r="S1072" s="2"/>
    </row>
    <row r="1073">
      <c r="A1073" s="26" t="s">
        <v>1995</v>
      </c>
      <c r="B1073" s="27">
        <v>162601.0</v>
      </c>
      <c r="C1073" s="27" t="s">
        <v>1996</v>
      </c>
      <c r="D1073" s="28" t="s">
        <v>99</v>
      </c>
      <c r="E1073" s="28">
        <v>42.0</v>
      </c>
      <c r="F1073" s="29">
        <v>1.0</v>
      </c>
      <c r="G1073" s="28" t="s">
        <v>531</v>
      </c>
      <c r="H1073" s="28" t="s">
        <v>1997</v>
      </c>
      <c r="I1073" s="30">
        <v>99521.0</v>
      </c>
      <c r="J1073" s="30">
        <v>0.0</v>
      </c>
      <c r="K1073" s="31" t="s">
        <v>24</v>
      </c>
      <c r="L1073" s="32" t="s">
        <v>1584</v>
      </c>
      <c r="M1073" s="33"/>
      <c r="N1073" s="34"/>
      <c r="O1073" s="34"/>
      <c r="P1073" s="2"/>
      <c r="Q1073" s="2"/>
      <c r="R1073" s="2"/>
      <c r="S1073" s="2"/>
    </row>
    <row r="1074">
      <c r="A1074" s="26" t="s">
        <v>1998</v>
      </c>
      <c r="B1074" s="27">
        <v>162401.0</v>
      </c>
      <c r="C1074" s="27" t="s">
        <v>1999</v>
      </c>
      <c r="D1074" s="28" t="s">
        <v>28</v>
      </c>
      <c r="E1074" s="28">
        <v>693.0</v>
      </c>
      <c r="F1074" s="28">
        <v>86.0</v>
      </c>
      <c r="G1074" s="28" t="s">
        <v>2000</v>
      </c>
      <c r="H1074" s="28" t="s">
        <v>2001</v>
      </c>
      <c r="I1074" s="30" t="s">
        <v>384</v>
      </c>
      <c r="J1074" s="30">
        <v>0.0</v>
      </c>
      <c r="K1074" s="31" t="s">
        <v>58</v>
      </c>
      <c r="L1074" s="32" t="s">
        <v>143</v>
      </c>
      <c r="M1074" s="33"/>
      <c r="N1074" s="34"/>
      <c r="O1074" s="34"/>
      <c r="P1074" s="2"/>
      <c r="Q1074" s="2"/>
      <c r="R1074" s="2"/>
      <c r="S1074" s="2"/>
    </row>
    <row r="1075">
      <c r="A1075" s="26" t="s">
        <v>2002</v>
      </c>
      <c r="B1075" s="27">
        <v>162401.0</v>
      </c>
      <c r="C1075" s="27" t="s">
        <v>2003</v>
      </c>
      <c r="D1075" s="28" t="s">
        <v>28</v>
      </c>
      <c r="E1075" s="28">
        <v>693.0</v>
      </c>
      <c r="F1075" s="28">
        <v>86.0</v>
      </c>
      <c r="G1075" s="28" t="s">
        <v>2000</v>
      </c>
      <c r="H1075" s="28" t="s">
        <v>2004</v>
      </c>
      <c r="I1075" s="30" t="s">
        <v>384</v>
      </c>
      <c r="J1075" s="30">
        <v>0.0</v>
      </c>
      <c r="K1075" s="31" t="s">
        <v>24</v>
      </c>
      <c r="L1075" s="32" t="s">
        <v>67</v>
      </c>
      <c r="M1075" s="33"/>
      <c r="N1075" s="34"/>
      <c r="O1075" s="34"/>
      <c r="P1075" s="2"/>
      <c r="Q1075" s="2"/>
      <c r="R1075" s="2"/>
      <c r="S1075" s="2"/>
    </row>
    <row r="1076">
      <c r="A1076" s="26" t="s">
        <v>2005</v>
      </c>
      <c r="B1076" s="42"/>
      <c r="C1076" s="42"/>
      <c r="D1076" s="28" t="s">
        <v>28</v>
      </c>
      <c r="E1076" s="28">
        <v>1352.4</v>
      </c>
      <c r="F1076" s="28">
        <v>168.0</v>
      </c>
      <c r="G1076" s="28">
        <v>0.0</v>
      </c>
      <c r="H1076" s="28" t="s">
        <v>91</v>
      </c>
      <c r="I1076" s="30" t="s">
        <v>230</v>
      </c>
      <c r="J1076" s="30">
        <v>0.0</v>
      </c>
      <c r="K1076" s="31" t="s">
        <v>24</v>
      </c>
      <c r="L1076" s="32" t="s">
        <v>998</v>
      </c>
      <c r="M1076" s="33"/>
      <c r="N1076" s="34"/>
      <c r="O1076" s="34"/>
      <c r="P1076" s="2"/>
      <c r="Q1076" s="2"/>
      <c r="R1076" s="2"/>
      <c r="S1076" s="2"/>
    </row>
    <row r="1077">
      <c r="A1077" s="26" t="s">
        <v>2006</v>
      </c>
      <c r="B1077" s="27">
        <v>162901.0</v>
      </c>
      <c r="C1077" s="27" t="s">
        <v>2007</v>
      </c>
      <c r="D1077" s="28" t="s">
        <v>28</v>
      </c>
      <c r="E1077" s="28">
        <v>1352.4</v>
      </c>
      <c r="F1077" s="28">
        <v>168.0</v>
      </c>
      <c r="G1077" s="28">
        <v>0.0</v>
      </c>
      <c r="H1077" s="28" t="s">
        <v>164</v>
      </c>
      <c r="I1077" s="30" t="s">
        <v>230</v>
      </c>
      <c r="J1077" s="30">
        <v>0.0</v>
      </c>
      <c r="K1077" s="31" t="s">
        <v>24</v>
      </c>
      <c r="L1077" s="32" t="s">
        <v>413</v>
      </c>
      <c r="M1077" s="33"/>
      <c r="N1077" s="34"/>
      <c r="O1077" s="34"/>
      <c r="P1077" s="2"/>
      <c r="Q1077" s="2"/>
      <c r="R1077" s="2"/>
      <c r="S1077" s="2"/>
    </row>
    <row r="1078">
      <c r="A1078" s="26" t="s">
        <v>2008</v>
      </c>
      <c r="B1078" s="27">
        <v>162901.0</v>
      </c>
      <c r="C1078" s="27" t="s">
        <v>2009</v>
      </c>
      <c r="D1078" s="28" t="s">
        <v>28</v>
      </c>
      <c r="E1078" s="28">
        <v>693.0</v>
      </c>
      <c r="F1078" s="28">
        <v>86.0</v>
      </c>
      <c r="G1078" s="28">
        <v>0.0</v>
      </c>
      <c r="H1078" s="28" t="s">
        <v>167</v>
      </c>
      <c r="I1078" s="30" t="s">
        <v>384</v>
      </c>
      <c r="J1078" s="30">
        <v>0.0</v>
      </c>
      <c r="K1078" s="31" t="s">
        <v>24</v>
      </c>
      <c r="L1078" s="32" t="s">
        <v>413</v>
      </c>
      <c r="M1078" s="33"/>
      <c r="N1078" s="34"/>
      <c r="O1078" s="34"/>
      <c r="P1078" s="2"/>
      <c r="Q1078" s="2"/>
      <c r="R1078" s="2"/>
      <c r="S1078" s="2"/>
    </row>
    <row r="1079">
      <c r="A1079" s="26" t="s">
        <v>2010</v>
      </c>
      <c r="B1079" s="42"/>
      <c r="C1079" s="27" t="s">
        <v>2011</v>
      </c>
      <c r="D1079" s="28" t="s">
        <v>28</v>
      </c>
      <c r="E1079" s="28">
        <v>1352.4</v>
      </c>
      <c r="F1079" s="28">
        <v>168.0</v>
      </c>
      <c r="G1079" s="28">
        <v>0.0</v>
      </c>
      <c r="H1079" s="28" t="s">
        <v>2012</v>
      </c>
      <c r="I1079" s="38"/>
      <c r="J1079" s="38"/>
      <c r="K1079" s="31" t="s">
        <v>24</v>
      </c>
      <c r="L1079" s="32" t="s">
        <v>1107</v>
      </c>
      <c r="M1079" s="33"/>
      <c r="N1079" s="34"/>
      <c r="O1079" s="34"/>
      <c r="P1079" s="2"/>
      <c r="Q1079" s="2"/>
      <c r="R1079" s="2"/>
      <c r="S1079" s="2"/>
    </row>
    <row r="1080">
      <c r="A1080" s="26" t="s">
        <v>2013</v>
      </c>
      <c r="B1080" s="27">
        <v>163001.0</v>
      </c>
      <c r="C1080" s="27" t="s">
        <v>2014</v>
      </c>
      <c r="D1080" s="28" t="s">
        <v>28</v>
      </c>
      <c r="E1080" s="28">
        <v>440.0</v>
      </c>
      <c r="F1080" s="28">
        <v>86.0</v>
      </c>
      <c r="G1080" s="28">
        <v>0.0</v>
      </c>
      <c r="H1080" s="28" t="s">
        <v>735</v>
      </c>
      <c r="I1080" s="30" t="s">
        <v>405</v>
      </c>
      <c r="J1080" s="30">
        <v>0.0</v>
      </c>
      <c r="K1080" s="31" t="s">
        <v>58</v>
      </c>
      <c r="L1080" s="32" t="s">
        <v>25</v>
      </c>
      <c r="M1080" s="33"/>
      <c r="N1080" s="36">
        <v>715103.0</v>
      </c>
      <c r="O1080" s="34"/>
      <c r="P1080" s="2"/>
      <c r="Q1080" s="2"/>
      <c r="R1080" s="2"/>
      <c r="S1080" s="2"/>
    </row>
    <row r="1081">
      <c r="A1081" s="26" t="s">
        <v>2015</v>
      </c>
      <c r="B1081" s="27">
        <v>163001.0</v>
      </c>
      <c r="C1081" s="27" t="s">
        <v>2016</v>
      </c>
      <c r="D1081" s="28" t="s">
        <v>28</v>
      </c>
      <c r="E1081" s="28">
        <v>440.0</v>
      </c>
      <c r="F1081" s="28">
        <v>86.0</v>
      </c>
      <c r="G1081" s="28">
        <v>0.0</v>
      </c>
      <c r="H1081" s="28" t="s">
        <v>735</v>
      </c>
      <c r="I1081" s="30" t="s">
        <v>405</v>
      </c>
      <c r="J1081" s="30">
        <v>0.0</v>
      </c>
      <c r="K1081" s="31">
        <v>0.0</v>
      </c>
      <c r="L1081" s="32" t="s">
        <v>587</v>
      </c>
      <c r="M1081" s="33"/>
      <c r="N1081" s="36">
        <v>200234.0</v>
      </c>
      <c r="O1081" s="36">
        <v>714606.0</v>
      </c>
      <c r="P1081" s="2"/>
      <c r="Q1081" s="2"/>
      <c r="R1081" s="2"/>
      <c r="S1081" s="2"/>
    </row>
    <row r="1082">
      <c r="A1082" s="26" t="s">
        <v>2017</v>
      </c>
      <c r="B1082" s="27">
        <v>163201.0</v>
      </c>
      <c r="C1082" s="27" t="s">
        <v>2018</v>
      </c>
      <c r="D1082" s="28" t="s">
        <v>28</v>
      </c>
      <c r="E1082" s="28">
        <v>1352.4</v>
      </c>
      <c r="F1082" s="28">
        <v>168.0</v>
      </c>
      <c r="G1082" s="28" t="s">
        <v>290</v>
      </c>
      <c r="H1082" s="28" t="s">
        <v>809</v>
      </c>
      <c r="I1082" s="30" t="s">
        <v>66</v>
      </c>
      <c r="J1082" s="30">
        <v>0.0</v>
      </c>
      <c r="K1082" s="31" t="s">
        <v>58</v>
      </c>
      <c r="L1082" s="32" t="s">
        <v>143</v>
      </c>
      <c r="M1082" s="33"/>
      <c r="N1082" s="34"/>
      <c r="O1082" s="34"/>
      <c r="P1082" s="2"/>
      <c r="Q1082" s="2"/>
      <c r="R1082" s="2"/>
      <c r="S1082" s="2"/>
    </row>
    <row r="1083">
      <c r="A1083" s="26" t="s">
        <v>2019</v>
      </c>
      <c r="B1083" s="27">
        <v>163201.0</v>
      </c>
      <c r="C1083" s="27" t="s">
        <v>2020</v>
      </c>
      <c r="D1083" s="28" t="s">
        <v>21</v>
      </c>
      <c r="E1083" s="28">
        <v>453.6</v>
      </c>
      <c r="F1083" s="28">
        <v>56.0</v>
      </c>
      <c r="G1083" s="28" t="s">
        <v>290</v>
      </c>
      <c r="H1083" s="28" t="s">
        <v>22</v>
      </c>
      <c r="I1083" s="30" t="s">
        <v>23</v>
      </c>
      <c r="J1083" s="30">
        <v>0.0</v>
      </c>
      <c r="K1083" s="31" t="s">
        <v>24</v>
      </c>
      <c r="L1083" s="32" t="s">
        <v>143</v>
      </c>
      <c r="M1083" s="33"/>
      <c r="N1083" s="34"/>
      <c r="O1083" s="34"/>
      <c r="P1083" s="2"/>
      <c r="Q1083" s="2"/>
      <c r="R1083" s="2"/>
      <c r="S1083" s="2"/>
    </row>
    <row r="1084">
      <c r="A1084" s="26" t="s">
        <v>2021</v>
      </c>
      <c r="B1084" s="27">
        <v>163201.0</v>
      </c>
      <c r="C1084" s="27" t="s">
        <v>2022</v>
      </c>
      <c r="D1084" s="28" t="s">
        <v>99</v>
      </c>
      <c r="E1084" s="28">
        <v>42.0</v>
      </c>
      <c r="F1084" s="29">
        <v>1.0</v>
      </c>
      <c r="G1084" s="28" t="s">
        <v>290</v>
      </c>
      <c r="H1084" s="28" t="s">
        <v>100</v>
      </c>
      <c r="I1084" s="30">
        <v>99521.0</v>
      </c>
      <c r="J1084" s="30">
        <v>0.0</v>
      </c>
      <c r="K1084" s="31" t="s">
        <v>24</v>
      </c>
      <c r="L1084" s="32" t="s">
        <v>143</v>
      </c>
      <c r="M1084" s="33"/>
      <c r="N1084" s="34"/>
      <c r="O1084" s="34"/>
      <c r="P1084" s="2"/>
      <c r="Q1084" s="2"/>
      <c r="R1084" s="2"/>
      <c r="S1084" s="2"/>
    </row>
    <row r="1085">
      <c r="A1085" s="26" t="s">
        <v>2023</v>
      </c>
      <c r="B1085" s="27">
        <v>163201.0</v>
      </c>
      <c r="C1085" s="27" t="s">
        <v>2024</v>
      </c>
      <c r="D1085" s="28" t="s">
        <v>99</v>
      </c>
      <c r="E1085" s="28">
        <v>42.0</v>
      </c>
      <c r="F1085" s="29">
        <v>1.0</v>
      </c>
      <c r="G1085" s="28" t="s">
        <v>290</v>
      </c>
      <c r="H1085" s="28" t="s">
        <v>100</v>
      </c>
      <c r="I1085" s="30">
        <v>99521.0</v>
      </c>
      <c r="J1085" s="30">
        <v>0.0</v>
      </c>
      <c r="K1085" s="31" t="s">
        <v>24</v>
      </c>
      <c r="L1085" s="32" t="s">
        <v>25</v>
      </c>
      <c r="M1085" s="33"/>
      <c r="N1085" s="34"/>
      <c r="O1085" s="34"/>
      <c r="P1085" s="2"/>
      <c r="Q1085" s="2"/>
      <c r="R1085" s="2"/>
      <c r="S1085" s="2"/>
    </row>
    <row r="1086">
      <c r="A1086" s="26" t="s">
        <v>2025</v>
      </c>
      <c r="B1086" s="27" t="s">
        <v>2026</v>
      </c>
      <c r="C1086" s="27" t="s">
        <v>2027</v>
      </c>
      <c r="D1086" s="28" t="s">
        <v>28</v>
      </c>
      <c r="E1086" s="28">
        <v>1352.4</v>
      </c>
      <c r="F1086" s="28">
        <v>168.0</v>
      </c>
      <c r="G1086" s="28">
        <v>0.0</v>
      </c>
      <c r="H1086" s="28" t="s">
        <v>91</v>
      </c>
      <c r="I1086" s="30" t="s">
        <v>87</v>
      </c>
      <c r="J1086" s="30">
        <v>0.0</v>
      </c>
      <c r="K1086" s="31" t="s">
        <v>58</v>
      </c>
      <c r="L1086" s="32" t="s">
        <v>923</v>
      </c>
      <c r="M1086" s="33"/>
      <c r="N1086" s="36">
        <v>712005.0</v>
      </c>
      <c r="O1086" s="34"/>
      <c r="P1086" s="2"/>
      <c r="Q1086" s="2"/>
      <c r="R1086" s="2"/>
      <c r="S1086" s="2"/>
    </row>
    <row r="1087">
      <c r="A1087" s="26" t="s">
        <v>2028</v>
      </c>
      <c r="B1087" s="27">
        <v>164101.0</v>
      </c>
      <c r="C1087" s="27" t="s">
        <v>2029</v>
      </c>
      <c r="D1087" s="28" t="s">
        <v>28</v>
      </c>
      <c r="E1087" s="28">
        <v>440.0</v>
      </c>
      <c r="F1087" s="28">
        <v>86.0</v>
      </c>
      <c r="G1087" s="28" t="s">
        <v>554</v>
      </c>
      <c r="H1087" s="28" t="s">
        <v>123</v>
      </c>
      <c r="I1087" s="30" t="s">
        <v>322</v>
      </c>
      <c r="J1087" s="30">
        <v>0.0</v>
      </c>
      <c r="K1087" s="31" t="s">
        <v>24</v>
      </c>
      <c r="L1087" s="32" t="s">
        <v>143</v>
      </c>
      <c r="M1087" s="33"/>
      <c r="N1087" s="34"/>
      <c r="O1087" s="34"/>
      <c r="P1087" s="2"/>
      <c r="Q1087" s="2"/>
      <c r="R1087" s="2"/>
      <c r="S1087" s="2"/>
    </row>
    <row r="1088">
      <c r="A1088" s="26" t="s">
        <v>2030</v>
      </c>
      <c r="B1088" s="42"/>
      <c r="C1088" s="27" t="s">
        <v>2031</v>
      </c>
      <c r="D1088" s="28" t="s">
        <v>28</v>
      </c>
      <c r="E1088" s="28">
        <v>1352.4</v>
      </c>
      <c r="F1088" s="28">
        <v>168.0</v>
      </c>
      <c r="G1088" s="28">
        <v>2.0</v>
      </c>
      <c r="H1088" s="28" t="s">
        <v>1852</v>
      </c>
      <c r="I1088" s="38"/>
      <c r="J1088" s="38"/>
      <c r="K1088" s="31" t="s">
        <v>24</v>
      </c>
      <c r="L1088" s="32" t="s">
        <v>1107</v>
      </c>
      <c r="M1088" s="33"/>
      <c r="N1088" s="34"/>
      <c r="O1088" s="34"/>
      <c r="P1088" s="2"/>
      <c r="Q1088" s="2"/>
      <c r="R1088" s="2"/>
      <c r="S1088" s="2"/>
    </row>
    <row r="1089">
      <c r="A1089" s="26" t="s">
        <v>2030</v>
      </c>
      <c r="B1089" s="42"/>
      <c r="C1089" s="27" t="s">
        <v>2031</v>
      </c>
      <c r="D1089" s="28" t="s">
        <v>28</v>
      </c>
      <c r="E1089" s="28">
        <v>1352.4</v>
      </c>
      <c r="F1089" s="28">
        <v>168.0</v>
      </c>
      <c r="G1089" s="28">
        <v>2.0</v>
      </c>
      <c r="H1089" s="28" t="s">
        <v>91</v>
      </c>
      <c r="I1089" s="38"/>
      <c r="J1089" s="38"/>
      <c r="K1089" s="31" t="s">
        <v>24</v>
      </c>
      <c r="L1089" s="32" t="s">
        <v>1107</v>
      </c>
      <c r="M1089" s="33"/>
      <c r="N1089" s="34"/>
      <c r="O1089" s="34"/>
      <c r="P1089" s="2"/>
      <c r="Q1089" s="2"/>
      <c r="R1089" s="2"/>
      <c r="S1089" s="2"/>
    </row>
    <row r="1090">
      <c r="A1090" s="26" t="s">
        <v>2032</v>
      </c>
      <c r="B1090" s="27">
        <v>164301.0</v>
      </c>
      <c r="C1090" s="27" t="s">
        <v>2033</v>
      </c>
      <c r="D1090" s="28" t="s">
        <v>28</v>
      </c>
      <c r="E1090" s="28">
        <v>693.0</v>
      </c>
      <c r="F1090" s="28">
        <v>86.05</v>
      </c>
      <c r="G1090" s="28">
        <v>0.0</v>
      </c>
      <c r="H1090" s="28" t="s">
        <v>383</v>
      </c>
      <c r="I1090" s="30" t="s">
        <v>384</v>
      </c>
      <c r="J1090" s="30">
        <v>0.0</v>
      </c>
      <c r="K1090" s="31" t="s">
        <v>58</v>
      </c>
      <c r="L1090" s="32" t="s">
        <v>88</v>
      </c>
      <c r="M1090" s="33"/>
      <c r="N1090" s="34"/>
      <c r="O1090" s="34"/>
      <c r="P1090" s="2"/>
      <c r="Q1090" s="2"/>
      <c r="R1090" s="2"/>
      <c r="S1090" s="2"/>
    </row>
    <row r="1091">
      <c r="A1091" s="26" t="s">
        <v>2034</v>
      </c>
      <c r="B1091" s="27">
        <v>164301.0</v>
      </c>
      <c r="C1091" s="27" t="s">
        <v>2035</v>
      </c>
      <c r="D1091" s="28" t="s">
        <v>28</v>
      </c>
      <c r="E1091" s="28">
        <v>693.0</v>
      </c>
      <c r="F1091" s="28">
        <v>86.05</v>
      </c>
      <c r="G1091" s="28" t="s">
        <v>315</v>
      </c>
      <c r="H1091" s="28" t="s">
        <v>2036</v>
      </c>
      <c r="I1091" s="30" t="s">
        <v>168</v>
      </c>
      <c r="J1091" s="30">
        <v>0.0</v>
      </c>
      <c r="K1091" s="31" t="s">
        <v>58</v>
      </c>
      <c r="L1091" s="32" t="s">
        <v>317</v>
      </c>
      <c r="M1091" s="33"/>
      <c r="N1091" s="34"/>
      <c r="O1091" s="34"/>
      <c r="P1091" s="2"/>
      <c r="Q1091" s="2"/>
      <c r="R1091" s="2"/>
      <c r="S1091" s="2"/>
    </row>
    <row r="1092">
      <c r="A1092" s="26" t="s">
        <v>2037</v>
      </c>
      <c r="B1092" s="27">
        <v>164301.0</v>
      </c>
      <c r="C1092" s="27" t="s">
        <v>2038</v>
      </c>
      <c r="D1092" s="28" t="s">
        <v>28</v>
      </c>
      <c r="E1092" s="28">
        <v>693.0</v>
      </c>
      <c r="F1092" s="28">
        <v>86.0</v>
      </c>
      <c r="G1092" s="28">
        <v>0.0</v>
      </c>
      <c r="H1092" s="28" t="s">
        <v>383</v>
      </c>
      <c r="I1092" s="30" t="s">
        <v>384</v>
      </c>
      <c r="J1092" s="30">
        <v>0.0</v>
      </c>
      <c r="K1092" s="31">
        <v>0.0</v>
      </c>
      <c r="L1092" s="32" t="s">
        <v>143</v>
      </c>
      <c r="M1092" s="33"/>
      <c r="N1092" s="34"/>
      <c r="O1092" s="34"/>
      <c r="P1092" s="2"/>
      <c r="Q1092" s="2"/>
      <c r="R1092" s="2"/>
      <c r="S1092" s="2"/>
    </row>
    <row r="1093">
      <c r="A1093" s="26" t="s">
        <v>2039</v>
      </c>
      <c r="B1093" s="27">
        <v>164301.0</v>
      </c>
      <c r="C1093" s="27" t="s">
        <v>2040</v>
      </c>
      <c r="D1093" s="28" t="s">
        <v>28</v>
      </c>
      <c r="E1093" s="28">
        <v>693.0</v>
      </c>
      <c r="F1093" s="28">
        <v>86.0</v>
      </c>
      <c r="G1093" s="28">
        <v>0.0</v>
      </c>
      <c r="H1093" s="28" t="s">
        <v>383</v>
      </c>
      <c r="I1093" s="30" t="s">
        <v>384</v>
      </c>
      <c r="J1093" s="30">
        <v>0.0</v>
      </c>
      <c r="K1093" s="31" t="s">
        <v>24</v>
      </c>
      <c r="L1093" s="32" t="s">
        <v>1096</v>
      </c>
      <c r="M1093" s="33"/>
      <c r="N1093" s="34"/>
      <c r="O1093" s="34"/>
      <c r="P1093" s="2"/>
      <c r="Q1093" s="2"/>
      <c r="R1093" s="2"/>
      <c r="S1093" s="2"/>
    </row>
    <row r="1094">
      <c r="A1094" s="26" t="s">
        <v>2041</v>
      </c>
      <c r="B1094" s="27">
        <v>164301.0</v>
      </c>
      <c r="C1094" s="27" t="s">
        <v>2042</v>
      </c>
      <c r="D1094" s="28" t="s">
        <v>28</v>
      </c>
      <c r="E1094" s="28">
        <v>693.0</v>
      </c>
      <c r="F1094" s="28">
        <v>86.0</v>
      </c>
      <c r="G1094" s="28">
        <v>0.0</v>
      </c>
      <c r="H1094" s="28" t="s">
        <v>383</v>
      </c>
      <c r="I1094" s="30" t="s">
        <v>384</v>
      </c>
      <c r="J1094" s="30">
        <v>0.0</v>
      </c>
      <c r="K1094" s="31" t="s">
        <v>58</v>
      </c>
      <c r="L1094" s="32" t="s">
        <v>853</v>
      </c>
      <c r="M1094" s="33"/>
      <c r="N1094" s="34"/>
      <c r="O1094" s="34"/>
      <c r="P1094" s="2"/>
      <c r="Q1094" s="2"/>
      <c r="R1094" s="2"/>
      <c r="S1094" s="2"/>
    </row>
    <row r="1095">
      <c r="A1095" s="26" t="s">
        <v>2043</v>
      </c>
      <c r="B1095" s="27">
        <v>164301.0</v>
      </c>
      <c r="C1095" s="27" t="s">
        <v>2044</v>
      </c>
      <c r="D1095" s="28" t="s">
        <v>28</v>
      </c>
      <c r="E1095" s="28">
        <v>693.0</v>
      </c>
      <c r="F1095" s="28">
        <v>86.0</v>
      </c>
      <c r="G1095" s="28">
        <v>0.0</v>
      </c>
      <c r="H1095" s="28" t="s">
        <v>383</v>
      </c>
      <c r="I1095" s="30" t="s">
        <v>384</v>
      </c>
      <c r="J1095" s="30">
        <v>0.0</v>
      </c>
      <c r="K1095" s="31" t="s">
        <v>24</v>
      </c>
      <c r="L1095" s="32" t="s">
        <v>1096</v>
      </c>
      <c r="M1095" s="33"/>
      <c r="N1095" s="34"/>
      <c r="O1095" s="34"/>
      <c r="P1095" s="2"/>
      <c r="Q1095" s="2"/>
      <c r="R1095" s="2"/>
      <c r="S1095" s="2"/>
    </row>
    <row r="1096">
      <c r="A1096" s="26" t="s">
        <v>2045</v>
      </c>
      <c r="B1096" s="27">
        <v>164301.0</v>
      </c>
      <c r="C1096" s="27" t="s">
        <v>2046</v>
      </c>
      <c r="D1096" s="28" t="s">
        <v>28</v>
      </c>
      <c r="E1096" s="28">
        <v>693.0</v>
      </c>
      <c r="F1096" s="28">
        <v>86.0</v>
      </c>
      <c r="G1096" s="28">
        <v>0.0</v>
      </c>
      <c r="H1096" s="28" t="s">
        <v>167</v>
      </c>
      <c r="I1096" s="30" t="s">
        <v>168</v>
      </c>
      <c r="J1096" s="30">
        <v>0.0</v>
      </c>
      <c r="K1096" s="31" t="s">
        <v>24</v>
      </c>
      <c r="L1096" s="32" t="s">
        <v>209</v>
      </c>
      <c r="M1096" s="33"/>
      <c r="N1096" s="34"/>
      <c r="O1096" s="34"/>
      <c r="P1096" s="2"/>
      <c r="Q1096" s="2"/>
      <c r="R1096" s="2"/>
      <c r="S1096" s="2"/>
    </row>
    <row r="1097">
      <c r="A1097" s="26" t="s">
        <v>2047</v>
      </c>
      <c r="B1097" s="27">
        <v>164301.0</v>
      </c>
      <c r="C1097" s="27" t="s">
        <v>751</v>
      </c>
      <c r="D1097" s="28" t="s">
        <v>28</v>
      </c>
      <c r="E1097" s="28">
        <v>693.0</v>
      </c>
      <c r="F1097" s="28">
        <v>86.0</v>
      </c>
      <c r="G1097" s="28">
        <v>0.0</v>
      </c>
      <c r="H1097" s="28" t="s">
        <v>167</v>
      </c>
      <c r="I1097" s="30" t="s">
        <v>168</v>
      </c>
      <c r="J1097" s="30">
        <v>0.0</v>
      </c>
      <c r="K1097" s="31">
        <v>0.0</v>
      </c>
      <c r="L1097" s="32" t="s">
        <v>610</v>
      </c>
      <c r="M1097" s="33"/>
      <c r="N1097" s="34"/>
      <c r="O1097" s="34"/>
      <c r="P1097" s="2"/>
      <c r="Q1097" s="2"/>
      <c r="R1097" s="2"/>
      <c r="S1097" s="2"/>
    </row>
    <row r="1098">
      <c r="A1098" s="26" t="s">
        <v>2048</v>
      </c>
      <c r="B1098" s="27">
        <v>164301.0</v>
      </c>
      <c r="C1098" s="27" t="s">
        <v>2049</v>
      </c>
      <c r="D1098" s="28" t="s">
        <v>28</v>
      </c>
      <c r="E1098" s="28">
        <v>693.0</v>
      </c>
      <c r="F1098" s="28">
        <v>86.0</v>
      </c>
      <c r="G1098" s="28" t="s">
        <v>2050</v>
      </c>
      <c r="H1098" s="28" t="s">
        <v>2051</v>
      </c>
      <c r="I1098" s="30" t="s">
        <v>168</v>
      </c>
      <c r="J1098" s="30">
        <v>0.0</v>
      </c>
      <c r="K1098" s="31" t="s">
        <v>58</v>
      </c>
      <c r="L1098" s="32" t="s">
        <v>1107</v>
      </c>
      <c r="M1098" s="33"/>
      <c r="N1098" s="36">
        <v>200117.0</v>
      </c>
      <c r="O1098" s="34"/>
      <c r="P1098" s="2"/>
      <c r="Q1098" s="2"/>
      <c r="R1098" s="2"/>
      <c r="S1098" s="2"/>
    </row>
    <row r="1099">
      <c r="A1099" s="26" t="s">
        <v>2052</v>
      </c>
      <c r="B1099" s="27">
        <v>164301.0</v>
      </c>
      <c r="C1099" s="27" t="s">
        <v>2053</v>
      </c>
      <c r="D1099" s="28" t="s">
        <v>28</v>
      </c>
      <c r="E1099" s="28">
        <v>693.0</v>
      </c>
      <c r="F1099" s="28">
        <v>86.0</v>
      </c>
      <c r="G1099" s="37"/>
      <c r="H1099" s="28" t="s">
        <v>2054</v>
      </c>
      <c r="I1099" s="30" t="s">
        <v>168</v>
      </c>
      <c r="J1099" s="38"/>
      <c r="K1099" s="43"/>
      <c r="L1099" s="53"/>
      <c r="M1099" s="33"/>
      <c r="N1099" s="34"/>
      <c r="O1099" s="34"/>
      <c r="P1099" s="2"/>
      <c r="Q1099" s="2"/>
      <c r="R1099" s="2"/>
      <c r="S1099" s="2"/>
    </row>
    <row r="1100">
      <c r="A1100" s="26" t="s">
        <v>2055</v>
      </c>
      <c r="B1100" s="42"/>
      <c r="C1100" s="42"/>
      <c r="D1100" s="28" t="s">
        <v>430</v>
      </c>
      <c r="E1100" s="28">
        <v>94.5</v>
      </c>
      <c r="F1100" s="28">
        <v>15.0</v>
      </c>
      <c r="G1100" s="28" t="s">
        <v>2056</v>
      </c>
      <c r="H1100" s="28" t="s">
        <v>2057</v>
      </c>
      <c r="I1100" s="30" t="s">
        <v>2058</v>
      </c>
      <c r="J1100" s="30" t="s">
        <v>2059</v>
      </c>
      <c r="K1100" s="43"/>
      <c r="L1100" s="53"/>
      <c r="M1100" s="33"/>
      <c r="N1100" s="34"/>
      <c r="O1100" s="34"/>
      <c r="P1100" s="2"/>
      <c r="Q1100" s="2"/>
      <c r="R1100" s="2"/>
      <c r="S1100" s="2"/>
    </row>
    <row r="1101">
      <c r="A1101" s="26" t="s">
        <v>2060</v>
      </c>
      <c r="B1101" s="27">
        <v>164301.0</v>
      </c>
      <c r="C1101" s="27" t="s">
        <v>2061</v>
      </c>
      <c r="D1101" s="28" t="s">
        <v>28</v>
      </c>
      <c r="E1101" s="28">
        <v>693.0</v>
      </c>
      <c r="F1101" s="28">
        <v>86.0</v>
      </c>
      <c r="G1101" s="28">
        <v>0.0</v>
      </c>
      <c r="H1101" s="28" t="s">
        <v>383</v>
      </c>
      <c r="I1101" s="30" t="s">
        <v>384</v>
      </c>
      <c r="J1101" s="30">
        <v>0.0</v>
      </c>
      <c r="K1101" s="31" t="s">
        <v>24</v>
      </c>
      <c r="L1101" s="32" t="s">
        <v>1584</v>
      </c>
      <c r="M1101" s="33"/>
      <c r="N1101" s="34"/>
      <c r="O1101" s="34"/>
      <c r="P1101" s="2"/>
      <c r="Q1101" s="2"/>
      <c r="R1101" s="2"/>
      <c r="S1101" s="2"/>
    </row>
    <row r="1102">
      <c r="A1102" s="26" t="s">
        <v>2062</v>
      </c>
      <c r="B1102" s="27">
        <v>164301.0</v>
      </c>
      <c r="C1102" s="27" t="s">
        <v>2063</v>
      </c>
      <c r="D1102" s="28" t="s">
        <v>28</v>
      </c>
      <c r="E1102" s="28">
        <v>693.0</v>
      </c>
      <c r="F1102" s="28">
        <v>86.0</v>
      </c>
      <c r="G1102" s="28">
        <v>0.0</v>
      </c>
      <c r="H1102" s="28" t="s">
        <v>383</v>
      </c>
      <c r="I1102" s="38"/>
      <c r="J1102" s="38"/>
      <c r="K1102" s="31" t="s">
        <v>24</v>
      </c>
      <c r="L1102" s="32" t="s">
        <v>1096</v>
      </c>
      <c r="M1102" s="33"/>
      <c r="N1102" s="34"/>
      <c r="O1102" s="34"/>
      <c r="P1102" s="2"/>
      <c r="Q1102" s="2"/>
      <c r="R1102" s="2"/>
      <c r="S1102" s="2"/>
    </row>
    <row r="1103">
      <c r="A1103" s="26" t="s">
        <v>2064</v>
      </c>
      <c r="B1103" s="27">
        <v>164301.0</v>
      </c>
      <c r="C1103" s="27" t="s">
        <v>2065</v>
      </c>
      <c r="D1103" s="28" t="s">
        <v>28</v>
      </c>
      <c r="E1103" s="28">
        <v>693.0</v>
      </c>
      <c r="F1103" s="28">
        <v>86.0</v>
      </c>
      <c r="G1103" s="28">
        <v>0.0</v>
      </c>
      <c r="H1103" s="28" t="s">
        <v>383</v>
      </c>
      <c r="I1103" s="30" t="s">
        <v>384</v>
      </c>
      <c r="J1103" s="30">
        <v>0.0</v>
      </c>
      <c r="K1103" s="31" t="s">
        <v>24</v>
      </c>
      <c r="L1103" s="32" t="s">
        <v>1096</v>
      </c>
      <c r="M1103" s="33"/>
      <c r="N1103" s="34"/>
      <c r="O1103" s="34"/>
      <c r="P1103" s="2"/>
      <c r="Q1103" s="2"/>
      <c r="R1103" s="2"/>
      <c r="S1103" s="2"/>
    </row>
    <row r="1104">
      <c r="A1104" s="26" t="s">
        <v>2066</v>
      </c>
      <c r="B1104" s="27">
        <v>164301.0</v>
      </c>
      <c r="C1104" s="27" t="s">
        <v>2067</v>
      </c>
      <c r="D1104" s="28" t="s">
        <v>28</v>
      </c>
      <c r="E1104" s="28">
        <v>693.0</v>
      </c>
      <c r="F1104" s="28">
        <v>86.0</v>
      </c>
      <c r="G1104" s="28">
        <v>0.0</v>
      </c>
      <c r="H1104" s="28" t="s">
        <v>383</v>
      </c>
      <c r="I1104" s="30" t="s">
        <v>384</v>
      </c>
      <c r="J1104" s="30">
        <v>0.0</v>
      </c>
      <c r="K1104" s="31">
        <v>0.0</v>
      </c>
      <c r="L1104" s="32" t="s">
        <v>1096</v>
      </c>
      <c r="M1104" s="33"/>
      <c r="N1104" s="34"/>
      <c r="O1104" s="34"/>
      <c r="P1104" s="2"/>
      <c r="Q1104" s="2"/>
      <c r="R1104" s="2"/>
      <c r="S1104" s="2"/>
    </row>
    <row r="1105">
      <c r="A1105" s="26" t="s">
        <v>2068</v>
      </c>
      <c r="B1105" s="27">
        <v>164301.0</v>
      </c>
      <c r="C1105" s="27" t="s">
        <v>2069</v>
      </c>
      <c r="D1105" s="28" t="s">
        <v>28</v>
      </c>
      <c r="E1105" s="28">
        <v>693.0</v>
      </c>
      <c r="F1105" s="28">
        <v>86.0</v>
      </c>
      <c r="G1105" s="28">
        <v>0.0</v>
      </c>
      <c r="H1105" s="28" t="s">
        <v>383</v>
      </c>
      <c r="I1105" s="30" t="s">
        <v>384</v>
      </c>
      <c r="J1105" s="30">
        <v>0.0</v>
      </c>
      <c r="K1105" s="31" t="s">
        <v>24</v>
      </c>
      <c r="L1105" s="32" t="s">
        <v>1096</v>
      </c>
      <c r="M1105" s="33"/>
      <c r="N1105" s="34"/>
      <c r="O1105" s="34"/>
      <c r="P1105" s="2"/>
      <c r="Q1105" s="2"/>
      <c r="R1105" s="2"/>
      <c r="S1105" s="2"/>
    </row>
    <row r="1106">
      <c r="A1106" s="26" t="s">
        <v>2070</v>
      </c>
      <c r="B1106" s="27">
        <v>164301.0</v>
      </c>
      <c r="C1106" s="27" t="s">
        <v>2071</v>
      </c>
      <c r="D1106" s="28" t="s">
        <v>28</v>
      </c>
      <c r="E1106" s="28">
        <v>693.0</v>
      </c>
      <c r="F1106" s="28">
        <v>86.0</v>
      </c>
      <c r="G1106" s="28">
        <v>0.0</v>
      </c>
      <c r="H1106" s="28" t="s">
        <v>383</v>
      </c>
      <c r="I1106" s="38"/>
      <c r="J1106" s="38"/>
      <c r="K1106" s="31" t="s">
        <v>58</v>
      </c>
      <c r="L1106" s="32" t="s">
        <v>1096</v>
      </c>
      <c r="M1106" s="33"/>
      <c r="N1106" s="34"/>
      <c r="O1106" s="34"/>
      <c r="P1106" s="2"/>
      <c r="Q1106" s="2"/>
      <c r="R1106" s="2"/>
      <c r="S1106" s="2"/>
    </row>
    <row r="1107">
      <c r="A1107" s="26" t="s">
        <v>2072</v>
      </c>
      <c r="B1107" s="27">
        <v>164301.0</v>
      </c>
      <c r="C1107" s="27" t="s">
        <v>2073</v>
      </c>
      <c r="D1107" s="28" t="s">
        <v>28</v>
      </c>
      <c r="E1107" s="28">
        <v>693.0</v>
      </c>
      <c r="F1107" s="28">
        <v>86.0</v>
      </c>
      <c r="G1107" s="28">
        <v>0.0</v>
      </c>
      <c r="H1107" s="28" t="s">
        <v>383</v>
      </c>
      <c r="I1107" s="30" t="s">
        <v>384</v>
      </c>
      <c r="J1107" s="30">
        <v>0.0</v>
      </c>
      <c r="K1107" s="31" t="s">
        <v>58</v>
      </c>
      <c r="L1107" s="32" t="s">
        <v>67</v>
      </c>
      <c r="M1107" s="33"/>
      <c r="N1107" s="36">
        <v>714308.0</v>
      </c>
      <c r="O1107" s="34"/>
      <c r="P1107" s="2"/>
      <c r="Q1107" s="2"/>
      <c r="R1107" s="2"/>
      <c r="S1107" s="2"/>
    </row>
    <row r="1108">
      <c r="A1108" s="26" t="s">
        <v>2074</v>
      </c>
      <c r="B1108" s="27">
        <v>164301.0</v>
      </c>
      <c r="C1108" s="27" t="s">
        <v>2075</v>
      </c>
      <c r="D1108" s="28" t="s">
        <v>28</v>
      </c>
      <c r="E1108" s="28">
        <v>693.0</v>
      </c>
      <c r="F1108" s="28">
        <v>86.0</v>
      </c>
      <c r="G1108" s="28">
        <v>0.0</v>
      </c>
      <c r="H1108" s="28" t="s">
        <v>383</v>
      </c>
      <c r="I1108" s="30" t="s">
        <v>384</v>
      </c>
      <c r="J1108" s="30">
        <v>0.0</v>
      </c>
      <c r="K1108" s="31" t="s">
        <v>24</v>
      </c>
      <c r="L1108" s="32" t="s">
        <v>1096</v>
      </c>
      <c r="M1108" s="33"/>
      <c r="N1108" s="34"/>
      <c r="O1108" s="34"/>
      <c r="P1108" s="2"/>
      <c r="Q1108" s="2"/>
      <c r="R1108" s="2"/>
      <c r="S1108" s="2"/>
    </row>
    <row r="1109">
      <c r="A1109" s="26" t="s">
        <v>2076</v>
      </c>
      <c r="B1109" s="27">
        <v>164301.0</v>
      </c>
      <c r="C1109" s="27" t="s">
        <v>2077</v>
      </c>
      <c r="D1109" s="28" t="s">
        <v>28</v>
      </c>
      <c r="E1109" s="28">
        <v>693.0</v>
      </c>
      <c r="F1109" s="28">
        <v>86.0</v>
      </c>
      <c r="G1109" s="28">
        <v>0.0</v>
      </c>
      <c r="H1109" s="28" t="s">
        <v>383</v>
      </c>
      <c r="I1109" s="30" t="s">
        <v>384</v>
      </c>
      <c r="J1109" s="30">
        <v>0.0</v>
      </c>
      <c r="K1109" s="31" t="s">
        <v>58</v>
      </c>
      <c r="L1109" s="32" t="s">
        <v>1096</v>
      </c>
      <c r="M1109" s="33"/>
      <c r="N1109" s="34"/>
      <c r="O1109" s="34"/>
      <c r="P1109" s="2"/>
      <c r="Q1109" s="2"/>
      <c r="R1109" s="2"/>
      <c r="S1109" s="2"/>
    </row>
    <row r="1110">
      <c r="A1110" s="26" t="s">
        <v>2078</v>
      </c>
      <c r="B1110" s="27">
        <v>164301.0</v>
      </c>
      <c r="C1110" s="27" t="s">
        <v>2079</v>
      </c>
      <c r="D1110" s="28" t="s">
        <v>99</v>
      </c>
      <c r="E1110" s="28">
        <v>42.0</v>
      </c>
      <c r="F1110" s="29">
        <v>1.0</v>
      </c>
      <c r="G1110" s="28">
        <v>0.0</v>
      </c>
      <c r="H1110" s="28" t="s">
        <v>100</v>
      </c>
      <c r="I1110" s="30">
        <v>99521.0</v>
      </c>
      <c r="J1110" s="30">
        <v>0.0</v>
      </c>
      <c r="K1110" s="31" t="s">
        <v>24</v>
      </c>
      <c r="L1110" s="32" t="s">
        <v>1096</v>
      </c>
      <c r="M1110" s="33"/>
      <c r="N1110" s="34"/>
      <c r="O1110" s="34"/>
      <c r="P1110" s="2"/>
      <c r="Q1110" s="2"/>
      <c r="R1110" s="2"/>
      <c r="S1110" s="2"/>
    </row>
    <row r="1111">
      <c r="A1111" s="26" t="s">
        <v>2080</v>
      </c>
      <c r="B1111" s="27">
        <v>143201.0</v>
      </c>
      <c r="C1111" s="27" t="s">
        <v>2081</v>
      </c>
      <c r="D1111" s="28" t="s">
        <v>28</v>
      </c>
      <c r="E1111" s="28">
        <v>630.0</v>
      </c>
      <c r="F1111" s="28">
        <v>78.0</v>
      </c>
      <c r="G1111" s="28">
        <v>0.0</v>
      </c>
      <c r="H1111" s="28" t="s">
        <v>395</v>
      </c>
      <c r="I1111" s="30" t="s">
        <v>230</v>
      </c>
      <c r="J1111" s="30" t="s">
        <v>1840</v>
      </c>
      <c r="K1111" s="31" t="s">
        <v>58</v>
      </c>
      <c r="L1111" s="32" t="s">
        <v>25</v>
      </c>
      <c r="M1111" s="33"/>
      <c r="N1111" s="36">
        <v>712003.0</v>
      </c>
      <c r="O1111" s="34"/>
      <c r="P1111" s="2"/>
      <c r="Q1111" s="2"/>
      <c r="R1111" s="2"/>
      <c r="S1111" s="2"/>
    </row>
    <row r="1112">
      <c r="A1112" s="26" t="s">
        <v>2082</v>
      </c>
      <c r="B1112" s="27">
        <v>164101.0</v>
      </c>
      <c r="C1112" s="27" t="s">
        <v>2083</v>
      </c>
      <c r="D1112" s="28" t="s">
        <v>28</v>
      </c>
      <c r="E1112" s="28">
        <v>440.0</v>
      </c>
      <c r="F1112" s="28">
        <v>86.0</v>
      </c>
      <c r="G1112" s="28" t="s">
        <v>554</v>
      </c>
      <c r="H1112" s="28" t="s">
        <v>123</v>
      </c>
      <c r="I1112" s="38"/>
      <c r="J1112" s="38"/>
      <c r="K1112" s="31" t="s">
        <v>24</v>
      </c>
      <c r="L1112" s="32" t="s">
        <v>93</v>
      </c>
      <c r="M1112" s="33"/>
      <c r="N1112" s="34"/>
      <c r="O1112" s="34"/>
      <c r="P1112" s="2"/>
      <c r="Q1112" s="2"/>
      <c r="R1112" s="2"/>
      <c r="S1112" s="2"/>
    </row>
    <row r="1113">
      <c r="A1113" s="26" t="s">
        <v>2084</v>
      </c>
      <c r="B1113" s="42"/>
      <c r="C1113" s="27" t="s">
        <v>2085</v>
      </c>
      <c r="D1113" s="28" t="s">
        <v>28</v>
      </c>
      <c r="E1113" s="28">
        <v>1352.4</v>
      </c>
      <c r="F1113" s="28">
        <v>168.0</v>
      </c>
      <c r="G1113" s="28">
        <v>0.0</v>
      </c>
      <c r="H1113" s="28" t="s">
        <v>91</v>
      </c>
      <c r="I1113" s="38"/>
      <c r="J1113" s="38"/>
      <c r="K1113" s="31" t="s">
        <v>24</v>
      </c>
      <c r="L1113" s="32" t="s">
        <v>998</v>
      </c>
      <c r="M1113" s="33"/>
      <c r="N1113" s="34"/>
      <c r="O1113" s="34"/>
      <c r="P1113" s="2"/>
      <c r="Q1113" s="2"/>
      <c r="R1113" s="2"/>
      <c r="S1113" s="2"/>
    </row>
    <row r="1114">
      <c r="A1114" s="26" t="s">
        <v>2086</v>
      </c>
      <c r="B1114" s="27">
        <v>165801.0</v>
      </c>
      <c r="C1114" s="27" t="s">
        <v>2087</v>
      </c>
      <c r="D1114" s="28" t="s">
        <v>28</v>
      </c>
      <c r="E1114" s="28">
        <v>1352.4</v>
      </c>
      <c r="F1114" s="28">
        <v>168.0</v>
      </c>
      <c r="G1114" s="28">
        <v>0.0</v>
      </c>
      <c r="H1114" s="28" t="s">
        <v>91</v>
      </c>
      <c r="I1114" s="38"/>
      <c r="J1114" s="38"/>
      <c r="K1114" s="31" t="s">
        <v>24</v>
      </c>
      <c r="L1114" s="32" t="s">
        <v>93</v>
      </c>
      <c r="M1114" s="33"/>
      <c r="N1114" s="34"/>
      <c r="O1114" s="34"/>
      <c r="P1114" s="2"/>
      <c r="Q1114" s="2"/>
      <c r="R1114" s="2"/>
      <c r="S1114" s="2"/>
    </row>
    <row r="1115">
      <c r="A1115" s="26" t="s">
        <v>2088</v>
      </c>
      <c r="B1115" s="27">
        <v>165801.0</v>
      </c>
      <c r="C1115" s="27" t="s">
        <v>2089</v>
      </c>
      <c r="D1115" s="28" t="s">
        <v>99</v>
      </c>
      <c r="E1115" s="28">
        <v>42.0</v>
      </c>
      <c r="F1115" s="29">
        <v>1.0</v>
      </c>
      <c r="G1115" s="28">
        <v>0.0</v>
      </c>
      <c r="H1115" s="28" t="s">
        <v>100</v>
      </c>
      <c r="I1115" s="30">
        <v>99521.0</v>
      </c>
      <c r="J1115" s="30">
        <v>0.0</v>
      </c>
      <c r="K1115" s="31" t="s">
        <v>24</v>
      </c>
      <c r="L1115" s="32" t="s">
        <v>93</v>
      </c>
      <c r="M1115" s="33"/>
      <c r="N1115" s="34"/>
      <c r="O1115" s="34"/>
      <c r="P1115" s="2"/>
      <c r="Q1115" s="2"/>
      <c r="R1115" s="2"/>
      <c r="S1115" s="2"/>
    </row>
    <row r="1116">
      <c r="A1116" s="26" t="s">
        <v>2090</v>
      </c>
      <c r="B1116" s="42"/>
      <c r="C1116" s="27" t="s">
        <v>2091</v>
      </c>
      <c r="D1116" s="28" t="s">
        <v>99</v>
      </c>
      <c r="E1116" s="28">
        <v>42.0</v>
      </c>
      <c r="F1116" s="29">
        <v>1.0</v>
      </c>
      <c r="G1116" s="28" t="s">
        <v>339</v>
      </c>
      <c r="H1116" s="28" t="s">
        <v>100</v>
      </c>
      <c r="I1116" s="30">
        <v>99521.0</v>
      </c>
      <c r="J1116" s="30">
        <v>0.0</v>
      </c>
      <c r="K1116" s="31" t="s">
        <v>24</v>
      </c>
      <c r="L1116" s="32" t="s">
        <v>25</v>
      </c>
      <c r="M1116" s="33"/>
      <c r="N1116" s="34"/>
      <c r="O1116" s="34"/>
      <c r="P1116" s="2"/>
      <c r="Q1116" s="2"/>
      <c r="R1116" s="2"/>
      <c r="S1116" s="2"/>
    </row>
    <row r="1117">
      <c r="A1117" s="26" t="s">
        <v>2092</v>
      </c>
      <c r="B1117" s="27">
        <v>167601.0</v>
      </c>
      <c r="C1117" s="27" t="s">
        <v>2093</v>
      </c>
      <c r="D1117" s="28" t="s">
        <v>28</v>
      </c>
      <c r="E1117" s="28">
        <v>1352.4</v>
      </c>
      <c r="F1117" s="28">
        <v>168.0</v>
      </c>
      <c r="G1117" s="28">
        <v>0.0</v>
      </c>
      <c r="H1117" s="28" t="s">
        <v>164</v>
      </c>
      <c r="I1117" s="30" t="s">
        <v>92</v>
      </c>
      <c r="J1117" s="30">
        <v>0.0</v>
      </c>
      <c r="K1117" s="31" t="s">
        <v>58</v>
      </c>
      <c r="L1117" s="32" t="s">
        <v>143</v>
      </c>
      <c r="M1117" s="33"/>
      <c r="N1117" s="34"/>
      <c r="O1117" s="34"/>
      <c r="P1117" s="2"/>
      <c r="Q1117" s="2"/>
      <c r="R1117" s="2"/>
      <c r="S1117" s="2"/>
    </row>
    <row r="1118">
      <c r="A1118" s="26" t="s">
        <v>2094</v>
      </c>
      <c r="B1118" s="27">
        <v>167601.0</v>
      </c>
      <c r="C1118" s="27" t="s">
        <v>2095</v>
      </c>
      <c r="D1118" s="28" t="s">
        <v>28</v>
      </c>
      <c r="E1118" s="28">
        <v>1352.4</v>
      </c>
      <c r="F1118" s="28">
        <v>168.0</v>
      </c>
      <c r="G1118" s="28">
        <v>0.0</v>
      </c>
      <c r="H1118" s="28" t="s">
        <v>164</v>
      </c>
      <c r="I1118" s="30" t="s">
        <v>92</v>
      </c>
      <c r="J1118" s="30">
        <v>0.0</v>
      </c>
      <c r="K1118" s="31">
        <v>0.0</v>
      </c>
      <c r="L1118" s="32" t="s">
        <v>542</v>
      </c>
      <c r="M1118" s="33"/>
      <c r="N1118" s="36">
        <v>714504.0</v>
      </c>
      <c r="O1118" s="36">
        <v>713102.0</v>
      </c>
      <c r="P1118" s="2"/>
      <c r="Q1118" s="2"/>
      <c r="R1118" s="2"/>
      <c r="S1118" s="2"/>
    </row>
    <row r="1119">
      <c r="A1119" s="26" t="s">
        <v>2096</v>
      </c>
      <c r="B1119" s="27">
        <v>167601.0</v>
      </c>
      <c r="C1119" s="27" t="s">
        <v>2097</v>
      </c>
      <c r="D1119" s="28" t="s">
        <v>28</v>
      </c>
      <c r="E1119" s="28">
        <v>1352.4</v>
      </c>
      <c r="F1119" s="28">
        <v>168.0</v>
      </c>
      <c r="G1119" s="28">
        <v>0.0</v>
      </c>
      <c r="H1119" s="28" t="s">
        <v>164</v>
      </c>
      <c r="I1119" s="30" t="s">
        <v>92</v>
      </c>
      <c r="J1119" s="30">
        <v>0.0</v>
      </c>
      <c r="K1119" s="31" t="s">
        <v>24</v>
      </c>
      <c r="L1119" s="32" t="s">
        <v>413</v>
      </c>
      <c r="M1119" s="33"/>
      <c r="N1119" s="34"/>
      <c r="O1119" s="34"/>
      <c r="P1119" s="2"/>
      <c r="Q1119" s="2"/>
      <c r="R1119" s="2"/>
      <c r="S1119" s="2"/>
    </row>
    <row r="1120">
      <c r="A1120" s="26" t="s">
        <v>2098</v>
      </c>
      <c r="B1120" s="27">
        <v>167601.0</v>
      </c>
      <c r="C1120" s="27" t="s">
        <v>2099</v>
      </c>
      <c r="D1120" s="28" t="s">
        <v>28</v>
      </c>
      <c r="E1120" s="28">
        <v>1352.4</v>
      </c>
      <c r="F1120" s="28">
        <v>168.0</v>
      </c>
      <c r="G1120" s="28">
        <v>0.0</v>
      </c>
      <c r="H1120" s="28" t="s">
        <v>164</v>
      </c>
      <c r="I1120" s="30" t="s">
        <v>92</v>
      </c>
      <c r="J1120" s="30">
        <v>0.0</v>
      </c>
      <c r="K1120" s="31" t="s">
        <v>24</v>
      </c>
      <c r="L1120" s="32" t="s">
        <v>1808</v>
      </c>
      <c r="M1120" s="33"/>
      <c r="N1120" s="34"/>
      <c r="O1120" s="34"/>
      <c r="P1120" s="2"/>
      <c r="Q1120" s="2"/>
      <c r="R1120" s="2"/>
      <c r="S1120" s="2"/>
    </row>
    <row r="1121">
      <c r="A1121" s="26" t="s">
        <v>2100</v>
      </c>
      <c r="B1121" s="27">
        <v>167601.0</v>
      </c>
      <c r="C1121" s="27" t="s">
        <v>2101</v>
      </c>
      <c r="D1121" s="28" t="s">
        <v>28</v>
      </c>
      <c r="E1121" s="28">
        <v>1352.4</v>
      </c>
      <c r="F1121" s="28">
        <v>168.0</v>
      </c>
      <c r="G1121" s="28">
        <v>0.0</v>
      </c>
      <c r="H1121" s="28" t="s">
        <v>164</v>
      </c>
      <c r="I1121" s="30" t="s">
        <v>92</v>
      </c>
      <c r="J1121" s="30">
        <v>0.0</v>
      </c>
      <c r="K1121" s="31" t="s">
        <v>58</v>
      </c>
      <c r="L1121" s="32" t="s">
        <v>67</v>
      </c>
      <c r="M1121" s="33"/>
      <c r="N1121" s="36">
        <v>714302.0</v>
      </c>
      <c r="O1121" s="34"/>
      <c r="P1121" s="2"/>
      <c r="Q1121" s="2"/>
      <c r="R1121" s="2"/>
      <c r="S1121" s="2"/>
    </row>
    <row r="1122">
      <c r="A1122" s="26" t="s">
        <v>2102</v>
      </c>
      <c r="B1122" s="27">
        <v>167601.0</v>
      </c>
      <c r="C1122" s="27" t="s">
        <v>2103</v>
      </c>
      <c r="D1122" s="28" t="s">
        <v>21</v>
      </c>
      <c r="E1122" s="28">
        <v>604.8</v>
      </c>
      <c r="F1122" s="28">
        <v>75.0</v>
      </c>
      <c r="G1122" s="28">
        <v>0.0</v>
      </c>
      <c r="H1122" s="28" t="s">
        <v>293</v>
      </c>
      <c r="I1122" s="30" t="s">
        <v>23</v>
      </c>
      <c r="J1122" s="30">
        <v>0.0</v>
      </c>
      <c r="K1122" s="31" t="s">
        <v>24</v>
      </c>
      <c r="L1122" s="32" t="s">
        <v>143</v>
      </c>
      <c r="M1122" s="33"/>
      <c r="N1122" s="34"/>
      <c r="O1122" s="34"/>
      <c r="P1122" s="2"/>
      <c r="Q1122" s="2"/>
      <c r="R1122" s="2"/>
      <c r="S1122" s="2"/>
    </row>
    <row r="1123">
      <c r="A1123" s="26" t="s">
        <v>2104</v>
      </c>
      <c r="B1123" s="27">
        <v>167601.0</v>
      </c>
      <c r="C1123" s="27" t="s">
        <v>2105</v>
      </c>
      <c r="D1123" s="28" t="s">
        <v>28</v>
      </c>
      <c r="E1123" s="28">
        <v>693.0</v>
      </c>
      <c r="F1123" s="28">
        <v>86.0</v>
      </c>
      <c r="G1123" s="28">
        <v>0.0</v>
      </c>
      <c r="H1123" s="28" t="s">
        <v>167</v>
      </c>
      <c r="I1123" s="30" t="s">
        <v>168</v>
      </c>
      <c r="J1123" s="30">
        <v>0.0</v>
      </c>
      <c r="K1123" s="31" t="s">
        <v>24</v>
      </c>
      <c r="L1123" s="32" t="s">
        <v>413</v>
      </c>
      <c r="M1123" s="33"/>
      <c r="N1123" s="34"/>
      <c r="O1123" s="34"/>
      <c r="P1123" s="2"/>
      <c r="Q1123" s="2"/>
      <c r="R1123" s="2"/>
      <c r="S1123" s="2"/>
    </row>
    <row r="1124">
      <c r="A1124" s="26" t="s">
        <v>2106</v>
      </c>
      <c r="B1124" s="27">
        <v>167601.0</v>
      </c>
      <c r="C1124" s="27" t="s">
        <v>2107</v>
      </c>
      <c r="D1124" s="28" t="s">
        <v>28</v>
      </c>
      <c r="E1124" s="28">
        <v>693.0</v>
      </c>
      <c r="F1124" s="28">
        <v>86.0</v>
      </c>
      <c r="G1124" s="28">
        <v>1.0</v>
      </c>
      <c r="H1124" s="28" t="s">
        <v>2108</v>
      </c>
      <c r="I1124" s="30">
        <v>23106.0</v>
      </c>
      <c r="J1124" s="38"/>
      <c r="K1124" s="31" t="s">
        <v>24</v>
      </c>
      <c r="L1124" s="32" t="s">
        <v>978</v>
      </c>
      <c r="M1124" s="33"/>
      <c r="N1124" s="34"/>
      <c r="O1124" s="34"/>
      <c r="P1124" s="2"/>
      <c r="Q1124" s="2"/>
      <c r="R1124" s="2"/>
      <c r="S1124" s="2"/>
    </row>
    <row r="1125">
      <c r="A1125" s="26" t="s">
        <v>2109</v>
      </c>
      <c r="B1125" s="27">
        <v>167601.0</v>
      </c>
      <c r="C1125" s="27" t="s">
        <v>2110</v>
      </c>
      <c r="D1125" s="28" t="s">
        <v>297</v>
      </c>
      <c r="E1125" s="28">
        <v>42.0</v>
      </c>
      <c r="F1125" s="29">
        <v>1.0</v>
      </c>
      <c r="G1125" s="28">
        <v>0.0</v>
      </c>
      <c r="H1125" s="28" t="s">
        <v>100</v>
      </c>
      <c r="I1125" s="30">
        <v>99521.0</v>
      </c>
      <c r="J1125" s="30">
        <v>0.0</v>
      </c>
      <c r="K1125" s="31" t="s">
        <v>24</v>
      </c>
      <c r="L1125" s="32" t="s">
        <v>129</v>
      </c>
      <c r="M1125" s="33"/>
      <c r="N1125" s="34"/>
      <c r="O1125" s="34"/>
      <c r="P1125" s="2"/>
      <c r="Q1125" s="2"/>
      <c r="R1125" s="2"/>
      <c r="S1125" s="2"/>
    </row>
    <row r="1126">
      <c r="A1126" s="26" t="s">
        <v>2111</v>
      </c>
      <c r="B1126" s="27">
        <v>178001.0</v>
      </c>
      <c r="C1126" s="27" t="s">
        <v>2112</v>
      </c>
      <c r="D1126" s="28" t="s">
        <v>28</v>
      </c>
      <c r="E1126" s="28">
        <v>693.0</v>
      </c>
      <c r="F1126" s="28">
        <v>86.0</v>
      </c>
      <c r="G1126" s="28" t="s">
        <v>589</v>
      </c>
      <c r="H1126" s="28" t="s">
        <v>590</v>
      </c>
      <c r="I1126" s="30" t="s">
        <v>384</v>
      </c>
      <c r="J1126" s="30">
        <v>0.0</v>
      </c>
      <c r="K1126" s="31" t="s">
        <v>58</v>
      </c>
      <c r="L1126" s="32" t="s">
        <v>143</v>
      </c>
      <c r="M1126" s="33"/>
      <c r="N1126" s="34"/>
      <c r="O1126" s="34"/>
      <c r="P1126" s="2"/>
      <c r="Q1126" s="2"/>
      <c r="R1126" s="2"/>
      <c r="S1126" s="2"/>
    </row>
    <row r="1127">
      <c r="A1127" s="26" t="s">
        <v>2113</v>
      </c>
      <c r="B1127" s="27">
        <v>178201.0</v>
      </c>
      <c r="C1127" s="27" t="s">
        <v>2114</v>
      </c>
      <c r="D1127" s="28" t="s">
        <v>28</v>
      </c>
      <c r="E1127" s="28">
        <v>1352.4</v>
      </c>
      <c r="F1127" s="28">
        <v>168.0</v>
      </c>
      <c r="G1127" s="28" t="s">
        <v>512</v>
      </c>
      <c r="H1127" s="28" t="s">
        <v>164</v>
      </c>
      <c r="I1127" s="30" t="s">
        <v>230</v>
      </c>
      <c r="J1127" s="30">
        <v>0.0</v>
      </c>
      <c r="K1127" s="31" t="s">
        <v>24</v>
      </c>
      <c r="L1127" s="32" t="s">
        <v>93</v>
      </c>
      <c r="M1127" s="33"/>
      <c r="N1127" s="34"/>
      <c r="O1127" s="34"/>
      <c r="P1127" s="2"/>
      <c r="Q1127" s="2"/>
      <c r="R1127" s="2"/>
      <c r="S1127" s="2"/>
    </row>
    <row r="1128">
      <c r="A1128" s="26" t="s">
        <v>2115</v>
      </c>
      <c r="B1128" s="27">
        <v>178201.0</v>
      </c>
      <c r="C1128" s="27" t="s">
        <v>2116</v>
      </c>
      <c r="D1128" s="28" t="s">
        <v>28</v>
      </c>
      <c r="E1128" s="28">
        <v>1352.4</v>
      </c>
      <c r="F1128" s="28">
        <v>168.0</v>
      </c>
      <c r="G1128" s="28" t="s">
        <v>512</v>
      </c>
      <c r="H1128" s="28" t="s">
        <v>164</v>
      </c>
      <c r="I1128" s="30" t="s">
        <v>230</v>
      </c>
      <c r="J1128" s="30">
        <v>0.0</v>
      </c>
      <c r="K1128" s="31" t="s">
        <v>58</v>
      </c>
      <c r="L1128" s="32" t="s">
        <v>67</v>
      </c>
      <c r="M1128" s="33"/>
      <c r="N1128" s="34"/>
      <c r="O1128" s="34"/>
      <c r="P1128" s="2"/>
      <c r="Q1128" s="2"/>
      <c r="R1128" s="2"/>
      <c r="S1128" s="2"/>
    </row>
    <row r="1129">
      <c r="A1129" s="26" t="s">
        <v>2117</v>
      </c>
      <c r="B1129" s="27">
        <v>178201.0</v>
      </c>
      <c r="C1129" s="27" t="s">
        <v>2118</v>
      </c>
      <c r="D1129" s="28" t="s">
        <v>28</v>
      </c>
      <c r="E1129" s="28">
        <v>693.0</v>
      </c>
      <c r="F1129" s="28">
        <v>86.0</v>
      </c>
      <c r="G1129" s="28" t="s">
        <v>2000</v>
      </c>
      <c r="H1129" s="28" t="s">
        <v>2001</v>
      </c>
      <c r="I1129" s="30" t="s">
        <v>384</v>
      </c>
      <c r="J1129" s="30">
        <v>0.0</v>
      </c>
      <c r="K1129" s="31" t="s">
        <v>24</v>
      </c>
      <c r="L1129" s="32" t="s">
        <v>67</v>
      </c>
      <c r="M1129" s="33"/>
      <c r="N1129" s="34"/>
      <c r="O1129" s="34"/>
      <c r="P1129" s="2"/>
      <c r="Q1129" s="2"/>
      <c r="R1129" s="2"/>
      <c r="S1129" s="2"/>
    </row>
    <row r="1130">
      <c r="A1130" s="26" t="s">
        <v>2119</v>
      </c>
      <c r="B1130" s="27">
        <v>178501.0</v>
      </c>
      <c r="C1130" s="27" t="s">
        <v>2120</v>
      </c>
      <c r="D1130" s="28" t="s">
        <v>28</v>
      </c>
      <c r="E1130" s="28">
        <v>440.0</v>
      </c>
      <c r="F1130" s="28">
        <v>86.0</v>
      </c>
      <c r="G1130" s="28">
        <v>0.0</v>
      </c>
      <c r="H1130" s="28" t="s">
        <v>123</v>
      </c>
      <c r="I1130" s="30" t="s">
        <v>176</v>
      </c>
      <c r="J1130" s="30">
        <v>0.0</v>
      </c>
      <c r="K1130" s="31" t="s">
        <v>58</v>
      </c>
      <c r="L1130" s="32" t="s">
        <v>143</v>
      </c>
      <c r="M1130" s="33"/>
      <c r="N1130" s="34"/>
      <c r="O1130" s="34"/>
      <c r="P1130" s="2"/>
      <c r="Q1130" s="2"/>
      <c r="R1130" s="2"/>
      <c r="S1130" s="2"/>
    </row>
    <row r="1131">
      <c r="A1131" s="26" t="s">
        <v>2121</v>
      </c>
      <c r="B1131" s="42"/>
      <c r="C1131" s="42"/>
      <c r="D1131" s="28" t="s">
        <v>28</v>
      </c>
      <c r="E1131" s="28">
        <v>440.0</v>
      </c>
      <c r="F1131" s="28">
        <v>86.0</v>
      </c>
      <c r="G1131" s="28">
        <v>0.0</v>
      </c>
      <c r="H1131" s="28" t="s">
        <v>123</v>
      </c>
      <c r="I1131" s="38"/>
      <c r="J1131" s="38"/>
      <c r="K1131" s="31" t="s">
        <v>24</v>
      </c>
      <c r="L1131" s="32" t="s">
        <v>998</v>
      </c>
      <c r="M1131" s="33"/>
      <c r="N1131" s="34"/>
      <c r="O1131" s="34"/>
      <c r="P1131" s="2"/>
      <c r="Q1131" s="2"/>
      <c r="R1131" s="2"/>
      <c r="S1131" s="2"/>
    </row>
    <row r="1132">
      <c r="A1132" s="26" t="s">
        <v>2122</v>
      </c>
      <c r="B1132" s="42"/>
      <c r="C1132" s="42"/>
      <c r="D1132" s="28" t="s">
        <v>28</v>
      </c>
      <c r="E1132" s="28">
        <v>440.0</v>
      </c>
      <c r="F1132" s="28">
        <v>86.0</v>
      </c>
      <c r="G1132" s="28">
        <v>0.0</v>
      </c>
      <c r="H1132" s="28" t="s">
        <v>2123</v>
      </c>
      <c r="I1132" s="38"/>
      <c r="J1132" s="38"/>
      <c r="K1132" s="31" t="s">
        <v>24</v>
      </c>
      <c r="L1132" s="32" t="s">
        <v>183</v>
      </c>
      <c r="M1132" s="33"/>
      <c r="N1132" s="34"/>
      <c r="O1132" s="34"/>
      <c r="P1132" s="2"/>
      <c r="Q1132" s="2"/>
      <c r="R1132" s="2"/>
      <c r="S1132" s="2"/>
    </row>
    <row r="1133">
      <c r="A1133" s="26" t="s">
        <v>2124</v>
      </c>
      <c r="B1133" s="27">
        <v>178501.0</v>
      </c>
      <c r="C1133" s="27" t="s">
        <v>2125</v>
      </c>
      <c r="D1133" s="28" t="s">
        <v>99</v>
      </c>
      <c r="E1133" s="28">
        <v>42.0</v>
      </c>
      <c r="F1133" s="29">
        <v>1.0</v>
      </c>
      <c r="G1133" s="28">
        <v>0.0</v>
      </c>
      <c r="H1133" s="28" t="s">
        <v>278</v>
      </c>
      <c r="I1133" s="30">
        <v>0.0</v>
      </c>
      <c r="J1133" s="30">
        <v>0.0</v>
      </c>
      <c r="K1133" s="31" t="s">
        <v>24</v>
      </c>
      <c r="L1133" s="32" t="s">
        <v>143</v>
      </c>
      <c r="M1133" s="33"/>
      <c r="N1133" s="34"/>
      <c r="O1133" s="34"/>
      <c r="P1133" s="2"/>
      <c r="Q1133" s="2"/>
      <c r="R1133" s="2"/>
      <c r="S1133" s="2"/>
    </row>
    <row r="1134">
      <c r="A1134" s="26" t="s">
        <v>2126</v>
      </c>
      <c r="B1134" s="27">
        <v>178701.0</v>
      </c>
      <c r="C1134" s="27" t="s">
        <v>2127</v>
      </c>
      <c r="D1134" s="28" t="s">
        <v>28</v>
      </c>
      <c r="E1134" s="28">
        <v>693.0</v>
      </c>
      <c r="F1134" s="28">
        <v>86.0</v>
      </c>
      <c r="G1134" s="28" t="s">
        <v>2000</v>
      </c>
      <c r="H1134" s="28" t="s">
        <v>2128</v>
      </c>
      <c r="I1134" s="30" t="s">
        <v>384</v>
      </c>
      <c r="J1134" s="30">
        <v>0.0</v>
      </c>
      <c r="K1134" s="31" t="s">
        <v>58</v>
      </c>
      <c r="L1134" s="32" t="s">
        <v>143</v>
      </c>
      <c r="M1134" s="33"/>
      <c r="N1134" s="34"/>
      <c r="O1134" s="34"/>
      <c r="P1134" s="2"/>
      <c r="Q1134" s="2"/>
      <c r="R1134" s="2"/>
      <c r="S1134" s="2"/>
    </row>
    <row r="1135">
      <c r="A1135" s="26" t="s">
        <v>2129</v>
      </c>
      <c r="B1135" s="27">
        <v>178501.0</v>
      </c>
      <c r="C1135" s="27" t="s">
        <v>2130</v>
      </c>
      <c r="D1135" s="28" t="s">
        <v>28</v>
      </c>
      <c r="E1135" s="28">
        <v>440.0</v>
      </c>
      <c r="F1135" s="28">
        <v>86.0</v>
      </c>
      <c r="G1135" s="28" t="s">
        <v>2131</v>
      </c>
      <c r="H1135" s="28" t="s">
        <v>2132</v>
      </c>
      <c r="I1135" s="30" t="s">
        <v>176</v>
      </c>
      <c r="J1135" s="30">
        <v>0.0</v>
      </c>
      <c r="K1135" s="31" t="s">
        <v>58</v>
      </c>
      <c r="L1135" s="32" t="s">
        <v>143</v>
      </c>
      <c r="M1135" s="33"/>
      <c r="N1135" s="34"/>
      <c r="O1135" s="34"/>
      <c r="P1135" s="2"/>
      <c r="Q1135" s="2"/>
      <c r="R1135" s="2"/>
      <c r="S1135" s="2"/>
    </row>
    <row r="1136">
      <c r="A1136" s="26" t="s">
        <v>2133</v>
      </c>
      <c r="B1136" s="27">
        <v>179001.0</v>
      </c>
      <c r="C1136" s="27" t="s">
        <v>2134</v>
      </c>
      <c r="D1136" s="28" t="s">
        <v>28</v>
      </c>
      <c r="E1136" s="28">
        <v>1352.4</v>
      </c>
      <c r="F1136" s="28">
        <v>168.0</v>
      </c>
      <c r="G1136" s="28">
        <v>0.0</v>
      </c>
      <c r="H1136" s="28" t="s">
        <v>91</v>
      </c>
      <c r="I1136" s="30" t="s">
        <v>92</v>
      </c>
      <c r="J1136" s="30">
        <v>0.0</v>
      </c>
      <c r="K1136" s="31" t="s">
        <v>24</v>
      </c>
      <c r="L1136" s="32" t="s">
        <v>909</v>
      </c>
      <c r="M1136" s="33"/>
      <c r="N1136" s="34"/>
      <c r="O1136" s="34"/>
      <c r="P1136" s="2"/>
      <c r="Q1136" s="2"/>
      <c r="R1136" s="2"/>
      <c r="S1136" s="2"/>
    </row>
    <row r="1137">
      <c r="A1137" s="26" t="s">
        <v>2135</v>
      </c>
      <c r="B1137" s="27">
        <v>179101.0</v>
      </c>
      <c r="C1137" s="27" t="s">
        <v>2136</v>
      </c>
      <c r="D1137" s="28" t="s">
        <v>28</v>
      </c>
      <c r="E1137" s="28">
        <v>1352.4</v>
      </c>
      <c r="F1137" s="28">
        <v>168.0</v>
      </c>
      <c r="G1137" s="28">
        <v>0.0</v>
      </c>
      <c r="H1137" s="28" t="s">
        <v>164</v>
      </c>
      <c r="I1137" s="30" t="s">
        <v>2137</v>
      </c>
      <c r="J1137" s="30">
        <v>0.0</v>
      </c>
      <c r="K1137" s="31" t="s">
        <v>24</v>
      </c>
      <c r="L1137" s="32" t="s">
        <v>143</v>
      </c>
      <c r="M1137" s="33"/>
      <c r="N1137" s="34"/>
      <c r="O1137" s="34"/>
      <c r="P1137" s="2"/>
      <c r="Q1137" s="2"/>
      <c r="R1137" s="2"/>
      <c r="S1137" s="2"/>
    </row>
    <row r="1138">
      <c r="A1138" s="26" t="s">
        <v>2138</v>
      </c>
      <c r="B1138" s="27">
        <v>179201.0</v>
      </c>
      <c r="C1138" s="27" t="s">
        <v>2139</v>
      </c>
      <c r="D1138" s="28" t="s">
        <v>28</v>
      </c>
      <c r="E1138" s="28">
        <v>440.0</v>
      </c>
      <c r="F1138" s="28">
        <v>86.0</v>
      </c>
      <c r="G1138" s="28">
        <v>0.0</v>
      </c>
      <c r="H1138" s="28" t="s">
        <v>123</v>
      </c>
      <c r="I1138" s="30" t="s">
        <v>176</v>
      </c>
      <c r="J1138" s="30">
        <v>0.0</v>
      </c>
      <c r="K1138" s="31" t="s">
        <v>24</v>
      </c>
      <c r="L1138" s="32" t="s">
        <v>413</v>
      </c>
      <c r="M1138" s="33"/>
      <c r="N1138" s="34"/>
      <c r="O1138" s="34"/>
      <c r="P1138" s="2"/>
      <c r="Q1138" s="2"/>
      <c r="R1138" s="2"/>
      <c r="S1138" s="2"/>
    </row>
    <row r="1139">
      <c r="A1139" s="26" t="s">
        <v>605</v>
      </c>
      <c r="B1139" s="27">
        <v>1791.0</v>
      </c>
      <c r="C1139" s="27" t="s">
        <v>606</v>
      </c>
      <c r="D1139" s="28" t="s">
        <v>28</v>
      </c>
      <c r="E1139" s="28">
        <v>440.0</v>
      </c>
      <c r="F1139" s="28">
        <v>86.0</v>
      </c>
      <c r="G1139" s="28">
        <v>0.0</v>
      </c>
      <c r="H1139" s="28" t="s">
        <v>607</v>
      </c>
      <c r="I1139" s="30" t="s">
        <v>176</v>
      </c>
      <c r="J1139" s="30">
        <v>0.0</v>
      </c>
      <c r="K1139" s="31" t="s">
        <v>24</v>
      </c>
      <c r="L1139" s="32" t="s">
        <v>126</v>
      </c>
      <c r="M1139" s="33"/>
      <c r="N1139" s="34"/>
      <c r="O1139" s="34"/>
      <c r="P1139" s="2"/>
      <c r="Q1139" s="2"/>
      <c r="R1139" s="2"/>
      <c r="S1139" s="2"/>
    </row>
    <row r="1140">
      <c r="A1140" s="26" t="s">
        <v>2140</v>
      </c>
      <c r="B1140" s="42"/>
      <c r="C1140" s="42"/>
      <c r="D1140" s="28" t="s">
        <v>28</v>
      </c>
      <c r="E1140" s="28">
        <v>1352.4</v>
      </c>
      <c r="F1140" s="28">
        <v>168.0</v>
      </c>
      <c r="G1140" s="28">
        <v>0.0</v>
      </c>
      <c r="H1140" s="28" t="s">
        <v>91</v>
      </c>
      <c r="I1140" s="30" t="s">
        <v>92</v>
      </c>
      <c r="J1140" s="30">
        <v>0.0</v>
      </c>
      <c r="K1140" s="31" t="s">
        <v>24</v>
      </c>
      <c r="L1140" s="32" t="s">
        <v>998</v>
      </c>
      <c r="M1140" s="33"/>
      <c r="N1140" s="34"/>
      <c r="O1140" s="34"/>
      <c r="P1140" s="2"/>
      <c r="Q1140" s="2"/>
      <c r="R1140" s="2"/>
      <c r="S1140" s="2"/>
    </row>
    <row r="1141">
      <c r="A1141" s="26" t="s">
        <v>2141</v>
      </c>
      <c r="B1141" s="27">
        <v>179201.0</v>
      </c>
      <c r="C1141" s="27" t="s">
        <v>2142</v>
      </c>
      <c r="D1141" s="28" t="s">
        <v>28</v>
      </c>
      <c r="E1141" s="28">
        <v>1352.4</v>
      </c>
      <c r="F1141" s="28">
        <v>168.0</v>
      </c>
      <c r="G1141" s="28">
        <v>0.0</v>
      </c>
      <c r="H1141" s="28" t="s">
        <v>164</v>
      </c>
      <c r="I1141" s="30" t="s">
        <v>92</v>
      </c>
      <c r="J1141" s="30">
        <v>0.0</v>
      </c>
      <c r="K1141" s="31" t="s">
        <v>115</v>
      </c>
      <c r="L1141" s="32" t="s">
        <v>183</v>
      </c>
      <c r="M1141" s="33"/>
      <c r="N1141" s="36">
        <v>714205.0</v>
      </c>
      <c r="O1141" s="34"/>
      <c r="P1141" s="2"/>
      <c r="Q1141" s="2"/>
      <c r="R1141" s="2"/>
      <c r="S1141" s="2"/>
    </row>
    <row r="1142">
      <c r="A1142" s="26" t="s">
        <v>2143</v>
      </c>
      <c r="B1142" s="27">
        <v>179201.0</v>
      </c>
      <c r="C1142" s="27" t="s">
        <v>2144</v>
      </c>
      <c r="D1142" s="28" t="s">
        <v>28</v>
      </c>
      <c r="E1142" s="28">
        <v>1352.4</v>
      </c>
      <c r="F1142" s="28">
        <v>168.0</v>
      </c>
      <c r="G1142" s="28">
        <v>2.0</v>
      </c>
      <c r="H1142" s="28" t="s">
        <v>91</v>
      </c>
      <c r="I1142" s="38"/>
      <c r="J1142" s="38"/>
      <c r="K1142" s="31" t="s">
        <v>24</v>
      </c>
      <c r="L1142" s="32" t="s">
        <v>1107</v>
      </c>
      <c r="M1142" s="33"/>
      <c r="N1142" s="34"/>
      <c r="O1142" s="34"/>
      <c r="P1142" s="2"/>
      <c r="Q1142" s="2"/>
      <c r="R1142" s="2"/>
      <c r="S1142" s="2"/>
    </row>
    <row r="1143">
      <c r="A1143" s="26" t="s">
        <v>2145</v>
      </c>
      <c r="B1143" s="27">
        <v>179201.0</v>
      </c>
      <c r="C1143" s="27" t="s">
        <v>2146</v>
      </c>
      <c r="D1143" s="28" t="s">
        <v>28</v>
      </c>
      <c r="E1143" s="28">
        <v>1352.4</v>
      </c>
      <c r="F1143" s="28">
        <v>168.0</v>
      </c>
      <c r="G1143" s="28">
        <v>0.0</v>
      </c>
      <c r="H1143" s="28" t="s">
        <v>91</v>
      </c>
      <c r="I1143" s="30" t="s">
        <v>92</v>
      </c>
      <c r="J1143" s="30">
        <v>0.0</v>
      </c>
      <c r="K1143" s="31" t="s">
        <v>115</v>
      </c>
      <c r="L1143" s="32" t="s">
        <v>947</v>
      </c>
      <c r="M1143" s="33"/>
      <c r="N1143" s="34"/>
      <c r="O1143" s="34"/>
      <c r="P1143" s="2"/>
      <c r="Q1143" s="2"/>
      <c r="R1143" s="2"/>
      <c r="S1143" s="2"/>
    </row>
    <row r="1144">
      <c r="A1144" s="26" t="s">
        <v>2147</v>
      </c>
      <c r="B1144" s="27">
        <v>179201.0</v>
      </c>
      <c r="C1144" s="27" t="s">
        <v>2148</v>
      </c>
      <c r="D1144" s="28" t="s">
        <v>28</v>
      </c>
      <c r="E1144" s="28">
        <v>1352.4</v>
      </c>
      <c r="F1144" s="28">
        <v>168.0</v>
      </c>
      <c r="G1144" s="28">
        <v>1.0</v>
      </c>
      <c r="H1144" s="28" t="s">
        <v>91</v>
      </c>
      <c r="I1144" s="38"/>
      <c r="J1144" s="38"/>
      <c r="K1144" s="31" t="s">
        <v>24</v>
      </c>
      <c r="L1144" s="32" t="s">
        <v>1661</v>
      </c>
      <c r="M1144" s="33"/>
      <c r="N1144" s="34"/>
      <c r="O1144" s="34"/>
      <c r="P1144" s="2"/>
      <c r="Q1144" s="2"/>
      <c r="R1144" s="2"/>
      <c r="S1144" s="2"/>
    </row>
    <row r="1145">
      <c r="A1145" s="26" t="s">
        <v>2149</v>
      </c>
      <c r="B1145" s="27">
        <v>179201.0</v>
      </c>
      <c r="C1145" s="27" t="s">
        <v>2150</v>
      </c>
      <c r="D1145" s="28" t="s">
        <v>28</v>
      </c>
      <c r="E1145" s="28">
        <v>440.0</v>
      </c>
      <c r="F1145" s="28">
        <v>86.0</v>
      </c>
      <c r="G1145" s="28">
        <v>0.0</v>
      </c>
      <c r="H1145" s="28" t="s">
        <v>123</v>
      </c>
      <c r="I1145" s="30" t="s">
        <v>176</v>
      </c>
      <c r="J1145" s="30">
        <v>0.0</v>
      </c>
      <c r="K1145" s="31" t="s">
        <v>58</v>
      </c>
      <c r="L1145" s="32" t="s">
        <v>143</v>
      </c>
      <c r="M1145" s="33"/>
      <c r="N1145" s="34"/>
      <c r="O1145" s="34"/>
      <c r="P1145" s="2"/>
      <c r="Q1145" s="2"/>
      <c r="R1145" s="2"/>
      <c r="S1145" s="2"/>
    </row>
    <row r="1146">
      <c r="A1146" s="26" t="s">
        <v>2151</v>
      </c>
      <c r="B1146" s="27">
        <v>106101.0</v>
      </c>
      <c r="C1146" s="27" t="s">
        <v>2152</v>
      </c>
      <c r="D1146" s="28" t="s">
        <v>28</v>
      </c>
      <c r="E1146" s="28">
        <v>440.0</v>
      </c>
      <c r="F1146" s="28">
        <v>86.0</v>
      </c>
      <c r="G1146" s="28">
        <v>0.0</v>
      </c>
      <c r="H1146" s="28" t="s">
        <v>735</v>
      </c>
      <c r="I1146" s="30" t="s">
        <v>405</v>
      </c>
      <c r="J1146" s="30">
        <v>0.0</v>
      </c>
      <c r="K1146" s="31">
        <v>0.0</v>
      </c>
      <c r="L1146" s="32" t="s">
        <v>587</v>
      </c>
      <c r="M1146" s="33"/>
      <c r="N1146" s="36">
        <v>200232.0</v>
      </c>
      <c r="O1146" s="36">
        <v>714601.0</v>
      </c>
      <c r="P1146" s="2"/>
      <c r="Q1146" s="2"/>
      <c r="R1146" s="2"/>
      <c r="S1146" s="2"/>
    </row>
    <row r="1147">
      <c r="A1147" s="26" t="s">
        <v>2153</v>
      </c>
      <c r="B1147" s="27">
        <v>179201.0</v>
      </c>
      <c r="C1147" s="27" t="s">
        <v>2154</v>
      </c>
      <c r="D1147" s="28" t="s">
        <v>28</v>
      </c>
      <c r="E1147" s="28">
        <v>440.0</v>
      </c>
      <c r="F1147" s="28">
        <v>86.0</v>
      </c>
      <c r="G1147" s="28">
        <v>0.0</v>
      </c>
      <c r="H1147" s="28" t="s">
        <v>735</v>
      </c>
      <c r="I1147" s="30" t="s">
        <v>405</v>
      </c>
      <c r="J1147" s="30">
        <v>0.0</v>
      </c>
      <c r="K1147" s="31">
        <v>0.0</v>
      </c>
      <c r="L1147" s="32" t="s">
        <v>152</v>
      </c>
      <c r="M1147" s="33"/>
      <c r="N1147" s="36">
        <v>712101.0</v>
      </c>
      <c r="O1147" s="36">
        <v>714103.0</v>
      </c>
      <c r="P1147" s="2"/>
      <c r="Q1147" s="2"/>
      <c r="R1147" s="2"/>
      <c r="S1147" s="2"/>
    </row>
    <row r="1148">
      <c r="A1148" s="26" t="s">
        <v>2155</v>
      </c>
      <c r="B1148" s="27">
        <v>179201.0</v>
      </c>
      <c r="C1148" s="27" t="s">
        <v>2156</v>
      </c>
      <c r="D1148" s="28" t="s">
        <v>99</v>
      </c>
      <c r="E1148" s="28">
        <v>42.0</v>
      </c>
      <c r="F1148" s="29">
        <v>1.0</v>
      </c>
      <c r="G1148" s="28">
        <v>0.0</v>
      </c>
      <c r="H1148" s="28" t="s">
        <v>100</v>
      </c>
      <c r="I1148" s="30">
        <v>99521.0</v>
      </c>
      <c r="J1148" s="30">
        <v>0.0</v>
      </c>
      <c r="K1148" s="31" t="s">
        <v>24</v>
      </c>
      <c r="L1148" s="32" t="s">
        <v>998</v>
      </c>
      <c r="M1148" s="33"/>
      <c r="N1148" s="34"/>
      <c r="O1148" s="34"/>
      <c r="P1148" s="2"/>
      <c r="Q1148" s="2"/>
      <c r="R1148" s="2"/>
      <c r="S1148" s="2"/>
    </row>
    <row r="1149">
      <c r="A1149" s="26" t="s">
        <v>2157</v>
      </c>
      <c r="B1149" s="27">
        <v>179301.0</v>
      </c>
      <c r="C1149" s="27" t="s">
        <v>2158</v>
      </c>
      <c r="D1149" s="28" t="s">
        <v>28</v>
      </c>
      <c r="E1149" s="28">
        <v>1352.4</v>
      </c>
      <c r="F1149" s="28">
        <v>168.0</v>
      </c>
      <c r="G1149" s="28" t="s">
        <v>613</v>
      </c>
      <c r="H1149" s="28" t="s">
        <v>114</v>
      </c>
      <c r="I1149" s="30" t="s">
        <v>66</v>
      </c>
      <c r="J1149" s="30">
        <v>0.0</v>
      </c>
      <c r="K1149" s="31" t="s">
        <v>115</v>
      </c>
      <c r="L1149" s="32" t="s">
        <v>909</v>
      </c>
      <c r="M1149" s="33"/>
      <c r="N1149" s="36">
        <v>714708.0</v>
      </c>
      <c r="O1149" s="34"/>
      <c r="P1149" s="2"/>
      <c r="Q1149" s="2"/>
      <c r="R1149" s="2"/>
      <c r="S1149" s="2"/>
    </row>
    <row r="1150">
      <c r="A1150" s="26" t="s">
        <v>2159</v>
      </c>
      <c r="B1150" s="27">
        <v>179401.0</v>
      </c>
      <c r="C1150" s="27" t="s">
        <v>2160</v>
      </c>
      <c r="D1150" s="28" t="s">
        <v>28</v>
      </c>
      <c r="E1150" s="28">
        <v>1008.0</v>
      </c>
      <c r="F1150" s="28">
        <v>125.0</v>
      </c>
      <c r="G1150" s="28">
        <v>0.0</v>
      </c>
      <c r="H1150" s="28">
        <v>9916.0</v>
      </c>
      <c r="I1150" s="30" t="s">
        <v>66</v>
      </c>
      <c r="J1150" s="30" t="s">
        <v>196</v>
      </c>
      <c r="K1150" s="31" t="s">
        <v>58</v>
      </c>
      <c r="L1150" s="32" t="s">
        <v>542</v>
      </c>
      <c r="M1150" s="33"/>
      <c r="N1150" s="36">
        <v>714503.0</v>
      </c>
      <c r="O1150" s="34"/>
      <c r="P1150" s="2"/>
      <c r="Q1150" s="2"/>
      <c r="R1150" s="2"/>
      <c r="S1150" s="2"/>
    </row>
    <row r="1151">
      <c r="A1151" s="26" t="s">
        <v>2161</v>
      </c>
      <c r="B1151" s="27">
        <v>179701.0</v>
      </c>
      <c r="C1151" s="27" t="s">
        <v>2162</v>
      </c>
      <c r="D1151" s="28" t="s">
        <v>28</v>
      </c>
      <c r="E1151" s="28">
        <v>1352.4</v>
      </c>
      <c r="F1151" s="28">
        <v>168.0</v>
      </c>
      <c r="G1151" s="28">
        <v>0.0</v>
      </c>
      <c r="H1151" s="28" t="s">
        <v>164</v>
      </c>
      <c r="I1151" s="30" t="s">
        <v>92</v>
      </c>
      <c r="J1151" s="30">
        <v>0.0</v>
      </c>
      <c r="K1151" s="31" t="s">
        <v>58</v>
      </c>
      <c r="L1151" s="32" t="s">
        <v>143</v>
      </c>
      <c r="M1151" s="33"/>
      <c r="N1151" s="34"/>
      <c r="O1151" s="34"/>
      <c r="P1151" s="2"/>
      <c r="Q1151" s="2"/>
      <c r="R1151" s="2"/>
      <c r="S1151" s="2"/>
    </row>
    <row r="1152">
      <c r="A1152" s="26" t="s">
        <v>2163</v>
      </c>
      <c r="B1152" s="27">
        <v>179701.0</v>
      </c>
      <c r="C1152" s="27" t="s">
        <v>2164</v>
      </c>
      <c r="D1152" s="28" t="s">
        <v>28</v>
      </c>
      <c r="E1152" s="28">
        <v>1352.4</v>
      </c>
      <c r="F1152" s="28">
        <v>168.0</v>
      </c>
      <c r="G1152" s="28">
        <v>0.0</v>
      </c>
      <c r="H1152" s="28" t="s">
        <v>91</v>
      </c>
      <c r="I1152" s="30" t="s">
        <v>92</v>
      </c>
      <c r="J1152" s="30">
        <v>0.0</v>
      </c>
      <c r="K1152" s="31" t="s">
        <v>58</v>
      </c>
      <c r="L1152" s="32" t="s">
        <v>853</v>
      </c>
      <c r="M1152" s="33"/>
      <c r="N1152" s="34"/>
      <c r="O1152" s="34"/>
      <c r="P1152" s="2"/>
      <c r="Q1152" s="2"/>
      <c r="R1152" s="2"/>
      <c r="S1152" s="2"/>
    </row>
    <row r="1153">
      <c r="A1153" s="26" t="s">
        <v>2165</v>
      </c>
      <c r="B1153" s="42"/>
      <c r="C1153" s="42"/>
      <c r="D1153" s="28" t="s">
        <v>28</v>
      </c>
      <c r="E1153" s="28">
        <v>1352.4</v>
      </c>
      <c r="F1153" s="28">
        <v>168.0</v>
      </c>
      <c r="G1153" s="28">
        <v>0.0</v>
      </c>
      <c r="H1153" s="28" t="s">
        <v>91</v>
      </c>
      <c r="I1153" s="30" t="s">
        <v>92</v>
      </c>
      <c r="J1153" s="30">
        <v>0.0</v>
      </c>
      <c r="K1153" s="31" t="s">
        <v>24</v>
      </c>
      <c r="L1153" s="32" t="s">
        <v>1942</v>
      </c>
      <c r="M1153" s="33"/>
      <c r="N1153" s="34"/>
      <c r="O1153" s="34"/>
      <c r="P1153" s="2"/>
      <c r="Q1153" s="2"/>
      <c r="R1153" s="2"/>
      <c r="S1153" s="2"/>
    </row>
    <row r="1154">
      <c r="A1154" s="26" t="s">
        <v>2166</v>
      </c>
      <c r="B1154" s="27">
        <v>179701.0</v>
      </c>
      <c r="C1154" s="27" t="s">
        <v>2167</v>
      </c>
      <c r="D1154" s="28" t="s">
        <v>28</v>
      </c>
      <c r="E1154" s="28">
        <v>1352.4</v>
      </c>
      <c r="F1154" s="28">
        <v>168.0</v>
      </c>
      <c r="G1154" s="28">
        <v>0.0</v>
      </c>
      <c r="H1154" s="28" t="s">
        <v>91</v>
      </c>
      <c r="I1154" s="30" t="s">
        <v>92</v>
      </c>
      <c r="J1154" s="30">
        <v>0.0</v>
      </c>
      <c r="K1154" s="31" t="s">
        <v>24</v>
      </c>
      <c r="L1154" s="32" t="s">
        <v>978</v>
      </c>
      <c r="M1154" s="33"/>
      <c r="N1154" s="34"/>
      <c r="O1154" s="34"/>
      <c r="P1154" s="2"/>
      <c r="Q1154" s="2"/>
      <c r="R1154" s="2"/>
      <c r="S1154" s="2"/>
    </row>
    <row r="1155">
      <c r="A1155" s="26" t="s">
        <v>2168</v>
      </c>
      <c r="B1155" s="27">
        <v>179701.0</v>
      </c>
      <c r="C1155" s="27" t="s">
        <v>2169</v>
      </c>
      <c r="D1155" s="28" t="s">
        <v>28</v>
      </c>
      <c r="E1155" s="28">
        <v>1352.4</v>
      </c>
      <c r="F1155" s="28">
        <v>168.0</v>
      </c>
      <c r="G1155" s="28">
        <v>0.0</v>
      </c>
      <c r="H1155" s="28" t="s">
        <v>164</v>
      </c>
      <c r="I1155" s="30" t="s">
        <v>92</v>
      </c>
      <c r="J1155" s="30">
        <v>0.0</v>
      </c>
      <c r="K1155" s="31" t="s">
        <v>58</v>
      </c>
      <c r="L1155" s="32" t="s">
        <v>67</v>
      </c>
      <c r="M1155" s="33"/>
      <c r="N1155" s="36">
        <v>714303.0</v>
      </c>
      <c r="O1155" s="34"/>
      <c r="P1155" s="2"/>
      <c r="Q1155" s="2"/>
      <c r="R1155" s="2"/>
      <c r="S1155" s="2"/>
    </row>
    <row r="1156">
      <c r="A1156" s="26" t="s">
        <v>2170</v>
      </c>
      <c r="B1156" s="42"/>
      <c r="C1156" s="42"/>
      <c r="D1156" s="28" t="s">
        <v>28</v>
      </c>
      <c r="E1156" s="28">
        <v>440.0</v>
      </c>
      <c r="F1156" s="28">
        <v>86.0</v>
      </c>
      <c r="G1156" s="28">
        <v>0.0</v>
      </c>
      <c r="H1156" s="28" t="s">
        <v>123</v>
      </c>
      <c r="I1156" s="30" t="s">
        <v>176</v>
      </c>
      <c r="J1156" s="30">
        <v>0.0</v>
      </c>
      <c r="K1156" s="31" t="s">
        <v>24</v>
      </c>
      <c r="L1156" s="32" t="s">
        <v>853</v>
      </c>
      <c r="M1156" s="33"/>
      <c r="N1156" s="34"/>
      <c r="O1156" s="34"/>
      <c r="P1156" s="2"/>
      <c r="Q1156" s="2"/>
      <c r="R1156" s="2"/>
      <c r="S1156" s="2"/>
    </row>
    <row r="1157">
      <c r="A1157" s="26" t="s">
        <v>2171</v>
      </c>
      <c r="B1157" s="27">
        <v>179701.0</v>
      </c>
      <c r="C1157" s="27" t="s">
        <v>2172</v>
      </c>
      <c r="D1157" s="28" t="s">
        <v>28</v>
      </c>
      <c r="E1157" s="28">
        <v>440.0</v>
      </c>
      <c r="F1157" s="28">
        <v>86.0</v>
      </c>
      <c r="G1157" s="28">
        <v>0.0</v>
      </c>
      <c r="H1157" s="28" t="s">
        <v>869</v>
      </c>
      <c r="I1157" s="30" t="s">
        <v>176</v>
      </c>
      <c r="J1157" s="30">
        <v>0.0</v>
      </c>
      <c r="K1157" s="31" t="s">
        <v>58</v>
      </c>
      <c r="L1157" s="32" t="s">
        <v>183</v>
      </c>
      <c r="M1157" s="33"/>
      <c r="N1157" s="36">
        <v>714201.0</v>
      </c>
      <c r="O1157" s="34"/>
      <c r="P1157" s="2"/>
      <c r="Q1157" s="2"/>
      <c r="R1157" s="2"/>
      <c r="S1157" s="2"/>
    </row>
    <row r="1158">
      <c r="A1158" s="26" t="s">
        <v>2173</v>
      </c>
      <c r="B1158" s="27">
        <v>179701.0</v>
      </c>
      <c r="C1158" s="27" t="s">
        <v>2174</v>
      </c>
      <c r="D1158" s="28" t="s">
        <v>99</v>
      </c>
      <c r="E1158" s="28">
        <v>42.0</v>
      </c>
      <c r="F1158" s="29">
        <v>1.0</v>
      </c>
      <c r="G1158" s="28" t="s">
        <v>1520</v>
      </c>
      <c r="H1158" s="28" t="s">
        <v>203</v>
      </c>
      <c r="I1158" s="30">
        <v>99521.0</v>
      </c>
      <c r="J1158" s="30">
        <v>0.0</v>
      </c>
      <c r="K1158" s="31" t="s">
        <v>24</v>
      </c>
      <c r="L1158" s="32" t="s">
        <v>143</v>
      </c>
      <c r="M1158" s="33"/>
      <c r="N1158" s="34"/>
      <c r="O1158" s="34"/>
      <c r="P1158" s="2"/>
      <c r="Q1158" s="2"/>
      <c r="R1158" s="2"/>
      <c r="S1158" s="2"/>
    </row>
    <row r="1159">
      <c r="A1159" s="26" t="s">
        <v>2175</v>
      </c>
      <c r="B1159" s="27">
        <v>179801.0</v>
      </c>
      <c r="C1159" s="27" t="s">
        <v>2176</v>
      </c>
      <c r="D1159" s="28" t="s">
        <v>28</v>
      </c>
      <c r="E1159" s="28">
        <v>1352.4</v>
      </c>
      <c r="F1159" s="28">
        <v>168.0</v>
      </c>
      <c r="G1159" s="28">
        <v>0.0</v>
      </c>
      <c r="H1159" s="28" t="s">
        <v>91</v>
      </c>
      <c r="I1159" s="30" t="s">
        <v>92</v>
      </c>
      <c r="J1159" s="30">
        <v>0.0</v>
      </c>
      <c r="K1159" s="31" t="s">
        <v>58</v>
      </c>
      <c r="L1159" s="32" t="s">
        <v>93</v>
      </c>
      <c r="M1159" s="33"/>
      <c r="N1159" s="36">
        <v>714210.0</v>
      </c>
      <c r="O1159" s="34"/>
      <c r="P1159" s="2"/>
      <c r="Q1159" s="2"/>
      <c r="R1159" s="2"/>
      <c r="S1159" s="2"/>
    </row>
    <row r="1160">
      <c r="A1160" s="26" t="s">
        <v>2177</v>
      </c>
      <c r="B1160" s="27">
        <v>180004.0</v>
      </c>
      <c r="C1160" s="27" t="s">
        <v>2178</v>
      </c>
      <c r="D1160" s="28" t="s">
        <v>28</v>
      </c>
      <c r="E1160" s="28">
        <v>1352.4</v>
      </c>
      <c r="F1160" s="28">
        <v>168.0</v>
      </c>
      <c r="G1160" s="28">
        <v>0.0</v>
      </c>
      <c r="H1160" s="28" t="s">
        <v>164</v>
      </c>
      <c r="I1160" s="30" t="s">
        <v>92</v>
      </c>
      <c r="J1160" s="30">
        <v>0.0</v>
      </c>
      <c r="K1160" s="31" t="s">
        <v>58</v>
      </c>
      <c r="L1160" s="32" t="s">
        <v>143</v>
      </c>
      <c r="M1160" s="33"/>
      <c r="N1160" s="34"/>
      <c r="O1160" s="34"/>
      <c r="P1160" s="2"/>
      <c r="Q1160" s="2"/>
      <c r="R1160" s="2"/>
      <c r="S1160" s="2"/>
    </row>
    <row r="1161">
      <c r="A1161" s="26" t="s">
        <v>2179</v>
      </c>
      <c r="B1161" s="27">
        <v>180004.0</v>
      </c>
      <c r="C1161" s="27" t="s">
        <v>2180</v>
      </c>
      <c r="D1161" s="28" t="s">
        <v>28</v>
      </c>
      <c r="E1161" s="28">
        <v>1352.4</v>
      </c>
      <c r="F1161" s="28">
        <v>168.0</v>
      </c>
      <c r="G1161" s="28">
        <v>0.0</v>
      </c>
      <c r="H1161" s="28" t="s">
        <v>91</v>
      </c>
      <c r="I1161" s="30" t="s">
        <v>92</v>
      </c>
      <c r="J1161" s="30">
        <v>0.0</v>
      </c>
      <c r="K1161" s="31" t="s">
        <v>115</v>
      </c>
      <c r="L1161" s="32" t="s">
        <v>998</v>
      </c>
      <c r="M1161" s="33"/>
      <c r="N1161" s="34"/>
      <c r="O1161" s="34"/>
      <c r="P1161" s="2"/>
      <c r="Q1161" s="2"/>
      <c r="R1161" s="2"/>
      <c r="S1161" s="2"/>
    </row>
    <row r="1162">
      <c r="A1162" s="26" t="s">
        <v>2181</v>
      </c>
      <c r="B1162" s="27">
        <v>180004.0</v>
      </c>
      <c r="C1162" s="27" t="s">
        <v>2182</v>
      </c>
      <c r="D1162" s="28" t="s">
        <v>28</v>
      </c>
      <c r="E1162" s="28">
        <v>1352.4</v>
      </c>
      <c r="F1162" s="28">
        <v>168.0</v>
      </c>
      <c r="G1162" s="28">
        <v>0.0</v>
      </c>
      <c r="H1162" s="28" t="s">
        <v>91</v>
      </c>
      <c r="I1162" s="30" t="s">
        <v>92</v>
      </c>
      <c r="J1162" s="30">
        <v>0.0</v>
      </c>
      <c r="K1162" s="31" t="s">
        <v>115</v>
      </c>
      <c r="L1162" s="32" t="s">
        <v>853</v>
      </c>
      <c r="M1162" s="33"/>
      <c r="N1162" s="34"/>
      <c r="O1162" s="34"/>
      <c r="P1162" s="2"/>
      <c r="Q1162" s="2"/>
      <c r="R1162" s="2"/>
      <c r="S1162" s="2"/>
    </row>
    <row r="1163">
      <c r="A1163" s="26" t="s">
        <v>2183</v>
      </c>
      <c r="B1163" s="27">
        <v>180004.0</v>
      </c>
      <c r="C1163" s="27" t="s">
        <v>2184</v>
      </c>
      <c r="D1163" s="28" t="s">
        <v>28</v>
      </c>
      <c r="E1163" s="28">
        <v>1352.4</v>
      </c>
      <c r="F1163" s="28">
        <v>168.0</v>
      </c>
      <c r="G1163" s="28">
        <v>0.0</v>
      </c>
      <c r="H1163" s="28" t="s">
        <v>164</v>
      </c>
      <c r="I1163" s="30" t="s">
        <v>92</v>
      </c>
      <c r="J1163" s="30">
        <v>0.0</v>
      </c>
      <c r="K1163" s="31" t="s">
        <v>24</v>
      </c>
      <c r="L1163" s="32" t="s">
        <v>67</v>
      </c>
      <c r="M1163" s="33"/>
      <c r="N1163" s="34"/>
      <c r="O1163" s="34"/>
      <c r="P1163" s="2"/>
      <c r="Q1163" s="2"/>
      <c r="R1163" s="2"/>
      <c r="S1163" s="2"/>
    </row>
    <row r="1164">
      <c r="A1164" s="26" t="s">
        <v>2185</v>
      </c>
      <c r="B1164" s="42"/>
      <c r="C1164" s="27" t="s">
        <v>2186</v>
      </c>
      <c r="D1164" s="28" t="s">
        <v>21</v>
      </c>
      <c r="E1164" s="28">
        <v>453.6</v>
      </c>
      <c r="F1164" s="28">
        <v>56.0</v>
      </c>
      <c r="G1164" s="28" t="s">
        <v>1520</v>
      </c>
      <c r="H1164" s="28" t="s">
        <v>293</v>
      </c>
      <c r="I1164" s="30" t="s">
        <v>23</v>
      </c>
      <c r="J1164" s="30">
        <v>0.0</v>
      </c>
      <c r="K1164" s="31" t="s">
        <v>24</v>
      </c>
      <c r="L1164" s="32" t="s">
        <v>143</v>
      </c>
      <c r="M1164" s="33"/>
      <c r="N1164" s="34"/>
      <c r="O1164" s="34"/>
      <c r="P1164" s="2"/>
      <c r="Q1164" s="2"/>
      <c r="R1164" s="2"/>
      <c r="S1164" s="2"/>
    </row>
    <row r="1165">
      <c r="A1165" s="26" t="s">
        <v>2187</v>
      </c>
      <c r="B1165" s="27">
        <v>180004.0</v>
      </c>
      <c r="C1165" s="27" t="s">
        <v>2188</v>
      </c>
      <c r="D1165" s="28" t="s">
        <v>99</v>
      </c>
      <c r="E1165" s="28">
        <v>42.0</v>
      </c>
      <c r="F1165" s="29">
        <v>1.0</v>
      </c>
      <c r="G1165" s="30">
        <v>0.0</v>
      </c>
      <c r="H1165" s="28" t="s">
        <v>100</v>
      </c>
      <c r="I1165" s="30">
        <v>99521.0</v>
      </c>
      <c r="J1165" s="30">
        <v>0.0</v>
      </c>
      <c r="K1165" s="31" t="s">
        <v>24</v>
      </c>
      <c r="L1165" s="32" t="s">
        <v>143</v>
      </c>
      <c r="M1165" s="33"/>
      <c r="N1165" s="34"/>
      <c r="O1165" s="34"/>
      <c r="P1165" s="2"/>
      <c r="Q1165" s="2"/>
      <c r="R1165" s="2"/>
      <c r="S1165" s="2"/>
    </row>
    <row r="1166">
      <c r="A1166" s="26" t="s">
        <v>2189</v>
      </c>
      <c r="B1166" s="27" t="s">
        <v>2190</v>
      </c>
      <c r="C1166" s="27" t="s">
        <v>2191</v>
      </c>
      <c r="D1166" s="28" t="s">
        <v>21</v>
      </c>
      <c r="E1166" s="28">
        <v>453.6</v>
      </c>
      <c r="F1166" s="28">
        <v>56.0</v>
      </c>
      <c r="G1166" s="28">
        <v>0.0</v>
      </c>
      <c r="H1166" s="28" t="s">
        <v>22</v>
      </c>
      <c r="I1166" s="30" t="s">
        <v>23</v>
      </c>
      <c r="J1166" s="30">
        <v>0.0</v>
      </c>
      <c r="K1166" s="31" t="s">
        <v>24</v>
      </c>
      <c r="L1166" s="32" t="s">
        <v>969</v>
      </c>
      <c r="M1166" s="33"/>
      <c r="N1166" s="34"/>
      <c r="O1166" s="34"/>
      <c r="P1166" s="2"/>
      <c r="Q1166" s="2"/>
      <c r="R1166" s="2"/>
      <c r="S1166" s="2"/>
    </row>
    <row r="1167">
      <c r="A1167" s="26" t="s">
        <v>2192</v>
      </c>
      <c r="B1167" s="27" t="s">
        <v>2190</v>
      </c>
      <c r="C1167" s="27" t="s">
        <v>2193</v>
      </c>
      <c r="D1167" s="28" t="s">
        <v>272</v>
      </c>
      <c r="E1167" s="28">
        <v>23.1</v>
      </c>
      <c r="F1167" s="28">
        <v>1.0</v>
      </c>
      <c r="G1167" s="28">
        <v>0.0</v>
      </c>
      <c r="H1167" s="28" t="s">
        <v>2194</v>
      </c>
      <c r="I1167" s="30">
        <v>0.0</v>
      </c>
      <c r="J1167" s="30">
        <v>0.0</v>
      </c>
      <c r="K1167" s="31" t="s">
        <v>24</v>
      </c>
      <c r="L1167" s="32" t="s">
        <v>969</v>
      </c>
      <c r="M1167" s="33"/>
      <c r="N1167" s="34"/>
      <c r="O1167" s="34"/>
      <c r="P1167" s="2"/>
      <c r="Q1167" s="2"/>
      <c r="R1167" s="2"/>
      <c r="S1167" s="2"/>
    </row>
    <row r="1168">
      <c r="A1168" s="26" t="s">
        <v>2195</v>
      </c>
      <c r="B1168" s="27">
        <v>180301.0</v>
      </c>
      <c r="C1168" s="27" t="s">
        <v>2196</v>
      </c>
      <c r="D1168" s="28" t="s">
        <v>28</v>
      </c>
      <c r="E1168" s="28">
        <v>630.0</v>
      </c>
      <c r="F1168" s="28">
        <v>78.0</v>
      </c>
      <c r="G1168" s="28">
        <v>0.0</v>
      </c>
      <c r="H1168" s="28" t="s">
        <v>395</v>
      </c>
      <c r="I1168" s="30" t="s">
        <v>230</v>
      </c>
      <c r="J1168" s="30" t="s">
        <v>1550</v>
      </c>
      <c r="K1168" s="31" t="s">
        <v>24</v>
      </c>
      <c r="L1168" s="32" t="s">
        <v>25</v>
      </c>
      <c r="M1168" s="33"/>
      <c r="N1168" s="34"/>
      <c r="O1168" s="34"/>
      <c r="P1168" s="2"/>
      <c r="Q1168" s="2"/>
      <c r="R1168" s="2"/>
      <c r="S1168" s="2"/>
    </row>
    <row r="1169">
      <c r="A1169" s="26" t="s">
        <v>2197</v>
      </c>
      <c r="B1169" s="27">
        <v>180701.0</v>
      </c>
      <c r="C1169" s="27" t="s">
        <v>2198</v>
      </c>
      <c r="D1169" s="28" t="s">
        <v>28</v>
      </c>
      <c r="E1169" s="28">
        <v>1352.4</v>
      </c>
      <c r="F1169" s="28">
        <v>168.0</v>
      </c>
      <c r="G1169" s="28">
        <v>0.0</v>
      </c>
      <c r="H1169" s="28" t="s">
        <v>164</v>
      </c>
      <c r="I1169" s="30" t="s">
        <v>66</v>
      </c>
      <c r="J1169" s="30">
        <v>0.0</v>
      </c>
      <c r="K1169" s="31" t="s">
        <v>24</v>
      </c>
      <c r="L1169" s="32" t="s">
        <v>197</v>
      </c>
      <c r="M1169" s="33"/>
      <c r="N1169" s="34"/>
      <c r="O1169" s="34"/>
      <c r="P1169" s="2"/>
      <c r="Q1169" s="2"/>
      <c r="R1169" s="2"/>
      <c r="S1169" s="2"/>
    </row>
    <row r="1170">
      <c r="A1170" s="26" t="s">
        <v>2199</v>
      </c>
      <c r="B1170" s="27">
        <v>180701.0</v>
      </c>
      <c r="C1170" s="27" t="s">
        <v>2200</v>
      </c>
      <c r="D1170" s="28" t="s">
        <v>21</v>
      </c>
      <c r="E1170" s="28">
        <v>693.0</v>
      </c>
      <c r="F1170" s="28">
        <v>86.0</v>
      </c>
      <c r="G1170" s="28">
        <v>0.0</v>
      </c>
      <c r="H1170" s="28" t="s">
        <v>293</v>
      </c>
      <c r="I1170" s="30" t="s">
        <v>23</v>
      </c>
      <c r="J1170" s="30">
        <v>0.0</v>
      </c>
      <c r="K1170" s="31" t="s">
        <v>24</v>
      </c>
      <c r="L1170" s="32" t="s">
        <v>197</v>
      </c>
      <c r="M1170" s="33"/>
      <c r="N1170" s="34"/>
      <c r="O1170" s="34"/>
      <c r="P1170" s="2"/>
      <c r="Q1170" s="2"/>
      <c r="R1170" s="2"/>
      <c r="S1170" s="2"/>
    </row>
    <row r="1171">
      <c r="A1171" s="26" t="s">
        <v>2201</v>
      </c>
      <c r="B1171" s="27">
        <v>180701.0</v>
      </c>
      <c r="C1171" s="27" t="s">
        <v>2202</v>
      </c>
      <c r="D1171" s="28" t="s">
        <v>21</v>
      </c>
      <c r="E1171" s="28">
        <v>693.0</v>
      </c>
      <c r="F1171" s="28">
        <v>86.0</v>
      </c>
      <c r="G1171" s="28">
        <v>0.0</v>
      </c>
      <c r="H1171" s="28" t="s">
        <v>2203</v>
      </c>
      <c r="I1171" s="30" t="s">
        <v>23</v>
      </c>
      <c r="J1171" s="30">
        <v>0.0</v>
      </c>
      <c r="K1171" s="31">
        <v>0.0</v>
      </c>
      <c r="L1171" s="32" t="s">
        <v>587</v>
      </c>
      <c r="M1171" s="33"/>
      <c r="N1171" s="34"/>
      <c r="O1171" s="34"/>
      <c r="P1171" s="2"/>
      <c r="Q1171" s="2"/>
      <c r="R1171" s="2"/>
      <c r="S1171" s="2"/>
    </row>
    <row r="1172">
      <c r="A1172" s="26" t="s">
        <v>2204</v>
      </c>
      <c r="B1172" s="27">
        <v>180701.0</v>
      </c>
      <c r="C1172" s="27" t="s">
        <v>2205</v>
      </c>
      <c r="D1172" s="28" t="s">
        <v>21</v>
      </c>
      <c r="E1172" s="28">
        <v>693.0</v>
      </c>
      <c r="F1172" s="28">
        <v>86.0</v>
      </c>
      <c r="G1172" s="28">
        <v>0.0</v>
      </c>
      <c r="H1172" s="28" t="s">
        <v>2206</v>
      </c>
      <c r="I1172" s="30" t="s">
        <v>23</v>
      </c>
      <c r="J1172" s="30">
        <v>0.0</v>
      </c>
      <c r="K1172" s="31">
        <v>0.0</v>
      </c>
      <c r="L1172" s="32" t="s">
        <v>152</v>
      </c>
      <c r="M1172" s="33"/>
      <c r="N1172" s="34"/>
      <c r="O1172" s="34"/>
      <c r="P1172" s="2"/>
      <c r="Q1172" s="2"/>
      <c r="R1172" s="2"/>
      <c r="S1172" s="2"/>
    </row>
    <row r="1173">
      <c r="A1173" s="26" t="s">
        <v>2207</v>
      </c>
      <c r="B1173" s="27">
        <v>180801.0</v>
      </c>
      <c r="C1173" s="27" t="s">
        <v>2208</v>
      </c>
      <c r="D1173" s="28" t="s">
        <v>28</v>
      </c>
      <c r="E1173" s="28">
        <v>1352.4</v>
      </c>
      <c r="F1173" s="28">
        <v>168.0</v>
      </c>
      <c r="G1173" s="28">
        <v>0.0</v>
      </c>
      <c r="H1173" s="28" t="s">
        <v>91</v>
      </c>
      <c r="I1173" s="30" t="s">
        <v>92</v>
      </c>
      <c r="J1173" s="30">
        <v>0.0</v>
      </c>
      <c r="K1173" s="31" t="s">
        <v>58</v>
      </c>
      <c r="L1173" s="32" t="s">
        <v>183</v>
      </c>
      <c r="M1173" s="33"/>
      <c r="N1173" s="36">
        <v>714205.0</v>
      </c>
      <c r="O1173" s="34"/>
      <c r="P1173" s="2"/>
      <c r="Q1173" s="2"/>
      <c r="R1173" s="2"/>
      <c r="S1173" s="2"/>
    </row>
    <row r="1174">
      <c r="A1174" s="26" t="s">
        <v>2209</v>
      </c>
      <c r="B1174" s="27">
        <v>180801.0</v>
      </c>
      <c r="C1174" s="27" t="s">
        <v>2210</v>
      </c>
      <c r="D1174" s="28" t="s">
        <v>28</v>
      </c>
      <c r="E1174" s="28">
        <v>1352.4</v>
      </c>
      <c r="F1174" s="28">
        <v>168.0</v>
      </c>
      <c r="G1174" s="28">
        <v>0.0</v>
      </c>
      <c r="H1174" s="28" t="s">
        <v>91</v>
      </c>
      <c r="I1174" s="30" t="s">
        <v>92</v>
      </c>
      <c r="J1174" s="30">
        <v>0.0</v>
      </c>
      <c r="K1174" s="31">
        <v>0.0</v>
      </c>
      <c r="L1174" s="32" t="s">
        <v>892</v>
      </c>
      <c r="M1174" s="33"/>
      <c r="N1174" s="34"/>
      <c r="O1174" s="34"/>
      <c r="P1174" s="2"/>
      <c r="Q1174" s="2"/>
      <c r="R1174" s="2"/>
      <c r="S1174" s="2"/>
    </row>
    <row r="1175">
      <c r="A1175" s="26" t="s">
        <v>2211</v>
      </c>
      <c r="B1175" s="27">
        <v>180801.0</v>
      </c>
      <c r="C1175" s="27" t="s">
        <v>2212</v>
      </c>
      <c r="D1175" s="28" t="s">
        <v>28</v>
      </c>
      <c r="E1175" s="28">
        <v>1352.4</v>
      </c>
      <c r="F1175" s="28">
        <v>168.0</v>
      </c>
      <c r="G1175" s="28">
        <v>1.0</v>
      </c>
      <c r="H1175" s="28" t="s">
        <v>91</v>
      </c>
      <c r="I1175" s="30" t="s">
        <v>92</v>
      </c>
      <c r="J1175" s="30">
        <v>0.0</v>
      </c>
      <c r="K1175" s="31" t="s">
        <v>24</v>
      </c>
      <c r="L1175" s="32" t="s">
        <v>978</v>
      </c>
      <c r="M1175" s="33"/>
      <c r="N1175" s="34"/>
      <c r="O1175" s="34"/>
      <c r="P1175" s="2"/>
      <c r="Q1175" s="2"/>
      <c r="R1175" s="2"/>
      <c r="S1175" s="2"/>
    </row>
    <row r="1176">
      <c r="A1176" s="26" t="s">
        <v>2213</v>
      </c>
      <c r="B1176" s="27">
        <v>180801.0</v>
      </c>
      <c r="C1176" s="27" t="s">
        <v>2214</v>
      </c>
      <c r="D1176" s="28" t="s">
        <v>28</v>
      </c>
      <c r="E1176" s="28">
        <v>1352.4</v>
      </c>
      <c r="F1176" s="28">
        <v>168.0</v>
      </c>
      <c r="G1176" s="28">
        <v>0.0</v>
      </c>
      <c r="H1176" s="28" t="s">
        <v>164</v>
      </c>
      <c r="I1176" s="30" t="s">
        <v>92</v>
      </c>
      <c r="J1176" s="30">
        <v>0.0</v>
      </c>
      <c r="K1176" s="31" t="s">
        <v>115</v>
      </c>
      <c r="L1176" s="32" t="s">
        <v>67</v>
      </c>
      <c r="M1176" s="33"/>
      <c r="N1176" s="34"/>
      <c r="O1176" s="34"/>
      <c r="P1176" s="2"/>
      <c r="Q1176" s="2"/>
      <c r="R1176" s="2"/>
      <c r="S1176" s="2"/>
    </row>
    <row r="1177">
      <c r="A1177" s="26" t="s">
        <v>2215</v>
      </c>
      <c r="B1177" s="27">
        <v>180802.0</v>
      </c>
      <c r="C1177" s="27" t="s">
        <v>2216</v>
      </c>
      <c r="D1177" s="28" t="s">
        <v>28</v>
      </c>
      <c r="E1177" s="28">
        <v>1352.4</v>
      </c>
      <c r="F1177" s="28">
        <v>168.0</v>
      </c>
      <c r="G1177" s="28">
        <v>0.0</v>
      </c>
      <c r="H1177" s="28" t="s">
        <v>164</v>
      </c>
      <c r="I1177" s="30" t="s">
        <v>92</v>
      </c>
      <c r="J1177" s="30">
        <v>0.0</v>
      </c>
      <c r="K1177" s="31" t="s">
        <v>58</v>
      </c>
      <c r="L1177" s="32" t="s">
        <v>998</v>
      </c>
      <c r="M1177" s="33"/>
      <c r="N1177" s="34"/>
      <c r="O1177" s="34"/>
      <c r="P1177" s="2"/>
      <c r="Q1177" s="2"/>
      <c r="R1177" s="2"/>
      <c r="S1177" s="2"/>
    </row>
    <row r="1178">
      <c r="A1178" s="26" t="s">
        <v>2217</v>
      </c>
      <c r="B1178" s="27">
        <v>180802.0</v>
      </c>
      <c r="C1178" s="27" t="s">
        <v>2218</v>
      </c>
      <c r="D1178" s="28" t="s">
        <v>28</v>
      </c>
      <c r="E1178" s="28">
        <v>1352.4</v>
      </c>
      <c r="F1178" s="28">
        <v>168.0</v>
      </c>
      <c r="G1178" s="28">
        <v>0.0</v>
      </c>
      <c r="H1178" s="28" t="s">
        <v>164</v>
      </c>
      <c r="I1178" s="30" t="s">
        <v>92</v>
      </c>
      <c r="J1178" s="30">
        <v>0.0</v>
      </c>
      <c r="K1178" s="31" t="s">
        <v>115</v>
      </c>
      <c r="L1178" s="32" t="s">
        <v>183</v>
      </c>
      <c r="M1178" s="33"/>
      <c r="N1178" s="36">
        <v>714202.0</v>
      </c>
      <c r="O1178" s="34"/>
      <c r="P1178" s="2"/>
      <c r="Q1178" s="2"/>
      <c r="R1178" s="2"/>
      <c r="S1178" s="2"/>
    </row>
    <row r="1179">
      <c r="A1179" s="26" t="s">
        <v>2219</v>
      </c>
      <c r="B1179" s="42"/>
      <c r="C1179" s="42"/>
      <c r="D1179" s="28" t="s">
        <v>28</v>
      </c>
      <c r="E1179" s="28">
        <v>693.0</v>
      </c>
      <c r="F1179" s="28">
        <v>86.0</v>
      </c>
      <c r="G1179" s="28">
        <v>0.0</v>
      </c>
      <c r="H1179" s="28" t="s">
        <v>383</v>
      </c>
      <c r="I1179" s="30" t="s">
        <v>302</v>
      </c>
      <c r="J1179" s="30">
        <v>0.0</v>
      </c>
      <c r="K1179" s="31" t="s">
        <v>24</v>
      </c>
      <c r="L1179" s="32" t="s">
        <v>67</v>
      </c>
      <c r="M1179" s="33"/>
      <c r="N1179" s="34"/>
      <c r="O1179" s="34"/>
      <c r="P1179" s="2"/>
      <c r="Q1179" s="2"/>
      <c r="R1179" s="2"/>
      <c r="S1179" s="2"/>
    </row>
    <row r="1180">
      <c r="A1180" s="26" t="s">
        <v>2220</v>
      </c>
      <c r="B1180" s="27">
        <v>181001.0</v>
      </c>
      <c r="C1180" s="27" t="s">
        <v>2221</v>
      </c>
      <c r="D1180" s="28" t="s">
        <v>28</v>
      </c>
      <c r="E1180" s="28">
        <v>1352.4</v>
      </c>
      <c r="F1180" s="28">
        <v>168.0</v>
      </c>
      <c r="G1180" s="28">
        <v>0.0</v>
      </c>
      <c r="H1180" s="28" t="s">
        <v>164</v>
      </c>
      <c r="I1180" s="30" t="s">
        <v>92</v>
      </c>
      <c r="J1180" s="30">
        <v>0.0</v>
      </c>
      <c r="K1180" s="31" t="s">
        <v>24</v>
      </c>
      <c r="L1180" s="32" t="s">
        <v>143</v>
      </c>
      <c r="M1180" s="33"/>
      <c r="N1180" s="34"/>
      <c r="O1180" s="34"/>
      <c r="P1180" s="2"/>
      <c r="Q1180" s="2"/>
      <c r="R1180" s="2"/>
      <c r="S1180" s="2"/>
    </row>
    <row r="1181">
      <c r="A1181" s="26" t="s">
        <v>2222</v>
      </c>
      <c r="B1181" s="27">
        <v>181001.0</v>
      </c>
      <c r="C1181" s="27" t="s">
        <v>2223</v>
      </c>
      <c r="D1181" s="28" t="s">
        <v>28</v>
      </c>
      <c r="E1181" s="28">
        <v>1352.4</v>
      </c>
      <c r="F1181" s="28">
        <v>168.0</v>
      </c>
      <c r="G1181" s="28">
        <v>0.0</v>
      </c>
      <c r="H1181" s="28" t="s">
        <v>91</v>
      </c>
      <c r="I1181" s="30" t="s">
        <v>92</v>
      </c>
      <c r="J1181" s="30">
        <v>0.0</v>
      </c>
      <c r="K1181" s="31" t="s">
        <v>24</v>
      </c>
      <c r="L1181" s="32" t="s">
        <v>947</v>
      </c>
      <c r="M1181" s="33"/>
      <c r="N1181" s="34"/>
      <c r="O1181" s="34"/>
      <c r="P1181" s="2"/>
      <c r="Q1181" s="2"/>
      <c r="R1181" s="2"/>
      <c r="S1181" s="2"/>
    </row>
    <row r="1182">
      <c r="A1182" s="26" t="s">
        <v>2224</v>
      </c>
      <c r="B1182" s="27">
        <v>181403.0</v>
      </c>
      <c r="C1182" s="27" t="s">
        <v>2225</v>
      </c>
      <c r="D1182" s="28" t="s">
        <v>28</v>
      </c>
      <c r="E1182" s="28">
        <v>1352.4</v>
      </c>
      <c r="F1182" s="28">
        <v>168.0</v>
      </c>
      <c r="G1182" s="28">
        <v>0.0</v>
      </c>
      <c r="H1182" s="28" t="s">
        <v>91</v>
      </c>
      <c r="I1182" s="30" t="s">
        <v>92</v>
      </c>
      <c r="J1182" s="30">
        <v>0.0</v>
      </c>
      <c r="K1182" s="31">
        <v>0.0</v>
      </c>
      <c r="L1182" s="32" t="s">
        <v>961</v>
      </c>
      <c r="M1182" s="33"/>
      <c r="N1182" s="36">
        <v>200158.0</v>
      </c>
      <c r="O1182" s="36">
        <v>713005.0</v>
      </c>
      <c r="P1182" s="2"/>
      <c r="Q1182" s="2"/>
      <c r="R1182" s="2"/>
      <c r="S1182" s="2"/>
    </row>
    <row r="1183">
      <c r="A1183" s="26" t="s">
        <v>2226</v>
      </c>
      <c r="B1183" s="27">
        <v>181001.0</v>
      </c>
      <c r="C1183" s="27" t="s">
        <v>2227</v>
      </c>
      <c r="D1183" s="28" t="s">
        <v>21</v>
      </c>
      <c r="E1183" s="28">
        <v>453.6</v>
      </c>
      <c r="F1183" s="28">
        <v>56.0</v>
      </c>
      <c r="G1183" s="28">
        <v>0.0</v>
      </c>
      <c r="H1183" s="28" t="s">
        <v>293</v>
      </c>
      <c r="I1183" s="30" t="s">
        <v>23</v>
      </c>
      <c r="J1183" s="30">
        <v>0.0</v>
      </c>
      <c r="K1183" s="31" t="s">
        <v>24</v>
      </c>
      <c r="L1183" s="32" t="s">
        <v>143</v>
      </c>
      <c r="M1183" s="33"/>
      <c r="N1183" s="34"/>
      <c r="O1183" s="34"/>
      <c r="P1183" s="2"/>
      <c r="Q1183" s="2"/>
      <c r="R1183" s="2"/>
      <c r="S1183" s="2"/>
    </row>
    <row r="1184">
      <c r="A1184" s="26" t="s">
        <v>2228</v>
      </c>
      <c r="B1184" s="27">
        <v>181001.0</v>
      </c>
      <c r="C1184" s="27" t="s">
        <v>2229</v>
      </c>
      <c r="D1184" s="28" t="s">
        <v>28</v>
      </c>
      <c r="E1184" s="28">
        <v>693.0</v>
      </c>
      <c r="F1184" s="28">
        <v>86.0</v>
      </c>
      <c r="G1184" s="28">
        <v>0.0</v>
      </c>
      <c r="H1184" s="28" t="s">
        <v>1455</v>
      </c>
      <c r="I1184" s="30" t="s">
        <v>302</v>
      </c>
      <c r="J1184" s="30">
        <v>0.0</v>
      </c>
      <c r="K1184" s="31" t="s">
        <v>58</v>
      </c>
      <c r="L1184" s="32" t="s">
        <v>143</v>
      </c>
      <c r="M1184" s="33"/>
      <c r="N1184" s="34"/>
      <c r="O1184" s="34"/>
      <c r="P1184" s="2"/>
      <c r="Q1184" s="2"/>
      <c r="R1184" s="2"/>
      <c r="S1184" s="2"/>
    </row>
    <row r="1185">
      <c r="A1185" s="26" t="s">
        <v>2230</v>
      </c>
      <c r="B1185" s="27">
        <v>181301.0</v>
      </c>
      <c r="C1185" s="27" t="s">
        <v>2231</v>
      </c>
      <c r="D1185" s="28" t="s">
        <v>28</v>
      </c>
      <c r="E1185" s="28">
        <v>1352.4</v>
      </c>
      <c r="F1185" s="28">
        <v>168.0</v>
      </c>
      <c r="G1185" s="28">
        <v>0.0</v>
      </c>
      <c r="H1185" s="28" t="s">
        <v>91</v>
      </c>
      <c r="I1185" s="30" t="s">
        <v>92</v>
      </c>
      <c r="J1185" s="30">
        <v>0.0</v>
      </c>
      <c r="K1185" s="31" t="s">
        <v>24</v>
      </c>
      <c r="L1185" s="32" t="s">
        <v>143</v>
      </c>
      <c r="M1185" s="33"/>
      <c r="N1185" s="34"/>
      <c r="O1185" s="34"/>
      <c r="P1185" s="2"/>
      <c r="Q1185" s="2"/>
      <c r="R1185" s="2"/>
      <c r="S1185" s="2"/>
    </row>
    <row r="1186">
      <c r="A1186" s="26" t="s">
        <v>2232</v>
      </c>
      <c r="B1186" s="27">
        <v>181301.0</v>
      </c>
      <c r="C1186" s="27" t="s">
        <v>2233</v>
      </c>
      <c r="D1186" s="28" t="s">
        <v>28</v>
      </c>
      <c r="E1186" s="28">
        <v>1352.4</v>
      </c>
      <c r="F1186" s="28">
        <v>168.0</v>
      </c>
      <c r="G1186" s="28">
        <v>0.0</v>
      </c>
      <c r="H1186" s="28" t="s">
        <v>164</v>
      </c>
      <c r="I1186" s="30" t="s">
        <v>92</v>
      </c>
      <c r="J1186" s="30">
        <v>0.0</v>
      </c>
      <c r="K1186" s="31" t="s">
        <v>24</v>
      </c>
      <c r="L1186" s="32" t="s">
        <v>413</v>
      </c>
      <c r="M1186" s="33"/>
      <c r="N1186" s="34"/>
      <c r="O1186" s="34"/>
      <c r="P1186" s="2"/>
      <c r="Q1186" s="2"/>
      <c r="R1186" s="2"/>
      <c r="S1186" s="2"/>
    </row>
    <row r="1187">
      <c r="A1187" s="26" t="s">
        <v>2234</v>
      </c>
      <c r="B1187" s="27">
        <v>181301.0</v>
      </c>
      <c r="C1187" s="27" t="s">
        <v>2235</v>
      </c>
      <c r="D1187" s="28" t="s">
        <v>28</v>
      </c>
      <c r="E1187" s="28">
        <v>1352.4</v>
      </c>
      <c r="F1187" s="28">
        <v>168.0</v>
      </c>
      <c r="G1187" s="28">
        <v>0.0</v>
      </c>
      <c r="H1187" s="28" t="s">
        <v>809</v>
      </c>
      <c r="I1187" s="30" t="s">
        <v>87</v>
      </c>
      <c r="J1187" s="30">
        <v>0.0</v>
      </c>
      <c r="K1187" s="31" t="s">
        <v>58</v>
      </c>
      <c r="L1187" s="32" t="s">
        <v>1584</v>
      </c>
      <c r="M1187" s="33"/>
      <c r="N1187" s="34"/>
      <c r="O1187" s="34"/>
      <c r="P1187" s="2"/>
      <c r="Q1187" s="2"/>
      <c r="R1187" s="2"/>
      <c r="S1187" s="2"/>
    </row>
    <row r="1188">
      <c r="A1188" s="26" t="s">
        <v>2236</v>
      </c>
      <c r="B1188" s="27">
        <v>181301.0</v>
      </c>
      <c r="C1188" s="27" t="s">
        <v>2237</v>
      </c>
      <c r="D1188" s="28" t="s">
        <v>28</v>
      </c>
      <c r="E1188" s="28">
        <v>525.0</v>
      </c>
      <c r="F1188" s="28">
        <v>65.0</v>
      </c>
      <c r="G1188" s="28">
        <v>0.0</v>
      </c>
      <c r="H1188" s="28" t="s">
        <v>2238</v>
      </c>
      <c r="I1188" s="30" t="s">
        <v>2239</v>
      </c>
      <c r="J1188" s="30">
        <v>0.0</v>
      </c>
      <c r="K1188" s="31" t="s">
        <v>58</v>
      </c>
      <c r="L1188" s="32" t="s">
        <v>25</v>
      </c>
      <c r="M1188" s="33"/>
      <c r="N1188" s="34"/>
      <c r="O1188" s="34"/>
      <c r="P1188" s="2"/>
      <c r="Q1188" s="2"/>
      <c r="R1188" s="2"/>
      <c r="S1188" s="2"/>
    </row>
    <row r="1189">
      <c r="A1189" s="26" t="s">
        <v>2240</v>
      </c>
      <c r="B1189" s="27">
        <v>181301.0</v>
      </c>
      <c r="C1189" s="27" t="s">
        <v>2241</v>
      </c>
      <c r="D1189" s="28" t="s">
        <v>28</v>
      </c>
      <c r="E1189" s="28">
        <v>105.0</v>
      </c>
      <c r="F1189" s="28">
        <v>2.0</v>
      </c>
      <c r="G1189" s="28">
        <v>0.0</v>
      </c>
      <c r="H1189" s="28" t="s">
        <v>2242</v>
      </c>
      <c r="I1189" s="30" t="s">
        <v>2243</v>
      </c>
      <c r="J1189" s="30">
        <v>0.0</v>
      </c>
      <c r="K1189" s="31" t="s">
        <v>24</v>
      </c>
      <c r="L1189" s="32" t="s">
        <v>25</v>
      </c>
      <c r="M1189" s="33"/>
      <c r="N1189" s="34"/>
      <c r="O1189" s="34"/>
      <c r="P1189" s="2"/>
      <c r="Q1189" s="2"/>
      <c r="R1189" s="2"/>
      <c r="S1189" s="2"/>
    </row>
    <row r="1190">
      <c r="A1190" s="26" t="s">
        <v>2244</v>
      </c>
      <c r="B1190" s="27">
        <v>181403.0</v>
      </c>
      <c r="C1190" s="27" t="s">
        <v>2245</v>
      </c>
      <c r="D1190" s="28" t="s">
        <v>28</v>
      </c>
      <c r="E1190" s="28">
        <v>1352.4</v>
      </c>
      <c r="F1190" s="28">
        <v>168.0</v>
      </c>
      <c r="G1190" s="28">
        <v>0.0</v>
      </c>
      <c r="H1190" s="28" t="s">
        <v>164</v>
      </c>
      <c r="I1190" s="30" t="s">
        <v>92</v>
      </c>
      <c r="J1190" s="30">
        <v>0.0</v>
      </c>
      <c r="K1190" s="31" t="s">
        <v>58</v>
      </c>
      <c r="L1190" s="32" t="s">
        <v>67</v>
      </c>
      <c r="M1190" s="33"/>
      <c r="N1190" s="36">
        <v>714302.0</v>
      </c>
      <c r="O1190" s="34"/>
      <c r="P1190" s="2"/>
      <c r="Q1190" s="2"/>
      <c r="R1190" s="2"/>
      <c r="S1190" s="2"/>
    </row>
    <row r="1191">
      <c r="A1191" s="26" t="s">
        <v>2246</v>
      </c>
      <c r="B1191" s="27">
        <v>181403.0</v>
      </c>
      <c r="C1191" s="27" t="s">
        <v>2247</v>
      </c>
      <c r="D1191" s="28" t="s">
        <v>21</v>
      </c>
      <c r="E1191" s="28">
        <v>453.6</v>
      </c>
      <c r="F1191" s="28">
        <v>56.0</v>
      </c>
      <c r="G1191" s="28">
        <v>0.0</v>
      </c>
      <c r="H1191" s="28" t="s">
        <v>293</v>
      </c>
      <c r="I1191" s="30" t="s">
        <v>23</v>
      </c>
      <c r="J1191" s="30">
        <v>0.0</v>
      </c>
      <c r="K1191" s="31" t="s">
        <v>24</v>
      </c>
      <c r="L1191" s="32" t="s">
        <v>67</v>
      </c>
      <c r="M1191" s="33"/>
      <c r="N1191" s="34"/>
      <c r="O1191" s="34"/>
      <c r="P1191" s="2"/>
      <c r="Q1191" s="2"/>
      <c r="R1191" s="2"/>
      <c r="S1191" s="2"/>
    </row>
    <row r="1192">
      <c r="A1192" s="26" t="s">
        <v>2248</v>
      </c>
      <c r="B1192" s="27">
        <v>181501.0</v>
      </c>
      <c r="C1192" s="27" t="s">
        <v>2249</v>
      </c>
      <c r="D1192" s="28" t="s">
        <v>28</v>
      </c>
      <c r="E1192" s="28">
        <v>693.0</v>
      </c>
      <c r="F1192" s="28">
        <v>86.0</v>
      </c>
      <c r="G1192" s="28">
        <v>0.0</v>
      </c>
      <c r="H1192" s="28" t="s">
        <v>1455</v>
      </c>
      <c r="I1192" s="30" t="s">
        <v>176</v>
      </c>
      <c r="J1192" s="30">
        <v>0.0</v>
      </c>
      <c r="K1192" s="31" t="s">
        <v>24</v>
      </c>
      <c r="L1192" s="32" t="s">
        <v>143</v>
      </c>
      <c r="M1192" s="33"/>
      <c r="N1192" s="34"/>
      <c r="O1192" s="34"/>
      <c r="P1192" s="2"/>
      <c r="Q1192" s="2"/>
      <c r="R1192" s="2"/>
      <c r="S1192" s="2"/>
    </row>
    <row r="1193">
      <c r="A1193" s="26" t="s">
        <v>2250</v>
      </c>
      <c r="B1193" s="27">
        <v>181402.0</v>
      </c>
      <c r="C1193" s="27" t="s">
        <v>2251</v>
      </c>
      <c r="D1193" s="28" t="s">
        <v>28</v>
      </c>
      <c r="E1193" s="28">
        <v>1008.0</v>
      </c>
      <c r="F1193" s="28">
        <v>125.0</v>
      </c>
      <c r="G1193" s="28">
        <v>0.0</v>
      </c>
      <c r="H1193" s="28" t="s">
        <v>195</v>
      </c>
      <c r="I1193" s="30" t="s">
        <v>92</v>
      </c>
      <c r="J1193" s="30" t="s">
        <v>196</v>
      </c>
      <c r="K1193" s="31" t="s">
        <v>24</v>
      </c>
      <c r="L1193" s="32" t="s">
        <v>197</v>
      </c>
      <c r="M1193" s="33"/>
      <c r="N1193" s="34"/>
      <c r="O1193" s="34"/>
      <c r="P1193" s="2"/>
      <c r="Q1193" s="2"/>
      <c r="R1193" s="2"/>
      <c r="S1193" s="2"/>
    </row>
    <row r="1194">
      <c r="A1194" s="26" t="s">
        <v>2252</v>
      </c>
      <c r="B1194" s="27">
        <v>181402.0</v>
      </c>
      <c r="C1194" s="27" t="s">
        <v>2253</v>
      </c>
      <c r="D1194" s="28" t="s">
        <v>28</v>
      </c>
      <c r="E1194" s="28">
        <v>1008.0</v>
      </c>
      <c r="F1194" s="28">
        <v>125.0</v>
      </c>
      <c r="G1194" s="28">
        <v>0.0</v>
      </c>
      <c r="H1194" s="28">
        <v>9916.0</v>
      </c>
      <c r="I1194" s="30" t="s">
        <v>92</v>
      </c>
      <c r="J1194" s="30" t="s">
        <v>196</v>
      </c>
      <c r="K1194" s="31">
        <v>0.0</v>
      </c>
      <c r="L1194" s="32" t="s">
        <v>542</v>
      </c>
      <c r="M1194" s="33"/>
      <c r="N1194" s="36">
        <v>714504.0</v>
      </c>
      <c r="O1194" s="36">
        <v>714503.0</v>
      </c>
      <c r="P1194" s="2"/>
      <c r="Q1194" s="2"/>
      <c r="R1194" s="2"/>
      <c r="S1194" s="2"/>
    </row>
    <row r="1195">
      <c r="A1195" s="26" t="s">
        <v>2254</v>
      </c>
      <c r="B1195" s="27">
        <v>181402.0</v>
      </c>
      <c r="C1195" s="27" t="s">
        <v>2255</v>
      </c>
      <c r="D1195" s="28" t="s">
        <v>28</v>
      </c>
      <c r="E1195" s="28">
        <v>1008.0</v>
      </c>
      <c r="F1195" s="28">
        <v>125.0</v>
      </c>
      <c r="G1195" s="28">
        <v>0.0</v>
      </c>
      <c r="H1195" s="28" t="s">
        <v>86</v>
      </c>
      <c r="I1195" s="30" t="s">
        <v>87</v>
      </c>
      <c r="J1195" s="30" t="s">
        <v>196</v>
      </c>
      <c r="K1195" s="31">
        <v>0.0</v>
      </c>
      <c r="L1195" s="32" t="s">
        <v>143</v>
      </c>
      <c r="M1195" s="33"/>
      <c r="N1195" s="34"/>
      <c r="O1195" s="34"/>
      <c r="P1195" s="2"/>
      <c r="Q1195" s="2"/>
      <c r="R1195" s="2"/>
      <c r="S1195" s="2"/>
    </row>
    <row r="1196">
      <c r="A1196" s="26" t="s">
        <v>2256</v>
      </c>
      <c r="B1196" s="27">
        <v>181403.0</v>
      </c>
      <c r="C1196" s="27" t="s">
        <v>2257</v>
      </c>
      <c r="D1196" s="28" t="s">
        <v>28</v>
      </c>
      <c r="E1196" s="28">
        <v>1352.4</v>
      </c>
      <c r="F1196" s="28">
        <v>168.0</v>
      </c>
      <c r="G1196" s="28">
        <v>0.0</v>
      </c>
      <c r="H1196" s="28" t="s">
        <v>164</v>
      </c>
      <c r="I1196" s="30" t="s">
        <v>92</v>
      </c>
      <c r="J1196" s="30">
        <v>0.0</v>
      </c>
      <c r="K1196" s="31" t="s">
        <v>58</v>
      </c>
      <c r="L1196" s="32" t="s">
        <v>88</v>
      </c>
      <c r="M1196" s="33"/>
      <c r="N1196" s="36">
        <v>714404.0</v>
      </c>
      <c r="O1196" s="34"/>
      <c r="P1196" s="2"/>
      <c r="Q1196" s="2"/>
      <c r="R1196" s="2"/>
      <c r="S1196" s="2"/>
    </row>
    <row r="1197">
      <c r="A1197" s="26" t="s">
        <v>2258</v>
      </c>
      <c r="B1197" s="27">
        <v>181403.0</v>
      </c>
      <c r="C1197" s="27" t="s">
        <v>2259</v>
      </c>
      <c r="D1197" s="28" t="s">
        <v>28</v>
      </c>
      <c r="E1197" s="28">
        <v>1352.4</v>
      </c>
      <c r="F1197" s="28">
        <v>168.0</v>
      </c>
      <c r="G1197" s="28">
        <v>0.0</v>
      </c>
      <c r="H1197" s="28" t="s">
        <v>379</v>
      </c>
      <c r="I1197" s="30" t="s">
        <v>92</v>
      </c>
      <c r="J1197" s="30">
        <v>0.0</v>
      </c>
      <c r="K1197" s="31" t="s">
        <v>24</v>
      </c>
      <c r="L1197" s="32" t="s">
        <v>143</v>
      </c>
      <c r="M1197" s="33"/>
      <c r="N1197" s="34"/>
      <c r="O1197" s="34"/>
      <c r="P1197" s="2"/>
      <c r="Q1197" s="2"/>
      <c r="R1197" s="2"/>
      <c r="S1197" s="2"/>
    </row>
    <row r="1198">
      <c r="A1198" s="26" t="s">
        <v>2260</v>
      </c>
      <c r="B1198" s="27">
        <v>181403.0</v>
      </c>
      <c r="C1198" s="27" t="s">
        <v>2261</v>
      </c>
      <c r="D1198" s="28" t="s">
        <v>28</v>
      </c>
      <c r="E1198" s="28">
        <v>1352.4</v>
      </c>
      <c r="F1198" s="28">
        <v>168.0</v>
      </c>
      <c r="G1198" s="28">
        <v>0.0</v>
      </c>
      <c r="H1198" s="28" t="s">
        <v>164</v>
      </c>
      <c r="I1198" s="30" t="s">
        <v>92</v>
      </c>
      <c r="J1198" s="30">
        <v>0.0</v>
      </c>
      <c r="K1198" s="31">
        <v>0.0</v>
      </c>
      <c r="L1198" s="32" t="s">
        <v>542</v>
      </c>
      <c r="M1198" s="33"/>
      <c r="N1198" s="36">
        <v>200112.0</v>
      </c>
      <c r="O1198" s="36">
        <v>714502.0</v>
      </c>
      <c r="P1198" s="2"/>
      <c r="Q1198" s="2"/>
      <c r="R1198" s="2"/>
      <c r="S1198" s="2"/>
    </row>
    <row r="1199">
      <c r="A1199" s="26" t="s">
        <v>2262</v>
      </c>
      <c r="B1199" s="27">
        <v>181403.0</v>
      </c>
      <c r="C1199" s="27" t="s">
        <v>2263</v>
      </c>
      <c r="D1199" s="28" t="s">
        <v>21</v>
      </c>
      <c r="E1199" s="28">
        <v>453.6</v>
      </c>
      <c r="F1199" s="28">
        <v>56.0</v>
      </c>
      <c r="G1199" s="28">
        <v>0.0</v>
      </c>
      <c r="H1199" s="28" t="s">
        <v>293</v>
      </c>
      <c r="I1199" s="30" t="s">
        <v>23</v>
      </c>
      <c r="J1199" s="30">
        <v>0.0</v>
      </c>
      <c r="K1199" s="31" t="s">
        <v>24</v>
      </c>
      <c r="L1199" s="32" t="s">
        <v>197</v>
      </c>
      <c r="M1199" s="33"/>
      <c r="N1199" s="34"/>
      <c r="O1199" s="34"/>
      <c r="P1199" s="2"/>
      <c r="Q1199" s="2"/>
      <c r="R1199" s="2"/>
      <c r="S1199" s="2"/>
    </row>
    <row r="1200">
      <c r="A1200" s="26" t="s">
        <v>2264</v>
      </c>
      <c r="B1200" s="27">
        <v>181403.0</v>
      </c>
      <c r="C1200" s="27" t="s">
        <v>2265</v>
      </c>
      <c r="D1200" s="28" t="s">
        <v>21</v>
      </c>
      <c r="E1200" s="28">
        <v>453.6</v>
      </c>
      <c r="F1200" s="28">
        <v>56.0</v>
      </c>
      <c r="G1200" s="28">
        <v>0.0</v>
      </c>
      <c r="H1200" s="28" t="s">
        <v>293</v>
      </c>
      <c r="I1200" s="30" t="s">
        <v>23</v>
      </c>
      <c r="J1200" s="30">
        <v>0.0</v>
      </c>
      <c r="K1200" s="31" t="s">
        <v>24</v>
      </c>
      <c r="L1200" s="32" t="s">
        <v>88</v>
      </c>
      <c r="M1200" s="33"/>
      <c r="N1200" s="34"/>
      <c r="O1200" s="34"/>
      <c r="P1200" s="2"/>
      <c r="Q1200" s="2"/>
      <c r="R1200" s="2"/>
      <c r="S1200" s="2"/>
    </row>
    <row r="1201">
      <c r="A1201" s="26" t="s">
        <v>2266</v>
      </c>
      <c r="B1201" s="42"/>
      <c r="C1201" s="27" t="s">
        <v>2267</v>
      </c>
      <c r="D1201" s="28" t="s">
        <v>21</v>
      </c>
      <c r="E1201" s="28">
        <v>453.6</v>
      </c>
      <c r="F1201" s="28">
        <v>56.0</v>
      </c>
      <c r="G1201" s="28">
        <v>0.0</v>
      </c>
      <c r="H1201" s="28" t="s">
        <v>293</v>
      </c>
      <c r="I1201" s="30" t="s">
        <v>23</v>
      </c>
      <c r="J1201" s="30">
        <v>0.0</v>
      </c>
      <c r="K1201" s="31" t="s">
        <v>24</v>
      </c>
      <c r="L1201" s="32" t="s">
        <v>143</v>
      </c>
      <c r="M1201" s="33"/>
      <c r="N1201" s="34"/>
      <c r="O1201" s="34"/>
      <c r="P1201" s="2"/>
      <c r="Q1201" s="2"/>
      <c r="R1201" s="2"/>
      <c r="S1201" s="2"/>
    </row>
    <row r="1202">
      <c r="A1202" s="26" t="s">
        <v>2268</v>
      </c>
      <c r="B1202" s="27">
        <v>181403.0</v>
      </c>
      <c r="C1202" s="27" t="s">
        <v>2269</v>
      </c>
      <c r="D1202" s="28" t="s">
        <v>21</v>
      </c>
      <c r="E1202" s="28">
        <v>453.6</v>
      </c>
      <c r="F1202" s="28">
        <v>56.0</v>
      </c>
      <c r="G1202" s="28">
        <v>0.0</v>
      </c>
      <c r="H1202" s="28" t="s">
        <v>2270</v>
      </c>
      <c r="I1202" s="30" t="s">
        <v>23</v>
      </c>
      <c r="J1202" s="30">
        <v>0.0</v>
      </c>
      <c r="K1202" s="31">
        <v>0.0</v>
      </c>
      <c r="L1202" s="32" t="s">
        <v>542</v>
      </c>
      <c r="M1202" s="33"/>
      <c r="N1202" s="34"/>
      <c r="O1202" s="34"/>
      <c r="P1202" s="2"/>
      <c r="Q1202" s="2"/>
      <c r="R1202" s="2"/>
      <c r="S1202" s="2"/>
    </row>
    <row r="1203">
      <c r="A1203" s="26" t="s">
        <v>2271</v>
      </c>
      <c r="B1203" s="27">
        <v>181701.0</v>
      </c>
      <c r="C1203" s="27" t="s">
        <v>2272</v>
      </c>
      <c r="D1203" s="28" t="s">
        <v>28</v>
      </c>
      <c r="E1203" s="28">
        <v>1352.4</v>
      </c>
      <c r="F1203" s="28">
        <v>168.0</v>
      </c>
      <c r="G1203" s="28">
        <v>0.0</v>
      </c>
      <c r="H1203" s="28" t="s">
        <v>91</v>
      </c>
      <c r="I1203" s="30" t="s">
        <v>92</v>
      </c>
      <c r="J1203" s="30">
        <v>0.0</v>
      </c>
      <c r="K1203" s="31" t="s">
        <v>24</v>
      </c>
      <c r="L1203" s="32" t="s">
        <v>143</v>
      </c>
      <c r="M1203" s="33"/>
      <c r="N1203" s="34"/>
      <c r="O1203" s="34"/>
      <c r="P1203" s="2"/>
      <c r="Q1203" s="2"/>
      <c r="R1203" s="2"/>
      <c r="S1203" s="2"/>
    </row>
    <row r="1204">
      <c r="A1204" s="26" t="s">
        <v>2273</v>
      </c>
      <c r="B1204" s="27">
        <v>181701.0</v>
      </c>
      <c r="C1204" s="27" t="s">
        <v>2274</v>
      </c>
      <c r="D1204" s="28" t="s">
        <v>28</v>
      </c>
      <c r="E1204" s="28">
        <v>1352.4</v>
      </c>
      <c r="F1204" s="28">
        <v>168.0</v>
      </c>
      <c r="G1204" s="28">
        <v>0.0</v>
      </c>
      <c r="H1204" s="28" t="s">
        <v>164</v>
      </c>
      <c r="I1204" s="30" t="s">
        <v>92</v>
      </c>
      <c r="J1204" s="30">
        <v>0.0</v>
      </c>
      <c r="K1204" s="31" t="s">
        <v>115</v>
      </c>
      <c r="L1204" s="32" t="s">
        <v>542</v>
      </c>
      <c r="M1204" s="33"/>
      <c r="N1204" s="36">
        <v>714507.0</v>
      </c>
      <c r="O1204" s="34"/>
      <c r="P1204" s="2"/>
      <c r="Q1204" s="2"/>
      <c r="R1204" s="2"/>
      <c r="S1204" s="2"/>
    </row>
    <row r="1205">
      <c r="A1205" s="26" t="s">
        <v>2275</v>
      </c>
      <c r="B1205" s="27">
        <v>181701.0</v>
      </c>
      <c r="C1205" s="27" t="s">
        <v>2276</v>
      </c>
      <c r="D1205" s="28" t="s">
        <v>28</v>
      </c>
      <c r="E1205" s="28">
        <v>1352.4</v>
      </c>
      <c r="F1205" s="28">
        <v>168.0</v>
      </c>
      <c r="G1205" s="28">
        <v>0.0</v>
      </c>
      <c r="H1205" s="28" t="s">
        <v>164</v>
      </c>
      <c r="I1205" s="30" t="s">
        <v>92</v>
      </c>
      <c r="J1205" s="30">
        <v>0.0</v>
      </c>
      <c r="K1205" s="31" t="s">
        <v>58</v>
      </c>
      <c r="L1205" s="32" t="s">
        <v>853</v>
      </c>
      <c r="M1205" s="33"/>
      <c r="N1205" s="34"/>
      <c r="O1205" s="34"/>
      <c r="P1205" s="2"/>
      <c r="Q1205" s="2"/>
      <c r="R1205" s="2"/>
      <c r="S1205" s="2"/>
    </row>
    <row r="1206">
      <c r="A1206" s="26" t="s">
        <v>2277</v>
      </c>
      <c r="B1206" s="27">
        <v>181701.0</v>
      </c>
      <c r="C1206" s="27" t="s">
        <v>2278</v>
      </c>
      <c r="D1206" s="28" t="s">
        <v>28</v>
      </c>
      <c r="E1206" s="28">
        <v>1352.4</v>
      </c>
      <c r="F1206" s="28">
        <v>168.0</v>
      </c>
      <c r="G1206" s="28">
        <v>0.0</v>
      </c>
      <c r="H1206" s="28" t="s">
        <v>2279</v>
      </c>
      <c r="I1206" s="30" t="s">
        <v>87</v>
      </c>
      <c r="J1206" s="30">
        <v>0.0</v>
      </c>
      <c r="K1206" s="31" t="s">
        <v>58</v>
      </c>
      <c r="L1206" s="32" t="s">
        <v>1584</v>
      </c>
      <c r="M1206" s="33"/>
      <c r="N1206" s="34"/>
      <c r="O1206" s="34"/>
      <c r="P1206" s="2"/>
      <c r="Q1206" s="2"/>
      <c r="R1206" s="2"/>
      <c r="S1206" s="2"/>
    </row>
    <row r="1207">
      <c r="A1207" s="26" t="s">
        <v>2280</v>
      </c>
      <c r="B1207" s="27">
        <v>181701.0</v>
      </c>
      <c r="C1207" s="27" t="s">
        <v>2281</v>
      </c>
      <c r="D1207" s="28" t="s">
        <v>28</v>
      </c>
      <c r="E1207" s="28">
        <v>1352.4</v>
      </c>
      <c r="F1207" s="28">
        <v>168.0</v>
      </c>
      <c r="G1207" s="28">
        <v>0.0</v>
      </c>
      <c r="H1207" s="28" t="s">
        <v>164</v>
      </c>
      <c r="I1207" s="30" t="s">
        <v>92</v>
      </c>
      <c r="J1207" s="30">
        <v>0.0</v>
      </c>
      <c r="K1207" s="31" t="s">
        <v>115</v>
      </c>
      <c r="L1207" s="32" t="s">
        <v>2282</v>
      </c>
      <c r="M1207" s="33"/>
      <c r="N1207" s="36">
        <v>714501.0</v>
      </c>
      <c r="O1207" s="34"/>
      <c r="P1207" s="2"/>
      <c r="Q1207" s="2"/>
      <c r="R1207" s="2"/>
      <c r="S1207" s="2"/>
    </row>
    <row r="1208">
      <c r="A1208" s="26" t="s">
        <v>2283</v>
      </c>
      <c r="B1208" s="27">
        <v>181701.0</v>
      </c>
      <c r="C1208" s="27" t="s">
        <v>2284</v>
      </c>
      <c r="D1208" s="28" t="s">
        <v>28</v>
      </c>
      <c r="E1208" s="28">
        <v>525.0</v>
      </c>
      <c r="F1208" s="28">
        <v>65.0</v>
      </c>
      <c r="G1208" s="28">
        <v>0.0</v>
      </c>
      <c r="H1208" s="28" t="s">
        <v>2238</v>
      </c>
      <c r="I1208" s="30" t="s">
        <v>2239</v>
      </c>
      <c r="J1208" s="30">
        <v>0.0</v>
      </c>
      <c r="K1208" s="31" t="s">
        <v>58</v>
      </c>
      <c r="L1208" s="32" t="s">
        <v>25</v>
      </c>
      <c r="M1208" s="33"/>
      <c r="N1208" s="34"/>
      <c r="O1208" s="34"/>
      <c r="P1208" s="2"/>
      <c r="Q1208" s="2"/>
      <c r="R1208" s="2"/>
      <c r="S1208" s="2"/>
    </row>
    <row r="1209">
      <c r="A1209" s="54" t="s">
        <v>2285</v>
      </c>
      <c r="B1209" s="27">
        <v>181701.0</v>
      </c>
      <c r="C1209" s="27" t="s">
        <v>2286</v>
      </c>
      <c r="D1209" s="28" t="s">
        <v>28</v>
      </c>
      <c r="E1209" s="28">
        <v>105.0</v>
      </c>
      <c r="F1209" s="28">
        <v>2.0</v>
      </c>
      <c r="G1209" s="28">
        <v>0.0</v>
      </c>
      <c r="H1209" s="28" t="s">
        <v>2242</v>
      </c>
      <c r="I1209" s="30">
        <v>0.0</v>
      </c>
      <c r="J1209" s="30">
        <v>0.0</v>
      </c>
      <c r="K1209" s="31" t="s">
        <v>58</v>
      </c>
      <c r="L1209" s="32" t="s">
        <v>25</v>
      </c>
      <c r="M1209" s="33"/>
      <c r="N1209" s="34"/>
      <c r="O1209" s="34"/>
      <c r="P1209" s="2"/>
      <c r="Q1209" s="2"/>
      <c r="R1209" s="2"/>
      <c r="S1209" s="2"/>
    </row>
    <row r="1210">
      <c r="A1210" s="26" t="s">
        <v>2287</v>
      </c>
      <c r="B1210" s="27">
        <v>181801.0</v>
      </c>
      <c r="C1210" s="27" t="s">
        <v>2288</v>
      </c>
      <c r="D1210" s="28" t="s">
        <v>28</v>
      </c>
      <c r="E1210" s="28">
        <v>1008.0</v>
      </c>
      <c r="F1210" s="28">
        <v>125.0</v>
      </c>
      <c r="G1210" s="28">
        <v>0.0</v>
      </c>
      <c r="H1210" s="28">
        <v>9916.0</v>
      </c>
      <c r="I1210" s="30" t="s">
        <v>66</v>
      </c>
      <c r="J1210" s="30">
        <v>0.0</v>
      </c>
      <c r="K1210" s="31" t="s">
        <v>58</v>
      </c>
      <c r="L1210" s="32" t="s">
        <v>88</v>
      </c>
      <c r="M1210" s="33"/>
      <c r="N1210" s="36">
        <v>714405.0</v>
      </c>
      <c r="O1210" s="34"/>
      <c r="P1210" s="2"/>
      <c r="Q1210" s="2"/>
      <c r="R1210" s="2"/>
      <c r="S1210" s="2"/>
    </row>
    <row r="1211">
      <c r="A1211" s="26" t="s">
        <v>2289</v>
      </c>
      <c r="B1211" s="27">
        <v>181801.0</v>
      </c>
      <c r="C1211" s="27" t="s">
        <v>2290</v>
      </c>
      <c r="D1211" s="28" t="s">
        <v>28</v>
      </c>
      <c r="E1211" s="28">
        <v>1008.0</v>
      </c>
      <c r="F1211" s="28">
        <v>125.0</v>
      </c>
      <c r="G1211" s="28">
        <v>0.0</v>
      </c>
      <c r="H1211" s="28">
        <v>9916.0</v>
      </c>
      <c r="I1211" s="30" t="s">
        <v>66</v>
      </c>
      <c r="J1211" s="30">
        <v>0.0</v>
      </c>
      <c r="K1211" s="31" t="s">
        <v>24</v>
      </c>
      <c r="L1211" s="32" t="s">
        <v>542</v>
      </c>
      <c r="M1211" s="33"/>
      <c r="N1211" s="34"/>
      <c r="O1211" s="34"/>
      <c r="P1211" s="2"/>
      <c r="Q1211" s="2"/>
      <c r="R1211" s="2"/>
      <c r="S1211" s="2"/>
    </row>
    <row r="1212">
      <c r="A1212" s="26" t="s">
        <v>2291</v>
      </c>
      <c r="B1212" s="27">
        <v>181801.0</v>
      </c>
      <c r="C1212" s="27" t="s">
        <v>2292</v>
      </c>
      <c r="D1212" s="28" t="s">
        <v>28</v>
      </c>
      <c r="E1212" s="28">
        <v>1352.4</v>
      </c>
      <c r="F1212" s="28">
        <v>168.0</v>
      </c>
      <c r="G1212" s="28">
        <v>0.0</v>
      </c>
      <c r="H1212" s="28" t="s">
        <v>91</v>
      </c>
      <c r="I1212" s="30" t="s">
        <v>66</v>
      </c>
      <c r="J1212" s="30">
        <v>0.0</v>
      </c>
      <c r="K1212" s="31" t="s">
        <v>24</v>
      </c>
      <c r="L1212" s="32" t="s">
        <v>853</v>
      </c>
      <c r="M1212" s="33"/>
      <c r="N1212" s="34"/>
      <c r="O1212" s="34"/>
      <c r="P1212" s="2"/>
      <c r="Q1212" s="2"/>
      <c r="R1212" s="2"/>
      <c r="S1212" s="2"/>
    </row>
    <row r="1213">
      <c r="A1213" s="26" t="s">
        <v>2293</v>
      </c>
      <c r="B1213" s="27">
        <v>181801.0</v>
      </c>
      <c r="C1213" s="27" t="s">
        <v>2294</v>
      </c>
      <c r="D1213" s="28" t="s">
        <v>28</v>
      </c>
      <c r="E1213" s="28">
        <v>1352.4</v>
      </c>
      <c r="F1213" s="28">
        <v>168.0</v>
      </c>
      <c r="G1213" s="28">
        <v>0.0</v>
      </c>
      <c r="H1213" s="28" t="s">
        <v>164</v>
      </c>
      <c r="I1213" s="30" t="s">
        <v>66</v>
      </c>
      <c r="J1213" s="30">
        <v>0.0</v>
      </c>
      <c r="K1213" s="31" t="s">
        <v>115</v>
      </c>
      <c r="L1213" s="32" t="s">
        <v>67</v>
      </c>
      <c r="M1213" s="33"/>
      <c r="N1213" s="34"/>
      <c r="O1213" s="34"/>
      <c r="P1213" s="2"/>
      <c r="Q1213" s="2"/>
      <c r="R1213" s="2"/>
      <c r="S1213" s="2"/>
    </row>
    <row r="1214">
      <c r="A1214" s="26" t="s">
        <v>2295</v>
      </c>
      <c r="B1214" s="27">
        <v>181801.0</v>
      </c>
      <c r="C1214" s="27" t="s">
        <v>2296</v>
      </c>
      <c r="D1214" s="28" t="s">
        <v>28</v>
      </c>
      <c r="E1214" s="28">
        <v>630.0</v>
      </c>
      <c r="F1214" s="28">
        <v>78.0</v>
      </c>
      <c r="G1214" s="28">
        <v>0.0</v>
      </c>
      <c r="H1214" s="28" t="s">
        <v>395</v>
      </c>
      <c r="I1214" s="30" t="s">
        <v>87</v>
      </c>
      <c r="J1214" s="30" t="s">
        <v>639</v>
      </c>
      <c r="K1214" s="31" t="s">
        <v>58</v>
      </c>
      <c r="L1214" s="32" t="s">
        <v>143</v>
      </c>
      <c r="M1214" s="33"/>
      <c r="N1214" s="36">
        <v>714709.0</v>
      </c>
      <c r="O1214" s="34"/>
      <c r="P1214" s="2"/>
      <c r="Q1214" s="2"/>
      <c r="R1214" s="2"/>
      <c r="S1214" s="2"/>
    </row>
    <row r="1215">
      <c r="A1215" s="26" t="s">
        <v>2297</v>
      </c>
      <c r="B1215" s="27">
        <v>181801.0</v>
      </c>
      <c r="C1215" s="27" t="s">
        <v>2298</v>
      </c>
      <c r="D1215" s="28" t="s">
        <v>28</v>
      </c>
      <c r="E1215" s="28">
        <v>630.0</v>
      </c>
      <c r="F1215" s="28">
        <v>78.0</v>
      </c>
      <c r="G1215" s="28">
        <v>0.0</v>
      </c>
      <c r="H1215" s="28" t="s">
        <v>395</v>
      </c>
      <c r="I1215" s="30" t="s">
        <v>87</v>
      </c>
      <c r="J1215" s="30" t="s">
        <v>639</v>
      </c>
      <c r="K1215" s="31" t="s">
        <v>24</v>
      </c>
      <c r="L1215" s="32" t="s">
        <v>853</v>
      </c>
      <c r="M1215" s="33"/>
      <c r="N1215" s="34"/>
      <c r="O1215" s="34"/>
      <c r="P1215" s="2"/>
      <c r="Q1215" s="2"/>
      <c r="R1215" s="2"/>
      <c r="S1215" s="2"/>
    </row>
    <row r="1216">
      <c r="A1216" s="26" t="s">
        <v>2299</v>
      </c>
      <c r="B1216" s="27">
        <v>181801.0</v>
      </c>
      <c r="C1216" s="27" t="s">
        <v>2300</v>
      </c>
      <c r="D1216" s="28" t="s">
        <v>28</v>
      </c>
      <c r="E1216" s="28">
        <v>630.0</v>
      </c>
      <c r="F1216" s="28">
        <v>78.0</v>
      </c>
      <c r="G1216" s="28">
        <v>0.0</v>
      </c>
      <c r="H1216" s="28" t="s">
        <v>395</v>
      </c>
      <c r="I1216" s="30" t="s">
        <v>87</v>
      </c>
      <c r="J1216" s="30" t="s">
        <v>639</v>
      </c>
      <c r="K1216" s="31" t="s">
        <v>58</v>
      </c>
      <c r="L1216" s="32" t="s">
        <v>25</v>
      </c>
      <c r="M1216" s="33"/>
      <c r="N1216" s="34"/>
      <c r="O1216" s="34"/>
      <c r="P1216" s="2"/>
      <c r="Q1216" s="2"/>
      <c r="R1216" s="2"/>
      <c r="S1216" s="2"/>
    </row>
    <row r="1217">
      <c r="A1217" s="26" t="s">
        <v>2301</v>
      </c>
      <c r="B1217" s="27">
        <v>182702.0</v>
      </c>
      <c r="C1217" s="27" t="s">
        <v>2302</v>
      </c>
      <c r="D1217" s="28" t="s">
        <v>28</v>
      </c>
      <c r="E1217" s="28">
        <v>630.0</v>
      </c>
      <c r="F1217" s="28">
        <v>78.0</v>
      </c>
      <c r="G1217" s="28">
        <v>0.0</v>
      </c>
      <c r="H1217" s="28"/>
      <c r="I1217" s="30"/>
      <c r="J1217" s="30"/>
      <c r="K1217" s="31" t="s">
        <v>58</v>
      </c>
      <c r="L1217" s="32" t="s">
        <v>587</v>
      </c>
      <c r="M1217" s="33"/>
      <c r="N1217" s="36">
        <v>200264.0</v>
      </c>
      <c r="O1217" s="34"/>
      <c r="P1217" s="2"/>
      <c r="Q1217" s="2"/>
      <c r="R1217" s="2"/>
      <c r="S1217" s="2"/>
    </row>
    <row r="1218">
      <c r="A1218" s="26" t="s">
        <v>2303</v>
      </c>
      <c r="B1218" s="27">
        <v>181901.0</v>
      </c>
      <c r="C1218" s="27" t="s">
        <v>2304</v>
      </c>
      <c r="D1218" s="28" t="s">
        <v>28</v>
      </c>
      <c r="E1218" s="28">
        <v>440.0</v>
      </c>
      <c r="F1218" s="28">
        <v>86.0</v>
      </c>
      <c r="G1218" s="28">
        <v>0.0</v>
      </c>
      <c r="H1218" s="28" t="s">
        <v>123</v>
      </c>
      <c r="I1218" s="30" t="s">
        <v>176</v>
      </c>
      <c r="J1218" s="30">
        <v>0.0</v>
      </c>
      <c r="K1218" s="31" t="s">
        <v>24</v>
      </c>
      <c r="L1218" s="32" t="s">
        <v>67</v>
      </c>
      <c r="M1218" s="33"/>
      <c r="N1218" s="34"/>
      <c r="O1218" s="34"/>
      <c r="P1218" s="2"/>
      <c r="Q1218" s="2"/>
      <c r="R1218" s="2"/>
      <c r="S1218" s="2"/>
    </row>
    <row r="1219">
      <c r="A1219" s="26" t="s">
        <v>2305</v>
      </c>
      <c r="B1219" s="27">
        <v>120501.0</v>
      </c>
      <c r="C1219" s="27" t="s">
        <v>2306</v>
      </c>
      <c r="D1219" s="28" t="s">
        <v>28</v>
      </c>
      <c r="E1219" s="28">
        <v>1352.4</v>
      </c>
      <c r="F1219" s="28">
        <v>168.0</v>
      </c>
      <c r="G1219" s="28">
        <v>0.0</v>
      </c>
      <c r="H1219" s="28" t="s">
        <v>164</v>
      </c>
      <c r="I1219" s="30" t="s">
        <v>92</v>
      </c>
      <c r="J1219" s="30">
        <v>0.0</v>
      </c>
      <c r="K1219" s="31">
        <v>0.0</v>
      </c>
      <c r="L1219" s="32" t="s">
        <v>143</v>
      </c>
      <c r="M1219" s="33"/>
      <c r="N1219" s="34"/>
      <c r="O1219" s="34"/>
      <c r="P1219" s="2"/>
      <c r="Q1219" s="2"/>
      <c r="R1219" s="2"/>
      <c r="S1219" s="2"/>
    </row>
    <row r="1220">
      <c r="A1220" s="26" t="s">
        <v>2307</v>
      </c>
      <c r="B1220" s="27">
        <v>120501.0</v>
      </c>
      <c r="C1220" s="27" t="s">
        <v>2308</v>
      </c>
      <c r="D1220" s="28" t="s">
        <v>28</v>
      </c>
      <c r="E1220" s="28">
        <v>1352.4</v>
      </c>
      <c r="F1220" s="28">
        <v>168.0</v>
      </c>
      <c r="G1220" s="28">
        <v>0.0</v>
      </c>
      <c r="H1220" s="28" t="s">
        <v>164</v>
      </c>
      <c r="I1220" s="30" t="s">
        <v>92</v>
      </c>
      <c r="J1220" s="30">
        <v>0.0</v>
      </c>
      <c r="K1220" s="31">
        <v>0.0</v>
      </c>
      <c r="L1220" s="32" t="s">
        <v>239</v>
      </c>
      <c r="M1220" s="33"/>
      <c r="N1220" s="34"/>
      <c r="O1220" s="34"/>
      <c r="P1220" s="2"/>
      <c r="Q1220" s="2"/>
      <c r="R1220" s="2"/>
      <c r="S1220" s="2"/>
    </row>
    <row r="1221">
      <c r="A1221" s="26" t="s">
        <v>2309</v>
      </c>
      <c r="B1221" s="27">
        <v>120501.0</v>
      </c>
      <c r="C1221" s="27" t="s">
        <v>2310</v>
      </c>
      <c r="D1221" s="28" t="s">
        <v>99</v>
      </c>
      <c r="E1221" s="28">
        <v>42.0</v>
      </c>
      <c r="F1221" s="29">
        <v>1.0</v>
      </c>
      <c r="G1221" s="28">
        <v>0.0</v>
      </c>
      <c r="H1221" s="28" t="s">
        <v>100</v>
      </c>
      <c r="I1221" s="30">
        <v>99521.0</v>
      </c>
      <c r="J1221" s="30">
        <v>0.0</v>
      </c>
      <c r="K1221" s="31" t="s">
        <v>24</v>
      </c>
      <c r="L1221" s="32" t="s">
        <v>239</v>
      </c>
      <c r="M1221" s="33"/>
      <c r="N1221" s="34"/>
      <c r="O1221" s="34"/>
      <c r="P1221" s="2"/>
      <c r="Q1221" s="2"/>
      <c r="R1221" s="2"/>
      <c r="S1221" s="2"/>
    </row>
    <row r="1222">
      <c r="A1222" s="26" t="s">
        <v>2311</v>
      </c>
      <c r="B1222" s="27">
        <v>182401.0</v>
      </c>
      <c r="C1222" s="27" t="s">
        <v>2312</v>
      </c>
      <c r="D1222" s="28" t="s">
        <v>28</v>
      </c>
      <c r="E1222" s="28">
        <v>1352.4</v>
      </c>
      <c r="F1222" s="28">
        <v>168.0</v>
      </c>
      <c r="G1222" s="28">
        <v>0.0</v>
      </c>
      <c r="H1222" s="28" t="s">
        <v>164</v>
      </c>
      <c r="I1222" s="30" t="s">
        <v>92</v>
      </c>
      <c r="J1222" s="30">
        <v>0.0</v>
      </c>
      <c r="K1222" s="31">
        <v>0.0</v>
      </c>
      <c r="L1222" s="32" t="s">
        <v>853</v>
      </c>
      <c r="M1222" s="33"/>
      <c r="N1222" s="34"/>
      <c r="O1222" s="34"/>
      <c r="P1222" s="2"/>
      <c r="Q1222" s="2"/>
      <c r="R1222" s="2"/>
      <c r="S1222" s="2"/>
    </row>
    <row r="1223">
      <c r="A1223" s="26" t="s">
        <v>2313</v>
      </c>
      <c r="B1223" s="27">
        <v>182401.0</v>
      </c>
      <c r="C1223" s="27" t="s">
        <v>2314</v>
      </c>
      <c r="D1223" s="28" t="s">
        <v>28</v>
      </c>
      <c r="E1223" s="28">
        <v>1352.4</v>
      </c>
      <c r="F1223" s="28">
        <v>168.0</v>
      </c>
      <c r="G1223" s="28">
        <v>0.0</v>
      </c>
      <c r="H1223" s="28" t="s">
        <v>164</v>
      </c>
      <c r="I1223" s="30" t="s">
        <v>92</v>
      </c>
      <c r="J1223" s="30">
        <v>0.0</v>
      </c>
      <c r="K1223" s="31" t="s">
        <v>58</v>
      </c>
      <c r="L1223" s="32" t="s">
        <v>413</v>
      </c>
      <c r="M1223" s="33"/>
      <c r="N1223" s="34"/>
      <c r="O1223" s="34"/>
      <c r="P1223" s="2"/>
      <c r="Q1223" s="2"/>
      <c r="R1223" s="2"/>
      <c r="S1223" s="2"/>
    </row>
    <row r="1224">
      <c r="A1224" s="26" t="s">
        <v>2315</v>
      </c>
      <c r="B1224" s="27">
        <v>182401.0</v>
      </c>
      <c r="C1224" s="27" t="s">
        <v>2316</v>
      </c>
      <c r="D1224" s="28" t="s">
        <v>28</v>
      </c>
      <c r="E1224" s="28">
        <v>1352.4</v>
      </c>
      <c r="F1224" s="28">
        <v>168.0</v>
      </c>
      <c r="G1224" s="28">
        <v>0.0</v>
      </c>
      <c r="H1224" s="28" t="s">
        <v>164</v>
      </c>
      <c r="I1224" s="30" t="s">
        <v>87</v>
      </c>
      <c r="J1224" s="30">
        <v>0.0</v>
      </c>
      <c r="K1224" s="31">
        <v>0.0</v>
      </c>
      <c r="L1224" s="32" t="s">
        <v>25</v>
      </c>
      <c r="M1224" s="33"/>
      <c r="N1224" s="36">
        <v>712104.0</v>
      </c>
      <c r="O1224" s="36">
        <v>714103.0</v>
      </c>
      <c r="P1224" s="2"/>
      <c r="Q1224" s="2"/>
      <c r="R1224" s="2"/>
      <c r="S1224" s="2"/>
    </row>
    <row r="1225">
      <c r="A1225" s="26" t="s">
        <v>2317</v>
      </c>
      <c r="B1225" s="27">
        <v>182401.0</v>
      </c>
      <c r="C1225" s="27" t="s">
        <v>2318</v>
      </c>
      <c r="D1225" s="28" t="s">
        <v>28</v>
      </c>
      <c r="E1225" s="28">
        <v>1352.4</v>
      </c>
      <c r="F1225" s="28">
        <v>168.0</v>
      </c>
      <c r="G1225" s="28">
        <v>0.0</v>
      </c>
      <c r="H1225" s="28" t="s">
        <v>164</v>
      </c>
      <c r="I1225" s="30" t="s">
        <v>87</v>
      </c>
      <c r="J1225" s="30">
        <v>0.0</v>
      </c>
      <c r="K1225" s="31" t="s">
        <v>24</v>
      </c>
      <c r="L1225" s="32" t="s">
        <v>610</v>
      </c>
      <c r="M1225" s="33"/>
      <c r="N1225" s="34"/>
      <c r="O1225" s="34"/>
      <c r="P1225" s="2"/>
      <c r="Q1225" s="2"/>
      <c r="R1225" s="2"/>
      <c r="S1225" s="2"/>
    </row>
    <row r="1226">
      <c r="A1226" s="26" t="s">
        <v>2319</v>
      </c>
      <c r="B1226" s="27">
        <v>156701.0</v>
      </c>
      <c r="C1226" s="27" t="s">
        <v>2320</v>
      </c>
      <c r="D1226" s="28" t="s">
        <v>28</v>
      </c>
      <c r="E1226" s="28">
        <v>1352.4</v>
      </c>
      <c r="F1226" s="28">
        <v>168.0</v>
      </c>
      <c r="G1226" s="28">
        <v>0.0</v>
      </c>
      <c r="H1226" s="28" t="s">
        <v>91</v>
      </c>
      <c r="I1226" s="30" t="s">
        <v>87</v>
      </c>
      <c r="J1226" s="30">
        <v>0.0</v>
      </c>
      <c r="K1226" s="31">
        <v>0.0</v>
      </c>
      <c r="L1226" s="32" t="s">
        <v>587</v>
      </c>
      <c r="M1226" s="33"/>
      <c r="N1226" s="36">
        <v>714608.0</v>
      </c>
      <c r="O1226" s="36">
        <v>714607.0</v>
      </c>
      <c r="P1226" s="2"/>
      <c r="Q1226" s="2"/>
      <c r="R1226" s="2"/>
      <c r="S1226" s="2"/>
    </row>
    <row r="1227">
      <c r="A1227" s="26" t="s">
        <v>2321</v>
      </c>
      <c r="B1227" s="27">
        <v>156701.0</v>
      </c>
      <c r="C1227" s="27" t="s">
        <v>2322</v>
      </c>
      <c r="D1227" s="28" t="s">
        <v>28</v>
      </c>
      <c r="E1227" s="28">
        <v>1352.4</v>
      </c>
      <c r="F1227" s="28">
        <v>168.0</v>
      </c>
      <c r="G1227" s="28">
        <v>0.0</v>
      </c>
      <c r="H1227" s="28" t="s">
        <v>91</v>
      </c>
      <c r="I1227" s="30" t="s">
        <v>87</v>
      </c>
      <c r="J1227" s="30">
        <v>0.0</v>
      </c>
      <c r="K1227" s="31">
        <v>0.0</v>
      </c>
      <c r="L1227" s="32" t="s">
        <v>152</v>
      </c>
      <c r="M1227" s="33"/>
      <c r="N1227" s="36">
        <v>712504.0</v>
      </c>
      <c r="O1227" s="36">
        <v>714103.0</v>
      </c>
      <c r="P1227" s="2"/>
      <c r="Q1227" s="2"/>
      <c r="R1227" s="2"/>
      <c r="S1227" s="2"/>
    </row>
    <row r="1228">
      <c r="A1228" s="26" t="s">
        <v>2323</v>
      </c>
      <c r="B1228" s="42"/>
      <c r="C1228" s="42"/>
      <c r="D1228" s="28" t="s">
        <v>28</v>
      </c>
      <c r="E1228" s="28">
        <v>1352.4</v>
      </c>
      <c r="F1228" s="28">
        <v>168.0</v>
      </c>
      <c r="G1228" s="28">
        <v>0.0</v>
      </c>
      <c r="H1228" s="28" t="s">
        <v>809</v>
      </c>
      <c r="I1228" s="30">
        <v>0.0</v>
      </c>
      <c r="J1228" s="30">
        <v>0.0</v>
      </c>
      <c r="K1228" s="31" t="s">
        <v>24</v>
      </c>
      <c r="L1228" s="32" t="s">
        <v>1584</v>
      </c>
      <c r="M1228" s="33"/>
      <c r="N1228" s="34"/>
      <c r="O1228" s="34"/>
      <c r="P1228" s="2"/>
      <c r="Q1228" s="2"/>
      <c r="R1228" s="2"/>
      <c r="S1228" s="2"/>
    </row>
    <row r="1229">
      <c r="A1229" s="26" t="s">
        <v>2324</v>
      </c>
      <c r="B1229" s="27">
        <v>182701.0</v>
      </c>
      <c r="C1229" s="27" t="s">
        <v>2325</v>
      </c>
      <c r="D1229" s="28" t="s">
        <v>28</v>
      </c>
      <c r="E1229" s="28">
        <v>1352.4</v>
      </c>
      <c r="F1229" s="28">
        <v>168.0</v>
      </c>
      <c r="G1229" s="28">
        <v>0.0</v>
      </c>
      <c r="H1229" s="28" t="s">
        <v>452</v>
      </c>
      <c r="I1229" s="30" t="s">
        <v>87</v>
      </c>
      <c r="J1229" s="30">
        <v>0.0</v>
      </c>
      <c r="K1229" s="31">
        <v>0.0</v>
      </c>
      <c r="L1229" s="32" t="s">
        <v>25</v>
      </c>
      <c r="M1229" s="33"/>
      <c r="N1229" s="36">
        <v>710201.0</v>
      </c>
      <c r="O1229" s="36">
        <v>713002.0</v>
      </c>
      <c r="P1229" s="2"/>
      <c r="Q1229" s="2"/>
      <c r="R1229" s="2"/>
      <c r="S1229" s="2"/>
    </row>
    <row r="1230">
      <c r="A1230" s="26" t="s">
        <v>2326</v>
      </c>
      <c r="B1230" s="27">
        <v>182701.0</v>
      </c>
      <c r="C1230" s="27" t="s">
        <v>2327</v>
      </c>
      <c r="D1230" s="28" t="s">
        <v>28</v>
      </c>
      <c r="E1230" s="28">
        <v>1352.4</v>
      </c>
      <c r="F1230" s="28">
        <v>168.0</v>
      </c>
      <c r="G1230" s="28">
        <v>0.0</v>
      </c>
      <c r="H1230" s="28" t="s">
        <v>452</v>
      </c>
      <c r="I1230" s="30" t="s">
        <v>87</v>
      </c>
      <c r="J1230" s="30">
        <v>0.0</v>
      </c>
      <c r="K1230" s="31">
        <v>0.0</v>
      </c>
      <c r="L1230" s="32" t="s">
        <v>587</v>
      </c>
      <c r="M1230" s="33"/>
      <c r="N1230" s="36">
        <v>200244.0</v>
      </c>
      <c r="O1230" s="36">
        <v>714604.0</v>
      </c>
      <c r="P1230" s="2"/>
      <c r="Q1230" s="2"/>
      <c r="R1230" s="2"/>
      <c r="S1230" s="2"/>
    </row>
    <row r="1231">
      <c r="A1231" s="26" t="s">
        <v>2328</v>
      </c>
      <c r="B1231" s="27">
        <v>182701.0</v>
      </c>
      <c r="C1231" s="27" t="s">
        <v>2329</v>
      </c>
      <c r="D1231" s="28" t="s">
        <v>28</v>
      </c>
      <c r="E1231" s="28">
        <v>693.0</v>
      </c>
      <c r="F1231" s="28">
        <v>86.0</v>
      </c>
      <c r="G1231" s="28" t="s">
        <v>2330</v>
      </c>
      <c r="H1231" s="28" t="s">
        <v>2331</v>
      </c>
      <c r="I1231" s="30"/>
      <c r="J1231" s="30">
        <v>0.0</v>
      </c>
      <c r="K1231" s="31">
        <v>0.0</v>
      </c>
      <c r="L1231" s="32" t="s">
        <v>2332</v>
      </c>
      <c r="M1231" s="33"/>
      <c r="N1231" s="36">
        <v>715004.0</v>
      </c>
      <c r="O1231" s="36"/>
      <c r="P1231" s="2"/>
      <c r="Q1231" s="2"/>
      <c r="R1231" s="2"/>
      <c r="S1231" s="2"/>
    </row>
    <row r="1232">
      <c r="A1232" s="26" t="s">
        <v>2333</v>
      </c>
      <c r="B1232" s="27">
        <v>182702.0</v>
      </c>
      <c r="C1232" s="27" t="s">
        <v>2334</v>
      </c>
      <c r="D1232" s="28" t="s">
        <v>28</v>
      </c>
      <c r="E1232" s="28">
        <v>693.0</v>
      </c>
      <c r="F1232" s="28">
        <v>86.0</v>
      </c>
      <c r="G1232" s="28" t="s">
        <v>2330</v>
      </c>
      <c r="H1232" s="28" t="s">
        <v>2331</v>
      </c>
      <c r="I1232" s="30"/>
      <c r="J1232" s="30">
        <v>0.0</v>
      </c>
      <c r="K1232" s="31">
        <v>0.0</v>
      </c>
      <c r="L1232" s="32" t="s">
        <v>587</v>
      </c>
      <c r="M1232" s="33"/>
      <c r="N1232" s="36">
        <v>200261.0</v>
      </c>
      <c r="O1232" s="36">
        <v>714605.0</v>
      </c>
      <c r="P1232" s="2"/>
      <c r="Q1232" s="2"/>
      <c r="R1232" s="2"/>
      <c r="S1232" s="2"/>
    </row>
    <row r="1233">
      <c r="A1233" s="26" t="s">
        <v>2335</v>
      </c>
      <c r="B1233" s="27">
        <v>182702.0</v>
      </c>
      <c r="C1233" s="27" t="s">
        <v>2336</v>
      </c>
      <c r="D1233" s="28" t="s">
        <v>28</v>
      </c>
      <c r="E1233" s="28">
        <v>420.0</v>
      </c>
      <c r="F1233" s="28">
        <v>52.0</v>
      </c>
      <c r="G1233" s="28" t="s">
        <v>2337</v>
      </c>
      <c r="H1233" s="28" t="s">
        <v>2338</v>
      </c>
      <c r="I1233" s="30"/>
      <c r="J1233" s="30">
        <v>0.0</v>
      </c>
      <c r="K1233" s="31">
        <v>0.0</v>
      </c>
      <c r="L1233" s="32" t="s">
        <v>152</v>
      </c>
      <c r="M1233" s="33"/>
      <c r="N1233" s="36">
        <v>715105.0</v>
      </c>
      <c r="O1233" s="36"/>
      <c r="P1233" s="2"/>
      <c r="Q1233" s="2"/>
      <c r="R1233" s="2"/>
      <c r="S1233" s="2"/>
    </row>
    <row r="1234">
      <c r="A1234" s="26" t="s">
        <v>2339</v>
      </c>
      <c r="B1234" s="27">
        <v>182701.0</v>
      </c>
      <c r="C1234" s="27" t="s">
        <v>2340</v>
      </c>
      <c r="D1234" s="28" t="s">
        <v>28</v>
      </c>
      <c r="E1234" s="28">
        <v>693.0</v>
      </c>
      <c r="F1234" s="28">
        <v>86.0</v>
      </c>
      <c r="G1234" s="28" t="s">
        <v>2330</v>
      </c>
      <c r="H1234" s="28" t="s">
        <v>2331</v>
      </c>
      <c r="I1234" s="30"/>
      <c r="J1234" s="30">
        <v>0.0</v>
      </c>
      <c r="K1234" s="48">
        <v>0.0</v>
      </c>
      <c r="L1234" s="32" t="s">
        <v>587</v>
      </c>
      <c r="M1234" s="33"/>
      <c r="N1234" s="36">
        <v>200263.0</v>
      </c>
      <c r="O1234" s="36">
        <v>714605.0</v>
      </c>
      <c r="P1234" s="2"/>
      <c r="Q1234" s="2"/>
      <c r="R1234" s="2"/>
      <c r="S1234" s="2"/>
    </row>
    <row r="1235">
      <c r="A1235" s="26" t="s">
        <v>2341</v>
      </c>
      <c r="B1235" s="27">
        <v>182702.0</v>
      </c>
      <c r="C1235" s="27" t="s">
        <v>2342</v>
      </c>
      <c r="D1235" s="28" t="s">
        <v>28</v>
      </c>
      <c r="E1235" s="28">
        <v>420.0</v>
      </c>
      <c r="F1235" s="28">
        <v>52.0</v>
      </c>
      <c r="G1235" s="28" t="s">
        <v>2337</v>
      </c>
      <c r="H1235" s="28" t="s">
        <v>2338</v>
      </c>
      <c r="I1235" s="30"/>
      <c r="J1235" s="30">
        <v>0.0</v>
      </c>
      <c r="K1235" s="31">
        <v>0.0</v>
      </c>
      <c r="L1235" s="32" t="s">
        <v>587</v>
      </c>
      <c r="M1235" s="33"/>
      <c r="N1235" s="36">
        <v>200242.0</v>
      </c>
      <c r="O1235" s="36">
        <v>714604.0</v>
      </c>
      <c r="P1235" s="2"/>
      <c r="Q1235" s="2"/>
      <c r="R1235" s="2"/>
      <c r="S1235" s="2"/>
    </row>
    <row r="1236">
      <c r="A1236" s="26" t="s">
        <v>2343</v>
      </c>
      <c r="B1236" s="27">
        <v>182701.0</v>
      </c>
      <c r="C1236" s="27" t="s">
        <v>2344</v>
      </c>
      <c r="D1236" s="28" t="s">
        <v>28</v>
      </c>
      <c r="E1236" s="28">
        <v>420.0</v>
      </c>
      <c r="F1236" s="28">
        <v>52.0</v>
      </c>
      <c r="G1236" s="28" t="s">
        <v>2337</v>
      </c>
      <c r="H1236" s="28" t="s">
        <v>2338</v>
      </c>
      <c r="I1236" s="30"/>
      <c r="J1236" s="30">
        <v>0.0</v>
      </c>
      <c r="K1236" s="31">
        <v>0.0</v>
      </c>
      <c r="L1236" s="32" t="s">
        <v>587</v>
      </c>
      <c r="M1236" s="33"/>
      <c r="N1236" s="36">
        <v>200243.0</v>
      </c>
      <c r="O1236" s="36">
        <v>714602.0</v>
      </c>
      <c r="P1236" s="2"/>
      <c r="Q1236" s="2"/>
      <c r="R1236" s="2"/>
      <c r="S1236" s="2"/>
    </row>
    <row r="1237">
      <c r="A1237" s="26" t="s">
        <v>2345</v>
      </c>
      <c r="B1237" s="27">
        <v>182702.0</v>
      </c>
      <c r="C1237" s="27" t="s">
        <v>2346</v>
      </c>
      <c r="D1237" s="28" t="s">
        <v>28</v>
      </c>
      <c r="E1237" s="28">
        <v>1352.4</v>
      </c>
      <c r="F1237" s="28">
        <v>168.0</v>
      </c>
      <c r="G1237" s="28">
        <v>0.0</v>
      </c>
      <c r="H1237" s="28" t="s">
        <v>164</v>
      </c>
      <c r="I1237" s="30" t="s">
        <v>87</v>
      </c>
      <c r="J1237" s="30">
        <v>0.0</v>
      </c>
      <c r="K1237" s="31">
        <v>0.0</v>
      </c>
      <c r="L1237" s="32" t="s">
        <v>25</v>
      </c>
      <c r="M1237" s="33"/>
      <c r="N1237" s="36">
        <v>712601.0</v>
      </c>
      <c r="O1237" s="36">
        <v>714103.0</v>
      </c>
      <c r="P1237" s="2"/>
      <c r="Q1237" s="2"/>
      <c r="R1237" s="2"/>
      <c r="S1237" s="2"/>
    </row>
    <row r="1238">
      <c r="A1238" s="26" t="s">
        <v>2347</v>
      </c>
      <c r="B1238" s="27">
        <v>182702.0</v>
      </c>
      <c r="C1238" s="27" t="s">
        <v>2348</v>
      </c>
      <c r="D1238" s="28" t="s">
        <v>28</v>
      </c>
      <c r="E1238" s="28">
        <v>1058.4</v>
      </c>
      <c r="F1238" s="28">
        <v>131.0</v>
      </c>
      <c r="G1238" s="28">
        <v>0.0</v>
      </c>
      <c r="H1238" s="28" t="s">
        <v>2349</v>
      </c>
      <c r="I1238" s="30" t="s">
        <v>792</v>
      </c>
      <c r="J1238" s="30">
        <v>0.0</v>
      </c>
      <c r="K1238" s="31">
        <v>0.0</v>
      </c>
      <c r="L1238" s="32" t="s">
        <v>587</v>
      </c>
      <c r="M1238" s="33"/>
      <c r="N1238" s="36">
        <v>200241.0</v>
      </c>
      <c r="O1238" s="36">
        <v>714603.0</v>
      </c>
      <c r="P1238" s="2"/>
      <c r="Q1238" s="2"/>
      <c r="R1238" s="2"/>
      <c r="S1238" s="2"/>
    </row>
    <row r="1239">
      <c r="A1239" s="26" t="s">
        <v>2350</v>
      </c>
      <c r="B1239" s="27">
        <v>117112.0</v>
      </c>
      <c r="C1239" s="27" t="s">
        <v>2351</v>
      </c>
      <c r="D1239" s="28" t="s">
        <v>28</v>
      </c>
      <c r="E1239" s="28">
        <v>1352.4</v>
      </c>
      <c r="F1239" s="28">
        <v>168.0</v>
      </c>
      <c r="G1239" s="28">
        <v>0.0</v>
      </c>
      <c r="H1239" s="28" t="s">
        <v>91</v>
      </c>
      <c r="I1239" s="30" t="s">
        <v>92</v>
      </c>
      <c r="J1239" s="30">
        <v>0.0</v>
      </c>
      <c r="K1239" s="31" t="s">
        <v>58</v>
      </c>
      <c r="L1239" s="32" t="s">
        <v>978</v>
      </c>
      <c r="M1239" s="33"/>
      <c r="N1239" s="34"/>
      <c r="O1239" s="34"/>
      <c r="P1239" s="2"/>
      <c r="Q1239" s="2"/>
      <c r="R1239" s="2"/>
      <c r="S1239" s="2"/>
    </row>
    <row r="1240">
      <c r="A1240" s="26" t="s">
        <v>2352</v>
      </c>
      <c r="B1240" s="27">
        <v>117112.0</v>
      </c>
      <c r="C1240" s="27" t="s">
        <v>2353</v>
      </c>
      <c r="D1240" s="28" t="s">
        <v>28</v>
      </c>
      <c r="E1240" s="28">
        <v>1352.4</v>
      </c>
      <c r="F1240" s="28">
        <v>168.0</v>
      </c>
      <c r="G1240" s="28">
        <v>0.0</v>
      </c>
      <c r="H1240" s="28" t="s">
        <v>164</v>
      </c>
      <c r="I1240" s="30" t="s">
        <v>92</v>
      </c>
      <c r="J1240" s="30">
        <v>0.0</v>
      </c>
      <c r="K1240" s="31">
        <v>0.0</v>
      </c>
      <c r="L1240" s="32" t="s">
        <v>93</v>
      </c>
      <c r="M1240" s="33"/>
      <c r="N1240" s="36">
        <v>200162.0</v>
      </c>
      <c r="O1240" s="36">
        <v>714208.0</v>
      </c>
      <c r="P1240" s="2"/>
      <c r="Q1240" s="2"/>
      <c r="R1240" s="2"/>
      <c r="S1240" s="2"/>
    </row>
    <row r="1241">
      <c r="A1241" s="26" t="s">
        <v>2354</v>
      </c>
      <c r="B1241" s="27">
        <v>117112.0</v>
      </c>
      <c r="C1241" s="27" t="s">
        <v>2355</v>
      </c>
      <c r="D1241" s="28" t="s">
        <v>28</v>
      </c>
      <c r="E1241" s="28">
        <v>693.0</v>
      </c>
      <c r="F1241" s="28">
        <v>86.0</v>
      </c>
      <c r="G1241" s="28">
        <v>0.0</v>
      </c>
      <c r="H1241" s="28" t="s">
        <v>2356</v>
      </c>
      <c r="I1241" s="30" t="s">
        <v>176</v>
      </c>
      <c r="J1241" s="30">
        <v>0.0</v>
      </c>
      <c r="K1241" s="31" t="s">
        <v>24</v>
      </c>
      <c r="L1241" s="32" t="s">
        <v>93</v>
      </c>
      <c r="M1241" s="33"/>
      <c r="N1241" s="34"/>
      <c r="O1241" s="34"/>
      <c r="P1241" s="2"/>
      <c r="Q1241" s="2"/>
      <c r="R1241" s="2"/>
      <c r="S1241" s="2"/>
    </row>
    <row r="1242">
      <c r="A1242" s="26" t="s">
        <v>2357</v>
      </c>
      <c r="B1242" s="27">
        <v>117112.0</v>
      </c>
      <c r="C1242" s="27" t="s">
        <v>2358</v>
      </c>
      <c r="D1242" s="28" t="s">
        <v>99</v>
      </c>
      <c r="E1242" s="28">
        <v>42.0</v>
      </c>
      <c r="F1242" s="29">
        <v>1.0</v>
      </c>
      <c r="G1242" s="28">
        <v>0.0</v>
      </c>
      <c r="H1242" s="28" t="s">
        <v>100</v>
      </c>
      <c r="I1242" s="30">
        <v>99521.0</v>
      </c>
      <c r="J1242" s="30">
        <v>0.0</v>
      </c>
      <c r="K1242" s="31" t="s">
        <v>24</v>
      </c>
      <c r="L1242" s="32" t="s">
        <v>978</v>
      </c>
      <c r="M1242" s="33"/>
      <c r="N1242" s="34"/>
      <c r="O1242" s="34"/>
      <c r="P1242" s="2"/>
      <c r="Q1242" s="2"/>
      <c r="R1242" s="2"/>
      <c r="S1242" s="2"/>
    </row>
    <row r="1243">
      <c r="A1243" s="26" t="s">
        <v>2359</v>
      </c>
      <c r="B1243" s="42"/>
      <c r="C1243" s="27" t="s">
        <v>2360</v>
      </c>
      <c r="D1243" s="28" t="s">
        <v>28</v>
      </c>
      <c r="E1243" s="28">
        <v>1352.4</v>
      </c>
      <c r="F1243" s="28">
        <v>168.0</v>
      </c>
      <c r="G1243" s="28">
        <v>0.0</v>
      </c>
      <c r="H1243" s="28" t="s">
        <v>91</v>
      </c>
      <c r="I1243" s="30" t="s">
        <v>66</v>
      </c>
      <c r="J1243" s="30">
        <v>0.0</v>
      </c>
      <c r="K1243" s="31" t="s">
        <v>24</v>
      </c>
      <c r="L1243" s="32" t="s">
        <v>853</v>
      </c>
      <c r="M1243" s="33"/>
      <c r="N1243" s="34"/>
      <c r="O1243" s="34"/>
      <c r="P1243" s="2"/>
      <c r="Q1243" s="2"/>
      <c r="R1243" s="2"/>
      <c r="S1243" s="2"/>
    </row>
    <row r="1244">
      <c r="A1244" s="26" t="s">
        <v>2361</v>
      </c>
      <c r="B1244" s="27">
        <v>182901.0</v>
      </c>
      <c r="C1244" s="27" t="s">
        <v>2362</v>
      </c>
      <c r="D1244" s="28" t="s">
        <v>28</v>
      </c>
      <c r="E1244" s="28">
        <v>630.0</v>
      </c>
      <c r="F1244" s="28">
        <v>78.0</v>
      </c>
      <c r="G1244" s="28">
        <v>0.0</v>
      </c>
      <c r="H1244" s="28" t="s">
        <v>395</v>
      </c>
      <c r="I1244" s="30" t="s">
        <v>230</v>
      </c>
      <c r="J1244" s="30" t="s">
        <v>1387</v>
      </c>
      <c r="K1244" s="31" t="s">
        <v>24</v>
      </c>
      <c r="L1244" s="32" t="s">
        <v>853</v>
      </c>
      <c r="M1244" s="33"/>
      <c r="N1244" s="34"/>
      <c r="O1244" s="34"/>
      <c r="P1244" s="2"/>
      <c r="Q1244" s="2"/>
      <c r="R1244" s="2"/>
      <c r="S1244" s="2"/>
    </row>
    <row r="1245">
      <c r="A1245" s="26" t="s">
        <v>2363</v>
      </c>
      <c r="B1245" s="27">
        <v>182901.0</v>
      </c>
      <c r="C1245" s="27" t="s">
        <v>2364</v>
      </c>
      <c r="D1245" s="28" t="s">
        <v>28</v>
      </c>
      <c r="E1245" s="28">
        <v>630.0</v>
      </c>
      <c r="F1245" s="28">
        <v>78.0</v>
      </c>
      <c r="G1245" s="28">
        <v>0.0</v>
      </c>
      <c r="H1245" s="28" t="s">
        <v>395</v>
      </c>
      <c r="I1245" s="30" t="s">
        <v>230</v>
      </c>
      <c r="J1245" s="30" t="s">
        <v>1387</v>
      </c>
      <c r="K1245" s="31" t="s">
        <v>24</v>
      </c>
      <c r="L1245" s="32" t="s">
        <v>25</v>
      </c>
      <c r="M1245" s="33"/>
      <c r="N1245" s="34"/>
      <c r="O1245" s="34"/>
      <c r="P1245" s="2"/>
      <c r="Q1245" s="2"/>
      <c r="R1245" s="2"/>
      <c r="S1245" s="2"/>
    </row>
    <row r="1246">
      <c r="A1246" s="26" t="s">
        <v>2365</v>
      </c>
      <c r="B1246" s="42"/>
      <c r="C1246" s="42"/>
      <c r="D1246" s="28" t="s">
        <v>28</v>
      </c>
      <c r="E1246" s="28">
        <v>1352.4</v>
      </c>
      <c r="F1246" s="28">
        <v>168.0</v>
      </c>
      <c r="G1246" s="28">
        <v>0.0</v>
      </c>
      <c r="H1246" s="28" t="s">
        <v>164</v>
      </c>
      <c r="I1246" s="30" t="s">
        <v>92</v>
      </c>
      <c r="J1246" s="30">
        <v>0.0</v>
      </c>
      <c r="K1246" s="31" t="s">
        <v>115</v>
      </c>
      <c r="L1246" s="32" t="s">
        <v>853</v>
      </c>
      <c r="M1246" s="33"/>
      <c r="N1246" s="34"/>
      <c r="O1246" s="34"/>
      <c r="P1246" s="2"/>
      <c r="Q1246" s="2"/>
      <c r="R1246" s="2"/>
      <c r="S1246" s="2"/>
    </row>
    <row r="1247">
      <c r="A1247" s="26" t="s">
        <v>2366</v>
      </c>
      <c r="B1247" s="27">
        <v>183001.0</v>
      </c>
      <c r="C1247" s="27" t="s">
        <v>2367</v>
      </c>
      <c r="D1247" s="28" t="s">
        <v>28</v>
      </c>
      <c r="E1247" s="28">
        <v>1352.4</v>
      </c>
      <c r="F1247" s="28">
        <v>168.0</v>
      </c>
      <c r="G1247" s="28">
        <v>0.0</v>
      </c>
      <c r="H1247" s="28" t="s">
        <v>164</v>
      </c>
      <c r="I1247" s="30" t="s">
        <v>92</v>
      </c>
      <c r="J1247" s="30">
        <v>0.0</v>
      </c>
      <c r="K1247" s="31" t="s">
        <v>115</v>
      </c>
      <c r="L1247" s="32" t="s">
        <v>183</v>
      </c>
      <c r="M1247" s="33"/>
      <c r="N1247" s="34"/>
      <c r="O1247" s="34"/>
      <c r="P1247" s="2"/>
      <c r="Q1247" s="2"/>
      <c r="R1247" s="2"/>
      <c r="S1247" s="2"/>
    </row>
    <row r="1248">
      <c r="A1248" s="26" t="s">
        <v>2368</v>
      </c>
      <c r="B1248" s="27">
        <v>183001.0</v>
      </c>
      <c r="C1248" s="27" t="s">
        <v>2369</v>
      </c>
      <c r="D1248" s="28" t="s">
        <v>28</v>
      </c>
      <c r="E1248" s="28">
        <v>1352.4</v>
      </c>
      <c r="F1248" s="28">
        <v>168.0</v>
      </c>
      <c r="G1248" s="28">
        <v>0.0</v>
      </c>
      <c r="H1248" s="28" t="s">
        <v>809</v>
      </c>
      <c r="I1248" s="30" t="s">
        <v>87</v>
      </c>
      <c r="J1248" s="30">
        <v>0.0</v>
      </c>
      <c r="K1248" s="31" t="s">
        <v>24</v>
      </c>
      <c r="L1248" s="32" t="s">
        <v>1584</v>
      </c>
      <c r="M1248" s="33"/>
      <c r="N1248" s="34"/>
      <c r="O1248" s="34"/>
      <c r="P1248" s="2"/>
      <c r="Q1248" s="2"/>
      <c r="R1248" s="2"/>
      <c r="S1248" s="2"/>
    </row>
    <row r="1249">
      <c r="A1249" s="26" t="s">
        <v>2370</v>
      </c>
      <c r="B1249" s="27">
        <v>183901.0</v>
      </c>
      <c r="C1249" s="27" t="s">
        <v>2371</v>
      </c>
      <c r="D1249" s="28" t="s">
        <v>28</v>
      </c>
      <c r="E1249" s="28">
        <v>1008.0</v>
      </c>
      <c r="F1249" s="28">
        <v>125.0</v>
      </c>
      <c r="G1249" s="28">
        <v>0.0</v>
      </c>
      <c r="H1249" s="28">
        <v>9916.0</v>
      </c>
      <c r="I1249" s="30" t="s">
        <v>66</v>
      </c>
      <c r="J1249" s="30" t="s">
        <v>196</v>
      </c>
      <c r="K1249" s="31" t="s">
        <v>58</v>
      </c>
      <c r="L1249" s="32" t="s">
        <v>542</v>
      </c>
      <c r="M1249" s="33"/>
      <c r="N1249" s="36">
        <v>714502.0</v>
      </c>
      <c r="O1249" s="34"/>
      <c r="P1249" s="2"/>
      <c r="Q1249" s="2"/>
      <c r="R1249" s="2"/>
      <c r="S1249" s="2"/>
    </row>
    <row r="1250">
      <c r="A1250" s="26" t="s">
        <v>2372</v>
      </c>
      <c r="B1250" s="27">
        <v>183902.0</v>
      </c>
      <c r="C1250" s="27" t="s">
        <v>2373</v>
      </c>
      <c r="D1250" s="28" t="s">
        <v>28</v>
      </c>
      <c r="E1250" s="28">
        <v>693.0</v>
      </c>
      <c r="F1250" s="28">
        <v>86.0</v>
      </c>
      <c r="G1250" s="28">
        <v>0.0</v>
      </c>
      <c r="H1250" s="28" t="s">
        <v>383</v>
      </c>
      <c r="I1250" s="30" t="s">
        <v>176</v>
      </c>
      <c r="J1250" s="30">
        <v>0.0</v>
      </c>
      <c r="K1250" s="30" t="s">
        <v>24</v>
      </c>
      <c r="L1250" s="30" t="s">
        <v>209</v>
      </c>
      <c r="M1250" s="38"/>
      <c r="N1250" s="43"/>
      <c r="O1250" s="34"/>
      <c r="P1250" s="2"/>
      <c r="Q1250" s="2"/>
      <c r="R1250" s="2"/>
      <c r="S1250" s="2"/>
    </row>
    <row r="1251">
      <c r="A1251" s="26" t="s">
        <v>2374</v>
      </c>
      <c r="B1251" s="27">
        <v>183902.0</v>
      </c>
      <c r="C1251" s="27" t="s">
        <v>2375</v>
      </c>
      <c r="D1251" s="28" t="s">
        <v>28</v>
      </c>
      <c r="E1251" s="28">
        <v>1352.4</v>
      </c>
      <c r="F1251" s="28">
        <v>168.0</v>
      </c>
      <c r="G1251" s="28">
        <v>0.0</v>
      </c>
      <c r="H1251" s="28" t="s">
        <v>91</v>
      </c>
      <c r="I1251" s="30" t="s">
        <v>230</v>
      </c>
      <c r="J1251" s="30">
        <v>0.0</v>
      </c>
      <c r="K1251" s="31" t="s">
        <v>115</v>
      </c>
      <c r="L1251" s="32" t="s">
        <v>1107</v>
      </c>
      <c r="M1251" s="33"/>
      <c r="N1251" s="36">
        <v>712601.0</v>
      </c>
      <c r="O1251" s="34"/>
      <c r="P1251" s="2"/>
      <c r="Q1251" s="2"/>
      <c r="R1251" s="2"/>
      <c r="S1251" s="2"/>
    </row>
    <row r="1252">
      <c r="A1252" s="26" t="s">
        <v>2376</v>
      </c>
      <c r="B1252" s="27">
        <v>183901.0</v>
      </c>
      <c r="C1252" s="27" t="s">
        <v>2377</v>
      </c>
      <c r="D1252" s="28" t="s">
        <v>28</v>
      </c>
      <c r="E1252" s="28">
        <v>1352.4</v>
      </c>
      <c r="F1252" s="28">
        <v>168.0</v>
      </c>
      <c r="G1252" s="28">
        <v>0.0</v>
      </c>
      <c r="H1252" s="28" t="s">
        <v>395</v>
      </c>
      <c r="I1252" s="30" t="s">
        <v>87</v>
      </c>
      <c r="J1252" s="30" t="s">
        <v>579</v>
      </c>
      <c r="K1252" s="31">
        <v>0.0</v>
      </c>
      <c r="L1252" s="32" t="s">
        <v>143</v>
      </c>
      <c r="M1252" s="33"/>
      <c r="N1252" s="34"/>
      <c r="O1252" s="34"/>
      <c r="P1252" s="2"/>
      <c r="Q1252" s="2"/>
      <c r="R1252" s="2"/>
      <c r="S1252" s="2"/>
    </row>
    <row r="1253">
      <c r="A1253" s="26" t="s">
        <v>2378</v>
      </c>
      <c r="B1253" s="27">
        <v>183901.0</v>
      </c>
      <c r="C1253" s="27" t="s">
        <v>2379</v>
      </c>
      <c r="D1253" s="28" t="s">
        <v>28</v>
      </c>
      <c r="E1253" s="28">
        <v>630.0</v>
      </c>
      <c r="F1253" s="28">
        <v>78.0</v>
      </c>
      <c r="G1253" s="28">
        <v>0.0</v>
      </c>
      <c r="H1253" s="28" t="s">
        <v>395</v>
      </c>
      <c r="I1253" s="30" t="s">
        <v>87</v>
      </c>
      <c r="J1253" s="30" t="s">
        <v>579</v>
      </c>
      <c r="K1253" s="31" t="s">
        <v>24</v>
      </c>
      <c r="L1253" s="32" t="s">
        <v>853</v>
      </c>
      <c r="M1253" s="33"/>
      <c r="N1253" s="34"/>
      <c r="O1253" s="34"/>
      <c r="P1253" s="2"/>
      <c r="Q1253" s="2"/>
      <c r="R1253" s="2"/>
      <c r="S1253" s="2"/>
    </row>
    <row r="1254">
      <c r="A1254" s="26" t="s">
        <v>2380</v>
      </c>
      <c r="B1254" s="27">
        <v>183901.0</v>
      </c>
      <c r="C1254" s="27" t="s">
        <v>2381</v>
      </c>
      <c r="D1254" s="28" t="s">
        <v>28</v>
      </c>
      <c r="E1254" s="28">
        <v>630.0</v>
      </c>
      <c r="F1254" s="28">
        <v>78.0</v>
      </c>
      <c r="G1254" s="28">
        <v>0.0</v>
      </c>
      <c r="H1254" s="28" t="s">
        <v>395</v>
      </c>
      <c r="I1254" s="30" t="s">
        <v>87</v>
      </c>
      <c r="J1254" s="30" t="s">
        <v>579</v>
      </c>
      <c r="K1254" s="31" t="s">
        <v>58</v>
      </c>
      <c r="L1254" s="32" t="s">
        <v>25</v>
      </c>
      <c r="M1254" s="33"/>
      <c r="N1254" s="36">
        <v>712003.0</v>
      </c>
      <c r="O1254" s="34"/>
      <c r="P1254" s="2"/>
      <c r="Q1254" s="2"/>
      <c r="R1254" s="2"/>
      <c r="S1254" s="2"/>
    </row>
    <row r="1255">
      <c r="A1255" s="26" t="s">
        <v>2382</v>
      </c>
      <c r="B1255" s="27">
        <v>184001.0</v>
      </c>
      <c r="C1255" s="27" t="s">
        <v>2383</v>
      </c>
      <c r="D1255" s="28" t="s">
        <v>28</v>
      </c>
      <c r="E1255" s="28">
        <v>630.0</v>
      </c>
      <c r="F1255" s="28">
        <v>78.0</v>
      </c>
      <c r="G1255" s="28">
        <v>0.0</v>
      </c>
      <c r="H1255" s="28" t="s">
        <v>395</v>
      </c>
      <c r="I1255" s="30" t="s">
        <v>230</v>
      </c>
      <c r="J1255" s="30" t="s">
        <v>1387</v>
      </c>
      <c r="K1255" s="31" t="s">
        <v>24</v>
      </c>
      <c r="L1255" s="32" t="s">
        <v>853</v>
      </c>
      <c r="M1255" s="33"/>
      <c r="N1255" s="34"/>
      <c r="O1255" s="34"/>
      <c r="P1255" s="2"/>
      <c r="Q1255" s="2"/>
      <c r="R1255" s="2"/>
      <c r="S1255" s="2"/>
    </row>
    <row r="1256">
      <c r="A1256" s="26" t="s">
        <v>2384</v>
      </c>
      <c r="B1256" s="27">
        <v>184001.0</v>
      </c>
      <c r="C1256" s="27" t="s">
        <v>2385</v>
      </c>
      <c r="D1256" s="28" t="s">
        <v>28</v>
      </c>
      <c r="E1256" s="28">
        <v>630.0</v>
      </c>
      <c r="F1256" s="28">
        <v>78.0</v>
      </c>
      <c r="G1256" s="28">
        <v>0.0</v>
      </c>
      <c r="H1256" s="28" t="s">
        <v>395</v>
      </c>
      <c r="I1256" s="30" t="s">
        <v>230</v>
      </c>
      <c r="J1256" s="30" t="s">
        <v>1387</v>
      </c>
      <c r="K1256" s="31" t="s">
        <v>24</v>
      </c>
      <c r="L1256" s="32" t="s">
        <v>25</v>
      </c>
      <c r="M1256" s="33"/>
      <c r="N1256" s="34"/>
      <c r="O1256" s="34"/>
      <c r="P1256" s="2"/>
      <c r="Q1256" s="2"/>
      <c r="R1256" s="2"/>
      <c r="S1256" s="2"/>
    </row>
    <row r="1257">
      <c r="A1257" s="26" t="s">
        <v>2386</v>
      </c>
      <c r="B1257" s="27">
        <v>184101.0</v>
      </c>
      <c r="C1257" s="27" t="s">
        <v>2387</v>
      </c>
      <c r="D1257" s="28" t="s">
        <v>21</v>
      </c>
      <c r="E1257" s="28">
        <v>604.8</v>
      </c>
      <c r="F1257" s="28">
        <v>75.0</v>
      </c>
      <c r="G1257" s="28" t="s">
        <v>290</v>
      </c>
      <c r="H1257" s="28" t="s">
        <v>2388</v>
      </c>
      <c r="I1257" s="30" t="s">
        <v>565</v>
      </c>
      <c r="J1257" s="30">
        <v>0.0</v>
      </c>
      <c r="K1257" s="31">
        <v>0.0</v>
      </c>
      <c r="L1257" s="32" t="s">
        <v>587</v>
      </c>
      <c r="M1257" s="33"/>
      <c r="N1257" s="34"/>
      <c r="O1257" s="34"/>
      <c r="P1257" s="2"/>
      <c r="Q1257" s="2"/>
      <c r="R1257" s="2"/>
      <c r="S1257" s="2"/>
    </row>
    <row r="1258">
      <c r="A1258" s="26" t="s">
        <v>2389</v>
      </c>
      <c r="B1258" s="27">
        <v>184101.0</v>
      </c>
      <c r="C1258" s="27" t="s">
        <v>2390</v>
      </c>
      <c r="D1258" s="28" t="s">
        <v>21</v>
      </c>
      <c r="E1258" s="28">
        <v>604.8</v>
      </c>
      <c r="F1258" s="28">
        <v>75.0</v>
      </c>
      <c r="G1258" s="28" t="s">
        <v>290</v>
      </c>
      <c r="H1258" s="28" t="s">
        <v>2391</v>
      </c>
      <c r="I1258" s="30" t="s">
        <v>565</v>
      </c>
      <c r="J1258" s="30">
        <v>0.0</v>
      </c>
      <c r="K1258" s="31">
        <v>0.0</v>
      </c>
      <c r="L1258" s="32" t="s">
        <v>152</v>
      </c>
      <c r="M1258" s="33"/>
      <c r="N1258" s="34"/>
      <c r="O1258" s="34"/>
      <c r="P1258" s="2"/>
      <c r="Q1258" s="2"/>
      <c r="R1258" s="2"/>
      <c r="S1258" s="2"/>
    </row>
    <row r="1259">
      <c r="A1259" s="26" t="s">
        <v>2392</v>
      </c>
      <c r="B1259" s="42"/>
      <c r="C1259" s="42"/>
      <c r="D1259" s="28" t="s">
        <v>28</v>
      </c>
      <c r="E1259" s="28">
        <v>1352.4</v>
      </c>
      <c r="F1259" s="28">
        <v>168.0</v>
      </c>
      <c r="G1259" s="28">
        <v>0.0</v>
      </c>
      <c r="H1259" s="28" t="s">
        <v>91</v>
      </c>
      <c r="I1259" s="30" t="s">
        <v>92</v>
      </c>
      <c r="J1259" s="30">
        <v>0.0</v>
      </c>
      <c r="K1259" s="31" t="s">
        <v>24</v>
      </c>
      <c r="L1259" s="32" t="s">
        <v>853</v>
      </c>
      <c r="M1259" s="33"/>
      <c r="N1259" s="34"/>
      <c r="O1259" s="34"/>
      <c r="P1259" s="2"/>
      <c r="Q1259" s="2"/>
      <c r="R1259" s="2"/>
      <c r="S1259" s="2"/>
    </row>
    <row r="1260">
      <c r="A1260" s="26" t="s">
        <v>2393</v>
      </c>
      <c r="B1260" s="27">
        <v>184201.0</v>
      </c>
      <c r="C1260" s="27" t="s">
        <v>2394</v>
      </c>
      <c r="D1260" s="28" t="s">
        <v>28</v>
      </c>
      <c r="E1260" s="28">
        <v>630.0</v>
      </c>
      <c r="F1260" s="28">
        <v>78.0</v>
      </c>
      <c r="G1260" s="28">
        <v>0.0</v>
      </c>
      <c r="H1260" s="28" t="s">
        <v>395</v>
      </c>
      <c r="I1260" s="30" t="s">
        <v>87</v>
      </c>
      <c r="J1260" s="30" t="s">
        <v>2395</v>
      </c>
      <c r="K1260" s="31" t="s">
        <v>58</v>
      </c>
      <c r="L1260" s="32" t="s">
        <v>143</v>
      </c>
      <c r="M1260" s="33"/>
      <c r="N1260" s="34"/>
      <c r="O1260" s="34"/>
      <c r="P1260" s="2"/>
      <c r="Q1260" s="2"/>
      <c r="R1260" s="2"/>
      <c r="S1260" s="2"/>
    </row>
    <row r="1261">
      <c r="A1261" s="26" t="s">
        <v>2396</v>
      </c>
      <c r="B1261" s="27">
        <v>184201.0</v>
      </c>
      <c r="C1261" s="27" t="s">
        <v>2397</v>
      </c>
      <c r="D1261" s="28" t="s">
        <v>28</v>
      </c>
      <c r="E1261" s="28">
        <v>630.0</v>
      </c>
      <c r="F1261" s="28">
        <v>78.0</v>
      </c>
      <c r="G1261" s="28">
        <v>0.0</v>
      </c>
      <c r="H1261" s="28" t="s">
        <v>395</v>
      </c>
      <c r="I1261" s="30" t="s">
        <v>87</v>
      </c>
      <c r="J1261" s="30" t="s">
        <v>2395</v>
      </c>
      <c r="K1261" s="31" t="s">
        <v>24</v>
      </c>
      <c r="L1261" s="32" t="s">
        <v>853</v>
      </c>
      <c r="M1261" s="33"/>
      <c r="N1261" s="34"/>
      <c r="O1261" s="34"/>
      <c r="P1261" s="2"/>
      <c r="Q1261" s="2"/>
      <c r="R1261" s="2"/>
      <c r="S1261" s="2"/>
    </row>
    <row r="1262">
      <c r="A1262" s="26" t="s">
        <v>2398</v>
      </c>
      <c r="B1262" s="27">
        <v>184201.0</v>
      </c>
      <c r="C1262" s="27" t="s">
        <v>2399</v>
      </c>
      <c r="D1262" s="28" t="s">
        <v>28</v>
      </c>
      <c r="E1262" s="28">
        <v>630.0</v>
      </c>
      <c r="F1262" s="28">
        <v>78.0</v>
      </c>
      <c r="G1262" s="28">
        <v>0.0</v>
      </c>
      <c r="H1262" s="28" t="s">
        <v>395</v>
      </c>
      <c r="I1262" s="30" t="s">
        <v>87</v>
      </c>
      <c r="J1262" s="30" t="s">
        <v>396</v>
      </c>
      <c r="K1262" s="31" t="s">
        <v>58</v>
      </c>
      <c r="L1262" s="32" t="s">
        <v>25</v>
      </c>
      <c r="M1262" s="33"/>
      <c r="N1262" s="36">
        <v>712003.0</v>
      </c>
      <c r="O1262" s="34"/>
      <c r="P1262" s="2"/>
      <c r="Q1262" s="2"/>
      <c r="R1262" s="2"/>
      <c r="S1262" s="2"/>
    </row>
    <row r="1263">
      <c r="A1263" s="26" t="s">
        <v>2400</v>
      </c>
      <c r="B1263" s="27">
        <v>184301.0</v>
      </c>
      <c r="C1263" s="27" t="s">
        <v>2401</v>
      </c>
      <c r="D1263" s="28" t="s">
        <v>28</v>
      </c>
      <c r="E1263" s="28">
        <v>1008.0</v>
      </c>
      <c r="F1263" s="28">
        <v>125.0</v>
      </c>
      <c r="G1263" s="28">
        <v>0.0</v>
      </c>
      <c r="H1263" s="28">
        <v>9916.0</v>
      </c>
      <c r="I1263" s="30" t="s">
        <v>66</v>
      </c>
      <c r="J1263" s="30" t="s">
        <v>196</v>
      </c>
      <c r="K1263" s="31" t="s">
        <v>58</v>
      </c>
      <c r="L1263" s="32" t="s">
        <v>542</v>
      </c>
      <c r="M1263" s="33"/>
      <c r="N1263" s="36">
        <v>714506.0</v>
      </c>
      <c r="O1263" s="34"/>
      <c r="P1263" s="2"/>
      <c r="Q1263" s="2"/>
      <c r="R1263" s="2"/>
      <c r="S1263" s="2"/>
    </row>
    <row r="1264">
      <c r="A1264" s="26" t="s">
        <v>2402</v>
      </c>
      <c r="B1264" s="27">
        <v>184401.0</v>
      </c>
      <c r="C1264" s="27" t="s">
        <v>2403</v>
      </c>
      <c r="D1264" s="28" t="s">
        <v>28</v>
      </c>
      <c r="E1264" s="28">
        <v>1008.0</v>
      </c>
      <c r="F1264" s="28">
        <v>125.0</v>
      </c>
      <c r="G1264" s="28">
        <v>0.0</v>
      </c>
      <c r="H1264" s="28">
        <v>9916.0</v>
      </c>
      <c r="I1264" s="30" t="s">
        <v>66</v>
      </c>
      <c r="J1264" s="30">
        <v>0.0</v>
      </c>
      <c r="K1264" s="31" t="s">
        <v>24</v>
      </c>
      <c r="L1264" s="32" t="s">
        <v>542</v>
      </c>
      <c r="M1264" s="33"/>
      <c r="N1264" s="34"/>
      <c r="O1264" s="34"/>
      <c r="P1264" s="2"/>
      <c r="Q1264" s="2"/>
      <c r="R1264" s="2"/>
      <c r="S1264" s="2"/>
    </row>
    <row r="1265">
      <c r="A1265" s="26" t="s">
        <v>2404</v>
      </c>
      <c r="B1265" s="27">
        <v>184401.0</v>
      </c>
      <c r="C1265" s="27" t="s">
        <v>2405</v>
      </c>
      <c r="D1265" s="28" t="s">
        <v>28</v>
      </c>
      <c r="E1265" s="28">
        <v>1352.4</v>
      </c>
      <c r="F1265" s="28">
        <v>168.0</v>
      </c>
      <c r="G1265" s="28">
        <v>0.0</v>
      </c>
      <c r="H1265" s="28" t="s">
        <v>164</v>
      </c>
      <c r="I1265" s="30" t="s">
        <v>92</v>
      </c>
      <c r="J1265" s="30">
        <v>0.0</v>
      </c>
      <c r="K1265" s="31" t="s">
        <v>115</v>
      </c>
      <c r="L1265" s="32" t="s">
        <v>143</v>
      </c>
      <c r="M1265" s="33"/>
      <c r="N1265" s="34"/>
      <c r="O1265" s="34"/>
      <c r="P1265" s="2"/>
      <c r="Q1265" s="2"/>
      <c r="R1265" s="2"/>
      <c r="S1265" s="2"/>
    </row>
    <row r="1266">
      <c r="A1266" s="26" t="s">
        <v>2406</v>
      </c>
      <c r="B1266" s="27">
        <v>184401.0</v>
      </c>
      <c r="C1266" s="27" t="s">
        <v>2407</v>
      </c>
      <c r="D1266" s="28" t="s">
        <v>28</v>
      </c>
      <c r="E1266" s="28">
        <v>105.0</v>
      </c>
      <c r="F1266" s="28">
        <v>2.0</v>
      </c>
      <c r="G1266" s="28">
        <v>0.0</v>
      </c>
      <c r="H1266" s="28" t="s">
        <v>2408</v>
      </c>
      <c r="I1266" s="30">
        <v>0.0</v>
      </c>
      <c r="J1266" s="30">
        <v>0.0</v>
      </c>
      <c r="K1266" s="31" t="s">
        <v>24</v>
      </c>
      <c r="L1266" s="32" t="s">
        <v>25</v>
      </c>
      <c r="M1266" s="33"/>
      <c r="N1266" s="34"/>
      <c r="O1266" s="34"/>
      <c r="P1266" s="2"/>
      <c r="Q1266" s="2"/>
      <c r="R1266" s="2"/>
      <c r="S1266" s="2"/>
    </row>
    <row r="1267">
      <c r="A1267" s="26" t="s">
        <v>2409</v>
      </c>
      <c r="B1267" s="27">
        <v>184501.0</v>
      </c>
      <c r="C1267" s="27" t="s">
        <v>2410</v>
      </c>
      <c r="D1267" s="28" t="s">
        <v>28</v>
      </c>
      <c r="E1267" s="28">
        <v>1008.0</v>
      </c>
      <c r="F1267" s="28">
        <v>125.0</v>
      </c>
      <c r="G1267" s="28">
        <v>0.0</v>
      </c>
      <c r="H1267" s="28">
        <v>9916.0</v>
      </c>
      <c r="I1267" s="30" t="s">
        <v>66</v>
      </c>
      <c r="J1267" s="30" t="s">
        <v>196</v>
      </c>
      <c r="K1267" s="31" t="s">
        <v>58</v>
      </c>
      <c r="L1267" s="32" t="s">
        <v>542</v>
      </c>
      <c r="M1267" s="33"/>
      <c r="N1267" s="36">
        <v>714504.0</v>
      </c>
      <c r="O1267" s="34"/>
      <c r="P1267" s="2"/>
      <c r="Q1267" s="2"/>
      <c r="R1267" s="2"/>
      <c r="S1267" s="2"/>
    </row>
    <row r="1268">
      <c r="A1268" s="26" t="s">
        <v>2411</v>
      </c>
      <c r="B1268" s="27">
        <v>184501.0</v>
      </c>
      <c r="C1268" s="27" t="s">
        <v>2412</v>
      </c>
      <c r="D1268" s="28" t="s">
        <v>28</v>
      </c>
      <c r="E1268" s="28">
        <v>1352.4</v>
      </c>
      <c r="F1268" s="28">
        <v>168.0</v>
      </c>
      <c r="G1268" s="28">
        <v>0.0</v>
      </c>
      <c r="H1268" s="28" t="s">
        <v>91</v>
      </c>
      <c r="I1268" s="30" t="s">
        <v>92</v>
      </c>
      <c r="J1268" s="30">
        <v>0.0</v>
      </c>
      <c r="K1268" s="31" t="s">
        <v>24</v>
      </c>
      <c r="L1268" s="32" t="s">
        <v>2413</v>
      </c>
      <c r="M1268" s="33"/>
      <c r="N1268" s="34"/>
      <c r="O1268" s="34"/>
      <c r="P1268" s="2"/>
      <c r="Q1268" s="2"/>
      <c r="R1268" s="2"/>
      <c r="S1268" s="2"/>
    </row>
    <row r="1269">
      <c r="A1269" s="26" t="s">
        <v>2414</v>
      </c>
      <c r="B1269" s="27">
        <v>184602.0</v>
      </c>
      <c r="C1269" s="27" t="s">
        <v>2415</v>
      </c>
      <c r="D1269" s="28" t="s">
        <v>28</v>
      </c>
      <c r="E1269" s="28">
        <v>1352.4</v>
      </c>
      <c r="F1269" s="28">
        <v>168.0</v>
      </c>
      <c r="G1269" s="28">
        <v>0.0</v>
      </c>
      <c r="H1269" s="28" t="s">
        <v>809</v>
      </c>
      <c r="I1269" s="30" t="s">
        <v>87</v>
      </c>
      <c r="J1269" s="30">
        <v>0.0</v>
      </c>
      <c r="K1269" s="31" t="s">
        <v>115</v>
      </c>
      <c r="L1269" s="32" t="s">
        <v>1584</v>
      </c>
      <c r="M1269" s="33"/>
      <c r="N1269" s="34"/>
      <c r="O1269" s="34"/>
      <c r="P1269" s="2"/>
      <c r="Q1269" s="2"/>
      <c r="R1269" s="2"/>
      <c r="S1269" s="2"/>
    </row>
    <row r="1270">
      <c r="A1270" s="26" t="s">
        <v>2416</v>
      </c>
      <c r="B1270" s="27">
        <v>184601.0</v>
      </c>
      <c r="C1270" s="27" t="s">
        <v>2417</v>
      </c>
      <c r="D1270" s="28" t="s">
        <v>28</v>
      </c>
      <c r="E1270" s="28">
        <v>1352.4</v>
      </c>
      <c r="F1270" s="28">
        <v>168.0</v>
      </c>
      <c r="G1270" s="28">
        <v>0.0</v>
      </c>
      <c r="H1270" s="28" t="s">
        <v>91</v>
      </c>
      <c r="I1270" s="30" t="s">
        <v>92</v>
      </c>
      <c r="J1270" s="30">
        <v>0.0</v>
      </c>
      <c r="K1270" s="31">
        <v>0.0</v>
      </c>
      <c r="L1270" s="32" t="s">
        <v>93</v>
      </c>
      <c r="M1270" s="33"/>
      <c r="N1270" s="36">
        <v>714207.0</v>
      </c>
      <c r="O1270" s="36">
        <v>713103.0</v>
      </c>
      <c r="P1270" s="2"/>
      <c r="Q1270" s="2"/>
      <c r="R1270" s="2"/>
      <c r="S1270" s="2"/>
    </row>
    <row r="1271">
      <c r="A1271" s="26" t="s">
        <v>2418</v>
      </c>
      <c r="B1271" s="27">
        <v>184601.0</v>
      </c>
      <c r="C1271" s="27" t="s">
        <v>2419</v>
      </c>
      <c r="D1271" s="28" t="s">
        <v>28</v>
      </c>
      <c r="E1271" s="28">
        <v>1352.4</v>
      </c>
      <c r="F1271" s="28">
        <v>168.0</v>
      </c>
      <c r="G1271" s="28">
        <v>0.0</v>
      </c>
      <c r="H1271" s="28" t="s">
        <v>164</v>
      </c>
      <c r="I1271" s="30" t="s">
        <v>92</v>
      </c>
      <c r="J1271" s="30">
        <v>0.0</v>
      </c>
      <c r="K1271" s="31" t="s">
        <v>115</v>
      </c>
      <c r="L1271" s="32" t="s">
        <v>67</v>
      </c>
      <c r="M1271" s="33"/>
      <c r="N1271" s="36">
        <v>714303.0</v>
      </c>
      <c r="O1271" s="34"/>
      <c r="P1271" s="2"/>
      <c r="Q1271" s="2"/>
      <c r="R1271" s="2"/>
      <c r="S1271" s="2"/>
    </row>
    <row r="1272">
      <c r="A1272" s="26" t="s">
        <v>2420</v>
      </c>
      <c r="B1272" s="27">
        <v>184601.0</v>
      </c>
      <c r="C1272" s="27" t="s">
        <v>2421</v>
      </c>
      <c r="D1272" s="28" t="s">
        <v>28</v>
      </c>
      <c r="E1272" s="28">
        <v>105.0</v>
      </c>
      <c r="F1272" s="28">
        <v>2.0</v>
      </c>
      <c r="G1272" s="28">
        <v>0.0</v>
      </c>
      <c r="H1272" s="28" t="s">
        <v>2408</v>
      </c>
      <c r="I1272" s="30">
        <v>0.0</v>
      </c>
      <c r="J1272" s="30">
        <v>0.0</v>
      </c>
      <c r="K1272" s="31" t="s">
        <v>24</v>
      </c>
      <c r="L1272" s="32" t="s">
        <v>25</v>
      </c>
      <c r="M1272" s="33"/>
      <c r="N1272" s="34"/>
      <c r="O1272" s="34"/>
      <c r="P1272" s="2"/>
      <c r="Q1272" s="2"/>
      <c r="R1272" s="2"/>
      <c r="S1272" s="2"/>
    </row>
    <row r="1273">
      <c r="A1273" s="26" t="s">
        <v>2422</v>
      </c>
      <c r="B1273" s="27">
        <v>184701.0</v>
      </c>
      <c r="C1273" s="27" t="s">
        <v>2423</v>
      </c>
      <c r="D1273" s="28" t="s">
        <v>28</v>
      </c>
      <c r="E1273" s="28">
        <v>1352.4</v>
      </c>
      <c r="F1273" s="28">
        <v>168.0</v>
      </c>
      <c r="G1273" s="28">
        <v>0.0</v>
      </c>
      <c r="H1273" s="28" t="s">
        <v>91</v>
      </c>
      <c r="I1273" s="30" t="s">
        <v>66</v>
      </c>
      <c r="J1273" s="30">
        <v>0.0</v>
      </c>
      <c r="K1273" s="31" t="s">
        <v>24</v>
      </c>
      <c r="L1273" s="32" t="s">
        <v>67</v>
      </c>
      <c r="M1273" s="33"/>
      <c r="N1273" s="34"/>
      <c r="O1273" s="34"/>
      <c r="P1273" s="2"/>
      <c r="Q1273" s="2"/>
      <c r="R1273" s="2"/>
      <c r="S1273" s="2"/>
    </row>
    <row r="1274">
      <c r="A1274" s="26" t="s">
        <v>2424</v>
      </c>
      <c r="B1274" s="27">
        <v>184701.0</v>
      </c>
      <c r="C1274" s="27" t="s">
        <v>2425</v>
      </c>
      <c r="D1274" s="28" t="s">
        <v>28</v>
      </c>
      <c r="E1274" s="28">
        <v>693.0</v>
      </c>
      <c r="F1274" s="28">
        <v>86.0</v>
      </c>
      <c r="G1274" s="28" t="s">
        <v>65</v>
      </c>
      <c r="H1274" s="28" t="s">
        <v>2426</v>
      </c>
      <c r="I1274" s="30" t="s">
        <v>302</v>
      </c>
      <c r="J1274" s="30">
        <v>0.0</v>
      </c>
      <c r="K1274" s="31" t="s">
        <v>58</v>
      </c>
      <c r="L1274" s="32" t="s">
        <v>67</v>
      </c>
      <c r="M1274" s="33"/>
      <c r="N1274" s="36">
        <v>714301.0</v>
      </c>
      <c r="O1274" s="34"/>
      <c r="P1274" s="2"/>
      <c r="Q1274" s="2"/>
      <c r="R1274" s="2"/>
      <c r="S1274" s="2"/>
    </row>
    <row r="1275">
      <c r="A1275" s="26" t="s">
        <v>2427</v>
      </c>
      <c r="B1275" s="27">
        <v>184901.0</v>
      </c>
      <c r="C1275" s="27" t="s">
        <v>2428</v>
      </c>
      <c r="D1275" s="28" t="s">
        <v>28</v>
      </c>
      <c r="E1275" s="28">
        <v>1352.4</v>
      </c>
      <c r="F1275" s="28">
        <v>168.0</v>
      </c>
      <c r="G1275" s="28">
        <v>1.0</v>
      </c>
      <c r="H1275" s="28" t="s">
        <v>91</v>
      </c>
      <c r="I1275" s="38"/>
      <c r="J1275" s="38"/>
      <c r="K1275" s="31" t="s">
        <v>24</v>
      </c>
      <c r="L1275" s="32" t="s">
        <v>978</v>
      </c>
      <c r="M1275" s="33"/>
      <c r="N1275" s="34"/>
      <c r="O1275" s="34"/>
      <c r="P1275" s="2"/>
      <c r="Q1275" s="2"/>
      <c r="R1275" s="2"/>
      <c r="S1275" s="2"/>
    </row>
    <row r="1276">
      <c r="A1276" s="26" t="s">
        <v>2429</v>
      </c>
      <c r="B1276" s="27">
        <v>184901.0</v>
      </c>
      <c r="C1276" s="27" t="s">
        <v>2430</v>
      </c>
      <c r="D1276" s="28" t="s">
        <v>28</v>
      </c>
      <c r="E1276" s="28">
        <v>1352.4</v>
      </c>
      <c r="F1276" s="28">
        <v>168.0</v>
      </c>
      <c r="G1276" s="28">
        <v>0.0</v>
      </c>
      <c r="H1276" s="28" t="s">
        <v>164</v>
      </c>
      <c r="I1276" s="30" t="s">
        <v>92</v>
      </c>
      <c r="J1276" s="30">
        <v>0.0</v>
      </c>
      <c r="K1276" s="31" t="s">
        <v>24</v>
      </c>
      <c r="L1276" s="32" t="s">
        <v>143</v>
      </c>
      <c r="M1276" s="33"/>
      <c r="N1276" s="34"/>
      <c r="O1276" s="34"/>
      <c r="P1276" s="2"/>
      <c r="Q1276" s="2"/>
      <c r="R1276" s="2"/>
      <c r="S1276" s="2"/>
    </row>
    <row r="1277">
      <c r="A1277" s="26" t="s">
        <v>2431</v>
      </c>
      <c r="B1277" s="27">
        <v>184901.0</v>
      </c>
      <c r="C1277" s="27" t="s">
        <v>2432</v>
      </c>
      <c r="D1277" s="28" t="s">
        <v>21</v>
      </c>
      <c r="E1277" s="28">
        <v>453.6</v>
      </c>
      <c r="F1277" s="28">
        <v>56.0</v>
      </c>
      <c r="G1277" s="28">
        <v>0.0</v>
      </c>
      <c r="H1277" s="28" t="s">
        <v>293</v>
      </c>
      <c r="I1277" s="30" t="s">
        <v>23</v>
      </c>
      <c r="J1277" s="30">
        <v>0.0</v>
      </c>
      <c r="K1277" s="31" t="s">
        <v>24</v>
      </c>
      <c r="L1277" s="32" t="s">
        <v>143</v>
      </c>
      <c r="M1277" s="33"/>
      <c r="N1277" s="34"/>
      <c r="O1277" s="34"/>
      <c r="P1277" s="2"/>
      <c r="Q1277" s="2"/>
      <c r="R1277" s="2"/>
      <c r="S1277" s="2"/>
    </row>
    <row r="1278">
      <c r="A1278" s="26" t="s">
        <v>2433</v>
      </c>
      <c r="B1278" s="27">
        <v>184901.0</v>
      </c>
      <c r="C1278" s="27" t="s">
        <v>2434</v>
      </c>
      <c r="D1278" s="28" t="s">
        <v>28</v>
      </c>
      <c r="E1278" s="28">
        <v>1352.4</v>
      </c>
      <c r="F1278" s="28">
        <v>168.0</v>
      </c>
      <c r="G1278" s="28">
        <v>0.0</v>
      </c>
      <c r="H1278" s="28" t="s">
        <v>91</v>
      </c>
      <c r="I1278" s="30" t="s">
        <v>87</v>
      </c>
      <c r="J1278" s="30">
        <v>0.0</v>
      </c>
      <c r="K1278" s="31">
        <v>0.0</v>
      </c>
      <c r="L1278" s="32" t="s">
        <v>152</v>
      </c>
      <c r="M1278" s="33"/>
      <c r="N1278" s="36">
        <v>712602.0</v>
      </c>
      <c r="O1278" s="36">
        <v>714103.0</v>
      </c>
      <c r="P1278" s="2"/>
      <c r="Q1278" s="2"/>
      <c r="R1278" s="2"/>
      <c r="S1278" s="2"/>
    </row>
    <row r="1279">
      <c r="A1279" s="26" t="s">
        <v>2435</v>
      </c>
      <c r="B1279" s="27">
        <v>182401.0</v>
      </c>
      <c r="C1279" s="27" t="s">
        <v>2436</v>
      </c>
      <c r="D1279" s="28" t="s">
        <v>28</v>
      </c>
      <c r="E1279" s="28">
        <v>1352.4</v>
      </c>
      <c r="F1279" s="28">
        <v>168.0</v>
      </c>
      <c r="G1279" s="37"/>
      <c r="H1279" s="28" t="s">
        <v>91</v>
      </c>
      <c r="I1279" s="30" t="s">
        <v>87</v>
      </c>
      <c r="J1279" s="30">
        <v>0.0</v>
      </c>
      <c r="K1279" s="31">
        <v>0.0</v>
      </c>
      <c r="L1279" s="32" t="s">
        <v>587</v>
      </c>
      <c r="M1279" s="33"/>
      <c r="N1279" s="36">
        <v>200133.0</v>
      </c>
      <c r="O1279" s="36">
        <v>714604.0</v>
      </c>
      <c r="P1279" s="2"/>
      <c r="Q1279" s="2"/>
      <c r="R1279" s="2"/>
      <c r="S1279" s="2"/>
    </row>
    <row r="1280">
      <c r="A1280" s="26" t="s">
        <v>2437</v>
      </c>
      <c r="B1280" s="27">
        <v>183902.0</v>
      </c>
      <c r="C1280" s="27" t="s">
        <v>2438</v>
      </c>
      <c r="D1280" s="28" t="s">
        <v>28</v>
      </c>
      <c r="E1280" s="28">
        <v>693.0</v>
      </c>
      <c r="F1280" s="28">
        <v>86.05</v>
      </c>
      <c r="G1280" s="28">
        <v>0.0</v>
      </c>
      <c r="H1280" s="28" t="s">
        <v>2439</v>
      </c>
      <c r="I1280" s="30" t="s">
        <v>168</v>
      </c>
      <c r="J1280" s="30">
        <v>0.0</v>
      </c>
      <c r="K1280" s="31" t="s">
        <v>24</v>
      </c>
      <c r="L1280" s="32" t="s">
        <v>1107</v>
      </c>
      <c r="M1280" s="33"/>
      <c r="N1280" s="34"/>
      <c r="O1280" s="34"/>
      <c r="P1280" s="2"/>
      <c r="Q1280" s="2"/>
      <c r="R1280" s="2"/>
      <c r="S1280" s="2"/>
    </row>
    <row r="1281">
      <c r="A1281" s="26" t="s">
        <v>2440</v>
      </c>
      <c r="B1281" s="27">
        <v>185102.0</v>
      </c>
      <c r="C1281" s="27" t="s">
        <v>2441</v>
      </c>
      <c r="D1281" s="28" t="s">
        <v>28</v>
      </c>
      <c r="E1281" s="28">
        <v>1352.4</v>
      </c>
      <c r="F1281" s="28">
        <v>168.0</v>
      </c>
      <c r="G1281" s="28">
        <v>0.0</v>
      </c>
      <c r="H1281" s="28" t="s">
        <v>2279</v>
      </c>
      <c r="I1281" s="30" t="s">
        <v>87</v>
      </c>
      <c r="J1281" s="30">
        <v>0.0</v>
      </c>
      <c r="K1281" s="31" t="s">
        <v>24</v>
      </c>
      <c r="L1281" s="32" t="s">
        <v>1584</v>
      </c>
      <c r="M1281" s="33"/>
      <c r="N1281" s="34"/>
      <c r="O1281" s="34"/>
      <c r="P1281" s="2"/>
      <c r="Q1281" s="2"/>
      <c r="R1281" s="2"/>
      <c r="S1281" s="2"/>
    </row>
    <row r="1282">
      <c r="A1282" s="26" t="s">
        <v>2442</v>
      </c>
      <c r="B1282" s="42"/>
      <c r="C1282" s="27" t="s">
        <v>2443</v>
      </c>
      <c r="D1282" s="28" t="s">
        <v>28</v>
      </c>
      <c r="E1282" s="28">
        <v>1352.4</v>
      </c>
      <c r="F1282" s="28">
        <v>168.0</v>
      </c>
      <c r="G1282" s="28">
        <v>2.0</v>
      </c>
      <c r="H1282" s="28" t="s">
        <v>91</v>
      </c>
      <c r="I1282" s="38"/>
      <c r="J1282" s="38"/>
      <c r="K1282" s="31" t="s">
        <v>24</v>
      </c>
      <c r="L1282" s="32" t="s">
        <v>1107</v>
      </c>
      <c r="M1282" s="33"/>
      <c r="N1282" s="34"/>
      <c r="O1282" s="34"/>
      <c r="P1282" s="2"/>
      <c r="Q1282" s="2"/>
      <c r="R1282" s="2"/>
      <c r="S1282" s="2"/>
    </row>
    <row r="1283">
      <c r="A1283" s="26">
        <v>185404.0</v>
      </c>
      <c r="B1283" s="42"/>
      <c r="C1283" s="42"/>
      <c r="D1283" s="28" t="s">
        <v>28</v>
      </c>
      <c r="E1283" s="28">
        <v>1352.4</v>
      </c>
      <c r="F1283" s="28">
        <v>168.0</v>
      </c>
      <c r="G1283" s="28">
        <v>0.0</v>
      </c>
      <c r="H1283" s="28" t="s">
        <v>91</v>
      </c>
      <c r="I1283" s="30" t="s">
        <v>92</v>
      </c>
      <c r="J1283" s="30">
        <v>0.0</v>
      </c>
      <c r="K1283" s="31" t="s">
        <v>24</v>
      </c>
      <c r="L1283" s="32" t="s">
        <v>25</v>
      </c>
      <c r="M1283" s="33"/>
      <c r="N1283" s="34"/>
      <c r="O1283" s="34"/>
      <c r="P1283" s="2"/>
      <c r="Q1283" s="2"/>
      <c r="R1283" s="2"/>
      <c r="S1283" s="2"/>
    </row>
    <row r="1284">
      <c r="A1284" s="26" t="s">
        <v>2444</v>
      </c>
      <c r="B1284" s="27">
        <v>185401.0</v>
      </c>
      <c r="C1284" s="27" t="s">
        <v>2445</v>
      </c>
      <c r="D1284" s="28" t="s">
        <v>28</v>
      </c>
      <c r="E1284" s="28">
        <v>1352.4</v>
      </c>
      <c r="F1284" s="28">
        <v>168.0</v>
      </c>
      <c r="G1284" s="28">
        <v>0.0</v>
      </c>
      <c r="H1284" s="28" t="s">
        <v>91</v>
      </c>
      <c r="I1284" s="30" t="s">
        <v>92</v>
      </c>
      <c r="J1284" s="30">
        <v>0.0</v>
      </c>
      <c r="K1284" s="31">
        <v>0.0</v>
      </c>
      <c r="L1284" s="32" t="s">
        <v>192</v>
      </c>
      <c r="M1284" s="33"/>
      <c r="N1284" s="34"/>
      <c r="O1284" s="34"/>
      <c r="P1284" s="2"/>
      <c r="Q1284" s="2"/>
      <c r="R1284" s="2"/>
      <c r="S1284" s="2"/>
    </row>
    <row r="1285">
      <c r="A1285" s="26" t="s">
        <v>2446</v>
      </c>
      <c r="B1285" s="27">
        <v>185401.0</v>
      </c>
      <c r="C1285" s="27" t="s">
        <v>2447</v>
      </c>
      <c r="D1285" s="28" t="s">
        <v>28</v>
      </c>
      <c r="E1285" s="28">
        <v>1352.4</v>
      </c>
      <c r="F1285" s="28">
        <v>168.0</v>
      </c>
      <c r="G1285" s="28">
        <v>0.0</v>
      </c>
      <c r="H1285" s="28" t="s">
        <v>91</v>
      </c>
      <c r="I1285" s="38"/>
      <c r="J1285" s="38"/>
      <c r="K1285" s="31" t="s">
        <v>24</v>
      </c>
      <c r="L1285" s="32" t="s">
        <v>978</v>
      </c>
      <c r="M1285" s="33"/>
      <c r="N1285" s="34"/>
      <c r="O1285" s="34"/>
      <c r="P1285" s="2"/>
      <c r="Q1285" s="2"/>
      <c r="R1285" s="2"/>
      <c r="S1285" s="2"/>
    </row>
    <row r="1286">
      <c r="A1286" s="26" t="s">
        <v>2448</v>
      </c>
      <c r="B1286" s="27">
        <v>185401.0</v>
      </c>
      <c r="C1286" s="27" t="s">
        <v>2449</v>
      </c>
      <c r="D1286" s="28" t="s">
        <v>28</v>
      </c>
      <c r="E1286" s="28">
        <v>1352.4</v>
      </c>
      <c r="F1286" s="28">
        <v>168.0</v>
      </c>
      <c r="G1286" s="28">
        <v>0.0</v>
      </c>
      <c r="H1286" s="28" t="s">
        <v>91</v>
      </c>
      <c r="I1286" s="30" t="s">
        <v>92</v>
      </c>
      <c r="J1286" s="30">
        <v>0.0</v>
      </c>
      <c r="K1286" s="31" t="s">
        <v>24</v>
      </c>
      <c r="L1286" s="32" t="s">
        <v>2450</v>
      </c>
      <c r="M1286" s="33"/>
      <c r="N1286" s="34"/>
      <c r="O1286" s="34"/>
      <c r="P1286" s="2"/>
      <c r="Q1286" s="2"/>
      <c r="R1286" s="2"/>
      <c r="S1286" s="2"/>
    </row>
    <row r="1287">
      <c r="A1287" s="26" t="s">
        <v>2451</v>
      </c>
      <c r="B1287" s="27">
        <v>185401.0</v>
      </c>
      <c r="C1287" s="27" t="s">
        <v>2452</v>
      </c>
      <c r="D1287" s="28" t="s">
        <v>28</v>
      </c>
      <c r="E1287" s="28">
        <v>1352.4</v>
      </c>
      <c r="F1287" s="28">
        <v>168.0</v>
      </c>
      <c r="G1287" s="28">
        <v>0.0</v>
      </c>
      <c r="H1287" s="28" t="s">
        <v>91</v>
      </c>
      <c r="I1287" s="30" t="s">
        <v>92</v>
      </c>
      <c r="J1287" s="30">
        <v>0.0</v>
      </c>
      <c r="K1287" s="31">
        <v>0.0</v>
      </c>
      <c r="L1287" s="32" t="s">
        <v>901</v>
      </c>
      <c r="M1287" s="33"/>
      <c r="N1287" s="34"/>
      <c r="O1287" s="34"/>
      <c r="P1287" s="2"/>
      <c r="Q1287" s="2"/>
      <c r="R1287" s="2"/>
      <c r="S1287" s="2"/>
    </row>
    <row r="1288">
      <c r="A1288" s="26" t="s">
        <v>2453</v>
      </c>
      <c r="B1288" s="27">
        <v>185401.0</v>
      </c>
      <c r="C1288" s="27" t="s">
        <v>2454</v>
      </c>
      <c r="D1288" s="28" t="s">
        <v>28</v>
      </c>
      <c r="E1288" s="28">
        <v>1352.4</v>
      </c>
      <c r="F1288" s="28">
        <v>168.0</v>
      </c>
      <c r="G1288" s="28">
        <v>0.0</v>
      </c>
      <c r="H1288" s="28" t="s">
        <v>91</v>
      </c>
      <c r="I1288" s="30" t="s">
        <v>92</v>
      </c>
      <c r="J1288" s="30">
        <v>0.0</v>
      </c>
      <c r="K1288" s="31" t="s">
        <v>24</v>
      </c>
      <c r="L1288" s="32" t="s">
        <v>1072</v>
      </c>
      <c r="M1288" s="33"/>
      <c r="N1288" s="34"/>
      <c r="O1288" s="34"/>
      <c r="P1288" s="2"/>
      <c r="Q1288" s="2"/>
      <c r="R1288" s="2"/>
      <c r="S1288" s="2"/>
    </row>
    <row r="1289">
      <c r="A1289" s="26">
        <v>185405.0</v>
      </c>
      <c r="B1289" s="27">
        <v>185401.0</v>
      </c>
      <c r="C1289" s="27" t="s">
        <v>2455</v>
      </c>
      <c r="D1289" s="28" t="s">
        <v>21</v>
      </c>
      <c r="E1289" s="28">
        <v>453.6</v>
      </c>
      <c r="F1289" s="28">
        <v>56.0</v>
      </c>
      <c r="G1289" s="28">
        <v>0.0</v>
      </c>
      <c r="H1289" s="28" t="s">
        <v>22</v>
      </c>
      <c r="I1289" s="30" t="s">
        <v>23</v>
      </c>
      <c r="J1289" s="30">
        <v>0.0</v>
      </c>
      <c r="K1289" s="31" t="s">
        <v>24</v>
      </c>
      <c r="L1289" s="32" t="s">
        <v>25</v>
      </c>
      <c r="M1289" s="33"/>
      <c r="N1289" s="34"/>
      <c r="O1289" s="34"/>
      <c r="P1289" s="2"/>
      <c r="Q1289" s="2"/>
      <c r="R1289" s="2"/>
      <c r="S1289" s="2"/>
    </row>
    <row r="1290">
      <c r="A1290" s="26" t="s">
        <v>2456</v>
      </c>
      <c r="B1290" s="27">
        <v>185502.0</v>
      </c>
      <c r="C1290" s="27" t="s">
        <v>2457</v>
      </c>
      <c r="D1290" s="28" t="s">
        <v>28</v>
      </c>
      <c r="E1290" s="28">
        <v>1352.4</v>
      </c>
      <c r="F1290" s="28">
        <v>168.0</v>
      </c>
      <c r="G1290" s="28">
        <v>0.0</v>
      </c>
      <c r="H1290" s="28" t="s">
        <v>452</v>
      </c>
      <c r="I1290" s="30" t="s">
        <v>66</v>
      </c>
      <c r="J1290" s="30">
        <v>0.0</v>
      </c>
      <c r="K1290" s="31" t="s">
        <v>58</v>
      </c>
      <c r="L1290" s="32" t="s">
        <v>2458</v>
      </c>
      <c r="M1290" s="33"/>
      <c r="N1290" s="34"/>
      <c r="O1290" s="34"/>
      <c r="P1290" s="2"/>
      <c r="Q1290" s="2"/>
      <c r="R1290" s="2"/>
      <c r="S1290" s="2"/>
    </row>
    <row r="1291">
      <c r="A1291" s="26" t="s">
        <v>2459</v>
      </c>
      <c r="B1291" s="27">
        <v>185501.0</v>
      </c>
      <c r="C1291" s="27" t="s">
        <v>2460</v>
      </c>
      <c r="D1291" s="28" t="s">
        <v>28</v>
      </c>
      <c r="E1291" s="28">
        <v>1352.4</v>
      </c>
      <c r="F1291" s="28">
        <v>168.0</v>
      </c>
      <c r="G1291" s="28">
        <v>0.0</v>
      </c>
      <c r="H1291" s="28" t="s">
        <v>164</v>
      </c>
      <c r="I1291" s="30" t="s">
        <v>87</v>
      </c>
      <c r="J1291" s="30">
        <v>0.0</v>
      </c>
      <c r="K1291" s="31">
        <v>0.0</v>
      </c>
      <c r="L1291" s="32" t="s">
        <v>25</v>
      </c>
      <c r="M1291" s="33"/>
      <c r="N1291" s="36">
        <v>711900.0</v>
      </c>
      <c r="O1291" s="36">
        <v>711900.0</v>
      </c>
      <c r="P1291" s="2"/>
      <c r="Q1291" s="2"/>
      <c r="R1291" s="2"/>
      <c r="S1291" s="2"/>
    </row>
    <row r="1292">
      <c r="A1292" s="26" t="s">
        <v>2461</v>
      </c>
      <c r="B1292" s="27">
        <v>185501.0</v>
      </c>
      <c r="C1292" s="27" t="s">
        <v>2462</v>
      </c>
      <c r="D1292" s="28" t="s">
        <v>28</v>
      </c>
      <c r="E1292" s="28">
        <v>1352.4</v>
      </c>
      <c r="F1292" s="28">
        <v>168.0</v>
      </c>
      <c r="G1292" s="28">
        <v>0.0</v>
      </c>
      <c r="H1292" s="28" t="s">
        <v>164</v>
      </c>
      <c r="I1292" s="30" t="s">
        <v>87</v>
      </c>
      <c r="J1292" s="30">
        <v>0.0</v>
      </c>
      <c r="K1292" s="31">
        <v>0.0</v>
      </c>
      <c r="L1292" s="32" t="s">
        <v>587</v>
      </c>
      <c r="M1292" s="33"/>
      <c r="N1292" s="36">
        <v>711900.0</v>
      </c>
      <c r="O1292" s="36">
        <v>714601.0</v>
      </c>
      <c r="P1292" s="2"/>
      <c r="Q1292" s="2"/>
      <c r="R1292" s="2"/>
      <c r="S1292" s="2"/>
    </row>
    <row r="1293">
      <c r="A1293" s="26" t="s">
        <v>2463</v>
      </c>
      <c r="B1293" s="27">
        <v>185601.0</v>
      </c>
      <c r="C1293" s="27" t="s">
        <v>2464</v>
      </c>
      <c r="D1293" s="28" t="s">
        <v>28</v>
      </c>
      <c r="E1293" s="28">
        <v>1352.4</v>
      </c>
      <c r="F1293" s="28">
        <v>168.0</v>
      </c>
      <c r="G1293" s="28">
        <v>0.0</v>
      </c>
      <c r="H1293" s="28" t="s">
        <v>164</v>
      </c>
      <c r="I1293" s="30" t="s">
        <v>92</v>
      </c>
      <c r="J1293" s="30">
        <v>0.0</v>
      </c>
      <c r="K1293" s="31" t="s">
        <v>115</v>
      </c>
      <c r="L1293" s="32" t="s">
        <v>998</v>
      </c>
      <c r="M1293" s="33"/>
      <c r="N1293" s="34"/>
      <c r="O1293" s="34"/>
      <c r="P1293" s="2"/>
      <c r="Q1293" s="2"/>
      <c r="R1293" s="2"/>
      <c r="S1293" s="2"/>
    </row>
    <row r="1294">
      <c r="A1294" s="26" t="s">
        <v>2465</v>
      </c>
      <c r="B1294" s="27">
        <v>185601.0</v>
      </c>
      <c r="C1294" s="27" t="s">
        <v>2466</v>
      </c>
      <c r="D1294" s="28" t="s">
        <v>28</v>
      </c>
      <c r="E1294" s="28">
        <v>1352.4</v>
      </c>
      <c r="F1294" s="28">
        <v>168.0</v>
      </c>
      <c r="G1294" s="28">
        <v>0.0</v>
      </c>
      <c r="H1294" s="28" t="s">
        <v>91</v>
      </c>
      <c r="I1294" s="30">
        <v>9994.0</v>
      </c>
      <c r="J1294" s="30">
        <v>0.0</v>
      </c>
      <c r="K1294" s="31" t="s">
        <v>24</v>
      </c>
      <c r="L1294" s="32" t="s">
        <v>2467</v>
      </c>
      <c r="M1294" s="33"/>
      <c r="N1294" s="34"/>
      <c r="O1294" s="34"/>
      <c r="P1294" s="2"/>
      <c r="Q1294" s="2"/>
      <c r="R1294" s="2"/>
      <c r="S1294" s="2"/>
    </row>
    <row r="1295">
      <c r="A1295" s="26" t="s">
        <v>2468</v>
      </c>
      <c r="B1295" s="27">
        <v>185601.0</v>
      </c>
      <c r="C1295" s="27" t="s">
        <v>2469</v>
      </c>
      <c r="D1295" s="28" t="s">
        <v>28</v>
      </c>
      <c r="E1295" s="28">
        <v>1352.4</v>
      </c>
      <c r="F1295" s="28">
        <v>168.0</v>
      </c>
      <c r="G1295" s="28">
        <v>0.0</v>
      </c>
      <c r="H1295" s="28" t="s">
        <v>91</v>
      </c>
      <c r="I1295" s="30" t="s">
        <v>92</v>
      </c>
      <c r="J1295" s="30">
        <v>0.0</v>
      </c>
      <c r="K1295" s="31" t="s">
        <v>24</v>
      </c>
      <c r="L1295" s="32" t="s">
        <v>978</v>
      </c>
      <c r="M1295" s="33"/>
      <c r="N1295" s="34"/>
      <c r="O1295" s="34"/>
      <c r="P1295" s="2"/>
      <c r="Q1295" s="2"/>
      <c r="R1295" s="2"/>
      <c r="S1295" s="2"/>
    </row>
    <row r="1296">
      <c r="A1296" s="26" t="s">
        <v>2470</v>
      </c>
      <c r="B1296" s="27">
        <v>185601.0</v>
      </c>
      <c r="C1296" s="27" t="s">
        <v>2471</v>
      </c>
      <c r="D1296" s="28" t="s">
        <v>28</v>
      </c>
      <c r="E1296" s="28">
        <v>1352.4</v>
      </c>
      <c r="F1296" s="28">
        <v>168.0</v>
      </c>
      <c r="G1296" s="28">
        <v>0.0</v>
      </c>
      <c r="H1296" s="28" t="s">
        <v>91</v>
      </c>
      <c r="I1296" s="30" t="s">
        <v>92</v>
      </c>
      <c r="J1296" s="30">
        <v>0.0</v>
      </c>
      <c r="K1296" s="31">
        <v>0.0</v>
      </c>
      <c r="L1296" s="32" t="s">
        <v>93</v>
      </c>
      <c r="M1296" s="33"/>
      <c r="N1296" s="36">
        <v>200161.0</v>
      </c>
      <c r="O1296" s="36">
        <v>713102.0</v>
      </c>
      <c r="P1296" s="2"/>
      <c r="Q1296" s="2"/>
      <c r="R1296" s="2"/>
      <c r="S1296" s="2"/>
    </row>
    <row r="1297">
      <c r="A1297" s="26" t="s">
        <v>2472</v>
      </c>
      <c r="B1297" s="27">
        <v>185601.0</v>
      </c>
      <c r="C1297" s="27" t="s">
        <v>2473</v>
      </c>
      <c r="D1297" s="28" t="s">
        <v>28</v>
      </c>
      <c r="E1297" s="28">
        <v>1352.4</v>
      </c>
      <c r="F1297" s="28">
        <v>168.0</v>
      </c>
      <c r="G1297" s="28">
        <v>0.0</v>
      </c>
      <c r="H1297" s="28" t="s">
        <v>164</v>
      </c>
      <c r="I1297" s="30" t="s">
        <v>87</v>
      </c>
      <c r="J1297" s="30">
        <v>0.0</v>
      </c>
      <c r="K1297" s="31">
        <v>0.0</v>
      </c>
      <c r="L1297" s="32" t="s">
        <v>25</v>
      </c>
      <c r="M1297" s="33"/>
      <c r="N1297" s="36">
        <v>711900.0</v>
      </c>
      <c r="O1297" s="36">
        <v>711900.0</v>
      </c>
      <c r="P1297" s="2"/>
      <c r="Q1297" s="2"/>
      <c r="R1297" s="2"/>
      <c r="S1297" s="2"/>
    </row>
    <row r="1298">
      <c r="A1298" s="26" t="s">
        <v>2474</v>
      </c>
      <c r="B1298" s="27">
        <v>185601.0</v>
      </c>
      <c r="C1298" s="27" t="s">
        <v>2475</v>
      </c>
      <c r="D1298" s="28" t="s">
        <v>28</v>
      </c>
      <c r="E1298" s="28">
        <v>1352.4</v>
      </c>
      <c r="F1298" s="28">
        <v>168.0</v>
      </c>
      <c r="G1298" s="28">
        <v>0.0</v>
      </c>
      <c r="H1298" s="28" t="s">
        <v>164</v>
      </c>
      <c r="I1298" s="30" t="s">
        <v>87</v>
      </c>
      <c r="J1298" s="30">
        <v>0.0</v>
      </c>
      <c r="K1298" s="31">
        <v>0.0</v>
      </c>
      <c r="L1298" s="32" t="s">
        <v>587</v>
      </c>
      <c r="M1298" s="33"/>
      <c r="N1298" s="36">
        <v>120901.0</v>
      </c>
      <c r="O1298" s="36">
        <v>714601.0</v>
      </c>
      <c r="P1298" s="2"/>
      <c r="Q1298" s="2"/>
      <c r="R1298" s="2"/>
      <c r="S1298" s="2"/>
    </row>
    <row r="1299">
      <c r="A1299" s="26" t="s">
        <v>2476</v>
      </c>
      <c r="B1299" s="27">
        <v>185601.0</v>
      </c>
      <c r="C1299" s="27" t="s">
        <v>2477</v>
      </c>
      <c r="D1299" s="28" t="s">
        <v>21</v>
      </c>
      <c r="E1299" s="28">
        <v>453.6</v>
      </c>
      <c r="F1299" s="28">
        <v>56.0</v>
      </c>
      <c r="G1299" s="28">
        <v>0.0</v>
      </c>
      <c r="H1299" s="28" t="s">
        <v>22</v>
      </c>
      <c r="I1299" s="30" t="s">
        <v>23</v>
      </c>
      <c r="J1299" s="30">
        <v>0.0</v>
      </c>
      <c r="K1299" s="31" t="s">
        <v>24</v>
      </c>
      <c r="L1299" s="32">
        <v>0.0</v>
      </c>
      <c r="M1299" s="33"/>
      <c r="N1299" s="34"/>
      <c r="O1299" s="34"/>
      <c r="P1299" s="2"/>
      <c r="Q1299" s="2"/>
      <c r="R1299" s="2"/>
      <c r="S1299" s="2"/>
    </row>
    <row r="1300">
      <c r="A1300" s="26" t="s">
        <v>2478</v>
      </c>
      <c r="B1300" s="27">
        <v>185601.0</v>
      </c>
      <c r="C1300" s="27" t="s">
        <v>2479</v>
      </c>
      <c r="D1300" s="28" t="s">
        <v>21</v>
      </c>
      <c r="E1300" s="28">
        <v>453.6</v>
      </c>
      <c r="F1300" s="28">
        <v>56.0</v>
      </c>
      <c r="G1300" s="28">
        <v>0.0</v>
      </c>
      <c r="H1300" s="28" t="s">
        <v>22</v>
      </c>
      <c r="I1300" s="30" t="s">
        <v>23</v>
      </c>
      <c r="J1300" s="30">
        <v>0.0</v>
      </c>
      <c r="K1300" s="31" t="s">
        <v>24</v>
      </c>
      <c r="L1300" s="32" t="s">
        <v>2467</v>
      </c>
      <c r="M1300" s="33"/>
      <c r="N1300" s="34"/>
      <c r="O1300" s="34"/>
      <c r="P1300" s="2"/>
      <c r="Q1300" s="2"/>
      <c r="R1300" s="2"/>
      <c r="S1300" s="2"/>
    </row>
    <row r="1301">
      <c r="A1301" s="26" t="s">
        <v>2480</v>
      </c>
      <c r="B1301" s="27">
        <v>185601.0</v>
      </c>
      <c r="C1301" s="27" t="s">
        <v>2481</v>
      </c>
      <c r="D1301" s="28" t="s">
        <v>21</v>
      </c>
      <c r="E1301" s="28">
        <v>453.6</v>
      </c>
      <c r="F1301" s="28">
        <v>56.0</v>
      </c>
      <c r="G1301" s="28">
        <v>0.0</v>
      </c>
      <c r="H1301" s="28" t="s">
        <v>22</v>
      </c>
      <c r="I1301" s="30" t="s">
        <v>23</v>
      </c>
      <c r="J1301" s="30">
        <v>0.0</v>
      </c>
      <c r="K1301" s="31" t="s">
        <v>24</v>
      </c>
      <c r="L1301" s="32" t="s">
        <v>93</v>
      </c>
      <c r="M1301" s="33"/>
      <c r="N1301" s="34"/>
      <c r="O1301" s="34"/>
      <c r="P1301" s="2"/>
      <c r="Q1301" s="2"/>
      <c r="R1301" s="2"/>
      <c r="S1301" s="2"/>
    </row>
    <row r="1302">
      <c r="A1302" s="26" t="s">
        <v>2482</v>
      </c>
      <c r="B1302" s="27">
        <v>185601.0</v>
      </c>
      <c r="C1302" s="27" t="s">
        <v>2483</v>
      </c>
      <c r="D1302" s="28" t="s">
        <v>28</v>
      </c>
      <c r="E1302" s="28">
        <v>1152.0</v>
      </c>
      <c r="F1302" s="28"/>
      <c r="G1302" s="28"/>
      <c r="H1302" s="28"/>
      <c r="I1302" s="30"/>
      <c r="J1302" s="30">
        <v>0.0</v>
      </c>
      <c r="K1302" s="31"/>
      <c r="L1302" s="32" t="s">
        <v>31</v>
      </c>
      <c r="M1302" s="33"/>
      <c r="N1302" s="34"/>
      <c r="O1302" s="34"/>
      <c r="P1302" s="2"/>
      <c r="Q1302" s="2"/>
      <c r="R1302" s="2"/>
      <c r="S1302" s="2"/>
    </row>
    <row r="1303">
      <c r="A1303" s="26" t="s">
        <v>2484</v>
      </c>
      <c r="B1303" s="27">
        <v>185601.0</v>
      </c>
      <c r="C1303" s="27" t="s">
        <v>2485</v>
      </c>
      <c r="D1303" s="28" t="s">
        <v>28</v>
      </c>
      <c r="E1303" s="28">
        <v>693.0</v>
      </c>
      <c r="F1303" s="28">
        <v>86.0</v>
      </c>
      <c r="G1303" s="28">
        <v>0.0</v>
      </c>
      <c r="H1303" s="28" t="s">
        <v>2486</v>
      </c>
      <c r="I1303" s="30" t="s">
        <v>646</v>
      </c>
      <c r="J1303" s="30">
        <v>0.0</v>
      </c>
      <c r="K1303" s="31" t="s">
        <v>24</v>
      </c>
      <c r="L1303" s="32" t="s">
        <v>998</v>
      </c>
      <c r="M1303" s="33"/>
      <c r="N1303" s="34"/>
      <c r="O1303" s="34"/>
      <c r="P1303" s="2"/>
      <c r="Q1303" s="2"/>
      <c r="R1303" s="2"/>
      <c r="S1303" s="2"/>
    </row>
    <row r="1304">
      <c r="A1304" s="26" t="s">
        <v>2487</v>
      </c>
      <c r="B1304" s="27">
        <v>185801.0</v>
      </c>
      <c r="C1304" s="27" t="s">
        <v>2488</v>
      </c>
      <c r="D1304" s="28" t="s">
        <v>28</v>
      </c>
      <c r="E1304" s="28">
        <v>1352.4</v>
      </c>
      <c r="F1304" s="28">
        <v>168.0</v>
      </c>
      <c r="G1304" s="28">
        <v>0.0</v>
      </c>
      <c r="H1304" s="28" t="s">
        <v>164</v>
      </c>
      <c r="I1304" s="30" t="s">
        <v>92</v>
      </c>
      <c r="J1304" s="30">
        <v>0.0</v>
      </c>
      <c r="K1304" s="31" t="s">
        <v>115</v>
      </c>
      <c r="L1304" s="32" t="s">
        <v>183</v>
      </c>
      <c r="M1304" s="33"/>
      <c r="N1304" s="36">
        <v>714201.0</v>
      </c>
      <c r="O1304" s="34"/>
      <c r="P1304" s="2"/>
      <c r="Q1304" s="2"/>
      <c r="R1304" s="2"/>
      <c r="S1304" s="2"/>
    </row>
    <row r="1305">
      <c r="A1305" s="26" t="s">
        <v>2489</v>
      </c>
      <c r="B1305" s="42"/>
      <c r="C1305" s="27" t="s">
        <v>2490</v>
      </c>
      <c r="D1305" s="28" t="s">
        <v>28</v>
      </c>
      <c r="E1305" s="28">
        <v>1352.4</v>
      </c>
      <c r="F1305" s="28">
        <v>168.0</v>
      </c>
      <c r="G1305" s="28">
        <v>0.0</v>
      </c>
      <c r="H1305" s="28" t="s">
        <v>91</v>
      </c>
      <c r="I1305" s="38"/>
      <c r="J1305" s="38"/>
      <c r="K1305" s="31" t="s">
        <v>24</v>
      </c>
      <c r="L1305" s="32" t="s">
        <v>2458</v>
      </c>
      <c r="M1305" s="33"/>
      <c r="N1305" s="34"/>
      <c r="O1305" s="34"/>
      <c r="P1305" s="2"/>
      <c r="Q1305" s="2"/>
      <c r="R1305" s="2"/>
      <c r="S1305" s="2"/>
    </row>
    <row r="1306">
      <c r="A1306" s="26" t="s">
        <v>2491</v>
      </c>
      <c r="B1306" s="42"/>
      <c r="C1306" s="42"/>
      <c r="D1306" s="28" t="s">
        <v>28</v>
      </c>
      <c r="E1306" s="28">
        <v>1352.4</v>
      </c>
      <c r="F1306" s="28">
        <v>168.0</v>
      </c>
      <c r="G1306" s="28">
        <v>0.0</v>
      </c>
      <c r="H1306" s="28" t="s">
        <v>164</v>
      </c>
      <c r="I1306" s="30" t="s">
        <v>92</v>
      </c>
      <c r="J1306" s="30">
        <v>0.0</v>
      </c>
      <c r="K1306" s="31" t="s">
        <v>58</v>
      </c>
      <c r="L1306" s="32" t="s">
        <v>143</v>
      </c>
      <c r="M1306" s="33"/>
      <c r="N1306" s="34"/>
      <c r="O1306" s="34"/>
      <c r="P1306" s="2"/>
      <c r="Q1306" s="2"/>
      <c r="R1306" s="2"/>
      <c r="S1306" s="2"/>
    </row>
    <row r="1307">
      <c r="A1307" s="26" t="s">
        <v>2492</v>
      </c>
      <c r="B1307" s="27">
        <v>186101.0</v>
      </c>
      <c r="C1307" s="27" t="s">
        <v>2493</v>
      </c>
      <c r="D1307" s="28" t="s">
        <v>28</v>
      </c>
      <c r="E1307" s="28">
        <v>1352.4</v>
      </c>
      <c r="F1307" s="28">
        <v>168.0</v>
      </c>
      <c r="G1307" s="28">
        <v>0.0</v>
      </c>
      <c r="H1307" s="28" t="s">
        <v>91</v>
      </c>
      <c r="I1307" s="38"/>
      <c r="J1307" s="38"/>
      <c r="K1307" s="31" t="s">
        <v>24</v>
      </c>
      <c r="L1307" s="32" t="s">
        <v>2458</v>
      </c>
      <c r="M1307" s="33"/>
      <c r="N1307" s="34"/>
      <c r="O1307" s="34"/>
      <c r="P1307" s="2"/>
      <c r="Q1307" s="2"/>
      <c r="R1307" s="2"/>
      <c r="S1307" s="2"/>
    </row>
    <row r="1308">
      <c r="A1308" s="26" t="s">
        <v>2494</v>
      </c>
      <c r="B1308" s="42"/>
      <c r="C1308" s="27" t="s">
        <v>2495</v>
      </c>
      <c r="D1308" s="28" t="s">
        <v>28</v>
      </c>
      <c r="E1308" s="28">
        <v>1352.4</v>
      </c>
      <c r="F1308" s="28">
        <v>168.0</v>
      </c>
      <c r="G1308" s="28">
        <v>0.0</v>
      </c>
      <c r="H1308" s="28" t="s">
        <v>91</v>
      </c>
      <c r="I1308" s="38"/>
      <c r="J1308" s="38"/>
      <c r="K1308" s="31" t="s">
        <v>24</v>
      </c>
      <c r="L1308" s="32" t="s">
        <v>2458</v>
      </c>
      <c r="M1308" s="33"/>
      <c r="N1308" s="34"/>
      <c r="O1308" s="34"/>
      <c r="P1308" s="2"/>
      <c r="Q1308" s="2"/>
      <c r="R1308" s="2"/>
      <c r="S1308" s="2"/>
    </row>
    <row r="1309">
      <c r="A1309" s="26" t="s">
        <v>2496</v>
      </c>
      <c r="B1309" s="27">
        <v>186301.0</v>
      </c>
      <c r="C1309" s="27" t="s">
        <v>2497</v>
      </c>
      <c r="D1309" s="28" t="s">
        <v>28</v>
      </c>
      <c r="E1309" s="28">
        <v>1352.4</v>
      </c>
      <c r="F1309" s="28">
        <v>168.0</v>
      </c>
      <c r="G1309" s="28">
        <v>0.0</v>
      </c>
      <c r="H1309" s="28" t="s">
        <v>91</v>
      </c>
      <c r="I1309" s="30" t="s">
        <v>92</v>
      </c>
      <c r="J1309" s="30">
        <v>0.0</v>
      </c>
      <c r="K1309" s="31" t="s">
        <v>58</v>
      </c>
      <c r="L1309" s="32" t="s">
        <v>93</v>
      </c>
      <c r="M1309" s="33"/>
      <c r="N1309" s="36">
        <v>714208.0</v>
      </c>
      <c r="O1309" s="34"/>
      <c r="P1309" s="2"/>
      <c r="Q1309" s="2"/>
      <c r="R1309" s="2"/>
      <c r="S1309" s="2"/>
    </row>
    <row r="1310">
      <c r="A1310" s="26" t="s">
        <v>2498</v>
      </c>
      <c r="B1310" s="27">
        <v>186301.0</v>
      </c>
      <c r="C1310" s="27" t="s">
        <v>2499</v>
      </c>
      <c r="D1310" s="28" t="s">
        <v>99</v>
      </c>
      <c r="E1310" s="28">
        <v>42.0</v>
      </c>
      <c r="F1310" s="29">
        <v>1.0</v>
      </c>
      <c r="G1310" s="28">
        <v>0.0</v>
      </c>
      <c r="H1310" s="28" t="s">
        <v>100</v>
      </c>
      <c r="I1310" s="30">
        <v>99521.0</v>
      </c>
      <c r="J1310" s="30">
        <v>0.0</v>
      </c>
      <c r="K1310" s="31" t="s">
        <v>24</v>
      </c>
      <c r="L1310" s="32" t="s">
        <v>93</v>
      </c>
      <c r="M1310" s="33"/>
      <c r="N1310" s="34"/>
      <c r="O1310" s="34"/>
      <c r="P1310" s="2"/>
      <c r="Q1310" s="2"/>
      <c r="R1310" s="2"/>
      <c r="S1310" s="2"/>
    </row>
    <row r="1311">
      <c r="A1311" s="26" t="s">
        <v>2500</v>
      </c>
      <c r="B1311" s="27">
        <v>186501.0</v>
      </c>
      <c r="C1311" s="27" t="s">
        <v>2501</v>
      </c>
      <c r="D1311" s="28" t="s">
        <v>28</v>
      </c>
      <c r="E1311" s="28">
        <v>1352.4</v>
      </c>
      <c r="F1311" s="28">
        <v>168.0</v>
      </c>
      <c r="G1311" s="28">
        <v>0.0</v>
      </c>
      <c r="H1311" s="28" t="s">
        <v>164</v>
      </c>
      <c r="I1311" s="30" t="s">
        <v>92</v>
      </c>
      <c r="J1311" s="30">
        <v>0.0</v>
      </c>
      <c r="K1311" s="31" t="s">
        <v>24</v>
      </c>
      <c r="L1311" s="32" t="s">
        <v>2458</v>
      </c>
      <c r="M1311" s="33"/>
      <c r="N1311" s="34"/>
      <c r="O1311" s="34"/>
      <c r="P1311" s="2"/>
      <c r="Q1311" s="2"/>
      <c r="R1311" s="2"/>
      <c r="S1311" s="2"/>
    </row>
    <row r="1312">
      <c r="A1312" s="26" t="s">
        <v>2502</v>
      </c>
      <c r="B1312" s="27">
        <v>186101.0</v>
      </c>
      <c r="C1312" s="27" t="s">
        <v>2503</v>
      </c>
      <c r="D1312" s="28" t="s">
        <v>28</v>
      </c>
      <c r="E1312" s="28">
        <v>1352.4</v>
      </c>
      <c r="F1312" s="28">
        <v>168.0</v>
      </c>
      <c r="G1312" s="28">
        <v>0.0</v>
      </c>
      <c r="H1312" s="28" t="s">
        <v>91</v>
      </c>
      <c r="I1312" s="30" t="s">
        <v>92</v>
      </c>
      <c r="J1312" s="30">
        <v>0.0</v>
      </c>
      <c r="K1312" s="31">
        <v>0.0</v>
      </c>
      <c r="L1312" s="32" t="s">
        <v>2458</v>
      </c>
      <c r="M1312" s="33"/>
      <c r="N1312" s="34"/>
      <c r="O1312" s="34"/>
      <c r="P1312" s="2"/>
      <c r="Q1312" s="2"/>
      <c r="R1312" s="2"/>
      <c r="S1312" s="2"/>
    </row>
    <row r="1313">
      <c r="A1313" s="26" t="s">
        <v>2504</v>
      </c>
      <c r="B1313" s="27">
        <v>186601.0</v>
      </c>
      <c r="C1313" s="27" t="s">
        <v>2505</v>
      </c>
      <c r="D1313" s="28" t="s">
        <v>28</v>
      </c>
      <c r="E1313" s="28">
        <v>1352.4</v>
      </c>
      <c r="F1313" s="28">
        <v>168.0</v>
      </c>
      <c r="G1313" s="28">
        <v>0.0</v>
      </c>
      <c r="H1313" s="28" t="s">
        <v>164</v>
      </c>
      <c r="I1313" s="30" t="s">
        <v>92</v>
      </c>
      <c r="J1313" s="30">
        <v>0.0</v>
      </c>
      <c r="K1313" s="31" t="s">
        <v>24</v>
      </c>
      <c r="L1313" s="32" t="s">
        <v>2458</v>
      </c>
      <c r="M1313" s="33"/>
      <c r="N1313" s="34"/>
      <c r="O1313" s="34"/>
      <c r="P1313" s="2"/>
      <c r="Q1313" s="2"/>
      <c r="R1313" s="2"/>
      <c r="S1313" s="2"/>
    </row>
    <row r="1314">
      <c r="A1314" s="26" t="s">
        <v>2506</v>
      </c>
      <c r="B1314" s="27">
        <v>186901.0</v>
      </c>
      <c r="C1314" s="27" t="s">
        <v>2507</v>
      </c>
      <c r="D1314" s="28" t="s">
        <v>28</v>
      </c>
      <c r="E1314" s="28">
        <v>1352.4</v>
      </c>
      <c r="F1314" s="28">
        <v>168.0</v>
      </c>
      <c r="G1314" s="28">
        <v>0.0</v>
      </c>
      <c r="H1314" s="28" t="s">
        <v>164</v>
      </c>
      <c r="I1314" s="30" t="s">
        <v>92</v>
      </c>
      <c r="J1314" s="30">
        <v>0.0</v>
      </c>
      <c r="K1314" s="31" t="s">
        <v>24</v>
      </c>
      <c r="L1314" s="32" t="s">
        <v>2458</v>
      </c>
      <c r="M1314" s="33"/>
      <c r="N1314" s="34"/>
      <c r="O1314" s="34"/>
      <c r="P1314" s="2"/>
      <c r="Q1314" s="2"/>
      <c r="R1314" s="2"/>
      <c r="S1314" s="2"/>
    </row>
    <row r="1315">
      <c r="A1315" s="26" t="s">
        <v>2508</v>
      </c>
      <c r="B1315" s="27">
        <v>1867.0</v>
      </c>
      <c r="C1315" s="27" t="s">
        <v>2509</v>
      </c>
      <c r="D1315" s="28" t="s">
        <v>28</v>
      </c>
      <c r="E1315" s="28">
        <v>1352.4</v>
      </c>
      <c r="F1315" s="28">
        <v>168.0</v>
      </c>
      <c r="G1315" s="28">
        <v>0.0</v>
      </c>
      <c r="H1315" s="28" t="s">
        <v>164</v>
      </c>
      <c r="I1315" s="30" t="s">
        <v>92</v>
      </c>
      <c r="J1315" s="30">
        <v>0.0</v>
      </c>
      <c r="K1315" s="31" t="s">
        <v>24</v>
      </c>
      <c r="L1315" s="32" t="s">
        <v>2458</v>
      </c>
      <c r="M1315" s="33"/>
      <c r="N1315" s="34"/>
      <c r="O1315" s="34"/>
      <c r="P1315" s="2"/>
      <c r="Q1315" s="2"/>
      <c r="R1315" s="2"/>
      <c r="S1315" s="2"/>
    </row>
    <row r="1316">
      <c r="A1316" s="26" t="s">
        <v>2510</v>
      </c>
      <c r="B1316" s="27">
        <v>1868.0</v>
      </c>
      <c r="C1316" s="27" t="s">
        <v>2511</v>
      </c>
      <c r="D1316" s="28" t="s">
        <v>28</v>
      </c>
      <c r="E1316" s="28">
        <v>1352.4</v>
      </c>
      <c r="F1316" s="28">
        <v>168.0</v>
      </c>
      <c r="G1316" s="28">
        <v>0.0</v>
      </c>
      <c r="H1316" s="28" t="s">
        <v>164</v>
      </c>
      <c r="I1316" s="30" t="s">
        <v>92</v>
      </c>
      <c r="J1316" s="30">
        <v>0.0</v>
      </c>
      <c r="K1316" s="31" t="s">
        <v>24</v>
      </c>
      <c r="L1316" s="32" t="s">
        <v>2458</v>
      </c>
      <c r="M1316" s="33"/>
      <c r="N1316" s="34"/>
      <c r="O1316" s="34"/>
      <c r="P1316" s="2"/>
      <c r="Q1316" s="2"/>
      <c r="R1316" s="2"/>
      <c r="S1316" s="2"/>
    </row>
    <row r="1317">
      <c r="A1317" s="26" t="s">
        <v>2512</v>
      </c>
      <c r="B1317" s="27">
        <v>186901.0</v>
      </c>
      <c r="C1317" s="27" t="s">
        <v>2513</v>
      </c>
      <c r="D1317" s="28" t="s">
        <v>28</v>
      </c>
      <c r="E1317" s="28">
        <v>1352.4</v>
      </c>
      <c r="F1317" s="28">
        <v>168.0</v>
      </c>
      <c r="G1317" s="28">
        <v>0.0</v>
      </c>
      <c r="H1317" s="28" t="s">
        <v>164</v>
      </c>
      <c r="I1317" s="30" t="s">
        <v>92</v>
      </c>
      <c r="J1317" s="30">
        <v>0.0</v>
      </c>
      <c r="K1317" s="31" t="s">
        <v>24</v>
      </c>
      <c r="L1317" s="32" t="s">
        <v>2458</v>
      </c>
      <c r="M1317" s="33"/>
      <c r="N1317" s="34"/>
      <c r="O1317" s="34"/>
      <c r="P1317" s="2"/>
      <c r="Q1317" s="2"/>
      <c r="R1317" s="2"/>
      <c r="S1317" s="2"/>
    </row>
    <row r="1318">
      <c r="A1318" s="26" t="s">
        <v>2514</v>
      </c>
      <c r="B1318" s="27">
        <v>186903.0</v>
      </c>
      <c r="C1318" s="27" t="s">
        <v>2515</v>
      </c>
      <c r="D1318" s="28" t="s">
        <v>28</v>
      </c>
      <c r="E1318" s="28">
        <v>1352.4</v>
      </c>
      <c r="F1318" s="28">
        <v>168.0</v>
      </c>
      <c r="G1318" s="28">
        <v>0.0</v>
      </c>
      <c r="H1318" s="28" t="s">
        <v>164</v>
      </c>
      <c r="I1318" s="30" t="s">
        <v>92</v>
      </c>
      <c r="J1318" s="30">
        <v>0.0</v>
      </c>
      <c r="K1318" s="31" t="s">
        <v>115</v>
      </c>
      <c r="L1318" s="32" t="s">
        <v>2458</v>
      </c>
      <c r="M1318" s="33"/>
      <c r="N1318" s="34"/>
      <c r="O1318" s="34"/>
      <c r="P1318" s="2"/>
      <c r="Q1318" s="2"/>
      <c r="R1318" s="2"/>
      <c r="S1318" s="2"/>
    </row>
    <row r="1319">
      <c r="A1319" s="26" t="s">
        <v>2516</v>
      </c>
      <c r="B1319" s="27">
        <v>186902.0</v>
      </c>
      <c r="C1319" s="27" t="s">
        <v>2517</v>
      </c>
      <c r="D1319" s="28" t="s">
        <v>28</v>
      </c>
      <c r="E1319" s="28">
        <v>1352.4</v>
      </c>
      <c r="F1319" s="28">
        <v>168.0</v>
      </c>
      <c r="G1319" s="28">
        <v>0.0</v>
      </c>
      <c r="H1319" s="28" t="s">
        <v>164</v>
      </c>
      <c r="I1319" s="30" t="s">
        <v>92</v>
      </c>
      <c r="J1319" s="30">
        <v>0.0</v>
      </c>
      <c r="K1319" s="31" t="s">
        <v>24</v>
      </c>
      <c r="L1319" s="32" t="s">
        <v>2518</v>
      </c>
      <c r="M1319" s="33"/>
      <c r="N1319" s="34"/>
      <c r="O1319" s="34"/>
      <c r="P1319" s="2"/>
      <c r="Q1319" s="2"/>
      <c r="R1319" s="2"/>
      <c r="S1319" s="2"/>
    </row>
    <row r="1320">
      <c r="A1320" s="26" t="s">
        <v>2519</v>
      </c>
      <c r="B1320" s="27">
        <v>187001.0</v>
      </c>
      <c r="C1320" s="27" t="s">
        <v>2520</v>
      </c>
      <c r="D1320" s="28" t="s">
        <v>28</v>
      </c>
      <c r="E1320" s="28">
        <v>1352.4</v>
      </c>
      <c r="F1320" s="28">
        <v>168.0</v>
      </c>
      <c r="G1320" s="28">
        <v>0.0</v>
      </c>
      <c r="H1320" s="28" t="s">
        <v>91</v>
      </c>
      <c r="I1320" s="30" t="s">
        <v>92</v>
      </c>
      <c r="J1320" s="30">
        <v>0.0</v>
      </c>
      <c r="K1320" s="31" t="s">
        <v>24</v>
      </c>
      <c r="L1320" s="32" t="s">
        <v>2458</v>
      </c>
      <c r="M1320" s="33"/>
      <c r="N1320" s="34"/>
      <c r="O1320" s="34"/>
      <c r="P1320" s="2"/>
      <c r="Q1320" s="2"/>
      <c r="R1320" s="2"/>
      <c r="S1320" s="2"/>
    </row>
    <row r="1321">
      <c r="A1321" s="26" t="s">
        <v>2521</v>
      </c>
      <c r="B1321" s="27">
        <v>187101.0</v>
      </c>
      <c r="C1321" s="27" t="s">
        <v>2522</v>
      </c>
      <c r="D1321" s="28" t="s">
        <v>28</v>
      </c>
      <c r="E1321" s="28">
        <v>1352.4</v>
      </c>
      <c r="F1321" s="28">
        <v>168.0</v>
      </c>
      <c r="G1321" s="28">
        <v>0.0</v>
      </c>
      <c r="H1321" s="28" t="s">
        <v>91</v>
      </c>
      <c r="I1321" s="30" t="s">
        <v>92</v>
      </c>
      <c r="J1321" s="30">
        <v>0.0</v>
      </c>
      <c r="K1321" s="31" t="s">
        <v>24</v>
      </c>
      <c r="L1321" s="32" t="s">
        <v>2458</v>
      </c>
      <c r="M1321" s="33"/>
      <c r="N1321" s="34"/>
      <c r="O1321" s="34"/>
      <c r="P1321" s="2"/>
      <c r="Q1321" s="2"/>
      <c r="R1321" s="2"/>
      <c r="S1321" s="2"/>
    </row>
    <row r="1322">
      <c r="A1322" s="26">
        <v>187204.0</v>
      </c>
      <c r="B1322" s="27">
        <v>187201.0</v>
      </c>
      <c r="C1322" s="27" t="s">
        <v>2523</v>
      </c>
      <c r="D1322" s="28" t="s">
        <v>28</v>
      </c>
      <c r="E1322" s="28">
        <v>1352.4</v>
      </c>
      <c r="F1322" s="28">
        <v>168.0</v>
      </c>
      <c r="G1322" s="28">
        <v>0.0</v>
      </c>
      <c r="H1322" s="28" t="s">
        <v>164</v>
      </c>
      <c r="I1322" s="30" t="s">
        <v>92</v>
      </c>
      <c r="J1322" s="30">
        <v>0.0</v>
      </c>
      <c r="K1322" s="31" t="s">
        <v>58</v>
      </c>
      <c r="L1322" s="32" t="s">
        <v>25</v>
      </c>
      <c r="M1322" s="33"/>
      <c r="N1322" s="36">
        <v>712609.0</v>
      </c>
      <c r="O1322" s="34"/>
      <c r="P1322" s="2"/>
      <c r="Q1322" s="2"/>
      <c r="R1322" s="2"/>
      <c r="S1322" s="2"/>
    </row>
    <row r="1323">
      <c r="A1323" s="26" t="s">
        <v>2524</v>
      </c>
      <c r="B1323" s="27">
        <v>187201.0</v>
      </c>
      <c r="C1323" s="27" t="s">
        <v>2525</v>
      </c>
      <c r="D1323" s="28" t="s">
        <v>28</v>
      </c>
      <c r="E1323" s="28">
        <v>1352.4</v>
      </c>
      <c r="F1323" s="28">
        <v>168.0</v>
      </c>
      <c r="G1323" s="28">
        <v>0.0</v>
      </c>
      <c r="H1323" s="28" t="s">
        <v>164</v>
      </c>
      <c r="I1323" s="30" t="s">
        <v>87</v>
      </c>
      <c r="J1323" s="30">
        <v>0.0</v>
      </c>
      <c r="K1323" s="48">
        <v>0.0</v>
      </c>
      <c r="L1323" s="32" t="s">
        <v>587</v>
      </c>
      <c r="M1323" s="33"/>
      <c r="N1323" s="36">
        <v>714608.0</v>
      </c>
      <c r="O1323" s="36">
        <v>714601.0</v>
      </c>
      <c r="P1323" s="2"/>
      <c r="Q1323" s="2"/>
      <c r="R1323" s="2"/>
      <c r="S1323" s="2"/>
    </row>
    <row r="1324">
      <c r="A1324" s="26" t="s">
        <v>2526</v>
      </c>
      <c r="B1324" s="27">
        <v>187201.0</v>
      </c>
      <c r="C1324" s="27" t="s">
        <v>2527</v>
      </c>
      <c r="D1324" s="28" t="s">
        <v>28</v>
      </c>
      <c r="E1324" s="28">
        <v>525.0</v>
      </c>
      <c r="F1324" s="28">
        <v>65.0</v>
      </c>
      <c r="G1324" s="28">
        <v>0.0</v>
      </c>
      <c r="H1324" s="28" t="s">
        <v>2238</v>
      </c>
      <c r="I1324" s="30" t="s">
        <v>2239</v>
      </c>
      <c r="J1324" s="30">
        <v>0.0</v>
      </c>
      <c r="K1324" s="31" t="s">
        <v>58</v>
      </c>
      <c r="L1324" s="32" t="s">
        <v>25</v>
      </c>
      <c r="M1324" s="33"/>
      <c r="N1324" s="34"/>
      <c r="O1324" s="34"/>
      <c r="P1324" s="2"/>
      <c r="Q1324" s="2"/>
      <c r="R1324" s="2"/>
      <c r="S1324" s="2"/>
    </row>
    <row r="1325">
      <c r="A1325" s="26" t="s">
        <v>2528</v>
      </c>
      <c r="B1325" s="27">
        <v>187201.0</v>
      </c>
      <c r="C1325" s="27" t="s">
        <v>2529</v>
      </c>
      <c r="D1325" s="28" t="s">
        <v>28</v>
      </c>
      <c r="E1325" s="28">
        <v>525.0</v>
      </c>
      <c r="F1325" s="28">
        <v>65.0</v>
      </c>
      <c r="G1325" s="28">
        <v>0.0</v>
      </c>
      <c r="H1325" s="28" t="s">
        <v>2238</v>
      </c>
      <c r="I1325" s="30" t="s">
        <v>2239</v>
      </c>
      <c r="J1325" s="30">
        <v>0.0</v>
      </c>
      <c r="K1325" s="31">
        <v>0.0</v>
      </c>
      <c r="L1325" s="32" t="s">
        <v>25</v>
      </c>
      <c r="M1325" s="33"/>
      <c r="N1325" s="36">
        <v>715104.0</v>
      </c>
      <c r="O1325" s="34"/>
      <c r="P1325" s="2"/>
      <c r="Q1325" s="2"/>
      <c r="R1325" s="2"/>
      <c r="S1325" s="2"/>
    </row>
    <row r="1326">
      <c r="A1326" s="26" t="s">
        <v>2530</v>
      </c>
      <c r="B1326" s="27">
        <v>187201.0</v>
      </c>
      <c r="C1326" s="27" t="s">
        <v>2531</v>
      </c>
      <c r="D1326" s="28" t="s">
        <v>28</v>
      </c>
      <c r="E1326" s="28">
        <v>525.0</v>
      </c>
      <c r="F1326" s="28">
        <v>65.0</v>
      </c>
      <c r="G1326" s="28">
        <v>0.0</v>
      </c>
      <c r="H1326" s="28" t="s">
        <v>2532</v>
      </c>
      <c r="I1326" s="30" t="s">
        <v>2239</v>
      </c>
      <c r="J1326" s="30">
        <v>0.0</v>
      </c>
      <c r="K1326" s="31">
        <v>0.0</v>
      </c>
      <c r="L1326" s="32" t="s">
        <v>25</v>
      </c>
      <c r="M1326" s="33"/>
      <c r="N1326" s="36">
        <v>715104.0</v>
      </c>
      <c r="O1326" s="36">
        <v>713102.0</v>
      </c>
      <c r="P1326" s="2"/>
      <c r="Q1326" s="2"/>
      <c r="R1326" s="2"/>
      <c r="S1326" s="2"/>
    </row>
    <row r="1327">
      <c r="A1327" s="26" t="s">
        <v>2533</v>
      </c>
      <c r="B1327" s="27">
        <v>187201.0</v>
      </c>
      <c r="C1327" s="27" t="s">
        <v>2534</v>
      </c>
      <c r="D1327" s="28" t="s">
        <v>28</v>
      </c>
      <c r="E1327" s="28">
        <v>525.0</v>
      </c>
      <c r="F1327" s="28">
        <v>65.0</v>
      </c>
      <c r="G1327" s="28">
        <v>0.0</v>
      </c>
      <c r="H1327" s="28" t="s">
        <v>2532</v>
      </c>
      <c r="I1327" s="30" t="s">
        <v>2239</v>
      </c>
      <c r="J1327" s="30">
        <v>0.0</v>
      </c>
      <c r="K1327" s="31">
        <v>0.0</v>
      </c>
      <c r="L1327" s="32" t="s">
        <v>587</v>
      </c>
      <c r="M1327" s="33"/>
      <c r="N1327" s="36">
        <v>200251.0</v>
      </c>
      <c r="O1327" s="36">
        <v>714606.0</v>
      </c>
      <c r="P1327" s="2"/>
      <c r="Q1327" s="2"/>
      <c r="R1327" s="2"/>
      <c r="S1327" s="2"/>
    </row>
    <row r="1328">
      <c r="A1328" s="26">
        <v>187304.0</v>
      </c>
      <c r="B1328" s="27">
        <v>187301.0</v>
      </c>
      <c r="C1328" s="27" t="s">
        <v>2535</v>
      </c>
      <c r="D1328" s="28" t="s">
        <v>28</v>
      </c>
      <c r="E1328" s="28">
        <v>1352.4</v>
      </c>
      <c r="F1328" s="28">
        <v>168.0</v>
      </c>
      <c r="G1328" s="28">
        <v>0.0</v>
      </c>
      <c r="H1328" s="28" t="s">
        <v>164</v>
      </c>
      <c r="I1328" s="30" t="s">
        <v>92</v>
      </c>
      <c r="J1328" s="30">
        <v>0.0</v>
      </c>
      <c r="K1328" s="31" t="s">
        <v>58</v>
      </c>
      <c r="L1328" s="32" t="s">
        <v>25</v>
      </c>
      <c r="M1328" s="33"/>
      <c r="N1328" s="34"/>
      <c r="O1328" s="34"/>
      <c r="P1328" s="2"/>
      <c r="Q1328" s="2"/>
      <c r="R1328" s="2"/>
      <c r="S1328" s="2"/>
    </row>
    <row r="1329">
      <c r="A1329" s="26" t="s">
        <v>2536</v>
      </c>
      <c r="B1329" s="27">
        <v>187301.0</v>
      </c>
      <c r="C1329" s="27" t="s">
        <v>2537</v>
      </c>
      <c r="D1329" s="28" t="s">
        <v>28</v>
      </c>
      <c r="E1329" s="28">
        <v>525.0</v>
      </c>
      <c r="F1329" s="28">
        <v>65.0</v>
      </c>
      <c r="G1329" s="28">
        <v>0.0</v>
      </c>
      <c r="H1329" s="28" t="s">
        <v>2238</v>
      </c>
      <c r="I1329" s="30" t="s">
        <v>2239</v>
      </c>
      <c r="J1329" s="30">
        <v>0.0</v>
      </c>
      <c r="K1329" s="31" t="s">
        <v>58</v>
      </c>
      <c r="L1329" s="32" t="s">
        <v>25</v>
      </c>
      <c r="M1329" s="33"/>
      <c r="N1329" s="34"/>
      <c r="O1329" s="34"/>
      <c r="P1329" s="2"/>
      <c r="Q1329" s="2"/>
      <c r="R1329" s="2"/>
      <c r="S1329" s="2"/>
    </row>
    <row r="1330">
      <c r="A1330" s="26" t="s">
        <v>2538</v>
      </c>
      <c r="B1330" s="27">
        <v>187301.0</v>
      </c>
      <c r="C1330" s="27" t="s">
        <v>2539</v>
      </c>
      <c r="D1330" s="28" t="s">
        <v>28</v>
      </c>
      <c r="E1330" s="28">
        <v>525.0</v>
      </c>
      <c r="F1330" s="28">
        <v>65.0</v>
      </c>
      <c r="G1330" s="28">
        <v>0.0</v>
      </c>
      <c r="H1330" s="28" t="s">
        <v>2238</v>
      </c>
      <c r="I1330" s="30" t="s">
        <v>2239</v>
      </c>
      <c r="J1330" s="30">
        <v>0.0</v>
      </c>
      <c r="K1330" s="31">
        <v>0.0</v>
      </c>
      <c r="L1330" s="32" t="s">
        <v>25</v>
      </c>
      <c r="M1330" s="33"/>
      <c r="N1330" s="36">
        <v>715101.0</v>
      </c>
      <c r="O1330" s="34"/>
      <c r="P1330" s="2"/>
      <c r="Q1330" s="2"/>
      <c r="R1330" s="2"/>
      <c r="S1330" s="2"/>
    </row>
    <row r="1331">
      <c r="A1331" s="26" t="s">
        <v>2540</v>
      </c>
      <c r="B1331" s="27">
        <v>187301.0</v>
      </c>
      <c r="C1331" s="27" t="s">
        <v>2541</v>
      </c>
      <c r="D1331" s="28" t="s">
        <v>28</v>
      </c>
      <c r="E1331" s="28">
        <v>525.0</v>
      </c>
      <c r="F1331" s="28">
        <v>65.0</v>
      </c>
      <c r="G1331" s="28">
        <v>0.0</v>
      </c>
      <c r="H1331" s="28" t="s">
        <v>2532</v>
      </c>
      <c r="I1331" s="30" t="s">
        <v>2239</v>
      </c>
      <c r="J1331" s="30">
        <v>0.0</v>
      </c>
      <c r="K1331" s="31">
        <v>0.0</v>
      </c>
      <c r="L1331" s="32" t="s">
        <v>587</v>
      </c>
      <c r="M1331" s="33"/>
      <c r="N1331" s="36">
        <v>200253.0</v>
      </c>
      <c r="O1331" s="36">
        <v>714606.0</v>
      </c>
      <c r="P1331" s="2"/>
      <c r="Q1331" s="2"/>
      <c r="R1331" s="2"/>
      <c r="S1331" s="2"/>
    </row>
    <row r="1332">
      <c r="A1332" s="26" t="s">
        <v>2542</v>
      </c>
      <c r="B1332" s="27">
        <v>187301.0</v>
      </c>
      <c r="C1332" s="27" t="s">
        <v>2543</v>
      </c>
      <c r="D1332" s="28" t="s">
        <v>28</v>
      </c>
      <c r="E1332" s="28">
        <v>525.0</v>
      </c>
      <c r="F1332" s="28">
        <v>65.0</v>
      </c>
      <c r="G1332" s="28">
        <v>0.0</v>
      </c>
      <c r="H1332" s="28" t="s">
        <v>2532</v>
      </c>
      <c r="I1332" s="30" t="s">
        <v>2239</v>
      </c>
      <c r="J1332" s="30">
        <v>0.0</v>
      </c>
      <c r="K1332" s="31">
        <v>0.0</v>
      </c>
      <c r="L1332" s="32" t="s">
        <v>25</v>
      </c>
      <c r="M1332" s="33"/>
      <c r="N1332" s="36">
        <v>715101.0</v>
      </c>
      <c r="O1332" s="36">
        <v>714104.0</v>
      </c>
      <c r="P1332" s="2"/>
      <c r="Q1332" s="2"/>
      <c r="R1332" s="2"/>
      <c r="S1332" s="2"/>
    </row>
    <row r="1333">
      <c r="A1333" s="26">
        <v>187404.0</v>
      </c>
      <c r="B1333" s="27">
        <v>187401.0</v>
      </c>
      <c r="C1333" s="27" t="s">
        <v>2544</v>
      </c>
      <c r="D1333" s="28" t="s">
        <v>28</v>
      </c>
      <c r="E1333" s="28">
        <v>1352.4</v>
      </c>
      <c r="F1333" s="28">
        <v>168.0</v>
      </c>
      <c r="G1333" s="28">
        <v>0.0</v>
      </c>
      <c r="H1333" s="28" t="s">
        <v>164</v>
      </c>
      <c r="I1333" s="30" t="s">
        <v>92</v>
      </c>
      <c r="J1333" s="30">
        <v>0.0</v>
      </c>
      <c r="K1333" s="31" t="s">
        <v>58</v>
      </c>
      <c r="L1333" s="32" t="s">
        <v>25</v>
      </c>
      <c r="M1333" s="33"/>
      <c r="N1333" s="36">
        <v>712602.0</v>
      </c>
      <c r="O1333" s="34"/>
      <c r="P1333" s="2"/>
      <c r="Q1333" s="2"/>
      <c r="R1333" s="2"/>
      <c r="S1333" s="2"/>
    </row>
    <row r="1334">
      <c r="A1334" s="26" t="s">
        <v>2545</v>
      </c>
      <c r="B1334" s="27">
        <v>187401.0</v>
      </c>
      <c r="C1334" s="27" t="s">
        <v>2546</v>
      </c>
      <c r="D1334" s="28" t="s">
        <v>28</v>
      </c>
      <c r="E1334" s="28">
        <v>525.0</v>
      </c>
      <c r="F1334" s="28">
        <v>65.0</v>
      </c>
      <c r="G1334" s="28">
        <v>0.0</v>
      </c>
      <c r="H1334" s="28" t="s">
        <v>2238</v>
      </c>
      <c r="I1334" s="30" t="s">
        <v>2239</v>
      </c>
      <c r="J1334" s="30">
        <v>0.0</v>
      </c>
      <c r="K1334" s="31" t="s">
        <v>58</v>
      </c>
      <c r="L1334" s="32" t="s">
        <v>25</v>
      </c>
      <c r="M1334" s="33"/>
      <c r="N1334" s="34"/>
      <c r="O1334" s="34"/>
      <c r="P1334" s="2"/>
      <c r="Q1334" s="2"/>
      <c r="R1334" s="2"/>
      <c r="S1334" s="2"/>
    </row>
    <row r="1335">
      <c r="A1335" s="26" t="s">
        <v>2547</v>
      </c>
      <c r="B1335" s="27">
        <v>187401.0</v>
      </c>
      <c r="C1335" s="27" t="s">
        <v>2548</v>
      </c>
      <c r="D1335" s="28" t="s">
        <v>28</v>
      </c>
      <c r="E1335" s="28">
        <v>525.0</v>
      </c>
      <c r="F1335" s="28">
        <v>65.0</v>
      </c>
      <c r="G1335" s="28">
        <v>0.0</v>
      </c>
      <c r="H1335" s="28" t="s">
        <v>2238</v>
      </c>
      <c r="I1335" s="30" t="s">
        <v>2239</v>
      </c>
      <c r="J1335" s="30">
        <v>0.0</v>
      </c>
      <c r="K1335" s="31">
        <v>0.0</v>
      </c>
      <c r="L1335" s="32" t="s">
        <v>25</v>
      </c>
      <c r="M1335" s="33"/>
      <c r="N1335" s="36">
        <v>715102.0</v>
      </c>
      <c r="O1335" s="34"/>
      <c r="P1335" s="2"/>
      <c r="Q1335" s="2"/>
      <c r="R1335" s="2"/>
      <c r="S1335" s="2"/>
    </row>
    <row r="1336">
      <c r="A1336" s="26" t="s">
        <v>2549</v>
      </c>
      <c r="B1336" s="27">
        <v>187401.0</v>
      </c>
      <c r="C1336" s="27" t="s">
        <v>2550</v>
      </c>
      <c r="D1336" s="28" t="s">
        <v>28</v>
      </c>
      <c r="E1336" s="28">
        <v>525.0</v>
      </c>
      <c r="F1336" s="28">
        <v>65.0</v>
      </c>
      <c r="G1336" s="28">
        <v>0.0</v>
      </c>
      <c r="H1336" s="28" t="s">
        <v>2532</v>
      </c>
      <c r="I1336" s="30" t="s">
        <v>2239</v>
      </c>
      <c r="J1336" s="30">
        <v>0.0</v>
      </c>
      <c r="K1336" s="31">
        <v>0.0</v>
      </c>
      <c r="L1336" s="32" t="s">
        <v>587</v>
      </c>
      <c r="M1336" s="33"/>
      <c r="N1336" s="36">
        <v>200252.0</v>
      </c>
      <c r="O1336" s="36">
        <v>714602.0</v>
      </c>
      <c r="P1336" s="2"/>
      <c r="Q1336" s="2"/>
      <c r="R1336" s="2"/>
      <c r="S1336" s="2"/>
    </row>
    <row r="1337">
      <c r="A1337" s="26" t="s">
        <v>2551</v>
      </c>
      <c r="B1337" s="27">
        <v>187401.0</v>
      </c>
      <c r="C1337" s="27" t="s">
        <v>2552</v>
      </c>
      <c r="D1337" s="28" t="s">
        <v>28</v>
      </c>
      <c r="E1337" s="28">
        <v>525.0</v>
      </c>
      <c r="F1337" s="28">
        <v>65.0</v>
      </c>
      <c r="G1337" s="28">
        <v>0.0</v>
      </c>
      <c r="H1337" s="28" t="s">
        <v>2532</v>
      </c>
      <c r="I1337" s="30" t="s">
        <v>2239</v>
      </c>
      <c r="J1337" s="30">
        <v>0.0</v>
      </c>
      <c r="K1337" s="31">
        <v>0.0</v>
      </c>
      <c r="L1337" s="32" t="s">
        <v>25</v>
      </c>
      <c r="M1337" s="33"/>
      <c r="N1337" s="36">
        <v>715102.0</v>
      </c>
      <c r="O1337" s="36">
        <v>714104.0</v>
      </c>
      <c r="P1337" s="2"/>
      <c r="Q1337" s="2"/>
      <c r="R1337" s="2"/>
      <c r="S1337" s="2"/>
    </row>
    <row r="1338">
      <c r="A1338" s="26" t="s">
        <v>2553</v>
      </c>
      <c r="B1338" s="27">
        <v>187501.0</v>
      </c>
      <c r="C1338" s="27" t="s">
        <v>2554</v>
      </c>
      <c r="D1338" s="28" t="s">
        <v>28</v>
      </c>
      <c r="E1338" s="28">
        <v>525.0</v>
      </c>
      <c r="F1338" s="28">
        <v>65.0</v>
      </c>
      <c r="G1338" s="28">
        <v>0.0</v>
      </c>
      <c r="H1338" s="28" t="s">
        <v>2532</v>
      </c>
      <c r="I1338" s="30" t="s">
        <v>2239</v>
      </c>
      <c r="J1338" s="30">
        <v>0.0</v>
      </c>
      <c r="K1338" s="31">
        <v>0.0</v>
      </c>
      <c r="L1338" s="32" t="s">
        <v>587</v>
      </c>
      <c r="M1338" s="33"/>
      <c r="N1338" s="36">
        <v>200254.0</v>
      </c>
      <c r="O1338" s="36">
        <v>714607.0</v>
      </c>
      <c r="P1338" s="2"/>
      <c r="Q1338" s="2"/>
      <c r="R1338" s="2"/>
      <c r="S1338" s="2"/>
    </row>
    <row r="1339">
      <c r="A1339" s="26" t="s">
        <v>2555</v>
      </c>
      <c r="B1339" s="27">
        <v>187501.0</v>
      </c>
      <c r="C1339" s="27" t="s">
        <v>2556</v>
      </c>
      <c r="D1339" s="28" t="s">
        <v>28</v>
      </c>
      <c r="E1339" s="28">
        <v>525.0</v>
      </c>
      <c r="F1339" s="28">
        <v>65.0</v>
      </c>
      <c r="G1339" s="28">
        <v>0.0</v>
      </c>
      <c r="H1339" s="28" t="s">
        <v>2532</v>
      </c>
      <c r="I1339" s="30" t="s">
        <v>2239</v>
      </c>
      <c r="J1339" s="30">
        <v>0.0</v>
      </c>
      <c r="K1339" s="31">
        <v>0.0</v>
      </c>
      <c r="L1339" s="32" t="s">
        <v>25</v>
      </c>
      <c r="M1339" s="33"/>
      <c r="N1339" s="36">
        <v>715101.0</v>
      </c>
      <c r="O1339" s="36">
        <v>713104.0</v>
      </c>
      <c r="P1339" s="2"/>
      <c r="Q1339" s="2"/>
      <c r="R1339" s="2"/>
      <c r="S1339" s="2"/>
    </row>
    <row r="1340">
      <c r="A1340" s="26" t="s">
        <v>2557</v>
      </c>
      <c r="B1340" s="42"/>
      <c r="C1340" s="27" t="s">
        <v>2558</v>
      </c>
      <c r="D1340" s="28" t="s">
        <v>28</v>
      </c>
      <c r="E1340" s="28">
        <v>1352.4</v>
      </c>
      <c r="F1340" s="28">
        <v>168.0</v>
      </c>
      <c r="G1340" s="28">
        <v>0.0</v>
      </c>
      <c r="H1340" s="28" t="s">
        <v>91</v>
      </c>
      <c r="I1340" s="30" t="s">
        <v>92</v>
      </c>
      <c r="J1340" s="30">
        <v>0.0</v>
      </c>
      <c r="K1340" s="31" t="s">
        <v>115</v>
      </c>
      <c r="L1340" s="32" t="s">
        <v>947</v>
      </c>
      <c r="M1340" s="33"/>
      <c r="N1340" s="34"/>
      <c r="O1340" s="34"/>
      <c r="P1340" s="2"/>
      <c r="Q1340" s="2"/>
      <c r="R1340" s="2"/>
      <c r="S1340" s="2"/>
    </row>
    <row r="1341">
      <c r="A1341" s="26" t="s">
        <v>2559</v>
      </c>
      <c r="B1341" s="27">
        <v>184901.0</v>
      </c>
      <c r="C1341" s="27" t="s">
        <v>2560</v>
      </c>
      <c r="D1341" s="28" t="s">
        <v>28</v>
      </c>
      <c r="E1341" s="28">
        <v>1352.4</v>
      </c>
      <c r="F1341" s="28">
        <v>168.0</v>
      </c>
      <c r="G1341" s="37"/>
      <c r="H1341" s="28" t="s">
        <v>91</v>
      </c>
      <c r="I1341" s="30" t="s">
        <v>87</v>
      </c>
      <c r="J1341" s="30">
        <v>0.0</v>
      </c>
      <c r="K1341" s="31">
        <v>0.0</v>
      </c>
      <c r="L1341" s="32" t="s">
        <v>587</v>
      </c>
      <c r="M1341" s="33"/>
      <c r="N1341" s="34"/>
      <c r="O1341" s="34"/>
      <c r="P1341" s="2"/>
      <c r="Q1341" s="2"/>
      <c r="R1341" s="2"/>
      <c r="S1341" s="2"/>
    </row>
    <row r="1342">
      <c r="A1342" s="26" t="s">
        <v>2561</v>
      </c>
      <c r="B1342" s="27">
        <v>192103.0</v>
      </c>
      <c r="C1342" s="27" t="s">
        <v>2562</v>
      </c>
      <c r="D1342" s="28" t="s">
        <v>28</v>
      </c>
      <c r="E1342" s="28">
        <v>1008.0</v>
      </c>
      <c r="F1342" s="28">
        <v>125.0</v>
      </c>
      <c r="G1342" s="28">
        <v>0.0</v>
      </c>
      <c r="H1342" s="28" t="s">
        <v>86</v>
      </c>
      <c r="I1342" s="30" t="s">
        <v>87</v>
      </c>
      <c r="J1342" s="30" t="s">
        <v>196</v>
      </c>
      <c r="K1342" s="31">
        <v>0.0</v>
      </c>
      <c r="L1342" s="32" t="s">
        <v>143</v>
      </c>
      <c r="M1342" s="33"/>
      <c r="N1342" s="34"/>
      <c r="O1342" s="34"/>
      <c r="P1342" s="2"/>
      <c r="Q1342" s="2"/>
      <c r="R1342" s="2"/>
      <c r="S1342" s="2"/>
    </row>
    <row r="1343">
      <c r="A1343" s="26" t="s">
        <v>2563</v>
      </c>
      <c r="B1343" s="27">
        <v>192103.0</v>
      </c>
      <c r="C1343" s="27" t="s">
        <v>2564</v>
      </c>
      <c r="D1343" s="28" t="s">
        <v>28</v>
      </c>
      <c r="E1343" s="28">
        <v>1008.0</v>
      </c>
      <c r="F1343" s="28">
        <v>125.0</v>
      </c>
      <c r="G1343" s="28">
        <v>0.0</v>
      </c>
      <c r="H1343" s="28" t="s">
        <v>86</v>
      </c>
      <c r="I1343" s="30" t="s">
        <v>87</v>
      </c>
      <c r="J1343" s="30" t="s">
        <v>196</v>
      </c>
      <c r="K1343" s="31">
        <v>0.0</v>
      </c>
      <c r="L1343" s="32" t="s">
        <v>542</v>
      </c>
      <c r="M1343" s="33"/>
      <c r="N1343" s="36">
        <v>200111.0</v>
      </c>
      <c r="O1343" s="36">
        <v>714503.0</v>
      </c>
      <c r="P1343" s="2"/>
      <c r="Q1343" s="2"/>
      <c r="R1343" s="2"/>
      <c r="S1343" s="2"/>
    </row>
    <row r="1344">
      <c r="A1344" s="26" t="s">
        <v>2565</v>
      </c>
      <c r="B1344" s="27">
        <v>192100.0</v>
      </c>
      <c r="C1344" s="27" t="s">
        <v>2566</v>
      </c>
      <c r="D1344" s="28" t="s">
        <v>28</v>
      </c>
      <c r="E1344" s="28">
        <v>1352.4</v>
      </c>
      <c r="F1344" s="28">
        <v>168.0</v>
      </c>
      <c r="G1344" s="28" t="s">
        <v>65</v>
      </c>
      <c r="H1344" s="28" t="s">
        <v>119</v>
      </c>
      <c r="I1344" s="30" t="s">
        <v>66</v>
      </c>
      <c r="J1344" s="30">
        <v>0.0</v>
      </c>
      <c r="K1344" s="31" t="s">
        <v>58</v>
      </c>
      <c r="L1344" s="32" t="s">
        <v>25</v>
      </c>
      <c r="M1344" s="33"/>
      <c r="N1344" s="34"/>
      <c r="O1344" s="34"/>
      <c r="P1344" s="2"/>
      <c r="Q1344" s="2"/>
      <c r="R1344" s="2"/>
      <c r="S1344" s="2"/>
    </row>
    <row r="1345">
      <c r="A1345" s="26" t="s">
        <v>2567</v>
      </c>
      <c r="B1345" s="27">
        <v>192103.0</v>
      </c>
      <c r="C1345" s="27" t="s">
        <v>2568</v>
      </c>
      <c r="D1345" s="28" t="s">
        <v>28</v>
      </c>
      <c r="E1345" s="28">
        <v>1352.4</v>
      </c>
      <c r="F1345" s="28">
        <v>168.0</v>
      </c>
      <c r="G1345" s="28" t="s">
        <v>65</v>
      </c>
      <c r="H1345" s="28" t="s">
        <v>164</v>
      </c>
      <c r="I1345" s="30" t="s">
        <v>66</v>
      </c>
      <c r="J1345" s="30">
        <v>0.0</v>
      </c>
      <c r="K1345" s="31" t="s">
        <v>58</v>
      </c>
      <c r="L1345" s="32" t="s">
        <v>143</v>
      </c>
      <c r="M1345" s="33"/>
      <c r="N1345" s="34"/>
      <c r="O1345" s="34"/>
      <c r="P1345" s="2"/>
      <c r="Q1345" s="2"/>
      <c r="R1345" s="2"/>
      <c r="S1345" s="2"/>
    </row>
    <row r="1346">
      <c r="A1346" s="26" t="s">
        <v>2569</v>
      </c>
      <c r="B1346" s="27">
        <v>192103.0</v>
      </c>
      <c r="C1346" s="27" t="s">
        <v>2570</v>
      </c>
      <c r="D1346" s="28" t="s">
        <v>28</v>
      </c>
      <c r="E1346" s="28">
        <v>1352.4</v>
      </c>
      <c r="F1346" s="28">
        <v>168.0</v>
      </c>
      <c r="G1346" s="28" t="s">
        <v>65</v>
      </c>
      <c r="H1346" s="28" t="s">
        <v>119</v>
      </c>
      <c r="I1346" s="30" t="s">
        <v>66</v>
      </c>
      <c r="J1346" s="30">
        <v>0.0</v>
      </c>
      <c r="K1346" s="31" t="s">
        <v>24</v>
      </c>
      <c r="L1346" s="32" t="s">
        <v>998</v>
      </c>
      <c r="M1346" s="33"/>
      <c r="N1346" s="34"/>
      <c r="O1346" s="34"/>
      <c r="P1346" s="2"/>
      <c r="Q1346" s="2"/>
      <c r="R1346" s="2"/>
      <c r="S1346" s="2"/>
    </row>
    <row r="1347">
      <c r="A1347" s="26" t="s">
        <v>2571</v>
      </c>
      <c r="B1347" s="27">
        <v>192102.0</v>
      </c>
      <c r="C1347" s="27" t="s">
        <v>2572</v>
      </c>
      <c r="D1347" s="28" t="s">
        <v>28</v>
      </c>
      <c r="E1347" s="28">
        <v>1352.4</v>
      </c>
      <c r="F1347" s="28">
        <v>168.0</v>
      </c>
      <c r="G1347" s="28" t="s">
        <v>65</v>
      </c>
      <c r="H1347" s="28" t="s">
        <v>119</v>
      </c>
      <c r="I1347" s="30" t="s">
        <v>66</v>
      </c>
      <c r="J1347" s="30">
        <v>0.0</v>
      </c>
      <c r="K1347" s="31" t="s">
        <v>24</v>
      </c>
      <c r="L1347" s="32" t="s">
        <v>2467</v>
      </c>
      <c r="M1347" s="33"/>
      <c r="N1347" s="34"/>
      <c r="O1347" s="34"/>
      <c r="P1347" s="2"/>
      <c r="Q1347" s="2"/>
      <c r="R1347" s="2"/>
      <c r="S1347" s="2"/>
    </row>
    <row r="1348">
      <c r="A1348" s="26" t="s">
        <v>2573</v>
      </c>
      <c r="B1348" s="27">
        <v>192103.0</v>
      </c>
      <c r="C1348" s="27" t="s">
        <v>2574</v>
      </c>
      <c r="D1348" s="28" t="s">
        <v>28</v>
      </c>
      <c r="E1348" s="28">
        <v>1352.4</v>
      </c>
      <c r="F1348" s="28">
        <v>168.0</v>
      </c>
      <c r="G1348" s="28" t="s">
        <v>65</v>
      </c>
      <c r="H1348" s="28" t="s">
        <v>164</v>
      </c>
      <c r="I1348" s="30" t="s">
        <v>66</v>
      </c>
      <c r="J1348" s="30">
        <v>0.0</v>
      </c>
      <c r="K1348" s="31" t="s">
        <v>58</v>
      </c>
      <c r="L1348" s="32" t="s">
        <v>67</v>
      </c>
      <c r="M1348" s="33"/>
      <c r="N1348" s="34"/>
      <c r="O1348" s="34"/>
      <c r="P1348" s="2"/>
      <c r="Q1348" s="2"/>
      <c r="R1348" s="2"/>
      <c r="S1348" s="2"/>
    </row>
    <row r="1349">
      <c r="A1349" s="26" t="s">
        <v>2575</v>
      </c>
      <c r="B1349" s="27">
        <v>192102.0</v>
      </c>
      <c r="C1349" s="27" t="s">
        <v>2576</v>
      </c>
      <c r="D1349" s="28" t="s">
        <v>28</v>
      </c>
      <c r="E1349" s="28">
        <v>1352.4</v>
      </c>
      <c r="F1349" s="28">
        <v>168.0</v>
      </c>
      <c r="G1349" s="28" t="s">
        <v>65</v>
      </c>
      <c r="H1349" s="28" t="s">
        <v>119</v>
      </c>
      <c r="I1349" s="30" t="s">
        <v>66</v>
      </c>
      <c r="J1349" s="30">
        <v>0.0</v>
      </c>
      <c r="K1349" s="31" t="s">
        <v>24</v>
      </c>
      <c r="L1349" s="32" t="s">
        <v>2577</v>
      </c>
      <c r="M1349" s="33"/>
      <c r="N1349" s="34"/>
      <c r="O1349" s="34"/>
      <c r="P1349" s="2"/>
      <c r="Q1349" s="2"/>
      <c r="R1349" s="2"/>
      <c r="S1349" s="2"/>
    </row>
    <row r="1350">
      <c r="A1350" s="26" t="s">
        <v>2578</v>
      </c>
      <c r="B1350" s="27">
        <v>192103.0</v>
      </c>
      <c r="C1350" s="27" t="s">
        <v>2579</v>
      </c>
      <c r="D1350" s="28" t="s">
        <v>21</v>
      </c>
      <c r="E1350" s="28">
        <v>453.6</v>
      </c>
      <c r="F1350" s="28">
        <v>56.0</v>
      </c>
      <c r="G1350" s="28" t="s">
        <v>161</v>
      </c>
      <c r="H1350" s="28" t="s">
        <v>293</v>
      </c>
      <c r="I1350" s="30" t="s">
        <v>23</v>
      </c>
      <c r="J1350" s="30">
        <v>0.0</v>
      </c>
      <c r="K1350" s="31" t="s">
        <v>24</v>
      </c>
      <c r="L1350" s="32" t="s">
        <v>143</v>
      </c>
      <c r="M1350" s="33"/>
      <c r="N1350" s="34"/>
      <c r="O1350" s="34"/>
      <c r="P1350" s="2"/>
      <c r="Q1350" s="2"/>
      <c r="R1350" s="2"/>
      <c r="S1350" s="2"/>
    </row>
    <row r="1351">
      <c r="A1351" s="26" t="s">
        <v>2580</v>
      </c>
      <c r="B1351" s="27">
        <v>192301.0</v>
      </c>
      <c r="C1351" s="27" t="s">
        <v>2581</v>
      </c>
      <c r="D1351" s="28" t="s">
        <v>28</v>
      </c>
      <c r="E1351" s="28">
        <v>1352.0</v>
      </c>
      <c r="F1351" s="28">
        <v>168.0</v>
      </c>
      <c r="G1351" s="28" t="s">
        <v>65</v>
      </c>
      <c r="H1351" s="28" t="s">
        <v>164</v>
      </c>
      <c r="I1351" s="30" t="s">
        <v>66</v>
      </c>
      <c r="J1351" s="30">
        <v>0.0</v>
      </c>
      <c r="K1351" s="31">
        <v>0.0</v>
      </c>
      <c r="L1351" s="32" t="s">
        <v>2582</v>
      </c>
      <c r="M1351" s="33"/>
      <c r="N1351" s="36">
        <v>714307.0</v>
      </c>
      <c r="O1351" s="36">
        <v>713104.0</v>
      </c>
      <c r="P1351" s="2"/>
      <c r="Q1351" s="2"/>
      <c r="R1351" s="2"/>
      <c r="S1351" s="2"/>
    </row>
    <row r="1352">
      <c r="A1352" s="26" t="s">
        <v>2583</v>
      </c>
      <c r="B1352" s="27">
        <v>192301.0</v>
      </c>
      <c r="C1352" s="27" t="s">
        <v>2581</v>
      </c>
      <c r="D1352" s="28" t="s">
        <v>28</v>
      </c>
      <c r="E1352" s="28">
        <v>1352.4</v>
      </c>
      <c r="F1352" s="28">
        <v>168.0</v>
      </c>
      <c r="G1352" s="28" t="s">
        <v>65</v>
      </c>
      <c r="H1352" s="28" t="s">
        <v>164</v>
      </c>
      <c r="I1352" s="30" t="s">
        <v>66</v>
      </c>
      <c r="J1352" s="30">
        <v>0.0</v>
      </c>
      <c r="K1352" s="31" t="s">
        <v>58</v>
      </c>
      <c r="L1352" s="32" t="s">
        <v>2584</v>
      </c>
      <c r="M1352" s="33"/>
      <c r="N1352" s="34"/>
      <c r="O1352" s="34"/>
      <c r="P1352" s="2"/>
      <c r="Q1352" s="2"/>
      <c r="R1352" s="2"/>
      <c r="S1352" s="2"/>
    </row>
    <row r="1353">
      <c r="A1353" s="26" t="s">
        <v>2585</v>
      </c>
      <c r="B1353" s="27">
        <v>192301.0</v>
      </c>
      <c r="C1353" s="27" t="s">
        <v>2586</v>
      </c>
      <c r="D1353" s="28" t="s">
        <v>21</v>
      </c>
      <c r="E1353" s="28">
        <v>453.6</v>
      </c>
      <c r="F1353" s="28">
        <v>56.0</v>
      </c>
      <c r="G1353" s="28" t="s">
        <v>161</v>
      </c>
      <c r="H1353" s="28" t="s">
        <v>293</v>
      </c>
      <c r="I1353" s="30" t="s">
        <v>23</v>
      </c>
      <c r="J1353" s="30">
        <v>0.0</v>
      </c>
      <c r="K1353" s="31" t="s">
        <v>24</v>
      </c>
      <c r="L1353" s="32" t="s">
        <v>2582</v>
      </c>
      <c r="M1353" s="33"/>
      <c r="N1353" s="34"/>
      <c r="O1353" s="34"/>
      <c r="P1353" s="2"/>
      <c r="Q1353" s="2"/>
      <c r="R1353" s="2"/>
      <c r="S1353" s="2"/>
    </row>
    <row r="1354">
      <c r="A1354" s="26" t="s">
        <v>2587</v>
      </c>
      <c r="B1354" s="27">
        <v>192301.0</v>
      </c>
      <c r="C1354" s="27" t="s">
        <v>2588</v>
      </c>
      <c r="D1354" s="28" t="s">
        <v>99</v>
      </c>
      <c r="E1354" s="28">
        <v>42.0</v>
      </c>
      <c r="F1354" s="29">
        <v>1.0</v>
      </c>
      <c r="G1354" s="28" t="s">
        <v>161</v>
      </c>
      <c r="H1354" s="28" t="s">
        <v>2589</v>
      </c>
      <c r="I1354" s="30">
        <v>99521.0</v>
      </c>
      <c r="J1354" s="30">
        <v>0.0</v>
      </c>
      <c r="K1354" s="31" t="s">
        <v>24</v>
      </c>
      <c r="L1354" s="32" t="s">
        <v>2582</v>
      </c>
      <c r="M1354" s="33"/>
      <c r="N1354" s="34"/>
      <c r="O1354" s="34"/>
      <c r="P1354" s="2"/>
      <c r="Q1354" s="2"/>
      <c r="R1354" s="2"/>
      <c r="S1354" s="2"/>
    </row>
    <row r="1355">
      <c r="A1355" s="26" t="s">
        <v>2590</v>
      </c>
      <c r="B1355" s="42"/>
      <c r="C1355" s="27" t="s">
        <v>2591</v>
      </c>
      <c r="D1355" s="28" t="s">
        <v>28</v>
      </c>
      <c r="E1355" s="28">
        <v>1352.4</v>
      </c>
      <c r="F1355" s="28">
        <v>168.0</v>
      </c>
      <c r="G1355" s="28">
        <v>0.0</v>
      </c>
      <c r="H1355" s="28" t="s">
        <v>91</v>
      </c>
      <c r="I1355" s="38"/>
      <c r="J1355" s="38"/>
      <c r="K1355" s="31" t="s">
        <v>24</v>
      </c>
      <c r="L1355" s="32" t="s">
        <v>993</v>
      </c>
      <c r="M1355" s="33"/>
      <c r="N1355" s="34"/>
      <c r="O1355" s="34"/>
      <c r="P1355" s="2"/>
      <c r="Q1355" s="2"/>
      <c r="R1355" s="2"/>
      <c r="S1355" s="2"/>
    </row>
    <row r="1356">
      <c r="A1356" s="26" t="s">
        <v>2592</v>
      </c>
      <c r="B1356" s="27">
        <v>196601.0</v>
      </c>
      <c r="C1356" s="27" t="s">
        <v>2593</v>
      </c>
      <c r="D1356" s="28" t="s">
        <v>28</v>
      </c>
      <c r="E1356" s="28">
        <v>1352.4</v>
      </c>
      <c r="F1356" s="28">
        <v>168.0</v>
      </c>
      <c r="G1356" s="28">
        <v>0.0</v>
      </c>
      <c r="H1356" s="28" t="s">
        <v>91</v>
      </c>
      <c r="I1356" s="38"/>
      <c r="J1356" s="38"/>
      <c r="K1356" s="31" t="s">
        <v>24</v>
      </c>
      <c r="L1356" s="32" t="s">
        <v>2458</v>
      </c>
      <c r="M1356" s="33"/>
      <c r="N1356" s="34"/>
      <c r="O1356" s="34"/>
      <c r="P1356" s="2"/>
      <c r="Q1356" s="2"/>
      <c r="R1356" s="2"/>
      <c r="S1356" s="2"/>
    </row>
    <row r="1357">
      <c r="A1357" s="26" t="s">
        <v>2594</v>
      </c>
      <c r="B1357" s="27">
        <v>197601.0</v>
      </c>
      <c r="C1357" s="27" t="s">
        <v>2595</v>
      </c>
      <c r="D1357" s="28" t="s">
        <v>28</v>
      </c>
      <c r="E1357" s="28">
        <v>1352.4</v>
      </c>
      <c r="F1357" s="28">
        <v>168.0</v>
      </c>
      <c r="G1357" s="28">
        <v>0.0</v>
      </c>
      <c r="H1357" s="28" t="s">
        <v>91</v>
      </c>
      <c r="I1357" s="30" t="s">
        <v>92</v>
      </c>
      <c r="J1357" s="30">
        <v>0.0</v>
      </c>
      <c r="K1357" s="31" t="s">
        <v>115</v>
      </c>
      <c r="L1357" s="32" t="s">
        <v>998</v>
      </c>
      <c r="M1357" s="33"/>
      <c r="N1357" s="34"/>
      <c r="O1357" s="34"/>
      <c r="P1357" s="2"/>
      <c r="Q1357" s="2"/>
      <c r="R1357" s="2"/>
      <c r="S1357" s="2"/>
    </row>
    <row r="1358">
      <c r="A1358" s="26" t="s">
        <v>2596</v>
      </c>
      <c r="B1358" s="27">
        <v>197601.0</v>
      </c>
      <c r="C1358" s="27" t="s">
        <v>2597</v>
      </c>
      <c r="D1358" s="28" t="s">
        <v>99</v>
      </c>
      <c r="E1358" s="28">
        <v>42.0</v>
      </c>
      <c r="F1358" s="29">
        <v>1.0</v>
      </c>
      <c r="G1358" s="28">
        <v>0.0</v>
      </c>
      <c r="H1358" s="28" t="s">
        <v>203</v>
      </c>
      <c r="I1358" s="30">
        <v>99521.0</v>
      </c>
      <c r="J1358" s="30">
        <v>0.0</v>
      </c>
      <c r="K1358" s="31" t="s">
        <v>24</v>
      </c>
      <c r="L1358" s="32" t="s">
        <v>998</v>
      </c>
      <c r="M1358" s="33"/>
      <c r="N1358" s="34"/>
      <c r="O1358" s="34"/>
      <c r="P1358" s="2"/>
      <c r="Q1358" s="2"/>
      <c r="R1358" s="2"/>
      <c r="S1358" s="2"/>
    </row>
    <row r="1359">
      <c r="A1359" s="26" t="s">
        <v>2598</v>
      </c>
      <c r="B1359" s="27">
        <v>197601.0</v>
      </c>
      <c r="C1359" s="27" t="s">
        <v>2599</v>
      </c>
      <c r="D1359" s="28" t="s">
        <v>28</v>
      </c>
      <c r="E1359" s="28">
        <v>1352.4</v>
      </c>
      <c r="F1359" s="28">
        <v>168.0</v>
      </c>
      <c r="G1359" s="28">
        <v>0.0</v>
      </c>
      <c r="H1359" s="28" t="s">
        <v>164</v>
      </c>
      <c r="I1359" s="30" t="s">
        <v>92</v>
      </c>
      <c r="J1359" s="30">
        <v>0.0</v>
      </c>
      <c r="K1359" s="31" t="s">
        <v>58</v>
      </c>
      <c r="L1359" s="32" t="s">
        <v>853</v>
      </c>
      <c r="M1359" s="33"/>
      <c r="N1359" s="34"/>
      <c r="O1359" s="34"/>
      <c r="P1359" s="2"/>
      <c r="Q1359" s="2"/>
      <c r="R1359" s="2"/>
      <c r="S1359" s="2"/>
    </row>
    <row r="1360">
      <c r="A1360" s="26" t="s">
        <v>2600</v>
      </c>
      <c r="B1360" s="27">
        <v>197601.0</v>
      </c>
      <c r="C1360" s="27" t="s">
        <v>2601</v>
      </c>
      <c r="D1360" s="28" t="s">
        <v>28</v>
      </c>
      <c r="E1360" s="28">
        <v>1352.4</v>
      </c>
      <c r="F1360" s="28">
        <v>168.0</v>
      </c>
      <c r="G1360" s="28">
        <v>0.0</v>
      </c>
      <c r="H1360" s="28" t="s">
        <v>164</v>
      </c>
      <c r="I1360" s="30" t="s">
        <v>92</v>
      </c>
      <c r="J1360" s="30">
        <v>0.0</v>
      </c>
      <c r="K1360" s="31" t="s">
        <v>58</v>
      </c>
      <c r="L1360" s="32" t="s">
        <v>67</v>
      </c>
      <c r="M1360" s="33"/>
      <c r="N1360" s="36">
        <v>714302.0</v>
      </c>
      <c r="O1360" s="34"/>
      <c r="P1360" s="2"/>
      <c r="Q1360" s="2"/>
      <c r="R1360" s="2"/>
      <c r="S1360" s="2"/>
    </row>
    <row r="1361">
      <c r="A1361" s="26" t="s">
        <v>2602</v>
      </c>
      <c r="B1361" s="27">
        <v>197601.0</v>
      </c>
      <c r="C1361" s="27" t="s">
        <v>2603</v>
      </c>
      <c r="D1361" s="28" t="s">
        <v>28</v>
      </c>
      <c r="E1361" s="28">
        <v>1352.4</v>
      </c>
      <c r="F1361" s="28">
        <v>168.0</v>
      </c>
      <c r="G1361" s="28">
        <v>0.0</v>
      </c>
      <c r="H1361" s="28" t="s">
        <v>164</v>
      </c>
      <c r="I1361" s="30" t="s">
        <v>92</v>
      </c>
      <c r="J1361" s="30">
        <v>0.0</v>
      </c>
      <c r="K1361" s="31" t="s">
        <v>115</v>
      </c>
      <c r="L1361" s="32" t="s">
        <v>183</v>
      </c>
      <c r="M1361" s="33"/>
      <c r="N1361" s="36">
        <v>714204.0</v>
      </c>
      <c r="O1361" s="34"/>
      <c r="P1361" s="2"/>
      <c r="Q1361" s="2"/>
      <c r="R1361" s="2"/>
      <c r="S1361" s="2"/>
    </row>
    <row r="1362">
      <c r="A1362" s="26">
        <v>197504.0</v>
      </c>
      <c r="B1362" s="27">
        <v>197501.0</v>
      </c>
      <c r="C1362" s="27" t="s">
        <v>2604</v>
      </c>
      <c r="D1362" s="28" t="s">
        <v>28</v>
      </c>
      <c r="E1362" s="28">
        <v>1352.0</v>
      </c>
      <c r="F1362" s="28">
        <v>168.0</v>
      </c>
      <c r="G1362" s="28">
        <v>0.0</v>
      </c>
      <c r="H1362" s="28">
        <v>9919.0</v>
      </c>
      <c r="I1362" s="30"/>
      <c r="J1362" s="30">
        <v>0.0</v>
      </c>
      <c r="K1362" s="31" t="s">
        <v>24</v>
      </c>
      <c r="L1362" s="32" t="s">
        <v>25</v>
      </c>
      <c r="M1362" s="33"/>
      <c r="N1362" s="36"/>
      <c r="O1362" s="36"/>
      <c r="P1362" s="2"/>
      <c r="Q1362" s="2"/>
      <c r="R1362" s="2"/>
      <c r="S1362" s="2"/>
    </row>
    <row r="1363">
      <c r="A1363" s="26" t="s">
        <v>2605</v>
      </c>
      <c r="B1363" s="27">
        <v>197501.0</v>
      </c>
      <c r="C1363" s="27" t="s">
        <v>2606</v>
      </c>
      <c r="D1363" s="28" t="s">
        <v>28</v>
      </c>
      <c r="E1363" s="28">
        <v>1352.4</v>
      </c>
      <c r="F1363" s="28">
        <v>168.0</v>
      </c>
      <c r="G1363" s="28">
        <v>0.0</v>
      </c>
      <c r="H1363" s="28" t="s">
        <v>452</v>
      </c>
      <c r="I1363" s="30" t="s">
        <v>87</v>
      </c>
      <c r="J1363" s="30">
        <v>0.0</v>
      </c>
      <c r="K1363" s="31">
        <v>0.0</v>
      </c>
      <c r="L1363" s="32" t="s">
        <v>587</v>
      </c>
      <c r="M1363" s="33"/>
      <c r="N1363" s="36">
        <v>200255.0</v>
      </c>
      <c r="O1363" s="36">
        <v>714603.0</v>
      </c>
      <c r="P1363" s="2"/>
      <c r="Q1363" s="2"/>
      <c r="R1363" s="2"/>
      <c r="S1363" s="2"/>
    </row>
    <row r="1364">
      <c r="A1364" s="26" t="s">
        <v>2607</v>
      </c>
      <c r="B1364" s="27">
        <v>198302.0</v>
      </c>
      <c r="C1364" s="27" t="s">
        <v>2608</v>
      </c>
      <c r="D1364" s="28" t="s">
        <v>28</v>
      </c>
      <c r="E1364" s="28">
        <v>693.0</v>
      </c>
      <c r="F1364" s="28">
        <v>86.0</v>
      </c>
      <c r="G1364" s="28">
        <v>0.0</v>
      </c>
      <c r="H1364" s="28" t="s">
        <v>2609</v>
      </c>
      <c r="I1364" s="30" t="s">
        <v>538</v>
      </c>
      <c r="J1364" s="30">
        <v>0.0</v>
      </c>
      <c r="K1364" s="31">
        <v>0.0</v>
      </c>
      <c r="L1364" s="32" t="s">
        <v>587</v>
      </c>
      <c r="M1364" s="33"/>
      <c r="N1364" s="34"/>
      <c r="O1364" s="34"/>
      <c r="P1364" s="2"/>
      <c r="Q1364" s="2"/>
      <c r="R1364" s="2"/>
      <c r="S1364" s="2"/>
    </row>
    <row r="1365">
      <c r="A1365" s="26" t="s">
        <v>2610</v>
      </c>
      <c r="B1365" s="27">
        <v>198501.0</v>
      </c>
      <c r="C1365" s="27" t="s">
        <v>2611</v>
      </c>
      <c r="D1365" s="28" t="s">
        <v>28</v>
      </c>
      <c r="E1365" s="28">
        <v>440.0</v>
      </c>
      <c r="F1365" s="28">
        <v>86.0</v>
      </c>
      <c r="G1365" s="28" t="s">
        <v>315</v>
      </c>
      <c r="H1365" s="28" t="s">
        <v>2612</v>
      </c>
      <c r="I1365" s="30" t="s">
        <v>471</v>
      </c>
      <c r="J1365" s="30">
        <v>0.0</v>
      </c>
      <c r="K1365" s="31" t="s">
        <v>58</v>
      </c>
      <c r="L1365" s="32" t="s">
        <v>317</v>
      </c>
      <c r="M1365" s="33"/>
      <c r="N1365" s="34"/>
      <c r="O1365" s="34"/>
      <c r="P1365" s="2"/>
      <c r="Q1365" s="2"/>
      <c r="R1365" s="2"/>
      <c r="S1365" s="2"/>
    </row>
    <row r="1366">
      <c r="A1366" s="26" t="s">
        <v>2613</v>
      </c>
      <c r="B1366" s="27">
        <v>198502.0</v>
      </c>
      <c r="C1366" s="27" t="s">
        <v>2614</v>
      </c>
      <c r="D1366" s="28" t="s">
        <v>28</v>
      </c>
      <c r="E1366" s="28">
        <v>693.0</v>
      </c>
      <c r="F1366" s="28">
        <v>86.0</v>
      </c>
      <c r="G1366" s="28">
        <v>0.0</v>
      </c>
      <c r="H1366" s="28" t="s">
        <v>2609</v>
      </c>
      <c r="I1366" s="30" t="s">
        <v>538</v>
      </c>
      <c r="J1366" s="30">
        <v>0.0</v>
      </c>
      <c r="K1366" s="31">
        <v>0.0</v>
      </c>
      <c r="L1366" s="32" t="s">
        <v>587</v>
      </c>
      <c r="M1366" s="33"/>
      <c r="N1366" s="34"/>
      <c r="O1366" s="34"/>
      <c r="P1366" s="2"/>
      <c r="Q1366" s="2"/>
      <c r="R1366" s="2"/>
      <c r="S1366" s="2"/>
    </row>
    <row r="1367">
      <c r="A1367" s="26" t="s">
        <v>2615</v>
      </c>
      <c r="B1367" s="42"/>
      <c r="C1367" s="27" t="s">
        <v>2616</v>
      </c>
      <c r="D1367" s="28" t="s">
        <v>28</v>
      </c>
      <c r="E1367" s="28">
        <v>1352.4</v>
      </c>
      <c r="F1367" s="28">
        <v>168.0</v>
      </c>
      <c r="G1367" s="28">
        <v>0.0</v>
      </c>
      <c r="H1367" s="28" t="s">
        <v>91</v>
      </c>
      <c r="I1367" s="30" t="s">
        <v>92</v>
      </c>
      <c r="J1367" s="30">
        <v>0.0</v>
      </c>
      <c r="K1367" s="31" t="s">
        <v>24</v>
      </c>
      <c r="L1367" s="32" t="s">
        <v>2617</v>
      </c>
      <c r="M1367" s="33"/>
      <c r="N1367" s="34"/>
      <c r="O1367" s="34"/>
      <c r="P1367" s="2"/>
      <c r="Q1367" s="2"/>
      <c r="R1367" s="2"/>
      <c r="S1367" s="2"/>
    </row>
    <row r="1368">
      <c r="A1368" s="26" t="s">
        <v>2618</v>
      </c>
      <c r="B1368" s="27">
        <v>198701.0</v>
      </c>
      <c r="C1368" s="27" t="s">
        <v>2619</v>
      </c>
      <c r="D1368" s="28" t="s">
        <v>28</v>
      </c>
      <c r="E1368" s="28">
        <v>693.0</v>
      </c>
      <c r="F1368" s="28">
        <v>86.0</v>
      </c>
      <c r="G1368" s="28">
        <v>0.0</v>
      </c>
      <c r="H1368" s="28" t="s">
        <v>383</v>
      </c>
      <c r="I1368" s="30" t="s">
        <v>384</v>
      </c>
      <c r="J1368" s="30">
        <v>0.0</v>
      </c>
      <c r="K1368" s="31" t="s">
        <v>24</v>
      </c>
      <c r="L1368" s="32" t="s">
        <v>143</v>
      </c>
      <c r="M1368" s="33"/>
      <c r="N1368" s="34"/>
      <c r="O1368" s="34"/>
      <c r="P1368" s="2"/>
      <c r="Q1368" s="2"/>
      <c r="R1368" s="2"/>
      <c r="S1368" s="2"/>
    </row>
    <row r="1369">
      <c r="A1369" s="26" t="s">
        <v>2620</v>
      </c>
      <c r="B1369" s="27" t="s">
        <v>2621</v>
      </c>
      <c r="C1369" s="27" t="s">
        <v>2622</v>
      </c>
      <c r="D1369" s="28" t="s">
        <v>21</v>
      </c>
      <c r="E1369" s="28">
        <v>453.6</v>
      </c>
      <c r="F1369" s="28">
        <v>56.0</v>
      </c>
      <c r="G1369" s="28">
        <v>0.0</v>
      </c>
      <c r="H1369" s="28" t="s">
        <v>293</v>
      </c>
      <c r="I1369" s="30" t="s">
        <v>23</v>
      </c>
      <c r="J1369" s="30">
        <v>0.0</v>
      </c>
      <c r="K1369" s="31" t="s">
        <v>24</v>
      </c>
      <c r="L1369" s="32">
        <v>0.0</v>
      </c>
      <c r="M1369" s="33"/>
      <c r="N1369" s="34"/>
      <c r="O1369" s="34"/>
      <c r="P1369" s="2"/>
      <c r="Q1369" s="2"/>
      <c r="R1369" s="2"/>
      <c r="S1369" s="2"/>
    </row>
    <row r="1370">
      <c r="A1370" s="26" t="s">
        <v>2623</v>
      </c>
      <c r="B1370" s="42"/>
      <c r="C1370" s="27" t="s">
        <v>2624</v>
      </c>
      <c r="D1370" s="28" t="s">
        <v>28</v>
      </c>
      <c r="E1370" s="28">
        <v>1352.4</v>
      </c>
      <c r="F1370" s="28">
        <v>168.0</v>
      </c>
      <c r="G1370" s="28">
        <v>0.0</v>
      </c>
      <c r="H1370" s="28" t="s">
        <v>164</v>
      </c>
      <c r="I1370" s="30" t="s">
        <v>230</v>
      </c>
      <c r="J1370" s="30">
        <v>0.0</v>
      </c>
      <c r="K1370" s="31" t="s">
        <v>24</v>
      </c>
      <c r="L1370" s="32" t="s">
        <v>542</v>
      </c>
      <c r="M1370" s="33"/>
      <c r="N1370" s="34"/>
      <c r="O1370" s="34"/>
      <c r="P1370" s="2"/>
      <c r="Q1370" s="2"/>
      <c r="R1370" s="2"/>
      <c r="S1370" s="2"/>
    </row>
    <row r="1371">
      <c r="A1371" s="26" t="s">
        <v>2625</v>
      </c>
      <c r="B1371" s="27" t="s">
        <v>2626</v>
      </c>
      <c r="C1371" s="27" t="s">
        <v>2627</v>
      </c>
      <c r="D1371" s="28" t="s">
        <v>28</v>
      </c>
      <c r="E1371" s="28">
        <v>1008.0</v>
      </c>
      <c r="F1371" s="28">
        <v>125.0</v>
      </c>
      <c r="G1371" s="28">
        <v>0.0</v>
      </c>
      <c r="H1371" s="28">
        <v>9916.0</v>
      </c>
      <c r="I1371" s="30" t="s">
        <v>230</v>
      </c>
      <c r="J1371" s="30" t="s">
        <v>196</v>
      </c>
      <c r="K1371" s="31">
        <v>0.0</v>
      </c>
      <c r="L1371" s="32" t="s">
        <v>542</v>
      </c>
      <c r="M1371" s="33"/>
      <c r="N1371" s="36">
        <v>714502.0</v>
      </c>
      <c r="O1371" s="36">
        <v>713105.0</v>
      </c>
      <c r="P1371" s="2"/>
      <c r="Q1371" s="2"/>
      <c r="R1371" s="2"/>
      <c r="S1371" s="2"/>
    </row>
    <row r="1372">
      <c r="A1372" s="26" t="s">
        <v>2628</v>
      </c>
      <c r="B1372" s="27" t="s">
        <v>2626</v>
      </c>
      <c r="C1372" s="27" t="s">
        <v>2629</v>
      </c>
      <c r="D1372" s="28" t="s">
        <v>28</v>
      </c>
      <c r="E1372" s="28">
        <v>1352.4</v>
      </c>
      <c r="F1372" s="28">
        <v>168.0</v>
      </c>
      <c r="G1372" s="28">
        <v>0.0</v>
      </c>
      <c r="H1372" s="28" t="s">
        <v>164</v>
      </c>
      <c r="I1372" s="30" t="s">
        <v>230</v>
      </c>
      <c r="J1372" s="30">
        <v>0.0</v>
      </c>
      <c r="K1372" s="31" t="s">
        <v>24</v>
      </c>
      <c r="L1372" s="32" t="s">
        <v>542</v>
      </c>
      <c r="M1372" s="33"/>
      <c r="N1372" s="34"/>
      <c r="O1372" s="34"/>
      <c r="P1372" s="2"/>
      <c r="Q1372" s="2"/>
      <c r="R1372" s="2"/>
      <c r="S1372" s="2"/>
    </row>
    <row r="1373">
      <c r="A1373" s="26" t="s">
        <v>2630</v>
      </c>
      <c r="B1373" s="27">
        <v>155801.0</v>
      </c>
      <c r="C1373" s="27" t="s">
        <v>2631</v>
      </c>
      <c r="D1373" s="28" t="s">
        <v>28</v>
      </c>
      <c r="E1373" s="28">
        <v>1352.4</v>
      </c>
      <c r="F1373" s="28">
        <v>168.0</v>
      </c>
      <c r="G1373" s="28">
        <v>0.0</v>
      </c>
      <c r="H1373" s="28" t="s">
        <v>91</v>
      </c>
      <c r="I1373" s="30" t="s">
        <v>92</v>
      </c>
      <c r="J1373" s="30">
        <v>0.0</v>
      </c>
      <c r="K1373" s="31" t="s">
        <v>58</v>
      </c>
      <c r="L1373" s="32" t="s">
        <v>542</v>
      </c>
      <c r="M1373" s="33"/>
      <c r="N1373" s="36">
        <v>714503.0</v>
      </c>
      <c r="O1373" s="34"/>
      <c r="P1373" s="2"/>
      <c r="Q1373" s="2"/>
      <c r="R1373" s="2"/>
      <c r="S1373" s="2"/>
    </row>
    <row r="1374">
      <c r="A1374" s="26" t="s">
        <v>2632</v>
      </c>
      <c r="B1374" s="27">
        <v>155801.0</v>
      </c>
      <c r="C1374" s="27" t="s">
        <v>2633</v>
      </c>
      <c r="D1374" s="28" t="s">
        <v>21</v>
      </c>
      <c r="E1374" s="28">
        <v>453.6</v>
      </c>
      <c r="F1374" s="28">
        <v>56.0</v>
      </c>
      <c r="G1374" s="28">
        <v>0.0</v>
      </c>
      <c r="H1374" s="28" t="s">
        <v>293</v>
      </c>
      <c r="I1374" s="30" t="s">
        <v>23</v>
      </c>
      <c r="J1374" s="30">
        <v>0.0</v>
      </c>
      <c r="K1374" s="31" t="s">
        <v>24</v>
      </c>
      <c r="L1374" s="32" t="s">
        <v>542</v>
      </c>
      <c r="M1374" s="33"/>
      <c r="N1374" s="34"/>
      <c r="O1374" s="34"/>
      <c r="P1374" s="2"/>
      <c r="Q1374" s="2"/>
      <c r="R1374" s="2"/>
      <c r="S1374" s="2"/>
    </row>
    <row r="1375">
      <c r="A1375" s="26" t="s">
        <v>2634</v>
      </c>
      <c r="B1375" s="27">
        <v>108201.0</v>
      </c>
      <c r="C1375" s="27" t="s">
        <v>2635</v>
      </c>
      <c r="D1375" s="28" t="s">
        <v>28</v>
      </c>
      <c r="E1375" s="28">
        <v>1352.4</v>
      </c>
      <c r="F1375" s="28">
        <v>168.0</v>
      </c>
      <c r="G1375" s="28">
        <v>0.0</v>
      </c>
      <c r="H1375" s="28" t="s">
        <v>91</v>
      </c>
      <c r="I1375" s="30" t="s">
        <v>176</v>
      </c>
      <c r="J1375" s="30">
        <v>0.0</v>
      </c>
      <c r="K1375" s="31" t="s">
        <v>24</v>
      </c>
      <c r="L1375" s="32" t="s">
        <v>2636</v>
      </c>
      <c r="M1375" s="33"/>
      <c r="N1375" s="34"/>
      <c r="O1375" s="34"/>
      <c r="P1375" s="2"/>
      <c r="Q1375" s="2"/>
      <c r="R1375" s="2"/>
      <c r="S1375" s="2"/>
    </row>
    <row r="1376">
      <c r="A1376" s="26" t="s">
        <v>2637</v>
      </c>
      <c r="B1376" s="27">
        <v>108201.0</v>
      </c>
      <c r="C1376" s="27" t="s">
        <v>2638</v>
      </c>
      <c r="D1376" s="28" t="s">
        <v>21</v>
      </c>
      <c r="E1376" s="28">
        <v>453.6</v>
      </c>
      <c r="F1376" s="28">
        <v>56.0</v>
      </c>
      <c r="G1376" s="28">
        <v>0.0</v>
      </c>
      <c r="H1376" s="28" t="s">
        <v>22</v>
      </c>
      <c r="I1376" s="30" t="s">
        <v>23</v>
      </c>
      <c r="J1376" s="30">
        <v>0.0</v>
      </c>
      <c r="K1376" s="31" t="s">
        <v>24</v>
      </c>
      <c r="L1376" s="32" t="s">
        <v>2636</v>
      </c>
      <c r="M1376" s="33"/>
      <c r="N1376" s="34"/>
      <c r="O1376" s="34"/>
      <c r="P1376" s="2"/>
      <c r="Q1376" s="2"/>
      <c r="R1376" s="2"/>
      <c r="S1376" s="2"/>
    </row>
    <row r="1377">
      <c r="A1377" s="26" t="s">
        <v>2639</v>
      </c>
      <c r="B1377" s="27">
        <v>101001.0</v>
      </c>
      <c r="C1377" s="27" t="s">
        <v>2640</v>
      </c>
      <c r="D1377" s="28" t="s">
        <v>28</v>
      </c>
      <c r="E1377" s="28">
        <v>525.0</v>
      </c>
      <c r="F1377" s="28">
        <v>65.0</v>
      </c>
      <c r="G1377" s="28">
        <v>0.0</v>
      </c>
      <c r="H1377" s="28" t="s">
        <v>2641</v>
      </c>
      <c r="I1377" s="30" t="s">
        <v>2642</v>
      </c>
      <c r="J1377" s="30">
        <v>0.0</v>
      </c>
      <c r="K1377" s="31">
        <v>0.0</v>
      </c>
      <c r="L1377" s="32" t="s">
        <v>2636</v>
      </c>
      <c r="M1377" s="33"/>
      <c r="N1377" s="36">
        <v>712204.0</v>
      </c>
      <c r="O1377" s="34"/>
      <c r="P1377" s="2"/>
      <c r="Q1377" s="2"/>
      <c r="R1377" s="2"/>
      <c r="S1377" s="2"/>
    </row>
    <row r="1378">
      <c r="A1378" s="26" t="s">
        <v>2643</v>
      </c>
      <c r="B1378" s="27">
        <v>101101.0</v>
      </c>
      <c r="C1378" s="27" t="s">
        <v>2644</v>
      </c>
      <c r="D1378" s="28" t="s">
        <v>28</v>
      </c>
      <c r="E1378" s="28">
        <v>1352.4</v>
      </c>
      <c r="F1378" s="28">
        <v>168.0</v>
      </c>
      <c r="G1378" s="28" t="s">
        <v>65</v>
      </c>
      <c r="H1378" s="28" t="s">
        <v>119</v>
      </c>
      <c r="I1378" s="30" t="s">
        <v>66</v>
      </c>
      <c r="J1378" s="30">
        <v>0.0</v>
      </c>
      <c r="K1378" s="31" t="s">
        <v>24</v>
      </c>
      <c r="L1378" s="32" t="s">
        <v>2636</v>
      </c>
      <c r="M1378" s="33"/>
      <c r="N1378" s="36">
        <v>714406.0</v>
      </c>
      <c r="O1378" s="34"/>
      <c r="P1378" s="2"/>
      <c r="Q1378" s="2"/>
      <c r="R1378" s="2"/>
      <c r="S1378" s="2"/>
    </row>
    <row r="1379">
      <c r="A1379" s="26" t="s">
        <v>2645</v>
      </c>
      <c r="B1379" s="27">
        <v>101101.0</v>
      </c>
      <c r="C1379" s="27" t="s">
        <v>2646</v>
      </c>
      <c r="D1379" s="28" t="s">
        <v>28</v>
      </c>
      <c r="E1379" s="28">
        <v>440.0</v>
      </c>
      <c r="F1379" s="28">
        <v>86.0</v>
      </c>
      <c r="G1379" s="28" t="s">
        <v>65</v>
      </c>
      <c r="H1379" s="28" t="s">
        <v>301</v>
      </c>
      <c r="I1379" s="30" t="s">
        <v>302</v>
      </c>
      <c r="J1379" s="30">
        <v>0.0</v>
      </c>
      <c r="K1379" s="31" t="s">
        <v>24</v>
      </c>
      <c r="L1379" s="32" t="s">
        <v>2636</v>
      </c>
      <c r="M1379" s="33"/>
      <c r="N1379" s="34"/>
      <c r="O1379" s="34"/>
      <c r="P1379" s="2"/>
      <c r="Q1379" s="2"/>
      <c r="R1379" s="2"/>
      <c r="S1379" s="2"/>
    </row>
    <row r="1380">
      <c r="A1380" s="26" t="s">
        <v>2647</v>
      </c>
      <c r="B1380" s="27">
        <v>1148201.0</v>
      </c>
      <c r="C1380" s="27" t="s">
        <v>2648</v>
      </c>
      <c r="D1380" s="28" t="s">
        <v>21</v>
      </c>
      <c r="E1380" s="28">
        <v>453.6</v>
      </c>
      <c r="F1380" s="28">
        <v>56.0</v>
      </c>
      <c r="G1380" s="28">
        <v>0.0</v>
      </c>
      <c r="H1380" s="28" t="s">
        <v>22</v>
      </c>
      <c r="I1380" s="30" t="s">
        <v>23</v>
      </c>
      <c r="J1380" s="30">
        <v>0.0</v>
      </c>
      <c r="K1380" s="31" t="s">
        <v>24</v>
      </c>
      <c r="L1380" s="32" t="s">
        <v>2636</v>
      </c>
      <c r="M1380" s="33"/>
      <c r="N1380" s="34"/>
      <c r="O1380" s="34"/>
      <c r="P1380" s="2"/>
      <c r="Q1380" s="2"/>
      <c r="R1380" s="2"/>
      <c r="S1380" s="2"/>
    </row>
    <row r="1381">
      <c r="A1381" s="26" t="s">
        <v>2649</v>
      </c>
      <c r="B1381" s="27">
        <v>154801.0</v>
      </c>
      <c r="C1381" s="27" t="s">
        <v>2650</v>
      </c>
      <c r="D1381" s="28" t="s">
        <v>28</v>
      </c>
      <c r="E1381" s="28">
        <v>1352.4</v>
      </c>
      <c r="F1381" s="28">
        <v>168.0</v>
      </c>
      <c r="G1381" s="28">
        <v>0.0</v>
      </c>
      <c r="H1381" s="28" t="s">
        <v>91</v>
      </c>
      <c r="I1381" s="30" t="s">
        <v>230</v>
      </c>
      <c r="J1381" s="30">
        <v>0.0</v>
      </c>
      <c r="K1381" s="31" t="s">
        <v>24</v>
      </c>
      <c r="L1381" s="32" t="s">
        <v>2636</v>
      </c>
      <c r="M1381" s="33"/>
      <c r="N1381" s="34"/>
      <c r="O1381" s="34"/>
      <c r="P1381" s="2"/>
      <c r="Q1381" s="2"/>
      <c r="R1381" s="2"/>
      <c r="S1381" s="2"/>
    </row>
    <row r="1382">
      <c r="A1382" s="26" t="s">
        <v>2651</v>
      </c>
      <c r="B1382" s="27">
        <v>101201.0</v>
      </c>
      <c r="C1382" s="27" t="s">
        <v>2652</v>
      </c>
      <c r="D1382" s="28" t="s">
        <v>28</v>
      </c>
      <c r="E1382" s="28">
        <v>1352.4</v>
      </c>
      <c r="F1382" s="28">
        <v>168.0</v>
      </c>
      <c r="G1382" s="28">
        <v>0.0</v>
      </c>
      <c r="H1382" s="28" t="s">
        <v>91</v>
      </c>
      <c r="I1382" s="30" t="s">
        <v>66</v>
      </c>
      <c r="J1382" s="30">
        <v>0.0</v>
      </c>
      <c r="K1382" s="31" t="s">
        <v>24</v>
      </c>
      <c r="L1382" s="32" t="s">
        <v>2636</v>
      </c>
      <c r="M1382" s="33"/>
      <c r="N1382" s="34"/>
      <c r="O1382" s="34"/>
      <c r="P1382" s="2"/>
      <c r="Q1382" s="2"/>
      <c r="R1382" s="2"/>
      <c r="S1382" s="2"/>
    </row>
    <row r="1383">
      <c r="A1383" s="26" t="s">
        <v>2653</v>
      </c>
      <c r="B1383" s="27">
        <v>101201.0</v>
      </c>
      <c r="C1383" s="27" t="s">
        <v>2654</v>
      </c>
      <c r="D1383" s="28" t="s">
        <v>21</v>
      </c>
      <c r="E1383" s="28">
        <v>453.6</v>
      </c>
      <c r="F1383" s="28">
        <v>56.0</v>
      </c>
      <c r="G1383" s="28">
        <v>0.0</v>
      </c>
      <c r="H1383" s="28" t="s">
        <v>22</v>
      </c>
      <c r="I1383" s="30" t="s">
        <v>23</v>
      </c>
      <c r="J1383" s="30">
        <v>0.0</v>
      </c>
      <c r="K1383" s="31" t="s">
        <v>24</v>
      </c>
      <c r="L1383" s="32" t="s">
        <v>2636</v>
      </c>
      <c r="M1383" s="33"/>
      <c r="N1383" s="34"/>
      <c r="O1383" s="34"/>
      <c r="P1383" s="2"/>
      <c r="Q1383" s="2"/>
      <c r="R1383" s="2"/>
      <c r="S1383" s="2"/>
    </row>
    <row r="1384">
      <c r="A1384" s="26" t="s">
        <v>2655</v>
      </c>
      <c r="B1384" s="27">
        <v>101201.0</v>
      </c>
      <c r="C1384" s="27" t="s">
        <v>2656</v>
      </c>
      <c r="D1384" s="28" t="s">
        <v>1160</v>
      </c>
      <c r="E1384" s="28">
        <v>65.1</v>
      </c>
      <c r="F1384" s="28">
        <v>1.0</v>
      </c>
      <c r="G1384" s="28" t="s">
        <v>1196</v>
      </c>
      <c r="H1384" s="28" t="s">
        <v>1161</v>
      </c>
      <c r="I1384" s="30">
        <v>99521.0</v>
      </c>
      <c r="J1384" s="30">
        <v>0.0</v>
      </c>
      <c r="K1384" s="31" t="s">
        <v>24</v>
      </c>
      <c r="L1384" s="32" t="s">
        <v>2636</v>
      </c>
      <c r="M1384" s="33"/>
      <c r="N1384" s="34"/>
      <c r="O1384" s="34"/>
      <c r="P1384" s="2"/>
      <c r="Q1384" s="2"/>
      <c r="R1384" s="2"/>
      <c r="S1384" s="2"/>
    </row>
    <row r="1385">
      <c r="A1385" s="26" t="s">
        <v>2657</v>
      </c>
      <c r="B1385" s="27">
        <v>1012110.0</v>
      </c>
      <c r="C1385" s="27" t="s">
        <v>2658</v>
      </c>
      <c r="D1385" s="28" t="s">
        <v>28</v>
      </c>
      <c r="E1385" s="28">
        <v>1352.4</v>
      </c>
      <c r="F1385" s="28">
        <v>168.0</v>
      </c>
      <c r="G1385" s="28" t="s">
        <v>352</v>
      </c>
      <c r="H1385" s="28" t="s">
        <v>138</v>
      </c>
      <c r="I1385" s="30" t="s">
        <v>66</v>
      </c>
      <c r="J1385" s="30">
        <v>0.0</v>
      </c>
      <c r="K1385" s="31" t="s">
        <v>24</v>
      </c>
      <c r="L1385" s="32" t="s">
        <v>2636</v>
      </c>
      <c r="M1385" s="33"/>
      <c r="N1385" s="34"/>
      <c r="O1385" s="34"/>
      <c r="P1385" s="2"/>
      <c r="Q1385" s="2"/>
      <c r="R1385" s="2"/>
      <c r="S1385" s="2"/>
    </row>
    <row r="1386">
      <c r="A1386" s="26" t="s">
        <v>2659</v>
      </c>
      <c r="B1386" s="27">
        <v>101202.0</v>
      </c>
      <c r="C1386" s="27" t="s">
        <v>2660</v>
      </c>
      <c r="D1386" s="28" t="s">
        <v>28</v>
      </c>
      <c r="E1386" s="28">
        <v>1352.4</v>
      </c>
      <c r="F1386" s="28">
        <v>168.0</v>
      </c>
      <c r="G1386" s="28" t="s">
        <v>2661</v>
      </c>
      <c r="H1386" s="28" t="s">
        <v>114</v>
      </c>
      <c r="I1386" s="30" t="s">
        <v>66</v>
      </c>
      <c r="J1386" s="30">
        <v>0.0</v>
      </c>
      <c r="K1386" s="31" t="s">
        <v>24</v>
      </c>
      <c r="L1386" s="32" t="s">
        <v>2636</v>
      </c>
      <c r="M1386" s="33"/>
      <c r="N1386" s="34"/>
      <c r="O1386" s="34"/>
      <c r="P1386" s="2"/>
      <c r="Q1386" s="2"/>
      <c r="R1386" s="2"/>
      <c r="S1386" s="2"/>
    </row>
    <row r="1387">
      <c r="A1387" s="26" t="s">
        <v>2662</v>
      </c>
      <c r="B1387" s="27">
        <v>151101.0</v>
      </c>
      <c r="C1387" s="27" t="s">
        <v>2663</v>
      </c>
      <c r="D1387" s="28" t="s">
        <v>28</v>
      </c>
      <c r="E1387" s="28">
        <v>1352.4</v>
      </c>
      <c r="F1387" s="28">
        <v>168.0</v>
      </c>
      <c r="G1387" s="28">
        <v>0.0</v>
      </c>
      <c r="H1387" s="28" t="s">
        <v>91</v>
      </c>
      <c r="I1387" s="30" t="s">
        <v>92</v>
      </c>
      <c r="J1387" s="30">
        <v>0.0</v>
      </c>
      <c r="K1387" s="31" t="s">
        <v>24</v>
      </c>
      <c r="L1387" s="32" t="s">
        <v>2636</v>
      </c>
      <c r="M1387" s="33"/>
      <c r="N1387" s="34"/>
      <c r="O1387" s="34"/>
      <c r="P1387" s="2"/>
      <c r="Q1387" s="2"/>
      <c r="R1387" s="2"/>
      <c r="S1387" s="2"/>
    </row>
    <row r="1388">
      <c r="A1388" s="26" t="s">
        <v>2664</v>
      </c>
      <c r="B1388" s="27">
        <v>151101.0</v>
      </c>
      <c r="C1388" s="27" t="s">
        <v>2665</v>
      </c>
      <c r="D1388" s="28" t="s">
        <v>28</v>
      </c>
      <c r="E1388" s="28">
        <v>1352.4</v>
      </c>
      <c r="F1388" s="28">
        <v>168.0</v>
      </c>
      <c r="G1388" s="28">
        <v>0.0</v>
      </c>
      <c r="H1388" s="28" t="s">
        <v>91</v>
      </c>
      <c r="I1388" s="30" t="s">
        <v>92</v>
      </c>
      <c r="J1388" s="30">
        <v>0.0</v>
      </c>
      <c r="K1388" s="31" t="s">
        <v>24</v>
      </c>
      <c r="L1388" s="32" t="s">
        <v>2666</v>
      </c>
      <c r="M1388" s="33"/>
      <c r="N1388" s="34"/>
      <c r="O1388" s="34"/>
      <c r="P1388" s="2"/>
      <c r="Q1388" s="2"/>
      <c r="R1388" s="2"/>
      <c r="S1388" s="2"/>
    </row>
    <row r="1389">
      <c r="A1389" s="26" t="s">
        <v>2667</v>
      </c>
      <c r="B1389" s="27">
        <v>152301.0</v>
      </c>
      <c r="C1389" s="27" t="s">
        <v>2668</v>
      </c>
      <c r="D1389" s="28" t="s">
        <v>28</v>
      </c>
      <c r="E1389" s="28">
        <v>1352.4</v>
      </c>
      <c r="F1389" s="28">
        <v>168.0</v>
      </c>
      <c r="G1389" s="28">
        <v>0.0</v>
      </c>
      <c r="H1389" s="28" t="s">
        <v>91</v>
      </c>
      <c r="I1389" s="30" t="s">
        <v>92</v>
      </c>
      <c r="J1389" s="30">
        <v>0.0</v>
      </c>
      <c r="K1389" s="31" t="s">
        <v>24</v>
      </c>
      <c r="L1389" s="32" t="s">
        <v>2636</v>
      </c>
      <c r="M1389" s="33"/>
      <c r="N1389" s="34"/>
      <c r="O1389" s="34"/>
      <c r="P1389" s="2"/>
      <c r="Q1389" s="2"/>
      <c r="R1389" s="2"/>
      <c r="S1389" s="2"/>
    </row>
    <row r="1390">
      <c r="A1390" s="26" t="s">
        <v>2669</v>
      </c>
      <c r="B1390" s="42"/>
      <c r="C1390" s="42"/>
      <c r="D1390" s="28" t="s">
        <v>28</v>
      </c>
      <c r="E1390" s="28">
        <v>440.0</v>
      </c>
      <c r="F1390" s="28">
        <v>86.0</v>
      </c>
      <c r="G1390" s="28">
        <v>0.0</v>
      </c>
      <c r="H1390" s="28" t="s">
        <v>123</v>
      </c>
      <c r="I1390" s="30" t="s">
        <v>176</v>
      </c>
      <c r="J1390" s="30">
        <v>0.0</v>
      </c>
      <c r="K1390" s="31" t="s">
        <v>24</v>
      </c>
      <c r="L1390" s="32" t="s">
        <v>2636</v>
      </c>
      <c r="M1390" s="33"/>
      <c r="N1390" s="34"/>
      <c r="O1390" s="34"/>
      <c r="P1390" s="2"/>
      <c r="Q1390" s="2"/>
      <c r="R1390" s="2"/>
      <c r="S1390" s="2"/>
    </row>
    <row r="1391">
      <c r="A1391" s="26" t="s">
        <v>2670</v>
      </c>
      <c r="B1391" s="27">
        <v>101401.0</v>
      </c>
      <c r="C1391" s="27" t="s">
        <v>2671</v>
      </c>
      <c r="D1391" s="28" t="s">
        <v>28</v>
      </c>
      <c r="E1391" s="28">
        <v>1352.4</v>
      </c>
      <c r="F1391" s="28">
        <v>168.0</v>
      </c>
      <c r="G1391" s="28">
        <v>0.0</v>
      </c>
      <c r="H1391" s="28" t="s">
        <v>91</v>
      </c>
      <c r="I1391" s="30" t="s">
        <v>66</v>
      </c>
      <c r="J1391" s="30">
        <v>0.0</v>
      </c>
      <c r="K1391" s="31" t="s">
        <v>24</v>
      </c>
      <c r="L1391" s="32" t="s">
        <v>2636</v>
      </c>
      <c r="M1391" s="33"/>
      <c r="N1391" s="34"/>
      <c r="O1391" s="34"/>
      <c r="P1391" s="2"/>
      <c r="Q1391" s="2"/>
      <c r="R1391" s="2"/>
      <c r="S1391" s="2"/>
    </row>
    <row r="1392">
      <c r="A1392" s="26" t="s">
        <v>2672</v>
      </c>
      <c r="B1392" s="27">
        <v>101401.0</v>
      </c>
      <c r="C1392" s="27" t="s">
        <v>2673</v>
      </c>
      <c r="D1392" s="28" t="s">
        <v>2674</v>
      </c>
      <c r="E1392" s="28">
        <v>105.0</v>
      </c>
      <c r="F1392" s="28">
        <v>2.0</v>
      </c>
      <c r="G1392" s="28">
        <v>0.0</v>
      </c>
      <c r="H1392" s="28" t="s">
        <v>2675</v>
      </c>
      <c r="I1392" s="30">
        <v>0.0</v>
      </c>
      <c r="J1392" s="30">
        <v>0.0</v>
      </c>
      <c r="K1392" s="31" t="s">
        <v>58</v>
      </c>
      <c r="L1392" s="32" t="s">
        <v>2636</v>
      </c>
      <c r="M1392" s="33"/>
      <c r="N1392" s="34"/>
      <c r="O1392" s="34"/>
      <c r="P1392" s="2"/>
      <c r="Q1392" s="2"/>
      <c r="R1392" s="2"/>
      <c r="S1392" s="2"/>
    </row>
    <row r="1393">
      <c r="A1393" s="26" t="s">
        <v>2676</v>
      </c>
      <c r="B1393" s="27">
        <v>101501.0</v>
      </c>
      <c r="C1393" s="27" t="s">
        <v>2677</v>
      </c>
      <c r="D1393" s="28" t="s">
        <v>28</v>
      </c>
      <c r="E1393" s="28">
        <v>1352.4</v>
      </c>
      <c r="F1393" s="28">
        <v>168.0</v>
      </c>
      <c r="G1393" s="28">
        <v>0.0</v>
      </c>
      <c r="H1393" s="28" t="s">
        <v>91</v>
      </c>
      <c r="I1393" s="30" t="s">
        <v>92</v>
      </c>
      <c r="J1393" s="30">
        <v>0.0</v>
      </c>
      <c r="K1393" s="31" t="s">
        <v>24</v>
      </c>
      <c r="L1393" s="32" t="s">
        <v>2636</v>
      </c>
      <c r="M1393" s="33"/>
      <c r="N1393" s="34"/>
      <c r="O1393" s="34"/>
      <c r="P1393" s="2"/>
      <c r="Q1393" s="2"/>
      <c r="R1393" s="2"/>
      <c r="S1393" s="2"/>
    </row>
    <row r="1394">
      <c r="A1394" s="26" t="s">
        <v>2678</v>
      </c>
      <c r="B1394" s="27">
        <v>101501.0</v>
      </c>
      <c r="C1394" s="27" t="s">
        <v>2679</v>
      </c>
      <c r="D1394" s="28" t="s">
        <v>21</v>
      </c>
      <c r="E1394" s="28">
        <v>453.6</v>
      </c>
      <c r="F1394" s="28">
        <v>56.0</v>
      </c>
      <c r="G1394" s="28">
        <v>0.0</v>
      </c>
      <c r="H1394" s="28" t="s">
        <v>22</v>
      </c>
      <c r="I1394" s="30" t="s">
        <v>23</v>
      </c>
      <c r="J1394" s="30">
        <v>0.0</v>
      </c>
      <c r="K1394" s="31" t="s">
        <v>24</v>
      </c>
      <c r="L1394" s="32" t="s">
        <v>2636</v>
      </c>
      <c r="M1394" s="33"/>
      <c r="N1394" s="34"/>
      <c r="O1394" s="34"/>
      <c r="P1394" s="2"/>
      <c r="Q1394" s="2"/>
      <c r="R1394" s="2"/>
      <c r="S1394" s="2"/>
    </row>
    <row r="1395">
      <c r="A1395" s="26" t="s">
        <v>2680</v>
      </c>
      <c r="B1395" s="42"/>
      <c r="C1395" s="42"/>
      <c r="D1395" s="28" t="s">
        <v>2681</v>
      </c>
      <c r="E1395" s="28">
        <v>630.0</v>
      </c>
      <c r="F1395" s="28">
        <v>78.0</v>
      </c>
      <c r="G1395" s="28">
        <v>0.0</v>
      </c>
      <c r="H1395" s="28" t="s">
        <v>2682</v>
      </c>
      <c r="I1395" s="30" t="s">
        <v>2683</v>
      </c>
      <c r="J1395" s="30">
        <v>0.0</v>
      </c>
      <c r="K1395" s="31" t="s">
        <v>24</v>
      </c>
      <c r="L1395" s="32" t="s">
        <v>2636</v>
      </c>
      <c r="M1395" s="33"/>
      <c r="N1395" s="34"/>
      <c r="O1395" s="34"/>
      <c r="P1395" s="2"/>
      <c r="Q1395" s="2"/>
      <c r="R1395" s="2"/>
      <c r="S1395" s="2"/>
    </row>
    <row r="1396">
      <c r="A1396" s="26" t="s">
        <v>2684</v>
      </c>
      <c r="B1396" s="42"/>
      <c r="C1396" s="42"/>
      <c r="D1396" s="28" t="s">
        <v>2681</v>
      </c>
      <c r="E1396" s="28">
        <v>630.0</v>
      </c>
      <c r="F1396" s="28">
        <v>78.0</v>
      </c>
      <c r="G1396" s="28">
        <v>0.0</v>
      </c>
      <c r="H1396" s="28" t="s">
        <v>2682</v>
      </c>
      <c r="I1396" s="30" t="s">
        <v>2683</v>
      </c>
      <c r="J1396" s="30">
        <v>0.0</v>
      </c>
      <c r="K1396" s="31" t="s">
        <v>24</v>
      </c>
      <c r="L1396" s="32" t="s">
        <v>2685</v>
      </c>
      <c r="M1396" s="33"/>
      <c r="N1396" s="34"/>
      <c r="O1396" s="34"/>
      <c r="P1396" s="2"/>
      <c r="Q1396" s="2"/>
      <c r="R1396" s="2"/>
      <c r="S1396" s="2"/>
    </row>
    <row r="1397">
      <c r="A1397" s="26" t="s">
        <v>2686</v>
      </c>
      <c r="B1397" s="42"/>
      <c r="C1397" s="42"/>
      <c r="D1397" s="28" t="s">
        <v>2681</v>
      </c>
      <c r="E1397" s="28">
        <v>630.0</v>
      </c>
      <c r="F1397" s="28">
        <v>78.0</v>
      </c>
      <c r="G1397" s="28">
        <v>0.0</v>
      </c>
      <c r="H1397" s="28" t="s">
        <v>2682</v>
      </c>
      <c r="I1397" s="30" t="s">
        <v>2683</v>
      </c>
      <c r="J1397" s="30">
        <v>0.0</v>
      </c>
      <c r="K1397" s="31" t="s">
        <v>24</v>
      </c>
      <c r="L1397" s="32" t="s">
        <v>2666</v>
      </c>
      <c r="M1397" s="33"/>
      <c r="N1397" s="34"/>
      <c r="O1397" s="34"/>
      <c r="P1397" s="2"/>
      <c r="Q1397" s="2"/>
      <c r="R1397" s="2"/>
      <c r="S1397" s="2"/>
    </row>
    <row r="1398">
      <c r="A1398" s="26" t="s">
        <v>2687</v>
      </c>
      <c r="B1398" s="27">
        <v>101601.0</v>
      </c>
      <c r="C1398" s="27" t="s">
        <v>2688</v>
      </c>
      <c r="D1398" s="28" t="s">
        <v>28</v>
      </c>
      <c r="E1398" s="28">
        <v>1352.4</v>
      </c>
      <c r="F1398" s="28">
        <v>168.0</v>
      </c>
      <c r="G1398" s="28">
        <v>0.0</v>
      </c>
      <c r="H1398" s="28" t="s">
        <v>91</v>
      </c>
      <c r="I1398" s="30" t="s">
        <v>92</v>
      </c>
      <c r="J1398" s="30">
        <v>0.0</v>
      </c>
      <c r="K1398" s="31" t="s">
        <v>24</v>
      </c>
      <c r="L1398" s="32" t="s">
        <v>2636</v>
      </c>
      <c r="M1398" s="33"/>
      <c r="N1398" s="34"/>
      <c r="O1398" s="34"/>
      <c r="P1398" s="2"/>
      <c r="Q1398" s="2"/>
      <c r="R1398" s="2"/>
      <c r="S1398" s="2"/>
    </row>
    <row r="1399">
      <c r="A1399" s="26" t="s">
        <v>2689</v>
      </c>
      <c r="B1399" s="27">
        <v>101801.0</v>
      </c>
      <c r="C1399" s="27" t="s">
        <v>2690</v>
      </c>
      <c r="D1399" s="28" t="s">
        <v>28</v>
      </c>
      <c r="E1399" s="28">
        <v>1352.4</v>
      </c>
      <c r="F1399" s="28">
        <v>168.0</v>
      </c>
      <c r="G1399" s="28">
        <v>0.0</v>
      </c>
      <c r="H1399" s="28" t="s">
        <v>91</v>
      </c>
      <c r="I1399" s="30" t="s">
        <v>66</v>
      </c>
      <c r="J1399" s="30">
        <v>0.0</v>
      </c>
      <c r="K1399" s="31" t="s">
        <v>24</v>
      </c>
      <c r="L1399" s="32" t="s">
        <v>2636</v>
      </c>
      <c r="M1399" s="33"/>
      <c r="N1399" s="34"/>
      <c r="O1399" s="34"/>
      <c r="P1399" s="2"/>
      <c r="Q1399" s="2"/>
      <c r="R1399" s="2"/>
      <c r="S1399" s="2"/>
    </row>
    <row r="1400">
      <c r="A1400" s="26" t="s">
        <v>2691</v>
      </c>
      <c r="B1400" s="27">
        <v>101801.0</v>
      </c>
      <c r="C1400" s="27" t="s">
        <v>2692</v>
      </c>
      <c r="D1400" s="28" t="s">
        <v>21</v>
      </c>
      <c r="E1400" s="28">
        <v>453.6</v>
      </c>
      <c r="F1400" s="28">
        <v>56.0</v>
      </c>
      <c r="G1400" s="28">
        <v>0.0</v>
      </c>
      <c r="H1400" s="28" t="s">
        <v>22</v>
      </c>
      <c r="I1400" s="30" t="s">
        <v>23</v>
      </c>
      <c r="J1400" s="30">
        <v>0.0</v>
      </c>
      <c r="K1400" s="31" t="s">
        <v>24</v>
      </c>
      <c r="L1400" s="32" t="s">
        <v>2636</v>
      </c>
      <c r="M1400" s="33"/>
      <c r="N1400" s="34"/>
      <c r="O1400" s="34"/>
      <c r="P1400" s="2"/>
      <c r="Q1400" s="2"/>
      <c r="R1400" s="2"/>
      <c r="S1400" s="2"/>
    </row>
    <row r="1401">
      <c r="A1401" s="26" t="s">
        <v>2693</v>
      </c>
      <c r="B1401" s="27">
        <v>101801.0</v>
      </c>
      <c r="C1401" s="27" t="s">
        <v>2694</v>
      </c>
      <c r="D1401" s="28" t="s">
        <v>2674</v>
      </c>
      <c r="E1401" s="28">
        <v>105.0</v>
      </c>
      <c r="F1401" s="28">
        <v>2.0</v>
      </c>
      <c r="G1401" s="28">
        <v>0.0</v>
      </c>
      <c r="H1401" s="28" t="s">
        <v>2675</v>
      </c>
      <c r="I1401" s="30">
        <v>0.0</v>
      </c>
      <c r="J1401" s="30">
        <v>0.0</v>
      </c>
      <c r="K1401" s="31" t="s">
        <v>58</v>
      </c>
      <c r="L1401" s="32" t="s">
        <v>2636</v>
      </c>
      <c r="M1401" s="33"/>
      <c r="N1401" s="34"/>
      <c r="O1401" s="34"/>
      <c r="P1401" s="2"/>
      <c r="Q1401" s="2"/>
      <c r="R1401" s="2"/>
      <c r="S1401" s="2"/>
    </row>
    <row r="1402">
      <c r="A1402" s="26" t="s">
        <v>2695</v>
      </c>
      <c r="B1402" s="27">
        <v>102001.0</v>
      </c>
      <c r="C1402" s="27" t="s">
        <v>2696</v>
      </c>
      <c r="D1402" s="28" t="s">
        <v>28</v>
      </c>
      <c r="E1402" s="28">
        <v>1352.4</v>
      </c>
      <c r="F1402" s="28">
        <v>168.0</v>
      </c>
      <c r="G1402" s="28">
        <v>0.0</v>
      </c>
      <c r="H1402" s="28" t="s">
        <v>91</v>
      </c>
      <c r="I1402" s="30" t="s">
        <v>92</v>
      </c>
      <c r="J1402" s="30">
        <v>0.0</v>
      </c>
      <c r="K1402" s="31" t="s">
        <v>24</v>
      </c>
      <c r="L1402" s="32" t="s">
        <v>2636</v>
      </c>
      <c r="M1402" s="33"/>
      <c r="N1402" s="34"/>
      <c r="O1402" s="34"/>
      <c r="P1402" s="2"/>
      <c r="Q1402" s="2"/>
      <c r="R1402" s="2"/>
      <c r="S1402" s="2"/>
    </row>
    <row r="1403">
      <c r="A1403" s="26" t="s">
        <v>2697</v>
      </c>
      <c r="B1403" s="27">
        <v>151801.0</v>
      </c>
      <c r="C1403" s="27" t="s">
        <v>2698</v>
      </c>
      <c r="D1403" s="28" t="s">
        <v>28</v>
      </c>
      <c r="E1403" s="28">
        <v>1352.4</v>
      </c>
      <c r="F1403" s="28">
        <v>168.0</v>
      </c>
      <c r="G1403" s="28">
        <v>0.0</v>
      </c>
      <c r="H1403" s="28" t="s">
        <v>91</v>
      </c>
      <c r="I1403" s="30" t="s">
        <v>92</v>
      </c>
      <c r="J1403" s="30">
        <v>0.0</v>
      </c>
      <c r="K1403" s="31" t="s">
        <v>24</v>
      </c>
      <c r="L1403" s="32" t="s">
        <v>2636</v>
      </c>
      <c r="M1403" s="33"/>
      <c r="N1403" s="34"/>
      <c r="O1403" s="34"/>
      <c r="P1403" s="2"/>
      <c r="Q1403" s="2"/>
      <c r="R1403" s="2"/>
      <c r="S1403" s="2"/>
    </row>
    <row r="1404">
      <c r="A1404" s="26" t="s">
        <v>2699</v>
      </c>
      <c r="B1404" s="27">
        <v>102101.0</v>
      </c>
      <c r="C1404" s="27" t="s">
        <v>2700</v>
      </c>
      <c r="D1404" s="28" t="s">
        <v>28</v>
      </c>
      <c r="E1404" s="28">
        <v>440.0</v>
      </c>
      <c r="F1404" s="28">
        <v>86.0</v>
      </c>
      <c r="G1404" s="28">
        <v>0.0</v>
      </c>
      <c r="H1404" s="28" t="s">
        <v>123</v>
      </c>
      <c r="I1404" s="30" t="s">
        <v>176</v>
      </c>
      <c r="J1404" s="30">
        <v>0.0</v>
      </c>
      <c r="K1404" s="31" t="s">
        <v>24</v>
      </c>
      <c r="L1404" s="32" t="s">
        <v>2636</v>
      </c>
      <c r="M1404" s="33"/>
      <c r="N1404" s="34"/>
      <c r="O1404" s="34"/>
      <c r="P1404" s="2"/>
      <c r="Q1404" s="2"/>
      <c r="R1404" s="2"/>
      <c r="S1404" s="2"/>
    </row>
    <row r="1405">
      <c r="A1405" s="26" t="s">
        <v>2701</v>
      </c>
      <c r="B1405" s="27">
        <v>102201.0</v>
      </c>
      <c r="C1405" s="27" t="s">
        <v>2702</v>
      </c>
      <c r="D1405" s="28" t="s">
        <v>28</v>
      </c>
      <c r="E1405" s="28">
        <v>1352.4</v>
      </c>
      <c r="F1405" s="28">
        <v>168.0</v>
      </c>
      <c r="G1405" s="28" t="s">
        <v>65</v>
      </c>
      <c r="H1405" s="28" t="s">
        <v>91</v>
      </c>
      <c r="I1405" s="30" t="s">
        <v>66</v>
      </c>
      <c r="J1405" s="30">
        <v>0.0</v>
      </c>
      <c r="K1405" s="31" t="s">
        <v>24</v>
      </c>
      <c r="L1405" s="32" t="s">
        <v>2636</v>
      </c>
      <c r="M1405" s="33"/>
      <c r="N1405" s="34"/>
      <c r="O1405" s="34"/>
      <c r="P1405" s="2"/>
      <c r="Q1405" s="2"/>
      <c r="R1405" s="2"/>
      <c r="S1405" s="2"/>
    </row>
    <row r="1406">
      <c r="A1406" s="26" t="s">
        <v>2703</v>
      </c>
      <c r="B1406" s="27">
        <v>102201.0</v>
      </c>
      <c r="C1406" s="27" t="s">
        <v>2704</v>
      </c>
      <c r="D1406" s="28" t="s">
        <v>28</v>
      </c>
      <c r="E1406" s="28">
        <v>440.0</v>
      </c>
      <c r="F1406" s="28">
        <v>86.0</v>
      </c>
      <c r="G1406" s="28" t="s">
        <v>65</v>
      </c>
      <c r="H1406" s="28" t="s">
        <v>123</v>
      </c>
      <c r="I1406" s="30" t="s">
        <v>107</v>
      </c>
      <c r="J1406" s="30">
        <v>0.0</v>
      </c>
      <c r="K1406" s="31" t="s">
        <v>24</v>
      </c>
      <c r="L1406" s="32" t="s">
        <v>2636</v>
      </c>
      <c r="M1406" s="33"/>
      <c r="N1406" s="34"/>
      <c r="O1406" s="34"/>
      <c r="P1406" s="2"/>
      <c r="Q1406" s="2"/>
      <c r="R1406" s="2"/>
      <c r="S1406" s="2"/>
    </row>
    <row r="1407">
      <c r="A1407" s="26" t="s">
        <v>2705</v>
      </c>
      <c r="B1407" s="27">
        <v>102501.0</v>
      </c>
      <c r="C1407" s="27" t="s">
        <v>2706</v>
      </c>
      <c r="D1407" s="28" t="s">
        <v>28</v>
      </c>
      <c r="E1407" s="28">
        <v>1352.4</v>
      </c>
      <c r="F1407" s="28">
        <v>168.0</v>
      </c>
      <c r="G1407" s="28">
        <v>0.0</v>
      </c>
      <c r="H1407" s="28" t="s">
        <v>164</v>
      </c>
      <c r="I1407" s="30" t="s">
        <v>92</v>
      </c>
      <c r="J1407" s="30">
        <v>0.0</v>
      </c>
      <c r="K1407" s="31" t="s">
        <v>58</v>
      </c>
      <c r="L1407" s="32" t="s">
        <v>2636</v>
      </c>
      <c r="M1407" s="33"/>
      <c r="N1407" s="36">
        <v>200116.0</v>
      </c>
      <c r="O1407" s="34"/>
      <c r="P1407" s="2"/>
      <c r="Q1407" s="2"/>
      <c r="R1407" s="2"/>
      <c r="S1407" s="2"/>
    </row>
    <row r="1408">
      <c r="A1408" s="26" t="s">
        <v>2707</v>
      </c>
      <c r="B1408" s="27">
        <v>102501.0</v>
      </c>
      <c r="C1408" s="27" t="s">
        <v>2708</v>
      </c>
      <c r="D1408" s="28" t="s">
        <v>99</v>
      </c>
      <c r="E1408" s="28">
        <v>42.0</v>
      </c>
      <c r="F1408" s="29">
        <v>1.0</v>
      </c>
      <c r="G1408" s="28">
        <v>0.0</v>
      </c>
      <c r="H1408" s="28" t="s">
        <v>100</v>
      </c>
      <c r="I1408" s="30">
        <v>99521.0</v>
      </c>
      <c r="J1408" s="30">
        <v>0.0</v>
      </c>
      <c r="K1408" s="31" t="s">
        <v>24</v>
      </c>
      <c r="L1408" s="32" t="s">
        <v>2636</v>
      </c>
      <c r="M1408" s="33"/>
      <c r="N1408" s="34"/>
      <c r="O1408" s="34"/>
      <c r="P1408" s="2"/>
      <c r="Q1408" s="2"/>
      <c r="R1408" s="2"/>
      <c r="S1408" s="2"/>
    </row>
    <row r="1409">
      <c r="A1409" s="26" t="s">
        <v>2709</v>
      </c>
      <c r="B1409" s="27">
        <v>102501.0</v>
      </c>
      <c r="C1409" s="27" t="s">
        <v>2710</v>
      </c>
      <c r="D1409" s="28" t="s">
        <v>99</v>
      </c>
      <c r="E1409" s="28">
        <v>42.0</v>
      </c>
      <c r="F1409" s="29">
        <v>1.0</v>
      </c>
      <c r="G1409" s="28">
        <v>0.0</v>
      </c>
      <c r="H1409" s="28" t="s">
        <v>203</v>
      </c>
      <c r="I1409" s="30">
        <v>99521.0</v>
      </c>
      <c r="J1409" s="30">
        <v>0.0</v>
      </c>
      <c r="K1409" s="31" t="s">
        <v>24</v>
      </c>
      <c r="L1409" s="32" t="s">
        <v>2711</v>
      </c>
      <c r="M1409" s="33"/>
      <c r="N1409" s="34"/>
      <c r="O1409" s="34"/>
      <c r="P1409" s="2"/>
      <c r="Q1409" s="2"/>
      <c r="R1409" s="2"/>
      <c r="S1409" s="2"/>
    </row>
    <row r="1410">
      <c r="A1410" s="26">
        <v>714406.0</v>
      </c>
      <c r="B1410" s="27">
        <v>102701.0</v>
      </c>
      <c r="C1410" s="27" t="s">
        <v>2712</v>
      </c>
      <c r="D1410" s="28" t="s">
        <v>28</v>
      </c>
      <c r="E1410" s="28">
        <v>1352.4</v>
      </c>
      <c r="F1410" s="28">
        <v>168.0</v>
      </c>
      <c r="G1410" s="28" t="s">
        <v>290</v>
      </c>
      <c r="H1410" s="28" t="s">
        <v>138</v>
      </c>
      <c r="I1410" s="30" t="s">
        <v>66</v>
      </c>
      <c r="J1410" s="30">
        <v>0.0</v>
      </c>
      <c r="K1410" s="31" t="s">
        <v>58</v>
      </c>
      <c r="L1410" s="32" t="s">
        <v>2636</v>
      </c>
      <c r="M1410" s="33"/>
      <c r="N1410" s="36">
        <v>714407.0</v>
      </c>
      <c r="O1410" s="34"/>
      <c r="P1410" s="2"/>
      <c r="Q1410" s="2"/>
      <c r="R1410" s="2"/>
      <c r="S1410" s="2"/>
    </row>
    <row r="1411">
      <c r="A1411" s="26" t="s">
        <v>2713</v>
      </c>
      <c r="B1411" s="27">
        <v>102701.0</v>
      </c>
      <c r="C1411" s="27" t="s">
        <v>2714</v>
      </c>
      <c r="D1411" s="28" t="s">
        <v>28</v>
      </c>
      <c r="E1411" s="28">
        <v>1352.4</v>
      </c>
      <c r="F1411" s="28">
        <v>168.0</v>
      </c>
      <c r="G1411" s="28" t="s">
        <v>290</v>
      </c>
      <c r="H1411" s="28" t="s">
        <v>114</v>
      </c>
      <c r="I1411" s="30" t="s">
        <v>66</v>
      </c>
      <c r="J1411" s="30">
        <v>0.0</v>
      </c>
      <c r="K1411" s="31" t="s">
        <v>24</v>
      </c>
      <c r="L1411" s="32" t="s">
        <v>2685</v>
      </c>
      <c r="M1411" s="33"/>
      <c r="N1411" s="34"/>
      <c r="O1411" s="34"/>
      <c r="P1411" s="2"/>
      <c r="Q1411" s="2"/>
      <c r="R1411" s="2"/>
      <c r="S1411" s="2"/>
    </row>
    <row r="1412">
      <c r="A1412" s="26" t="s">
        <v>2715</v>
      </c>
      <c r="B1412" s="27">
        <v>102701.0</v>
      </c>
      <c r="C1412" s="27" t="s">
        <v>2716</v>
      </c>
      <c r="D1412" s="28" t="s">
        <v>28</v>
      </c>
      <c r="E1412" s="28">
        <v>1352.4</v>
      </c>
      <c r="F1412" s="28">
        <v>168.0</v>
      </c>
      <c r="G1412" s="28" t="s">
        <v>290</v>
      </c>
      <c r="H1412" s="28" t="s">
        <v>114</v>
      </c>
      <c r="I1412" s="30" t="s">
        <v>66</v>
      </c>
      <c r="J1412" s="30">
        <v>0.0</v>
      </c>
      <c r="K1412" s="31" t="s">
        <v>24</v>
      </c>
      <c r="L1412" s="32" t="s">
        <v>2666</v>
      </c>
      <c r="M1412" s="33"/>
      <c r="N1412" s="34"/>
      <c r="O1412" s="34"/>
      <c r="P1412" s="2"/>
      <c r="Q1412" s="2"/>
      <c r="R1412" s="2"/>
      <c r="S1412" s="2"/>
    </row>
    <row r="1413">
      <c r="A1413" s="26" t="s">
        <v>2717</v>
      </c>
      <c r="B1413" s="27">
        <v>102701.0</v>
      </c>
      <c r="C1413" s="27" t="s">
        <v>2718</v>
      </c>
      <c r="D1413" s="28" t="s">
        <v>21</v>
      </c>
      <c r="E1413" s="28">
        <v>453.6</v>
      </c>
      <c r="F1413" s="28">
        <v>56.0</v>
      </c>
      <c r="G1413" s="28" t="s">
        <v>290</v>
      </c>
      <c r="H1413" s="28" t="s">
        <v>2719</v>
      </c>
      <c r="I1413" s="30" t="s">
        <v>23</v>
      </c>
      <c r="J1413" s="30">
        <v>0.0</v>
      </c>
      <c r="K1413" s="31" t="s">
        <v>24</v>
      </c>
      <c r="L1413" s="32" t="s">
        <v>2636</v>
      </c>
      <c r="M1413" s="33"/>
      <c r="N1413" s="34"/>
      <c r="O1413" s="34"/>
      <c r="P1413" s="2"/>
      <c r="Q1413" s="2"/>
      <c r="R1413" s="2"/>
      <c r="S1413" s="2"/>
    </row>
    <row r="1414">
      <c r="A1414" s="26" t="s">
        <v>2720</v>
      </c>
      <c r="B1414" s="27">
        <v>108201.0</v>
      </c>
      <c r="C1414" s="27" t="s">
        <v>2721</v>
      </c>
      <c r="D1414" s="28" t="s">
        <v>28</v>
      </c>
      <c r="E1414" s="28">
        <v>1352.4</v>
      </c>
      <c r="F1414" s="28">
        <v>168.0</v>
      </c>
      <c r="G1414" s="28">
        <v>0.0</v>
      </c>
      <c r="H1414" s="28" t="s">
        <v>91</v>
      </c>
      <c r="I1414" s="30" t="s">
        <v>92</v>
      </c>
      <c r="J1414" s="30">
        <v>0.0</v>
      </c>
      <c r="K1414" s="31" t="s">
        <v>24</v>
      </c>
      <c r="L1414" s="32" t="s">
        <v>2636</v>
      </c>
      <c r="M1414" s="33"/>
      <c r="N1414" s="34"/>
      <c r="O1414" s="34"/>
      <c r="P1414" s="2"/>
      <c r="Q1414" s="2"/>
      <c r="R1414" s="2"/>
      <c r="S1414" s="2"/>
    </row>
    <row r="1415">
      <c r="A1415" s="26" t="s">
        <v>2722</v>
      </c>
      <c r="B1415" s="27">
        <v>108201.0</v>
      </c>
      <c r="C1415" s="27" t="s">
        <v>2723</v>
      </c>
      <c r="D1415" s="28" t="s">
        <v>21</v>
      </c>
      <c r="E1415" s="28">
        <v>453.6</v>
      </c>
      <c r="F1415" s="28">
        <v>56.0</v>
      </c>
      <c r="G1415" s="28">
        <v>0.0</v>
      </c>
      <c r="H1415" s="28" t="s">
        <v>22</v>
      </c>
      <c r="I1415" s="30" t="s">
        <v>23</v>
      </c>
      <c r="J1415" s="30">
        <v>0.0</v>
      </c>
      <c r="K1415" s="31" t="s">
        <v>24</v>
      </c>
      <c r="L1415" s="32" t="s">
        <v>2636</v>
      </c>
      <c r="M1415" s="33"/>
      <c r="N1415" s="34"/>
      <c r="O1415" s="34"/>
      <c r="P1415" s="2"/>
      <c r="Q1415" s="2"/>
      <c r="R1415" s="2"/>
      <c r="S1415" s="2"/>
    </row>
    <row r="1416">
      <c r="A1416" s="26" t="s">
        <v>2724</v>
      </c>
      <c r="B1416" s="27">
        <v>108201.0</v>
      </c>
      <c r="C1416" s="27" t="s">
        <v>2725</v>
      </c>
      <c r="D1416" s="28" t="s">
        <v>28</v>
      </c>
      <c r="E1416" s="28">
        <v>1352.4</v>
      </c>
      <c r="F1416" s="28">
        <v>168.0</v>
      </c>
      <c r="G1416" s="28">
        <v>0.0</v>
      </c>
      <c r="H1416" s="28" t="s">
        <v>2726</v>
      </c>
      <c r="I1416" s="30" t="s">
        <v>176</v>
      </c>
      <c r="J1416" s="30">
        <v>0.0</v>
      </c>
      <c r="K1416" s="31" t="s">
        <v>24</v>
      </c>
      <c r="L1416" s="32" t="s">
        <v>2636</v>
      </c>
      <c r="M1416" s="33"/>
      <c r="N1416" s="34"/>
      <c r="O1416" s="34"/>
      <c r="P1416" s="2"/>
      <c r="Q1416" s="2"/>
      <c r="R1416" s="2"/>
      <c r="S1416" s="2"/>
    </row>
    <row r="1417">
      <c r="A1417" s="26" t="s">
        <v>2727</v>
      </c>
      <c r="B1417" s="27">
        <v>103001.0</v>
      </c>
      <c r="C1417" s="27" t="s">
        <v>2728</v>
      </c>
      <c r="D1417" s="28" t="s">
        <v>28</v>
      </c>
      <c r="E1417" s="28">
        <v>1352.4</v>
      </c>
      <c r="F1417" s="28">
        <v>168.0</v>
      </c>
      <c r="G1417" s="28">
        <v>0.0</v>
      </c>
      <c r="H1417" s="28" t="s">
        <v>91</v>
      </c>
      <c r="I1417" s="30" t="s">
        <v>176</v>
      </c>
      <c r="J1417" s="30">
        <v>0.0</v>
      </c>
      <c r="K1417" s="31" t="s">
        <v>24</v>
      </c>
      <c r="L1417" s="32" t="s">
        <v>2636</v>
      </c>
      <c r="M1417" s="33"/>
      <c r="N1417" s="34"/>
      <c r="O1417" s="34"/>
      <c r="P1417" s="2"/>
      <c r="Q1417" s="2"/>
      <c r="R1417" s="2"/>
      <c r="S1417" s="2"/>
    </row>
    <row r="1418">
      <c r="A1418" s="26" t="s">
        <v>2729</v>
      </c>
      <c r="B1418" s="27">
        <v>103001.0</v>
      </c>
      <c r="C1418" s="27" t="s">
        <v>2730</v>
      </c>
      <c r="D1418" s="28" t="s">
        <v>28</v>
      </c>
      <c r="E1418" s="28">
        <v>1352.4</v>
      </c>
      <c r="F1418" s="28">
        <v>168.0</v>
      </c>
      <c r="G1418" s="28">
        <v>0.0</v>
      </c>
      <c r="H1418" s="28" t="s">
        <v>91</v>
      </c>
      <c r="I1418" s="30" t="s">
        <v>176</v>
      </c>
      <c r="J1418" s="30">
        <v>0.0</v>
      </c>
      <c r="K1418" s="31" t="s">
        <v>24</v>
      </c>
      <c r="L1418" s="32" t="s">
        <v>2731</v>
      </c>
      <c r="M1418" s="33"/>
      <c r="N1418" s="34"/>
      <c r="O1418" s="34"/>
      <c r="P1418" s="2"/>
      <c r="Q1418" s="2"/>
      <c r="R1418" s="2"/>
      <c r="S1418" s="2"/>
    </row>
    <row r="1419">
      <c r="A1419" s="26" t="s">
        <v>2732</v>
      </c>
      <c r="B1419" s="27">
        <v>103001.0</v>
      </c>
      <c r="C1419" s="27" t="s">
        <v>2733</v>
      </c>
      <c r="D1419" s="28" t="s">
        <v>21</v>
      </c>
      <c r="E1419" s="28">
        <v>453.6</v>
      </c>
      <c r="F1419" s="28">
        <v>56.0</v>
      </c>
      <c r="G1419" s="28">
        <v>0.0</v>
      </c>
      <c r="H1419" s="28" t="s">
        <v>22</v>
      </c>
      <c r="I1419" s="30" t="s">
        <v>23</v>
      </c>
      <c r="J1419" s="30">
        <v>0.0</v>
      </c>
      <c r="K1419" s="31" t="s">
        <v>24</v>
      </c>
      <c r="L1419" s="32" t="s">
        <v>2636</v>
      </c>
      <c r="M1419" s="33"/>
      <c r="N1419" s="34"/>
      <c r="O1419" s="34"/>
      <c r="P1419" s="2"/>
      <c r="Q1419" s="2"/>
      <c r="R1419" s="2"/>
      <c r="S1419" s="2"/>
    </row>
    <row r="1420">
      <c r="A1420" s="26" t="s">
        <v>2734</v>
      </c>
      <c r="B1420" s="27">
        <v>1031501.0</v>
      </c>
      <c r="C1420" s="27" t="s">
        <v>2735</v>
      </c>
      <c r="D1420" s="28" t="s">
        <v>28</v>
      </c>
      <c r="E1420" s="28">
        <v>1352.4</v>
      </c>
      <c r="F1420" s="28">
        <v>168.0</v>
      </c>
      <c r="G1420" s="28">
        <v>0.0</v>
      </c>
      <c r="H1420" s="28" t="s">
        <v>91</v>
      </c>
      <c r="I1420" s="30" t="s">
        <v>176</v>
      </c>
      <c r="J1420" s="30">
        <v>0.0</v>
      </c>
      <c r="K1420" s="31" t="s">
        <v>58</v>
      </c>
      <c r="L1420" s="32" t="s">
        <v>2636</v>
      </c>
      <c r="M1420" s="33"/>
      <c r="N1420" s="34"/>
      <c r="O1420" s="34"/>
      <c r="P1420" s="2"/>
      <c r="Q1420" s="2"/>
      <c r="R1420" s="2"/>
      <c r="S1420" s="2"/>
    </row>
    <row r="1421">
      <c r="A1421" s="26" t="s">
        <v>2736</v>
      </c>
      <c r="B1421" s="27">
        <v>129601.0</v>
      </c>
      <c r="C1421" s="27" t="s">
        <v>2737</v>
      </c>
      <c r="D1421" s="28" t="s">
        <v>28</v>
      </c>
      <c r="E1421" s="28">
        <v>1352.4</v>
      </c>
      <c r="F1421" s="28">
        <v>168.0</v>
      </c>
      <c r="G1421" s="28">
        <v>0.0</v>
      </c>
      <c r="H1421" s="28" t="s">
        <v>91</v>
      </c>
      <c r="I1421" s="30" t="s">
        <v>176</v>
      </c>
      <c r="J1421" s="30">
        <v>0.0</v>
      </c>
      <c r="K1421" s="31" t="s">
        <v>24</v>
      </c>
      <c r="L1421" s="32" t="s">
        <v>2636</v>
      </c>
      <c r="M1421" s="33"/>
      <c r="N1421" s="34"/>
      <c r="O1421" s="34"/>
      <c r="P1421" s="2"/>
      <c r="Q1421" s="2"/>
      <c r="R1421" s="2"/>
      <c r="S1421" s="2"/>
    </row>
    <row r="1422">
      <c r="A1422" s="26" t="s">
        <v>2738</v>
      </c>
      <c r="B1422" s="27">
        <v>129901.0</v>
      </c>
      <c r="C1422" s="27" t="s">
        <v>2739</v>
      </c>
      <c r="D1422" s="28" t="s">
        <v>28</v>
      </c>
      <c r="E1422" s="28">
        <v>1352.4</v>
      </c>
      <c r="F1422" s="28">
        <v>168.0</v>
      </c>
      <c r="G1422" s="28">
        <v>0.0</v>
      </c>
      <c r="H1422" s="28" t="s">
        <v>91</v>
      </c>
      <c r="I1422" s="30" t="s">
        <v>176</v>
      </c>
      <c r="J1422" s="30">
        <v>0.0</v>
      </c>
      <c r="K1422" s="31" t="s">
        <v>24</v>
      </c>
      <c r="L1422" s="32" t="s">
        <v>2685</v>
      </c>
      <c r="M1422" s="33"/>
      <c r="N1422" s="34"/>
      <c r="O1422" s="34"/>
      <c r="P1422" s="2"/>
      <c r="Q1422" s="2"/>
      <c r="R1422" s="2"/>
      <c r="S1422" s="2"/>
    </row>
    <row r="1423">
      <c r="A1423" s="26" t="s">
        <v>2740</v>
      </c>
      <c r="B1423" s="27">
        <v>108201.0</v>
      </c>
      <c r="C1423" s="27" t="s">
        <v>2741</v>
      </c>
      <c r="D1423" s="28" t="s">
        <v>28</v>
      </c>
      <c r="E1423" s="28">
        <v>1352.4</v>
      </c>
      <c r="F1423" s="28">
        <v>168.0</v>
      </c>
      <c r="G1423" s="28">
        <v>0.0</v>
      </c>
      <c r="H1423" s="28" t="s">
        <v>91</v>
      </c>
      <c r="I1423" s="30" t="s">
        <v>92</v>
      </c>
      <c r="J1423" s="30">
        <v>0.0</v>
      </c>
      <c r="K1423" s="31" t="s">
        <v>24</v>
      </c>
      <c r="L1423" s="32" t="s">
        <v>2636</v>
      </c>
      <c r="M1423" s="33"/>
      <c r="N1423" s="34"/>
      <c r="O1423" s="34"/>
      <c r="P1423" s="2"/>
      <c r="Q1423" s="2"/>
      <c r="R1423" s="2"/>
      <c r="S1423" s="2"/>
    </row>
    <row r="1424">
      <c r="A1424" s="26" t="s">
        <v>2742</v>
      </c>
      <c r="B1424" s="27">
        <v>108201.0</v>
      </c>
      <c r="C1424" s="27" t="s">
        <v>2743</v>
      </c>
      <c r="D1424" s="28" t="s">
        <v>21</v>
      </c>
      <c r="E1424" s="28">
        <v>453.6</v>
      </c>
      <c r="F1424" s="28">
        <v>56.0</v>
      </c>
      <c r="G1424" s="28">
        <v>0.0</v>
      </c>
      <c r="H1424" s="28" t="s">
        <v>22</v>
      </c>
      <c r="I1424" s="30" t="s">
        <v>23</v>
      </c>
      <c r="J1424" s="30">
        <v>0.0</v>
      </c>
      <c r="K1424" s="31" t="s">
        <v>24</v>
      </c>
      <c r="L1424" s="32" t="s">
        <v>2636</v>
      </c>
      <c r="M1424" s="33"/>
      <c r="N1424" s="34"/>
      <c r="O1424" s="34"/>
      <c r="P1424" s="2"/>
      <c r="Q1424" s="2"/>
      <c r="R1424" s="2"/>
      <c r="S1424" s="2"/>
    </row>
    <row r="1425">
      <c r="A1425" s="26" t="s">
        <v>2744</v>
      </c>
      <c r="B1425" s="27">
        <v>104101.0</v>
      </c>
      <c r="C1425" s="27" t="s">
        <v>2745</v>
      </c>
      <c r="D1425" s="28" t="s">
        <v>28</v>
      </c>
      <c r="E1425" s="28">
        <v>1352.4</v>
      </c>
      <c r="F1425" s="28">
        <v>168.0</v>
      </c>
      <c r="G1425" s="28">
        <v>0.0</v>
      </c>
      <c r="H1425" s="28" t="s">
        <v>119</v>
      </c>
      <c r="I1425" s="30" t="s">
        <v>66</v>
      </c>
      <c r="J1425" s="30">
        <v>0.0</v>
      </c>
      <c r="K1425" s="31" t="s">
        <v>24</v>
      </c>
      <c r="L1425" s="32" t="s">
        <v>2636</v>
      </c>
      <c r="M1425" s="33"/>
      <c r="N1425" s="34"/>
      <c r="O1425" s="34"/>
      <c r="P1425" s="2"/>
      <c r="Q1425" s="2"/>
      <c r="R1425" s="2"/>
      <c r="S1425" s="2"/>
    </row>
    <row r="1426">
      <c r="A1426" s="26" t="s">
        <v>2746</v>
      </c>
      <c r="B1426" s="27">
        <v>104101.0</v>
      </c>
      <c r="C1426" s="27" t="s">
        <v>2747</v>
      </c>
      <c r="D1426" s="28" t="s">
        <v>28</v>
      </c>
      <c r="E1426" s="28">
        <v>440.0</v>
      </c>
      <c r="F1426" s="28">
        <v>86.0</v>
      </c>
      <c r="G1426" s="28" t="s">
        <v>65</v>
      </c>
      <c r="H1426" s="28" t="s">
        <v>123</v>
      </c>
      <c r="I1426" s="30" t="s">
        <v>176</v>
      </c>
      <c r="J1426" s="30">
        <v>0.0</v>
      </c>
      <c r="K1426" s="31" t="s">
        <v>24</v>
      </c>
      <c r="L1426" s="32" t="s">
        <v>2636</v>
      </c>
      <c r="M1426" s="33"/>
      <c r="N1426" s="34"/>
      <c r="O1426" s="34"/>
      <c r="P1426" s="2"/>
      <c r="Q1426" s="2"/>
      <c r="R1426" s="2"/>
      <c r="S1426" s="2"/>
    </row>
    <row r="1427">
      <c r="A1427" s="26" t="s">
        <v>2748</v>
      </c>
      <c r="B1427" s="27">
        <v>104101.0</v>
      </c>
      <c r="C1427" s="27" t="s">
        <v>2749</v>
      </c>
      <c r="D1427" s="28" t="s">
        <v>99</v>
      </c>
      <c r="E1427" s="28">
        <v>42.0</v>
      </c>
      <c r="F1427" s="29">
        <v>1.0</v>
      </c>
      <c r="G1427" s="28" t="s">
        <v>131</v>
      </c>
      <c r="H1427" s="28" t="s">
        <v>100</v>
      </c>
      <c r="I1427" s="30">
        <v>99521.0</v>
      </c>
      <c r="J1427" s="30">
        <v>0.0</v>
      </c>
      <c r="K1427" s="31" t="s">
        <v>24</v>
      </c>
      <c r="L1427" s="32" t="s">
        <v>2636</v>
      </c>
      <c r="M1427" s="33"/>
      <c r="N1427" s="34"/>
      <c r="O1427" s="34"/>
      <c r="P1427" s="2"/>
      <c r="Q1427" s="2"/>
      <c r="R1427" s="2"/>
      <c r="S1427" s="2"/>
    </row>
    <row r="1428">
      <c r="A1428" s="26" t="s">
        <v>2750</v>
      </c>
      <c r="B1428" s="27">
        <v>164101.0</v>
      </c>
      <c r="C1428" s="27" t="s">
        <v>2751</v>
      </c>
      <c r="D1428" s="28" t="s">
        <v>28</v>
      </c>
      <c r="E1428" s="28">
        <v>440.0</v>
      </c>
      <c r="F1428" s="28">
        <v>86.0</v>
      </c>
      <c r="G1428" s="28">
        <v>0.0</v>
      </c>
      <c r="H1428" s="28" t="s">
        <v>123</v>
      </c>
      <c r="I1428" s="30" t="s">
        <v>322</v>
      </c>
      <c r="J1428" s="30">
        <v>0.0</v>
      </c>
      <c r="K1428" s="31" t="s">
        <v>24</v>
      </c>
      <c r="L1428" s="32" t="s">
        <v>2636</v>
      </c>
      <c r="M1428" s="33"/>
      <c r="N1428" s="34"/>
      <c r="O1428" s="34"/>
      <c r="P1428" s="2"/>
      <c r="Q1428" s="2"/>
      <c r="R1428" s="2"/>
      <c r="S1428" s="2"/>
    </row>
    <row r="1429">
      <c r="A1429" s="26" t="s">
        <v>2752</v>
      </c>
      <c r="B1429" s="27">
        <v>1456011.0</v>
      </c>
      <c r="C1429" s="27" t="s">
        <v>2753</v>
      </c>
      <c r="D1429" s="28" t="s">
        <v>28</v>
      </c>
      <c r="E1429" s="28">
        <v>1352.4</v>
      </c>
      <c r="F1429" s="28">
        <v>168.0</v>
      </c>
      <c r="G1429" s="28" t="s">
        <v>362</v>
      </c>
      <c r="H1429" s="28" t="s">
        <v>114</v>
      </c>
      <c r="I1429" s="30" t="s">
        <v>66</v>
      </c>
      <c r="J1429" s="30">
        <v>0.0</v>
      </c>
      <c r="K1429" s="31" t="s">
        <v>24</v>
      </c>
      <c r="L1429" s="32" t="s">
        <v>2636</v>
      </c>
      <c r="M1429" s="33"/>
      <c r="N1429" s="34"/>
      <c r="O1429" s="34"/>
      <c r="P1429" s="2"/>
      <c r="Q1429" s="2"/>
      <c r="R1429" s="2"/>
      <c r="S1429" s="2"/>
    </row>
    <row r="1430">
      <c r="A1430" s="26" t="s">
        <v>2754</v>
      </c>
      <c r="B1430" s="27">
        <v>1456011.0</v>
      </c>
      <c r="C1430" s="27" t="s">
        <v>2755</v>
      </c>
      <c r="D1430" s="28" t="s">
        <v>21</v>
      </c>
      <c r="E1430" s="28">
        <v>453.6</v>
      </c>
      <c r="F1430" s="28">
        <v>56.0</v>
      </c>
      <c r="G1430" s="28" t="s">
        <v>362</v>
      </c>
      <c r="H1430" s="28" t="s">
        <v>2719</v>
      </c>
      <c r="I1430" s="30" t="s">
        <v>23</v>
      </c>
      <c r="J1430" s="30">
        <v>0.0</v>
      </c>
      <c r="K1430" s="31" t="s">
        <v>24</v>
      </c>
      <c r="L1430" s="32" t="s">
        <v>2636</v>
      </c>
      <c r="M1430" s="33"/>
      <c r="N1430" s="34"/>
      <c r="O1430" s="34"/>
      <c r="P1430" s="2"/>
      <c r="Q1430" s="2"/>
      <c r="R1430" s="2"/>
      <c r="S1430" s="2"/>
    </row>
    <row r="1431">
      <c r="A1431" s="26" t="s">
        <v>2756</v>
      </c>
      <c r="B1431" s="27">
        <v>105401.0</v>
      </c>
      <c r="C1431" s="27" t="s">
        <v>2757</v>
      </c>
      <c r="D1431" s="28" t="s">
        <v>28</v>
      </c>
      <c r="E1431" s="28">
        <v>1352.4</v>
      </c>
      <c r="F1431" s="28">
        <v>168.0</v>
      </c>
      <c r="G1431" s="28">
        <v>0.0</v>
      </c>
      <c r="H1431" s="28" t="s">
        <v>91</v>
      </c>
      <c r="I1431" s="30" t="s">
        <v>92</v>
      </c>
      <c r="J1431" s="30">
        <v>0.0</v>
      </c>
      <c r="K1431" s="31" t="s">
        <v>24</v>
      </c>
      <c r="L1431" s="32" t="s">
        <v>2636</v>
      </c>
      <c r="M1431" s="33"/>
      <c r="N1431" s="34"/>
      <c r="O1431" s="34"/>
      <c r="P1431" s="2"/>
      <c r="Q1431" s="2"/>
      <c r="R1431" s="2"/>
      <c r="S1431" s="2"/>
    </row>
    <row r="1432">
      <c r="A1432" s="26" t="s">
        <v>2758</v>
      </c>
      <c r="B1432" s="27">
        <v>105401.0</v>
      </c>
      <c r="C1432" s="27" t="s">
        <v>2759</v>
      </c>
      <c r="D1432" s="28" t="s">
        <v>28</v>
      </c>
      <c r="E1432" s="28">
        <v>440.0</v>
      </c>
      <c r="F1432" s="28">
        <v>86.0</v>
      </c>
      <c r="G1432" s="28">
        <v>0.0</v>
      </c>
      <c r="H1432" s="28" t="s">
        <v>123</v>
      </c>
      <c r="I1432" s="30" t="s">
        <v>176</v>
      </c>
      <c r="J1432" s="30">
        <v>0.0</v>
      </c>
      <c r="K1432" s="31" t="s">
        <v>24</v>
      </c>
      <c r="L1432" s="32" t="s">
        <v>2636</v>
      </c>
      <c r="M1432" s="33"/>
      <c r="N1432" s="34"/>
      <c r="O1432" s="34"/>
      <c r="P1432" s="2"/>
      <c r="Q1432" s="2"/>
      <c r="R1432" s="2"/>
      <c r="S1432" s="2"/>
    </row>
    <row r="1433">
      <c r="A1433" s="26" t="s">
        <v>2760</v>
      </c>
      <c r="B1433" s="27">
        <v>152501.0</v>
      </c>
      <c r="C1433" s="27" t="s">
        <v>2761</v>
      </c>
      <c r="D1433" s="28" t="s">
        <v>28</v>
      </c>
      <c r="E1433" s="28">
        <v>1352.4</v>
      </c>
      <c r="F1433" s="28">
        <v>168.0</v>
      </c>
      <c r="G1433" s="28">
        <v>0.0</v>
      </c>
      <c r="H1433" s="28" t="s">
        <v>91</v>
      </c>
      <c r="I1433" s="30" t="s">
        <v>92</v>
      </c>
      <c r="J1433" s="30">
        <v>0.0</v>
      </c>
      <c r="K1433" s="31" t="s">
        <v>24</v>
      </c>
      <c r="L1433" s="32" t="s">
        <v>2636</v>
      </c>
      <c r="M1433" s="33"/>
      <c r="N1433" s="34"/>
      <c r="O1433" s="34"/>
      <c r="P1433" s="2"/>
      <c r="Q1433" s="2"/>
      <c r="R1433" s="2"/>
      <c r="S1433" s="2"/>
    </row>
    <row r="1434">
      <c r="A1434" s="26" t="s">
        <v>2762</v>
      </c>
      <c r="B1434" s="27">
        <v>106001.0</v>
      </c>
      <c r="C1434" s="27" t="s">
        <v>2763</v>
      </c>
      <c r="D1434" s="28" t="s">
        <v>28</v>
      </c>
      <c r="E1434" s="28">
        <v>1352.4</v>
      </c>
      <c r="F1434" s="28">
        <v>168.0</v>
      </c>
      <c r="G1434" s="28">
        <v>0.0</v>
      </c>
      <c r="H1434" s="28" t="s">
        <v>91</v>
      </c>
      <c r="I1434" s="30" t="s">
        <v>92</v>
      </c>
      <c r="J1434" s="30">
        <v>0.0</v>
      </c>
      <c r="K1434" s="31" t="s">
        <v>58</v>
      </c>
      <c r="L1434" s="32" t="s">
        <v>2636</v>
      </c>
      <c r="M1434" s="33"/>
      <c r="N1434" s="36">
        <v>714408.0</v>
      </c>
      <c r="O1434" s="34"/>
      <c r="P1434" s="2"/>
      <c r="Q1434" s="2"/>
      <c r="R1434" s="2"/>
      <c r="S1434" s="2"/>
    </row>
    <row r="1435">
      <c r="A1435" s="26" t="s">
        <v>2764</v>
      </c>
      <c r="B1435" s="27">
        <v>106001.0</v>
      </c>
      <c r="C1435" s="27" t="s">
        <v>2765</v>
      </c>
      <c r="D1435" s="28" t="s">
        <v>21</v>
      </c>
      <c r="E1435" s="28">
        <v>453.6</v>
      </c>
      <c r="F1435" s="28">
        <v>56.0</v>
      </c>
      <c r="G1435" s="28">
        <v>0.0</v>
      </c>
      <c r="H1435" s="28" t="s">
        <v>22</v>
      </c>
      <c r="I1435" s="30" t="s">
        <v>23</v>
      </c>
      <c r="J1435" s="30">
        <v>0.0</v>
      </c>
      <c r="K1435" s="31" t="s">
        <v>24</v>
      </c>
      <c r="L1435" s="32" t="s">
        <v>2636</v>
      </c>
      <c r="M1435" s="33"/>
      <c r="N1435" s="34"/>
      <c r="O1435" s="34"/>
      <c r="P1435" s="2"/>
      <c r="Q1435" s="2"/>
      <c r="R1435" s="2"/>
      <c r="S1435" s="2"/>
    </row>
    <row r="1436">
      <c r="A1436" s="26" t="s">
        <v>2766</v>
      </c>
      <c r="B1436" s="27">
        <v>106001.0</v>
      </c>
      <c r="C1436" s="27" t="s">
        <v>2767</v>
      </c>
      <c r="D1436" s="28" t="s">
        <v>2674</v>
      </c>
      <c r="E1436" s="28">
        <v>105.0</v>
      </c>
      <c r="F1436" s="28">
        <v>2.0</v>
      </c>
      <c r="G1436" s="28">
        <v>0.0</v>
      </c>
      <c r="H1436" s="28" t="s">
        <v>2675</v>
      </c>
      <c r="I1436" s="30">
        <v>0.0</v>
      </c>
      <c r="J1436" s="30">
        <v>0.0</v>
      </c>
      <c r="K1436" s="31" t="s">
        <v>58</v>
      </c>
      <c r="L1436" s="32" t="s">
        <v>2636</v>
      </c>
      <c r="M1436" s="33"/>
      <c r="N1436" s="34"/>
      <c r="O1436" s="34"/>
      <c r="P1436" s="2"/>
      <c r="Q1436" s="2"/>
      <c r="R1436" s="2"/>
      <c r="S1436" s="2"/>
    </row>
    <row r="1437">
      <c r="A1437" s="26" t="s">
        <v>2768</v>
      </c>
      <c r="B1437" s="27">
        <v>106301.0</v>
      </c>
      <c r="C1437" s="27" t="s">
        <v>2769</v>
      </c>
      <c r="D1437" s="28" t="s">
        <v>28</v>
      </c>
      <c r="E1437" s="28">
        <v>440.0</v>
      </c>
      <c r="F1437" s="28">
        <v>86.0</v>
      </c>
      <c r="G1437" s="28">
        <v>0.0</v>
      </c>
      <c r="H1437" s="28" t="s">
        <v>123</v>
      </c>
      <c r="I1437" s="30" t="s">
        <v>176</v>
      </c>
      <c r="J1437" s="30">
        <v>0.0</v>
      </c>
      <c r="K1437" s="31" t="s">
        <v>24</v>
      </c>
      <c r="L1437" s="32" t="s">
        <v>2636</v>
      </c>
      <c r="M1437" s="33"/>
      <c r="N1437" s="34"/>
      <c r="O1437" s="34"/>
      <c r="P1437" s="2"/>
      <c r="Q1437" s="2"/>
      <c r="R1437" s="2"/>
      <c r="S1437" s="2"/>
    </row>
    <row r="1438">
      <c r="A1438" s="26" t="s">
        <v>2770</v>
      </c>
      <c r="B1438" s="27">
        <v>106403.0</v>
      </c>
      <c r="C1438" s="27" t="s">
        <v>2771</v>
      </c>
      <c r="D1438" s="28" t="s">
        <v>28</v>
      </c>
      <c r="E1438" s="28">
        <v>1352.4</v>
      </c>
      <c r="F1438" s="28">
        <v>168.0</v>
      </c>
      <c r="G1438" s="28">
        <v>0.0</v>
      </c>
      <c r="H1438" s="28" t="s">
        <v>91</v>
      </c>
      <c r="I1438" s="30" t="s">
        <v>66</v>
      </c>
      <c r="J1438" s="30">
        <v>0.0</v>
      </c>
      <c r="K1438" s="31" t="s">
        <v>24</v>
      </c>
      <c r="L1438" s="32" t="s">
        <v>2636</v>
      </c>
      <c r="M1438" s="33"/>
      <c r="N1438" s="34"/>
      <c r="O1438" s="34"/>
      <c r="P1438" s="2"/>
      <c r="Q1438" s="2"/>
      <c r="R1438" s="2"/>
      <c r="S1438" s="2"/>
    </row>
    <row r="1439">
      <c r="A1439" s="26" t="s">
        <v>2772</v>
      </c>
      <c r="B1439" s="27">
        <v>106402.0</v>
      </c>
      <c r="C1439" s="27" t="s">
        <v>2773</v>
      </c>
      <c r="D1439" s="28" t="s">
        <v>28</v>
      </c>
      <c r="E1439" s="28">
        <v>1352.4</v>
      </c>
      <c r="F1439" s="28">
        <v>168.0</v>
      </c>
      <c r="G1439" s="28">
        <v>0.0</v>
      </c>
      <c r="H1439" s="28" t="s">
        <v>91</v>
      </c>
      <c r="I1439" s="30" t="s">
        <v>66</v>
      </c>
      <c r="J1439" s="30">
        <v>0.0</v>
      </c>
      <c r="K1439" s="31" t="s">
        <v>24</v>
      </c>
      <c r="L1439" s="32" t="s">
        <v>2636</v>
      </c>
      <c r="M1439" s="33"/>
      <c r="N1439" s="34"/>
      <c r="O1439" s="34"/>
      <c r="P1439" s="2"/>
      <c r="Q1439" s="2"/>
      <c r="R1439" s="2"/>
      <c r="S1439" s="2"/>
    </row>
    <row r="1440">
      <c r="A1440" s="26" t="s">
        <v>2774</v>
      </c>
      <c r="B1440" s="27">
        <v>106404.0</v>
      </c>
      <c r="C1440" s="27" t="s">
        <v>2775</v>
      </c>
      <c r="D1440" s="28" t="s">
        <v>28</v>
      </c>
      <c r="E1440" s="28">
        <v>1352.4</v>
      </c>
      <c r="F1440" s="28">
        <v>168.0</v>
      </c>
      <c r="G1440" s="28">
        <v>0.0</v>
      </c>
      <c r="H1440" s="28" t="s">
        <v>91</v>
      </c>
      <c r="I1440" s="30" t="s">
        <v>92</v>
      </c>
      <c r="J1440" s="30">
        <v>0.0</v>
      </c>
      <c r="K1440" s="31" t="s">
        <v>24</v>
      </c>
      <c r="L1440" s="32" t="s">
        <v>2636</v>
      </c>
      <c r="M1440" s="33"/>
      <c r="N1440" s="34"/>
      <c r="O1440" s="34"/>
      <c r="P1440" s="2"/>
      <c r="Q1440" s="2"/>
      <c r="R1440" s="2"/>
      <c r="S1440" s="2"/>
    </row>
    <row r="1441">
      <c r="A1441" s="26" t="s">
        <v>2776</v>
      </c>
      <c r="B1441" s="27">
        <v>106401.0</v>
      </c>
      <c r="C1441" s="27" t="s">
        <v>2777</v>
      </c>
      <c r="D1441" s="28" t="s">
        <v>28</v>
      </c>
      <c r="E1441" s="28">
        <v>1352.4</v>
      </c>
      <c r="F1441" s="28">
        <v>168.0</v>
      </c>
      <c r="G1441" s="28">
        <v>0.0</v>
      </c>
      <c r="H1441" s="28" t="s">
        <v>91</v>
      </c>
      <c r="I1441" s="30" t="s">
        <v>92</v>
      </c>
      <c r="J1441" s="30">
        <v>0.0</v>
      </c>
      <c r="K1441" s="31">
        <v>0.0</v>
      </c>
      <c r="L1441" s="32" t="s">
        <v>2636</v>
      </c>
      <c r="M1441" s="33"/>
      <c r="N1441" s="36">
        <v>714106.0</v>
      </c>
      <c r="O1441" s="36">
        <v>714106.0</v>
      </c>
      <c r="P1441" s="2"/>
      <c r="Q1441" s="2"/>
      <c r="R1441" s="2"/>
      <c r="S1441" s="2"/>
    </row>
    <row r="1442">
      <c r="A1442" s="26" t="s">
        <v>2778</v>
      </c>
      <c r="B1442" s="27">
        <v>184001.0</v>
      </c>
      <c r="C1442" s="27" t="s">
        <v>2779</v>
      </c>
      <c r="D1442" s="28" t="s">
        <v>28</v>
      </c>
      <c r="E1442" s="28">
        <v>1352.4</v>
      </c>
      <c r="F1442" s="28">
        <v>168.0</v>
      </c>
      <c r="G1442" s="28">
        <v>0.0</v>
      </c>
      <c r="H1442" s="28" t="s">
        <v>91</v>
      </c>
      <c r="I1442" s="30" t="s">
        <v>230</v>
      </c>
      <c r="J1442" s="30">
        <v>0.0</v>
      </c>
      <c r="K1442" s="31" t="s">
        <v>115</v>
      </c>
      <c r="L1442" s="32" t="s">
        <v>2636</v>
      </c>
      <c r="M1442" s="33"/>
      <c r="N1442" s="34"/>
      <c r="O1442" s="34"/>
      <c r="P1442" s="2"/>
      <c r="Q1442" s="2"/>
      <c r="R1442" s="2"/>
      <c r="S1442" s="2"/>
    </row>
    <row r="1443">
      <c r="A1443" s="26" t="s">
        <v>2780</v>
      </c>
      <c r="B1443" s="27">
        <v>127001.0</v>
      </c>
      <c r="C1443" s="27" t="s">
        <v>2781</v>
      </c>
      <c r="D1443" s="28" t="s">
        <v>28</v>
      </c>
      <c r="E1443" s="28">
        <v>1352.4</v>
      </c>
      <c r="F1443" s="28">
        <v>168.0</v>
      </c>
      <c r="G1443" s="28">
        <v>0.0</v>
      </c>
      <c r="H1443" s="28" t="s">
        <v>91</v>
      </c>
      <c r="I1443" s="30" t="s">
        <v>92</v>
      </c>
      <c r="J1443" s="30">
        <v>0.0</v>
      </c>
      <c r="K1443" s="31" t="s">
        <v>58</v>
      </c>
      <c r="L1443" s="32" t="s">
        <v>2636</v>
      </c>
      <c r="M1443" s="33"/>
      <c r="N1443" s="36">
        <v>714406.0</v>
      </c>
      <c r="O1443" s="34"/>
      <c r="P1443" s="2"/>
      <c r="Q1443" s="2"/>
      <c r="R1443" s="2"/>
      <c r="S1443" s="2"/>
    </row>
    <row r="1444">
      <c r="A1444" s="26" t="s">
        <v>2782</v>
      </c>
      <c r="B1444" s="27">
        <v>127001.0</v>
      </c>
      <c r="C1444" s="27" t="s">
        <v>2783</v>
      </c>
      <c r="D1444" s="28" t="s">
        <v>28</v>
      </c>
      <c r="E1444" s="28">
        <v>1352.4</v>
      </c>
      <c r="F1444" s="28">
        <v>168.0</v>
      </c>
      <c r="G1444" s="28">
        <v>0.0</v>
      </c>
      <c r="H1444" s="28" t="s">
        <v>2726</v>
      </c>
      <c r="I1444" s="30" t="s">
        <v>92</v>
      </c>
      <c r="J1444" s="30">
        <v>0.0</v>
      </c>
      <c r="K1444" s="31" t="s">
        <v>24</v>
      </c>
      <c r="L1444" s="32" t="s">
        <v>2636</v>
      </c>
      <c r="M1444" s="33"/>
      <c r="N1444" s="34"/>
      <c r="O1444" s="34"/>
      <c r="P1444" s="2"/>
      <c r="Q1444" s="2"/>
      <c r="R1444" s="2"/>
      <c r="S1444" s="2"/>
    </row>
    <row r="1445">
      <c r="A1445" s="26" t="s">
        <v>2784</v>
      </c>
      <c r="B1445" s="27">
        <v>127001.0</v>
      </c>
      <c r="C1445" s="27" t="s">
        <v>2785</v>
      </c>
      <c r="D1445" s="28" t="s">
        <v>28</v>
      </c>
      <c r="E1445" s="28">
        <v>1352.4</v>
      </c>
      <c r="F1445" s="28">
        <v>168.0</v>
      </c>
      <c r="G1445" s="28">
        <v>0.0</v>
      </c>
      <c r="H1445" s="28" t="s">
        <v>91</v>
      </c>
      <c r="I1445" s="30" t="s">
        <v>176</v>
      </c>
      <c r="J1445" s="30">
        <v>0.0</v>
      </c>
      <c r="K1445" s="31" t="s">
        <v>24</v>
      </c>
      <c r="L1445" s="32" t="s">
        <v>2666</v>
      </c>
      <c r="M1445" s="33"/>
      <c r="N1445" s="34"/>
      <c r="O1445" s="34"/>
      <c r="P1445" s="2"/>
      <c r="Q1445" s="2"/>
      <c r="R1445" s="2"/>
      <c r="S1445" s="2"/>
    </row>
    <row r="1446">
      <c r="A1446" s="26" t="s">
        <v>2786</v>
      </c>
      <c r="B1446" s="27">
        <v>127001.0</v>
      </c>
      <c r="C1446" s="27" t="s">
        <v>2787</v>
      </c>
      <c r="D1446" s="28" t="s">
        <v>21</v>
      </c>
      <c r="E1446" s="28">
        <v>453.6</v>
      </c>
      <c r="F1446" s="28">
        <v>56.0</v>
      </c>
      <c r="G1446" s="28">
        <v>0.0</v>
      </c>
      <c r="H1446" s="28" t="s">
        <v>22</v>
      </c>
      <c r="I1446" s="30" t="s">
        <v>23</v>
      </c>
      <c r="J1446" s="30">
        <v>0.0</v>
      </c>
      <c r="K1446" s="31" t="s">
        <v>24</v>
      </c>
      <c r="L1446" s="32" t="s">
        <v>2636</v>
      </c>
      <c r="M1446" s="33"/>
      <c r="N1446" s="34"/>
      <c r="O1446" s="34"/>
      <c r="P1446" s="2"/>
      <c r="Q1446" s="2"/>
      <c r="R1446" s="2"/>
      <c r="S1446" s="2"/>
    </row>
    <row r="1447">
      <c r="A1447" s="26" t="s">
        <v>2788</v>
      </c>
      <c r="B1447" s="27">
        <v>116702.0</v>
      </c>
      <c r="C1447" s="27" t="s">
        <v>2789</v>
      </c>
      <c r="D1447" s="28" t="s">
        <v>28</v>
      </c>
      <c r="E1447" s="28">
        <v>1352.4</v>
      </c>
      <c r="F1447" s="28">
        <v>168.0</v>
      </c>
      <c r="G1447" s="28">
        <v>0.0</v>
      </c>
      <c r="H1447" s="28" t="s">
        <v>164</v>
      </c>
      <c r="I1447" s="30" t="s">
        <v>92</v>
      </c>
      <c r="J1447" s="30">
        <v>0.0</v>
      </c>
      <c r="K1447" s="31" t="s">
        <v>24</v>
      </c>
      <c r="L1447" s="32" t="s">
        <v>2790</v>
      </c>
      <c r="M1447" s="33"/>
      <c r="N1447" s="34"/>
      <c r="O1447" s="34"/>
      <c r="P1447" s="2"/>
      <c r="Q1447" s="2"/>
      <c r="R1447" s="2"/>
      <c r="S1447" s="2"/>
    </row>
    <row r="1448">
      <c r="A1448" s="26" t="s">
        <v>2791</v>
      </c>
      <c r="B1448" s="27">
        <v>113801.0</v>
      </c>
      <c r="C1448" s="27" t="s">
        <v>2792</v>
      </c>
      <c r="D1448" s="28" t="s">
        <v>28</v>
      </c>
      <c r="E1448" s="28">
        <v>1352.4</v>
      </c>
      <c r="F1448" s="28">
        <v>168.0</v>
      </c>
      <c r="G1448" s="28" t="s">
        <v>102</v>
      </c>
      <c r="H1448" s="28" t="s">
        <v>114</v>
      </c>
      <c r="I1448" s="30" t="s">
        <v>66</v>
      </c>
      <c r="J1448" s="30">
        <v>0.0</v>
      </c>
      <c r="K1448" s="31" t="s">
        <v>24</v>
      </c>
      <c r="L1448" s="32" t="s">
        <v>2636</v>
      </c>
      <c r="M1448" s="33"/>
      <c r="N1448" s="34"/>
      <c r="O1448" s="34"/>
      <c r="P1448" s="2"/>
      <c r="Q1448" s="2"/>
      <c r="R1448" s="2"/>
      <c r="S1448" s="2"/>
    </row>
    <row r="1449">
      <c r="A1449" s="26" t="s">
        <v>2793</v>
      </c>
      <c r="B1449" s="27">
        <v>113801.0</v>
      </c>
      <c r="C1449" s="27" t="s">
        <v>2794</v>
      </c>
      <c r="D1449" s="28" t="s">
        <v>21</v>
      </c>
      <c r="E1449" s="28">
        <v>453.6</v>
      </c>
      <c r="F1449" s="28">
        <v>56.0</v>
      </c>
      <c r="G1449" s="28" t="s">
        <v>102</v>
      </c>
      <c r="H1449" s="28" t="s">
        <v>22</v>
      </c>
      <c r="I1449" s="30" t="s">
        <v>23</v>
      </c>
      <c r="J1449" s="30">
        <v>0.0</v>
      </c>
      <c r="K1449" s="31" t="s">
        <v>24</v>
      </c>
      <c r="L1449" s="32" t="s">
        <v>2636</v>
      </c>
      <c r="M1449" s="33"/>
      <c r="N1449" s="34"/>
      <c r="O1449" s="34"/>
      <c r="P1449" s="2"/>
      <c r="Q1449" s="2"/>
      <c r="R1449" s="2"/>
      <c r="S1449" s="2"/>
    </row>
    <row r="1450">
      <c r="A1450" s="26" t="s">
        <v>2795</v>
      </c>
      <c r="B1450" s="27">
        <v>114801.0</v>
      </c>
      <c r="C1450" s="27" t="s">
        <v>2796</v>
      </c>
      <c r="D1450" s="28" t="s">
        <v>28</v>
      </c>
      <c r="E1450" s="28">
        <v>1352.4</v>
      </c>
      <c r="F1450" s="28">
        <v>168.0</v>
      </c>
      <c r="G1450" s="28">
        <v>0.0</v>
      </c>
      <c r="H1450" s="28" t="s">
        <v>164</v>
      </c>
      <c r="I1450" s="30" t="s">
        <v>92</v>
      </c>
      <c r="J1450" s="30">
        <v>0.0</v>
      </c>
      <c r="K1450" s="31" t="s">
        <v>24</v>
      </c>
      <c r="L1450" s="32" t="s">
        <v>2790</v>
      </c>
      <c r="M1450" s="33"/>
      <c r="N1450" s="34"/>
      <c r="O1450" s="34"/>
      <c r="P1450" s="2"/>
      <c r="Q1450" s="2"/>
      <c r="R1450" s="2"/>
      <c r="S1450" s="2"/>
    </row>
    <row r="1451">
      <c r="A1451" s="26" t="s">
        <v>2797</v>
      </c>
      <c r="B1451" s="27">
        <v>1080011.0</v>
      </c>
      <c r="C1451" s="27" t="s">
        <v>2798</v>
      </c>
      <c r="D1451" s="28" t="s">
        <v>28</v>
      </c>
      <c r="E1451" s="28">
        <v>105.0</v>
      </c>
      <c r="F1451" s="28">
        <v>2.0</v>
      </c>
      <c r="G1451" s="28">
        <v>0.0</v>
      </c>
      <c r="H1451" s="28" t="s">
        <v>2799</v>
      </c>
      <c r="I1451" s="30">
        <v>9401.0</v>
      </c>
      <c r="J1451" s="30">
        <v>0.0</v>
      </c>
      <c r="K1451" s="31" t="s">
        <v>58</v>
      </c>
      <c r="L1451" s="32" t="s">
        <v>2636</v>
      </c>
      <c r="M1451" s="33"/>
      <c r="N1451" s="34"/>
      <c r="O1451" s="34"/>
      <c r="P1451" s="2"/>
      <c r="Q1451" s="2"/>
      <c r="R1451" s="2"/>
      <c r="S1451" s="2"/>
    </row>
    <row r="1452">
      <c r="A1452" s="26" t="s">
        <v>2800</v>
      </c>
      <c r="B1452" s="42"/>
      <c r="C1452" s="42"/>
      <c r="D1452" s="28" t="s">
        <v>28</v>
      </c>
      <c r="E1452" s="28">
        <v>210.0</v>
      </c>
      <c r="F1452" s="28">
        <v>26.0</v>
      </c>
      <c r="G1452" s="28">
        <v>0.0</v>
      </c>
      <c r="H1452" s="55"/>
      <c r="I1452" s="38"/>
      <c r="J1452" s="30">
        <v>0.0</v>
      </c>
      <c r="K1452" s="31">
        <v>0.0</v>
      </c>
      <c r="L1452" s="32" t="s">
        <v>2636</v>
      </c>
      <c r="M1452" s="33"/>
      <c r="N1452" s="34"/>
      <c r="O1452" s="34"/>
      <c r="P1452" s="2"/>
      <c r="Q1452" s="2"/>
      <c r="R1452" s="2"/>
      <c r="S1452" s="2"/>
    </row>
    <row r="1453">
      <c r="A1453" s="26" t="s">
        <v>2801</v>
      </c>
      <c r="B1453" s="27">
        <v>108001.0</v>
      </c>
      <c r="C1453" s="27" t="s">
        <v>2802</v>
      </c>
      <c r="D1453" s="28" t="s">
        <v>28</v>
      </c>
      <c r="E1453" s="28">
        <v>1352.4</v>
      </c>
      <c r="F1453" s="28">
        <v>168.0</v>
      </c>
      <c r="G1453" s="28">
        <v>0.0</v>
      </c>
      <c r="H1453" s="56" t="s">
        <v>91</v>
      </c>
      <c r="I1453" s="30" t="s">
        <v>92</v>
      </c>
      <c r="J1453" s="30">
        <v>0.0</v>
      </c>
      <c r="K1453" s="31" t="s">
        <v>24</v>
      </c>
      <c r="L1453" s="32" t="s">
        <v>2636</v>
      </c>
      <c r="M1453" s="33"/>
      <c r="N1453" s="34"/>
      <c r="O1453" s="34"/>
      <c r="P1453" s="2"/>
      <c r="Q1453" s="2"/>
      <c r="R1453" s="2"/>
      <c r="S1453" s="2"/>
    </row>
    <row r="1454">
      <c r="A1454" s="26" t="s">
        <v>2803</v>
      </c>
      <c r="B1454" s="27">
        <v>108001.0</v>
      </c>
      <c r="C1454" s="27" t="s">
        <v>2804</v>
      </c>
      <c r="D1454" s="28" t="s">
        <v>28</v>
      </c>
      <c r="E1454" s="28">
        <v>440.0</v>
      </c>
      <c r="F1454" s="28">
        <v>86.0</v>
      </c>
      <c r="G1454" s="28">
        <v>0.0</v>
      </c>
      <c r="H1454" s="56" t="s">
        <v>123</v>
      </c>
      <c r="I1454" s="30" t="s">
        <v>176</v>
      </c>
      <c r="J1454" s="30">
        <v>0.0</v>
      </c>
      <c r="K1454" s="31" t="s">
        <v>24</v>
      </c>
      <c r="L1454" s="32" t="s">
        <v>2636</v>
      </c>
      <c r="M1454" s="33"/>
      <c r="N1454" s="34"/>
      <c r="O1454" s="34"/>
      <c r="P1454" s="2"/>
      <c r="Q1454" s="2"/>
      <c r="R1454" s="2"/>
      <c r="S1454" s="2"/>
    </row>
    <row r="1455">
      <c r="A1455" s="26" t="s">
        <v>2805</v>
      </c>
      <c r="B1455" s="27">
        <v>108201.0</v>
      </c>
      <c r="C1455" s="27" t="s">
        <v>2806</v>
      </c>
      <c r="D1455" s="28" t="s">
        <v>28</v>
      </c>
      <c r="E1455" s="28">
        <v>1352.4</v>
      </c>
      <c r="F1455" s="28">
        <v>168.0</v>
      </c>
      <c r="G1455" s="28">
        <v>0.0</v>
      </c>
      <c r="H1455" s="56" t="s">
        <v>91</v>
      </c>
      <c r="I1455" s="30" t="s">
        <v>92</v>
      </c>
      <c r="J1455" s="30">
        <v>0.0</v>
      </c>
      <c r="K1455" s="31" t="s">
        <v>58</v>
      </c>
      <c r="L1455" s="32" t="s">
        <v>2636</v>
      </c>
      <c r="M1455" s="33"/>
      <c r="N1455" s="36">
        <v>714406.0</v>
      </c>
      <c r="O1455" s="34"/>
      <c r="P1455" s="2"/>
      <c r="Q1455" s="2"/>
      <c r="R1455" s="2"/>
      <c r="S1455" s="2"/>
    </row>
    <row r="1456">
      <c r="A1456" s="26" t="s">
        <v>2807</v>
      </c>
      <c r="B1456" s="27">
        <v>108201.0</v>
      </c>
      <c r="C1456" s="27" t="s">
        <v>2808</v>
      </c>
      <c r="D1456" s="28" t="s">
        <v>28</v>
      </c>
      <c r="E1456" s="28">
        <v>1352.4</v>
      </c>
      <c r="F1456" s="28">
        <v>168.0</v>
      </c>
      <c r="G1456" s="28">
        <v>0.0</v>
      </c>
      <c r="H1456" s="56" t="s">
        <v>91</v>
      </c>
      <c r="I1456" s="30" t="s">
        <v>92</v>
      </c>
      <c r="J1456" s="30">
        <v>0.0</v>
      </c>
      <c r="K1456" s="31" t="s">
        <v>24</v>
      </c>
      <c r="L1456" s="32" t="s">
        <v>2636</v>
      </c>
      <c r="M1456" s="33"/>
      <c r="N1456" s="34"/>
      <c r="O1456" s="34"/>
      <c r="P1456" s="2"/>
      <c r="Q1456" s="2"/>
      <c r="R1456" s="2"/>
      <c r="S1456" s="2"/>
    </row>
    <row r="1457">
      <c r="A1457" s="26" t="s">
        <v>2809</v>
      </c>
      <c r="B1457" s="27">
        <v>108201.0</v>
      </c>
      <c r="C1457" s="27" t="s">
        <v>2810</v>
      </c>
      <c r="D1457" s="28" t="s">
        <v>28</v>
      </c>
      <c r="E1457" s="28">
        <v>1352.4</v>
      </c>
      <c r="F1457" s="28">
        <v>168.0</v>
      </c>
      <c r="G1457" s="28">
        <v>0.0</v>
      </c>
      <c r="H1457" s="56" t="s">
        <v>91</v>
      </c>
      <c r="I1457" s="30" t="s">
        <v>92</v>
      </c>
      <c r="J1457" s="30">
        <v>0.0</v>
      </c>
      <c r="K1457" s="31" t="s">
        <v>24</v>
      </c>
      <c r="L1457" s="32" t="s">
        <v>2685</v>
      </c>
      <c r="M1457" s="33"/>
      <c r="N1457" s="34"/>
      <c r="O1457" s="34"/>
      <c r="P1457" s="2"/>
      <c r="Q1457" s="2"/>
      <c r="R1457" s="2"/>
      <c r="S1457" s="2"/>
    </row>
    <row r="1458">
      <c r="A1458" s="26" t="s">
        <v>2811</v>
      </c>
      <c r="B1458" s="27">
        <v>108201.0</v>
      </c>
      <c r="C1458" s="27" t="s">
        <v>2812</v>
      </c>
      <c r="D1458" s="28" t="s">
        <v>21</v>
      </c>
      <c r="E1458" s="28">
        <v>453.6</v>
      </c>
      <c r="F1458" s="28">
        <v>56.0</v>
      </c>
      <c r="G1458" s="28">
        <v>0.0</v>
      </c>
      <c r="H1458" s="56" t="s">
        <v>22</v>
      </c>
      <c r="I1458" s="30" t="s">
        <v>23</v>
      </c>
      <c r="J1458" s="30">
        <v>0.0</v>
      </c>
      <c r="K1458" s="31" t="s">
        <v>24</v>
      </c>
      <c r="L1458" s="32" t="s">
        <v>2636</v>
      </c>
      <c r="M1458" s="33"/>
      <c r="N1458" s="34"/>
      <c r="O1458" s="34"/>
      <c r="P1458" s="2"/>
      <c r="Q1458" s="2"/>
      <c r="R1458" s="2"/>
      <c r="S1458" s="2"/>
    </row>
    <row r="1459">
      <c r="A1459" s="26" t="s">
        <v>2813</v>
      </c>
      <c r="B1459" s="27">
        <v>108201.0</v>
      </c>
      <c r="C1459" s="27" t="s">
        <v>2814</v>
      </c>
      <c r="D1459" s="28" t="s">
        <v>28</v>
      </c>
      <c r="E1459" s="28">
        <v>1352.4</v>
      </c>
      <c r="F1459" s="28">
        <v>168.0</v>
      </c>
      <c r="G1459" s="28">
        <v>0.0</v>
      </c>
      <c r="H1459" s="56" t="s">
        <v>91</v>
      </c>
      <c r="I1459" s="30" t="s">
        <v>92</v>
      </c>
      <c r="J1459" s="30">
        <v>0.0</v>
      </c>
      <c r="K1459" s="31">
        <v>0.0</v>
      </c>
      <c r="L1459" s="32" t="s">
        <v>2636</v>
      </c>
      <c r="M1459" s="33"/>
      <c r="N1459" s="36">
        <v>714406.0</v>
      </c>
      <c r="O1459" s="36">
        <v>713104.0</v>
      </c>
      <c r="P1459" s="2"/>
      <c r="Q1459" s="2"/>
      <c r="R1459" s="2"/>
      <c r="S1459" s="2"/>
    </row>
    <row r="1460">
      <c r="A1460" s="26" t="s">
        <v>2815</v>
      </c>
      <c r="B1460" s="27">
        <v>108201.0</v>
      </c>
      <c r="C1460" s="27" t="s">
        <v>2816</v>
      </c>
      <c r="D1460" s="28" t="s">
        <v>21</v>
      </c>
      <c r="E1460" s="28">
        <v>453.6</v>
      </c>
      <c r="F1460" s="28">
        <v>56.0</v>
      </c>
      <c r="G1460" s="28">
        <v>0.0</v>
      </c>
      <c r="H1460" s="56" t="s">
        <v>22</v>
      </c>
      <c r="I1460" s="30" t="s">
        <v>23</v>
      </c>
      <c r="J1460" s="30">
        <v>0.0</v>
      </c>
      <c r="K1460" s="31" t="s">
        <v>24</v>
      </c>
      <c r="L1460" s="32" t="s">
        <v>2636</v>
      </c>
      <c r="M1460" s="33"/>
      <c r="N1460" s="34"/>
      <c r="O1460" s="34"/>
      <c r="P1460" s="2"/>
      <c r="Q1460" s="2"/>
      <c r="R1460" s="2"/>
      <c r="S1460" s="2"/>
    </row>
    <row r="1461">
      <c r="A1461" s="26" t="s">
        <v>2817</v>
      </c>
      <c r="B1461" s="27">
        <v>167601.0</v>
      </c>
      <c r="C1461" s="27" t="s">
        <v>2818</v>
      </c>
      <c r="D1461" s="28" t="s">
        <v>28</v>
      </c>
      <c r="E1461" s="28">
        <v>1352.4</v>
      </c>
      <c r="F1461" s="28">
        <v>168.0</v>
      </c>
      <c r="G1461" s="28">
        <v>0.0</v>
      </c>
      <c r="H1461" s="56" t="s">
        <v>164</v>
      </c>
      <c r="I1461" s="30" t="s">
        <v>92</v>
      </c>
      <c r="J1461" s="30">
        <v>0.0</v>
      </c>
      <c r="K1461" s="31" t="s">
        <v>24</v>
      </c>
      <c r="L1461" s="32" t="s">
        <v>2790</v>
      </c>
      <c r="M1461" s="33"/>
      <c r="N1461" s="34"/>
      <c r="O1461" s="34"/>
      <c r="P1461" s="2"/>
      <c r="Q1461" s="2"/>
      <c r="R1461" s="2"/>
      <c r="S1461" s="2"/>
    </row>
    <row r="1462">
      <c r="A1462" s="26" t="s">
        <v>2819</v>
      </c>
      <c r="B1462" s="27">
        <v>109001.0</v>
      </c>
      <c r="C1462" s="27" t="s">
        <v>2820</v>
      </c>
      <c r="D1462" s="28" t="s">
        <v>28</v>
      </c>
      <c r="E1462" s="28">
        <v>440.0</v>
      </c>
      <c r="F1462" s="28">
        <v>86.0</v>
      </c>
      <c r="G1462" s="28" t="s">
        <v>65</v>
      </c>
      <c r="H1462" s="56" t="s">
        <v>2821</v>
      </c>
      <c r="I1462" s="30" t="s">
        <v>646</v>
      </c>
      <c r="J1462" s="30">
        <v>0.0</v>
      </c>
      <c r="K1462" s="31" t="s">
        <v>24</v>
      </c>
      <c r="L1462" s="32" t="s">
        <v>2636</v>
      </c>
      <c r="M1462" s="33"/>
      <c r="N1462" s="34"/>
      <c r="O1462" s="34"/>
      <c r="P1462" s="2"/>
      <c r="Q1462" s="2"/>
      <c r="R1462" s="2"/>
      <c r="S1462" s="2"/>
    </row>
    <row r="1463">
      <c r="A1463" s="26" t="s">
        <v>2822</v>
      </c>
      <c r="B1463" s="27">
        <v>109001.0</v>
      </c>
      <c r="C1463" s="27" t="s">
        <v>2823</v>
      </c>
      <c r="D1463" s="28" t="s">
        <v>99</v>
      </c>
      <c r="E1463" s="28">
        <v>42.0</v>
      </c>
      <c r="F1463" s="29">
        <v>1.0</v>
      </c>
      <c r="G1463" s="28" t="s">
        <v>131</v>
      </c>
      <c r="H1463" s="56" t="s">
        <v>100</v>
      </c>
      <c r="I1463" s="30">
        <v>99521.0</v>
      </c>
      <c r="J1463" s="30">
        <v>0.0</v>
      </c>
      <c r="K1463" s="31" t="s">
        <v>24</v>
      </c>
      <c r="L1463" s="32" t="s">
        <v>2636</v>
      </c>
      <c r="M1463" s="33"/>
      <c r="N1463" s="34"/>
      <c r="O1463" s="34"/>
      <c r="P1463" s="2"/>
      <c r="Q1463" s="2"/>
      <c r="R1463" s="2"/>
      <c r="S1463" s="2"/>
    </row>
    <row r="1464">
      <c r="A1464" s="26" t="s">
        <v>2824</v>
      </c>
      <c r="B1464" s="27" t="s">
        <v>2825</v>
      </c>
      <c r="C1464" s="27" t="s">
        <v>2826</v>
      </c>
      <c r="D1464" s="28" t="s">
        <v>28</v>
      </c>
      <c r="E1464" s="28">
        <v>1352.4</v>
      </c>
      <c r="F1464" s="28">
        <v>168.0</v>
      </c>
      <c r="G1464" s="28">
        <v>0.0</v>
      </c>
      <c r="H1464" s="56" t="s">
        <v>91</v>
      </c>
      <c r="I1464" s="30" t="s">
        <v>92</v>
      </c>
      <c r="J1464" s="30">
        <v>0.0</v>
      </c>
      <c r="K1464" s="31" t="s">
        <v>24</v>
      </c>
      <c r="L1464" s="32" t="s">
        <v>2731</v>
      </c>
      <c r="M1464" s="33"/>
      <c r="N1464" s="34"/>
      <c r="O1464" s="34"/>
      <c r="P1464" s="2"/>
      <c r="Q1464" s="2"/>
      <c r="R1464" s="2"/>
      <c r="S1464" s="2"/>
    </row>
    <row r="1465">
      <c r="A1465" s="26" t="s">
        <v>2827</v>
      </c>
      <c r="B1465" s="27" t="s">
        <v>2825</v>
      </c>
      <c r="C1465" s="27" t="s">
        <v>2828</v>
      </c>
      <c r="D1465" s="28" t="s">
        <v>1160</v>
      </c>
      <c r="E1465" s="28">
        <v>65.1</v>
      </c>
      <c r="F1465" s="28">
        <v>1.0</v>
      </c>
      <c r="G1465" s="28" t="s">
        <v>1196</v>
      </c>
      <c r="H1465" s="56" t="s">
        <v>1161</v>
      </c>
      <c r="I1465" s="30">
        <v>99521.0</v>
      </c>
      <c r="J1465" s="30">
        <v>0.0</v>
      </c>
      <c r="K1465" s="31" t="s">
        <v>24</v>
      </c>
      <c r="L1465" s="32" t="s">
        <v>2636</v>
      </c>
      <c r="M1465" s="33"/>
      <c r="N1465" s="34"/>
      <c r="O1465" s="34"/>
      <c r="P1465" s="2"/>
      <c r="Q1465" s="2"/>
      <c r="R1465" s="2"/>
      <c r="S1465" s="2"/>
    </row>
    <row r="1466">
      <c r="A1466" s="26" t="s">
        <v>2829</v>
      </c>
      <c r="B1466" s="27" t="s">
        <v>2825</v>
      </c>
      <c r="C1466" s="27" t="s">
        <v>2830</v>
      </c>
      <c r="D1466" s="28" t="s">
        <v>99</v>
      </c>
      <c r="E1466" s="28">
        <v>42.0</v>
      </c>
      <c r="F1466" s="29">
        <v>1.0</v>
      </c>
      <c r="G1466" s="28">
        <v>0.0</v>
      </c>
      <c r="H1466" s="56" t="s">
        <v>203</v>
      </c>
      <c r="I1466" s="30">
        <v>99521.0</v>
      </c>
      <c r="J1466" s="30">
        <v>0.0</v>
      </c>
      <c r="K1466" s="31" t="s">
        <v>24</v>
      </c>
      <c r="L1466" s="32" t="s">
        <v>2711</v>
      </c>
      <c r="M1466" s="33"/>
      <c r="N1466" s="34"/>
      <c r="O1466" s="34"/>
      <c r="P1466" s="2"/>
      <c r="Q1466" s="2"/>
      <c r="R1466" s="2"/>
      <c r="S1466" s="2"/>
    </row>
    <row r="1467">
      <c r="A1467" s="26" t="s">
        <v>2831</v>
      </c>
      <c r="B1467" s="27" t="s">
        <v>2832</v>
      </c>
      <c r="C1467" s="27" t="s">
        <v>2833</v>
      </c>
      <c r="D1467" s="28" t="s">
        <v>1160</v>
      </c>
      <c r="E1467" s="28">
        <v>65.1</v>
      </c>
      <c r="F1467" s="28">
        <v>1.0</v>
      </c>
      <c r="G1467" s="28" t="s">
        <v>1196</v>
      </c>
      <c r="H1467" s="56" t="s">
        <v>1161</v>
      </c>
      <c r="I1467" s="30">
        <v>99521.0</v>
      </c>
      <c r="J1467" s="30">
        <v>0.0</v>
      </c>
      <c r="K1467" s="31" t="s">
        <v>24</v>
      </c>
      <c r="L1467" s="32" t="s">
        <v>2636</v>
      </c>
      <c r="M1467" s="33"/>
      <c r="N1467" s="34"/>
      <c r="O1467" s="34"/>
      <c r="P1467" s="2"/>
      <c r="Q1467" s="2"/>
      <c r="R1467" s="2"/>
      <c r="S1467" s="2"/>
    </row>
    <row r="1468">
      <c r="A1468" s="26" t="s">
        <v>2834</v>
      </c>
      <c r="B1468" s="27" t="s">
        <v>2835</v>
      </c>
      <c r="C1468" s="27" t="s">
        <v>2836</v>
      </c>
      <c r="D1468" s="28" t="s">
        <v>1160</v>
      </c>
      <c r="E1468" s="28">
        <v>65.1</v>
      </c>
      <c r="F1468" s="28">
        <v>1.0</v>
      </c>
      <c r="G1468" s="28" t="s">
        <v>1196</v>
      </c>
      <c r="H1468" s="56" t="s">
        <v>1161</v>
      </c>
      <c r="I1468" s="30">
        <v>99521.0</v>
      </c>
      <c r="J1468" s="30">
        <v>0.0</v>
      </c>
      <c r="K1468" s="31" t="s">
        <v>24</v>
      </c>
      <c r="L1468" s="32" t="s">
        <v>2636</v>
      </c>
      <c r="M1468" s="33"/>
      <c r="N1468" s="34"/>
      <c r="O1468" s="34"/>
      <c r="P1468" s="2"/>
      <c r="Q1468" s="2"/>
      <c r="R1468" s="2"/>
      <c r="S1468" s="2"/>
    </row>
    <row r="1469">
      <c r="A1469" s="26" t="s">
        <v>2837</v>
      </c>
      <c r="B1469" s="27" t="s">
        <v>2832</v>
      </c>
      <c r="C1469" s="27" t="s">
        <v>2838</v>
      </c>
      <c r="D1469" s="28" t="s">
        <v>99</v>
      </c>
      <c r="E1469" s="28">
        <v>42.0</v>
      </c>
      <c r="F1469" s="29">
        <v>1.0</v>
      </c>
      <c r="G1469" s="28">
        <v>0.0</v>
      </c>
      <c r="H1469" s="56" t="s">
        <v>203</v>
      </c>
      <c r="I1469" s="30">
        <v>99521.0</v>
      </c>
      <c r="J1469" s="30">
        <v>0.0</v>
      </c>
      <c r="K1469" s="31" t="s">
        <v>24</v>
      </c>
      <c r="L1469" s="32" t="s">
        <v>2711</v>
      </c>
      <c r="M1469" s="33"/>
      <c r="N1469" s="34"/>
      <c r="O1469" s="34"/>
      <c r="P1469" s="2"/>
      <c r="Q1469" s="2"/>
      <c r="R1469" s="2"/>
      <c r="S1469" s="2"/>
    </row>
    <row r="1470">
      <c r="A1470" s="26" t="s">
        <v>2839</v>
      </c>
      <c r="B1470" s="27">
        <v>109501.0</v>
      </c>
      <c r="C1470" s="27" t="s">
        <v>2840</v>
      </c>
      <c r="D1470" s="28" t="s">
        <v>28</v>
      </c>
      <c r="E1470" s="28">
        <v>1352.4</v>
      </c>
      <c r="F1470" s="28">
        <v>168.0</v>
      </c>
      <c r="G1470" s="28">
        <v>0.0</v>
      </c>
      <c r="H1470" s="56" t="s">
        <v>91</v>
      </c>
      <c r="I1470" s="30" t="s">
        <v>92</v>
      </c>
      <c r="J1470" s="30">
        <v>0.0</v>
      </c>
      <c r="K1470" s="31" t="s">
        <v>58</v>
      </c>
      <c r="L1470" s="32" t="s">
        <v>2636</v>
      </c>
      <c r="M1470" s="33"/>
      <c r="N1470" s="34"/>
      <c r="O1470" s="34"/>
      <c r="P1470" s="2"/>
      <c r="Q1470" s="2"/>
      <c r="R1470" s="2"/>
      <c r="S1470" s="2"/>
    </row>
    <row r="1471">
      <c r="A1471" s="26" t="s">
        <v>2841</v>
      </c>
      <c r="B1471" s="27">
        <v>109504.0</v>
      </c>
      <c r="C1471" s="27" t="s">
        <v>2842</v>
      </c>
      <c r="D1471" s="28" t="s">
        <v>28</v>
      </c>
      <c r="E1471" s="28">
        <v>1352.4</v>
      </c>
      <c r="F1471" s="28">
        <v>168.0</v>
      </c>
      <c r="G1471" s="28">
        <v>0.0</v>
      </c>
      <c r="H1471" s="56" t="s">
        <v>91</v>
      </c>
      <c r="I1471" s="30" t="s">
        <v>92</v>
      </c>
      <c r="J1471" s="30">
        <v>0.0</v>
      </c>
      <c r="K1471" s="31">
        <v>0.0</v>
      </c>
      <c r="L1471" s="32" t="s">
        <v>2636</v>
      </c>
      <c r="M1471" s="33"/>
      <c r="N1471" s="36">
        <v>200115.0</v>
      </c>
      <c r="O1471" s="36">
        <v>713102.0</v>
      </c>
      <c r="P1471" s="2"/>
      <c r="Q1471" s="2"/>
      <c r="R1471" s="2"/>
      <c r="S1471" s="2"/>
    </row>
    <row r="1472">
      <c r="A1472" s="26" t="s">
        <v>2843</v>
      </c>
      <c r="B1472" s="27">
        <v>192103.0</v>
      </c>
      <c r="C1472" s="27" t="s">
        <v>2844</v>
      </c>
      <c r="D1472" s="28" t="s">
        <v>2828</v>
      </c>
      <c r="E1472" s="28">
        <v>1352.4</v>
      </c>
      <c r="F1472" s="28">
        <v>168.0</v>
      </c>
      <c r="G1472" s="28" t="s">
        <v>65</v>
      </c>
      <c r="H1472" s="56" t="s">
        <v>119</v>
      </c>
      <c r="I1472" s="30" t="s">
        <v>66</v>
      </c>
      <c r="J1472" s="30">
        <v>0.0</v>
      </c>
      <c r="K1472" s="31" t="s">
        <v>24</v>
      </c>
      <c r="L1472" s="32" t="s">
        <v>2636</v>
      </c>
      <c r="M1472" s="33"/>
      <c r="N1472" s="34"/>
      <c r="O1472" s="34"/>
      <c r="P1472" s="2"/>
      <c r="Q1472" s="2"/>
      <c r="R1472" s="2"/>
      <c r="S1472" s="2"/>
    </row>
    <row r="1473">
      <c r="A1473" s="26" t="s">
        <v>2845</v>
      </c>
      <c r="B1473" s="27">
        <v>184001.0</v>
      </c>
      <c r="C1473" s="27" t="s">
        <v>2846</v>
      </c>
      <c r="D1473" s="28" t="s">
        <v>99</v>
      </c>
      <c r="E1473" s="28">
        <v>42.0</v>
      </c>
      <c r="F1473" s="29">
        <v>1.0</v>
      </c>
      <c r="G1473" s="28">
        <v>0.0</v>
      </c>
      <c r="H1473" s="56" t="s">
        <v>203</v>
      </c>
      <c r="I1473" s="30">
        <v>99521.0</v>
      </c>
      <c r="J1473" s="30">
        <v>0.0</v>
      </c>
      <c r="K1473" s="31" t="s">
        <v>24</v>
      </c>
      <c r="L1473" s="32" t="s">
        <v>2711</v>
      </c>
      <c r="M1473" s="33"/>
      <c r="N1473" s="34"/>
      <c r="O1473" s="34"/>
      <c r="P1473" s="2"/>
      <c r="Q1473" s="2"/>
      <c r="R1473" s="2"/>
      <c r="S1473" s="2"/>
    </row>
    <row r="1474">
      <c r="A1474" s="26">
        <v>105302.0</v>
      </c>
      <c r="B1474" s="27">
        <v>182401.0</v>
      </c>
      <c r="C1474" s="27" t="s">
        <v>2847</v>
      </c>
      <c r="D1474" s="28" t="s">
        <v>28</v>
      </c>
      <c r="E1474" s="28">
        <v>2178.0</v>
      </c>
      <c r="F1474" s="28">
        <v>258.0</v>
      </c>
      <c r="G1474" s="37"/>
      <c r="H1474" s="55"/>
      <c r="I1474" s="38"/>
      <c r="J1474" s="38"/>
      <c r="K1474" s="43"/>
      <c r="L1474" s="32" t="s">
        <v>69</v>
      </c>
      <c r="M1474" s="33"/>
      <c r="N1474" s="36">
        <v>200222.0</v>
      </c>
      <c r="O1474" s="57" t="s">
        <v>2848</v>
      </c>
      <c r="P1474" s="2"/>
      <c r="Q1474" s="2"/>
      <c r="R1474" s="2"/>
      <c r="S1474" s="2"/>
    </row>
    <row r="1475">
      <c r="A1475" s="26">
        <v>1615102.0</v>
      </c>
      <c r="B1475" s="27">
        <v>161516.0</v>
      </c>
      <c r="C1475" s="56" t="s">
        <v>2849</v>
      </c>
      <c r="D1475" s="28" t="s">
        <v>28</v>
      </c>
      <c r="E1475" s="28">
        <v>2178.0</v>
      </c>
      <c r="F1475" s="28">
        <v>258.0</v>
      </c>
      <c r="G1475" s="28" t="s">
        <v>362</v>
      </c>
      <c r="H1475" s="56" t="s">
        <v>138</v>
      </c>
      <c r="I1475" s="30" t="s">
        <v>87</v>
      </c>
      <c r="J1475" s="30">
        <v>0.0</v>
      </c>
      <c r="K1475" s="31" t="e">
        <v>#N/A</v>
      </c>
      <c r="L1475" s="32" t="s">
        <v>69</v>
      </c>
      <c r="M1475" s="33"/>
      <c r="N1475" s="36">
        <v>200221.0</v>
      </c>
      <c r="O1475" s="34"/>
      <c r="P1475" s="2"/>
      <c r="Q1475" s="2"/>
      <c r="R1475" s="2"/>
      <c r="S1475" s="2"/>
    </row>
    <row r="1476">
      <c r="A1476" s="26">
        <v>1045102.0</v>
      </c>
      <c r="B1476" s="27">
        <v>104501.0</v>
      </c>
      <c r="C1476" s="56" t="s">
        <v>2850</v>
      </c>
      <c r="D1476" s="28" t="s">
        <v>28</v>
      </c>
      <c r="E1476" s="28">
        <v>2178.0</v>
      </c>
      <c r="F1476" s="28">
        <v>258.0</v>
      </c>
      <c r="G1476" s="37"/>
      <c r="H1476" s="55"/>
      <c r="I1476" s="30" t="s">
        <v>87</v>
      </c>
      <c r="J1476" s="30">
        <v>0.0</v>
      </c>
      <c r="K1476" s="31" t="e">
        <v>#N/A</v>
      </c>
      <c r="L1476" s="32" t="s">
        <v>69</v>
      </c>
      <c r="M1476" s="33"/>
      <c r="N1476" s="36">
        <v>200211.0</v>
      </c>
      <c r="O1476" s="34"/>
      <c r="P1476" s="2"/>
      <c r="Q1476" s="2"/>
      <c r="R1476" s="2"/>
      <c r="S1476" s="2"/>
    </row>
    <row r="1477">
      <c r="A1477" s="26">
        <v>1810102.0</v>
      </c>
      <c r="B1477" s="27">
        <v>181001.0</v>
      </c>
      <c r="C1477" s="56" t="s">
        <v>2851</v>
      </c>
      <c r="D1477" s="28" t="s">
        <v>28</v>
      </c>
      <c r="E1477" s="28">
        <v>2178.0</v>
      </c>
      <c r="F1477" s="28">
        <v>258.0</v>
      </c>
      <c r="G1477" s="37"/>
      <c r="H1477" s="55"/>
      <c r="I1477" s="30" t="s">
        <v>87</v>
      </c>
      <c r="J1477" s="30">
        <v>0.0</v>
      </c>
      <c r="K1477" s="31" t="e">
        <v>#N/A</v>
      </c>
      <c r="L1477" s="32" t="s">
        <v>69</v>
      </c>
      <c r="M1477" s="33"/>
      <c r="N1477" s="36">
        <v>200212.0</v>
      </c>
      <c r="O1477" s="34"/>
      <c r="P1477" s="2"/>
      <c r="Q1477" s="2"/>
      <c r="R1477" s="2"/>
      <c r="S1477" s="2"/>
    </row>
    <row r="1478">
      <c r="A1478" s="26" t="s">
        <v>2852</v>
      </c>
      <c r="B1478" s="27">
        <v>102401.0</v>
      </c>
      <c r="C1478" s="27" t="s">
        <v>2853</v>
      </c>
      <c r="D1478" s="28" t="s">
        <v>28</v>
      </c>
      <c r="E1478" s="28">
        <v>1352.4</v>
      </c>
      <c r="F1478" s="28">
        <v>168.0</v>
      </c>
      <c r="G1478" s="28">
        <v>0.0</v>
      </c>
      <c r="H1478" s="56" t="s">
        <v>91</v>
      </c>
      <c r="I1478" s="30" t="s">
        <v>176</v>
      </c>
      <c r="J1478" s="30">
        <v>0.0</v>
      </c>
      <c r="K1478" s="31" t="s">
        <v>24</v>
      </c>
      <c r="L1478" s="32" t="s">
        <v>2636</v>
      </c>
      <c r="M1478" s="33"/>
      <c r="N1478" s="34"/>
      <c r="O1478" s="34"/>
      <c r="P1478" s="2"/>
      <c r="Q1478" s="2"/>
      <c r="R1478" s="2"/>
      <c r="S1478" s="2"/>
    </row>
    <row r="1479">
      <c r="A1479" s="26" t="s">
        <v>2854</v>
      </c>
      <c r="B1479" s="27">
        <v>102402.0</v>
      </c>
      <c r="C1479" s="27" t="s">
        <v>2855</v>
      </c>
      <c r="D1479" s="28" t="s">
        <v>28</v>
      </c>
      <c r="E1479" s="28">
        <v>1352.4</v>
      </c>
      <c r="F1479" s="28">
        <v>168.0</v>
      </c>
      <c r="G1479" s="28">
        <v>0.0</v>
      </c>
      <c r="H1479" s="56" t="s">
        <v>2828</v>
      </c>
      <c r="I1479" s="30" t="s">
        <v>176</v>
      </c>
      <c r="J1479" s="30">
        <v>0.0</v>
      </c>
      <c r="K1479" s="31" t="s">
        <v>24</v>
      </c>
      <c r="L1479" s="32" t="s">
        <v>2636</v>
      </c>
      <c r="M1479" s="33"/>
      <c r="N1479" s="36">
        <v>714407.0</v>
      </c>
      <c r="O1479" s="34"/>
      <c r="P1479" s="2"/>
      <c r="Q1479" s="2"/>
      <c r="R1479" s="2"/>
      <c r="S1479" s="2"/>
    </row>
    <row r="1480">
      <c r="A1480" s="26" t="s">
        <v>2856</v>
      </c>
      <c r="B1480" s="27">
        <v>127101.0</v>
      </c>
      <c r="C1480" s="27" t="s">
        <v>2857</v>
      </c>
      <c r="D1480" s="28" t="s">
        <v>28</v>
      </c>
      <c r="E1480" s="28">
        <v>1352.4</v>
      </c>
      <c r="F1480" s="28">
        <v>168.0</v>
      </c>
      <c r="G1480" s="28">
        <v>0.0</v>
      </c>
      <c r="H1480" s="56" t="s">
        <v>91</v>
      </c>
      <c r="I1480" s="30" t="s">
        <v>176</v>
      </c>
      <c r="J1480" s="30">
        <v>0.0</v>
      </c>
      <c r="K1480" s="31" t="s">
        <v>24</v>
      </c>
      <c r="L1480" s="32" t="s">
        <v>2636</v>
      </c>
      <c r="M1480" s="33"/>
      <c r="N1480" s="34"/>
      <c r="O1480" s="34"/>
      <c r="P1480" s="2"/>
      <c r="Q1480" s="2"/>
      <c r="R1480" s="2"/>
      <c r="S1480" s="2"/>
    </row>
    <row r="1481">
      <c r="A1481" s="26" t="s">
        <v>2858</v>
      </c>
      <c r="B1481" s="27">
        <v>109502.0</v>
      </c>
      <c r="C1481" s="27" t="s">
        <v>2859</v>
      </c>
      <c r="D1481" s="28" t="s">
        <v>28</v>
      </c>
      <c r="E1481" s="28">
        <v>1352.4</v>
      </c>
      <c r="F1481" s="28">
        <v>168.0</v>
      </c>
      <c r="G1481" s="28">
        <v>0.0</v>
      </c>
      <c r="H1481" s="56" t="s">
        <v>91</v>
      </c>
      <c r="I1481" s="30" t="s">
        <v>92</v>
      </c>
      <c r="J1481" s="30">
        <v>0.0</v>
      </c>
      <c r="K1481" s="31" t="s">
        <v>58</v>
      </c>
      <c r="L1481" s="32" t="s">
        <v>2636</v>
      </c>
      <c r="M1481" s="33"/>
      <c r="N1481" s="34"/>
      <c r="O1481" s="34"/>
      <c r="P1481" s="2"/>
      <c r="Q1481" s="2"/>
      <c r="R1481" s="2"/>
      <c r="S1481" s="2"/>
    </row>
    <row r="1482">
      <c r="A1482" s="26" t="s">
        <v>2860</v>
      </c>
      <c r="B1482" s="27">
        <v>109503.0</v>
      </c>
      <c r="C1482" s="27" t="s">
        <v>2861</v>
      </c>
      <c r="D1482" s="28" t="s">
        <v>28</v>
      </c>
      <c r="E1482" s="28">
        <v>1352.4</v>
      </c>
      <c r="F1482" s="28">
        <v>168.0</v>
      </c>
      <c r="G1482" s="28">
        <v>0.0</v>
      </c>
      <c r="H1482" s="56" t="s">
        <v>91</v>
      </c>
      <c r="I1482" s="30" t="s">
        <v>176</v>
      </c>
      <c r="J1482" s="30">
        <v>0.0</v>
      </c>
      <c r="K1482" s="31" t="s">
        <v>24</v>
      </c>
      <c r="L1482" s="32" t="s">
        <v>2636</v>
      </c>
      <c r="M1482" s="33"/>
      <c r="N1482" s="34"/>
      <c r="O1482" s="34"/>
      <c r="P1482" s="2"/>
      <c r="Q1482" s="2"/>
      <c r="R1482" s="2"/>
      <c r="S1482" s="2"/>
    </row>
    <row r="1483">
      <c r="A1483" s="26">
        <v>145604.0</v>
      </c>
      <c r="B1483" s="27">
        <v>1456011.0</v>
      </c>
      <c r="C1483" s="27" t="s">
        <v>2862</v>
      </c>
      <c r="D1483" s="28" t="s">
        <v>28</v>
      </c>
      <c r="E1483" s="28">
        <v>1352.4</v>
      </c>
      <c r="F1483" s="28">
        <v>168.0</v>
      </c>
      <c r="G1483" s="28" t="s">
        <v>362</v>
      </c>
      <c r="H1483" s="56" t="s">
        <v>138</v>
      </c>
      <c r="I1483" s="30" t="s">
        <v>87</v>
      </c>
      <c r="J1483" s="30">
        <v>0.0</v>
      </c>
      <c r="K1483" s="31">
        <v>0.0</v>
      </c>
      <c r="L1483" s="32" t="s">
        <v>587</v>
      </c>
      <c r="M1483" s="33"/>
      <c r="N1483" s="36">
        <v>200254.0</v>
      </c>
      <c r="O1483" s="36">
        <v>710202.0</v>
      </c>
      <c r="P1483" s="2"/>
      <c r="Q1483" s="2"/>
      <c r="R1483" s="2"/>
      <c r="S1483" s="2"/>
    </row>
    <row r="1484">
      <c r="A1484" s="26">
        <v>105302.0</v>
      </c>
      <c r="B1484" s="27">
        <v>182401.0</v>
      </c>
      <c r="C1484" s="27" t="s">
        <v>2847</v>
      </c>
      <c r="D1484" s="28" t="s">
        <v>28</v>
      </c>
      <c r="E1484" s="28">
        <v>2178.0</v>
      </c>
      <c r="F1484" s="28">
        <v>258.0</v>
      </c>
      <c r="G1484" s="37"/>
      <c r="H1484" s="55"/>
      <c r="I1484" s="38"/>
      <c r="J1484" s="38"/>
      <c r="K1484" s="43"/>
      <c r="L1484" s="32" t="s">
        <v>69</v>
      </c>
      <c r="M1484" s="33"/>
      <c r="N1484" s="36"/>
      <c r="O1484" s="34"/>
      <c r="P1484" s="2"/>
      <c r="Q1484" s="2"/>
      <c r="R1484" s="2"/>
      <c r="S1484" s="2"/>
    </row>
    <row r="1485">
      <c r="A1485" s="26">
        <v>1615102.0</v>
      </c>
      <c r="B1485" s="27">
        <v>161516.0</v>
      </c>
      <c r="C1485" s="56" t="s">
        <v>2849</v>
      </c>
      <c r="D1485" s="28" t="s">
        <v>28</v>
      </c>
      <c r="E1485" s="28">
        <v>2178.0</v>
      </c>
      <c r="F1485" s="28">
        <v>258.0</v>
      </c>
      <c r="G1485" s="28" t="s">
        <v>362</v>
      </c>
      <c r="H1485" s="56" t="s">
        <v>138</v>
      </c>
      <c r="I1485" s="30" t="s">
        <v>87</v>
      </c>
      <c r="J1485" s="30">
        <v>0.0</v>
      </c>
      <c r="K1485" s="31" t="e">
        <v>#N/A</v>
      </c>
      <c r="L1485" s="32" t="s">
        <v>69</v>
      </c>
      <c r="M1485" s="33"/>
      <c r="N1485" s="34"/>
      <c r="O1485" s="34"/>
      <c r="P1485" s="2"/>
      <c r="Q1485" s="2"/>
      <c r="R1485" s="2"/>
      <c r="S1485" s="2"/>
    </row>
    <row r="1486">
      <c r="A1486" s="26">
        <v>1045102.0</v>
      </c>
      <c r="B1486" s="27">
        <v>104501.0</v>
      </c>
      <c r="C1486" s="56" t="s">
        <v>2850</v>
      </c>
      <c r="D1486" s="28" t="s">
        <v>28</v>
      </c>
      <c r="E1486" s="28">
        <v>2178.0</v>
      </c>
      <c r="F1486" s="28">
        <v>258.0</v>
      </c>
      <c r="G1486" s="37"/>
      <c r="H1486" s="55"/>
      <c r="I1486" s="30" t="s">
        <v>87</v>
      </c>
      <c r="J1486" s="30">
        <v>0.0</v>
      </c>
      <c r="K1486" s="31" t="e">
        <v>#N/A</v>
      </c>
      <c r="L1486" s="32" t="s">
        <v>69</v>
      </c>
      <c r="M1486" s="33"/>
      <c r="N1486" s="34"/>
      <c r="O1486" s="34"/>
      <c r="P1486" s="2"/>
      <c r="Q1486" s="2"/>
      <c r="R1486" s="2"/>
      <c r="S1486" s="2"/>
    </row>
    <row r="1487">
      <c r="A1487" s="26">
        <v>1810102.0</v>
      </c>
      <c r="B1487" s="27">
        <v>181001.0</v>
      </c>
      <c r="C1487" s="56" t="s">
        <v>2851</v>
      </c>
      <c r="D1487" s="28" t="s">
        <v>28</v>
      </c>
      <c r="E1487" s="28">
        <v>2178.0</v>
      </c>
      <c r="F1487" s="28">
        <v>258.0</v>
      </c>
      <c r="G1487" s="37"/>
      <c r="H1487" s="55"/>
      <c r="I1487" s="30" t="s">
        <v>87</v>
      </c>
      <c r="J1487" s="30">
        <v>0.0</v>
      </c>
      <c r="K1487" s="31" t="e">
        <v>#N/A</v>
      </c>
      <c r="L1487" s="32" t="s">
        <v>69</v>
      </c>
      <c r="M1487" s="33"/>
      <c r="N1487" s="34"/>
      <c r="O1487" s="34"/>
      <c r="P1487" s="2"/>
      <c r="Q1487" s="2"/>
      <c r="R1487" s="2"/>
      <c r="S1487" s="2"/>
    </row>
    <row r="1488">
      <c r="A1488" s="26" t="s">
        <v>2863</v>
      </c>
      <c r="B1488" s="42"/>
      <c r="C1488" s="42"/>
      <c r="D1488" s="28" t="s">
        <v>424</v>
      </c>
      <c r="E1488" s="28">
        <v>126.0</v>
      </c>
      <c r="F1488" s="29">
        <v>1.0</v>
      </c>
      <c r="G1488" s="28">
        <v>0.0</v>
      </c>
      <c r="H1488" s="58">
        <v>0.0</v>
      </c>
      <c r="I1488" s="30">
        <v>0.0</v>
      </c>
      <c r="J1488" s="30">
        <v>0.0</v>
      </c>
      <c r="K1488" s="31" t="s">
        <v>24</v>
      </c>
      <c r="L1488" s="32" t="s">
        <v>587</v>
      </c>
      <c r="M1488" s="33"/>
      <c r="N1488" s="34"/>
      <c r="O1488" s="34"/>
      <c r="P1488" s="2"/>
      <c r="Q1488" s="2"/>
      <c r="R1488" s="2"/>
      <c r="S1488" s="2"/>
    </row>
    <row r="1489">
      <c r="A1489" s="20"/>
      <c r="B1489" s="21"/>
      <c r="C1489" s="22"/>
      <c r="D1489" s="23"/>
      <c r="E1489" s="23"/>
      <c r="F1489" s="23"/>
      <c r="G1489" s="23"/>
      <c r="H1489" s="23"/>
      <c r="I1489" s="24"/>
      <c r="J1489" s="24"/>
      <c r="K1489" s="59"/>
      <c r="L1489" s="60"/>
      <c r="M1489" s="61"/>
      <c r="N1489" s="62"/>
      <c r="O1489" s="60"/>
      <c r="P1489" s="2"/>
      <c r="Q1489" s="2"/>
      <c r="R1489" s="2"/>
      <c r="S1489" s="2"/>
    </row>
    <row r="1490">
      <c r="A1490" s="20"/>
      <c r="B1490" s="21"/>
      <c r="C1490" s="22"/>
      <c r="D1490" s="23"/>
      <c r="E1490" s="23"/>
      <c r="F1490" s="23"/>
      <c r="G1490" s="23"/>
      <c r="H1490" s="23"/>
      <c r="I1490" s="24"/>
      <c r="J1490" s="24"/>
      <c r="K1490" s="59"/>
      <c r="L1490" s="60"/>
      <c r="M1490" s="61"/>
      <c r="N1490" s="62"/>
      <c r="O1490" s="60"/>
      <c r="P1490" s="2"/>
      <c r="Q1490" s="2"/>
      <c r="R1490" s="2"/>
      <c r="S1490" s="2"/>
    </row>
  </sheetData>
  <autoFilter ref="$A$9:$O$1488"/>
  <mergeCells count="3">
    <mergeCell ref="A2:C2"/>
    <mergeCell ref="A3:C3"/>
    <mergeCell ref="A6:L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3" t="s">
        <v>5</v>
      </c>
      <c r="B1" s="64" t="s">
        <v>2864</v>
      </c>
      <c r="C1" s="64" t="s">
        <v>2865</v>
      </c>
      <c r="D1" s="64" t="s">
        <v>2866</v>
      </c>
      <c r="E1" s="64" t="s">
        <v>2867</v>
      </c>
      <c r="F1" s="64" t="s">
        <v>2868</v>
      </c>
      <c r="G1" s="64" t="s">
        <v>2869</v>
      </c>
    </row>
    <row r="2">
      <c r="A2" s="65" t="s">
        <v>82</v>
      </c>
      <c r="B2" s="65" t="s">
        <v>2870</v>
      </c>
      <c r="C2" s="66">
        <v>1.0</v>
      </c>
      <c r="D2" s="65" t="s">
        <v>28</v>
      </c>
      <c r="E2" s="67">
        <v>1.0</v>
      </c>
      <c r="F2" s="67">
        <v>48.0</v>
      </c>
      <c r="G2" s="66">
        <v>4.0</v>
      </c>
    </row>
    <row r="3">
      <c r="A3" s="65" t="s">
        <v>38</v>
      </c>
      <c r="B3" s="65" t="s">
        <v>39</v>
      </c>
      <c r="C3" s="66">
        <v>1.0</v>
      </c>
      <c r="D3" s="65" t="s">
        <v>28</v>
      </c>
      <c r="E3" s="67">
        <v>2.0</v>
      </c>
      <c r="F3" s="67">
        <v>44.0</v>
      </c>
      <c r="G3" s="66">
        <v>0.5</v>
      </c>
    </row>
    <row r="4">
      <c r="A4" s="65" t="s">
        <v>41</v>
      </c>
      <c r="B4" s="65" t="s">
        <v>42</v>
      </c>
      <c r="C4" s="66">
        <v>1.0</v>
      </c>
      <c r="D4" s="65" t="s">
        <v>28</v>
      </c>
      <c r="E4" s="67">
        <v>2.0</v>
      </c>
      <c r="F4" s="67">
        <v>44.0</v>
      </c>
      <c r="G4" s="66">
        <v>0.5</v>
      </c>
    </row>
    <row r="5">
      <c r="A5" s="65" t="s">
        <v>43</v>
      </c>
      <c r="B5" s="65" t="s">
        <v>44</v>
      </c>
      <c r="C5" s="66">
        <v>1.0</v>
      </c>
      <c r="D5" s="65" t="s">
        <v>28</v>
      </c>
      <c r="E5" s="67">
        <v>2.0</v>
      </c>
      <c r="F5" s="67">
        <v>44.0</v>
      </c>
      <c r="G5" s="66">
        <v>0.5</v>
      </c>
    </row>
    <row r="6">
      <c r="A6" s="65" t="s">
        <v>45</v>
      </c>
      <c r="B6" s="65" t="s">
        <v>46</v>
      </c>
      <c r="C6" s="66">
        <v>1.0</v>
      </c>
      <c r="D6" s="65" t="s">
        <v>28</v>
      </c>
      <c r="E6" s="67">
        <v>2.0</v>
      </c>
      <c r="F6" s="67">
        <v>44.0</v>
      </c>
      <c r="G6" s="66">
        <v>0.5</v>
      </c>
    </row>
    <row r="7">
      <c r="A7" s="65" t="s">
        <v>47</v>
      </c>
      <c r="B7" s="65" t="s">
        <v>2871</v>
      </c>
      <c r="C7" s="66">
        <v>1.0</v>
      </c>
      <c r="D7" s="65" t="s">
        <v>28</v>
      </c>
      <c r="E7" s="67">
        <v>4.0</v>
      </c>
      <c r="F7" s="67">
        <v>120.0</v>
      </c>
      <c r="G7" s="66">
        <v>1.5</v>
      </c>
    </row>
    <row r="8">
      <c r="A8" s="68" t="s">
        <v>50</v>
      </c>
      <c r="B8" s="68" t="s">
        <v>2872</v>
      </c>
      <c r="C8" s="69">
        <v>1.0</v>
      </c>
      <c r="D8" s="68" t="s">
        <v>28</v>
      </c>
      <c r="E8" s="70">
        <v>4.0</v>
      </c>
      <c r="F8" s="70">
        <v>288.0</v>
      </c>
      <c r="G8" s="69">
        <v>0.46875</v>
      </c>
    </row>
    <row r="9">
      <c r="A9" s="68" t="s">
        <v>52</v>
      </c>
      <c r="B9" s="68" t="s">
        <v>2873</v>
      </c>
      <c r="C9" s="69">
        <v>0.95139</v>
      </c>
      <c r="D9" s="68" t="s">
        <v>28</v>
      </c>
      <c r="E9" s="70">
        <v>4.0</v>
      </c>
      <c r="F9" s="70">
        <v>48.0</v>
      </c>
      <c r="G9" s="69">
        <v>0.95139</v>
      </c>
    </row>
    <row r="10">
      <c r="A10" s="68" t="s">
        <v>34</v>
      </c>
      <c r="B10" s="68" t="s">
        <v>2874</v>
      </c>
      <c r="C10" s="69">
        <v>1.0</v>
      </c>
      <c r="D10" s="68" t="s">
        <v>28</v>
      </c>
      <c r="E10" s="70">
        <v>4.0</v>
      </c>
      <c r="F10" s="70">
        <v>360.0</v>
      </c>
      <c r="G10" s="69">
        <v>0.4</v>
      </c>
    </row>
    <row r="11">
      <c r="A11" s="65" t="s">
        <v>32</v>
      </c>
      <c r="B11" s="65" t="s">
        <v>33</v>
      </c>
      <c r="C11" s="66">
        <v>1.0</v>
      </c>
      <c r="D11" s="65" t="s">
        <v>28</v>
      </c>
      <c r="E11" s="67">
        <v>0.0</v>
      </c>
      <c r="F11" s="67">
        <v>1.0</v>
      </c>
      <c r="G11" s="66">
        <v>1.0</v>
      </c>
    </row>
    <row r="12">
      <c r="A12" s="65" t="s">
        <v>26</v>
      </c>
      <c r="B12" s="65" t="s">
        <v>27</v>
      </c>
      <c r="C12" s="66">
        <v>1.0</v>
      </c>
      <c r="D12" s="65" t="s">
        <v>28</v>
      </c>
      <c r="E12" s="67">
        <v>2.0</v>
      </c>
      <c r="F12" s="67">
        <v>55.0</v>
      </c>
      <c r="G12" s="66">
        <v>3.0</v>
      </c>
    </row>
    <row r="13">
      <c r="A13" s="66">
        <v>1045102.0</v>
      </c>
      <c r="B13" s="65" t="s">
        <v>2875</v>
      </c>
      <c r="C13" s="66">
        <v>1.0</v>
      </c>
      <c r="D13" s="65" t="s">
        <v>28</v>
      </c>
      <c r="E13" s="67">
        <v>3.0</v>
      </c>
      <c r="F13" s="67">
        <v>36.0</v>
      </c>
      <c r="G13" s="66">
        <v>2.5</v>
      </c>
    </row>
    <row r="14">
      <c r="A14" s="65" t="s">
        <v>54</v>
      </c>
      <c r="B14" s="65" t="s">
        <v>55</v>
      </c>
      <c r="C14" s="66">
        <v>1.0</v>
      </c>
      <c r="D14" s="65" t="s">
        <v>28</v>
      </c>
      <c r="E14" s="67">
        <v>3.0</v>
      </c>
      <c r="F14" s="67">
        <v>36.0</v>
      </c>
      <c r="G14" s="66">
        <v>0.5</v>
      </c>
    </row>
    <row r="15">
      <c r="A15" s="39" t="s">
        <v>56</v>
      </c>
      <c r="B15" s="39" t="s">
        <v>57</v>
      </c>
      <c r="C15" s="66">
        <v>1.0</v>
      </c>
      <c r="D15" s="65" t="s">
        <v>28</v>
      </c>
      <c r="E15" s="67">
        <v>1.0</v>
      </c>
      <c r="F15" s="67">
        <v>48.0</v>
      </c>
      <c r="G15" s="66">
        <v>3.0</v>
      </c>
      <c r="H15" s="1" t="s">
        <v>2876</v>
      </c>
    </row>
    <row r="16">
      <c r="A16" s="65" t="s">
        <v>59</v>
      </c>
      <c r="B16" s="65" t="s">
        <v>60</v>
      </c>
      <c r="C16" s="66">
        <v>1.0</v>
      </c>
      <c r="D16" s="65" t="s">
        <v>28</v>
      </c>
      <c r="E16" s="67">
        <v>3.0</v>
      </c>
      <c r="F16" s="67">
        <v>36.0</v>
      </c>
      <c r="G16" s="66">
        <v>0.5</v>
      </c>
    </row>
    <row r="17">
      <c r="A17" s="39" t="s">
        <v>61</v>
      </c>
      <c r="B17" s="39" t="s">
        <v>62</v>
      </c>
      <c r="C17" s="66">
        <v>1.0</v>
      </c>
      <c r="D17" s="65" t="s">
        <v>28</v>
      </c>
      <c r="E17" s="67">
        <v>1.0</v>
      </c>
      <c r="F17" s="67">
        <v>48.0</v>
      </c>
      <c r="G17" s="66">
        <v>3.0</v>
      </c>
    </row>
    <row r="18">
      <c r="A18" s="69">
        <v>105002.0</v>
      </c>
      <c r="B18" s="68" t="s">
        <v>2877</v>
      </c>
      <c r="C18" s="69">
        <v>1.0</v>
      </c>
      <c r="D18" s="68" t="s">
        <v>28</v>
      </c>
      <c r="E18" s="70">
        <v>1.0</v>
      </c>
      <c r="F18" s="70">
        <v>84.0</v>
      </c>
      <c r="G18" s="69">
        <v>2.0</v>
      </c>
    </row>
    <row r="19">
      <c r="A19" s="65" t="s">
        <v>70</v>
      </c>
      <c r="B19" s="65" t="s">
        <v>2878</v>
      </c>
      <c r="C19" s="66">
        <v>1.0</v>
      </c>
      <c r="D19" s="65" t="s">
        <v>28</v>
      </c>
      <c r="E19" s="67">
        <v>1.0</v>
      </c>
      <c r="F19" s="67">
        <v>48.0</v>
      </c>
      <c r="G19" s="66">
        <v>4.0</v>
      </c>
    </row>
    <row r="20">
      <c r="A20" s="66">
        <v>105302.0</v>
      </c>
      <c r="B20" s="65" t="s">
        <v>2879</v>
      </c>
      <c r="C20" s="66">
        <v>1.0</v>
      </c>
      <c r="D20" s="65" t="s">
        <v>28</v>
      </c>
      <c r="E20" s="67">
        <v>1.0</v>
      </c>
      <c r="F20" s="67">
        <v>48.0</v>
      </c>
      <c r="G20" s="66">
        <v>2.0</v>
      </c>
    </row>
    <row r="21">
      <c r="A21" s="66">
        <v>105504.0</v>
      </c>
      <c r="B21" s="65" t="s">
        <v>2880</v>
      </c>
      <c r="C21" s="66">
        <v>4.0</v>
      </c>
      <c r="D21" s="65" t="s">
        <v>2881</v>
      </c>
      <c r="E21" s="67">
        <v>6.0</v>
      </c>
      <c r="F21" s="67">
        <v>48.0</v>
      </c>
      <c r="G21" s="66">
        <v>4.0</v>
      </c>
    </row>
    <row r="22">
      <c r="A22" s="65" t="s">
        <v>2882</v>
      </c>
      <c r="B22" s="65" t="s">
        <v>2883</v>
      </c>
      <c r="C22" s="66">
        <v>4.0</v>
      </c>
      <c r="D22" s="65" t="s">
        <v>719</v>
      </c>
      <c r="E22" s="67">
        <v>3.0</v>
      </c>
      <c r="F22" s="67">
        <v>100.0</v>
      </c>
      <c r="G22" s="66">
        <v>2.0</v>
      </c>
    </row>
    <row r="23">
      <c r="A23" s="65" t="s">
        <v>2884</v>
      </c>
      <c r="B23" s="65" t="s">
        <v>2885</v>
      </c>
      <c r="C23" s="66">
        <v>1.0</v>
      </c>
      <c r="D23" s="65" t="s">
        <v>28</v>
      </c>
      <c r="E23" s="67">
        <v>1.0</v>
      </c>
      <c r="F23" s="67">
        <v>48.0</v>
      </c>
      <c r="G23" s="66">
        <v>4.0</v>
      </c>
    </row>
    <row r="24">
      <c r="A24" s="65" t="s">
        <v>2886</v>
      </c>
      <c r="B24" s="65" t="s">
        <v>2887</v>
      </c>
      <c r="C24" s="66">
        <v>1.0</v>
      </c>
      <c r="D24" s="65" t="s">
        <v>28</v>
      </c>
      <c r="E24" s="67">
        <v>0.0</v>
      </c>
      <c r="F24" s="67">
        <v>1.0</v>
      </c>
      <c r="G24" s="66">
        <v>1.0</v>
      </c>
    </row>
    <row r="25">
      <c r="A25" s="65" t="s">
        <v>63</v>
      </c>
      <c r="B25" s="65" t="s">
        <v>2888</v>
      </c>
      <c r="C25" s="66">
        <v>1.0</v>
      </c>
      <c r="D25" s="65" t="s">
        <v>28</v>
      </c>
      <c r="E25" s="67">
        <v>1.0</v>
      </c>
      <c r="F25" s="67">
        <v>48.0</v>
      </c>
      <c r="G25" s="66">
        <v>4.0</v>
      </c>
    </row>
    <row r="26">
      <c r="A26" s="65" t="s">
        <v>2889</v>
      </c>
      <c r="B26" s="65" t="s">
        <v>2890</v>
      </c>
      <c r="C26" s="66">
        <v>1.0</v>
      </c>
      <c r="D26" s="65" t="s">
        <v>28</v>
      </c>
      <c r="E26" s="67">
        <v>0.0</v>
      </c>
      <c r="F26" s="67">
        <v>1.0</v>
      </c>
      <c r="G26" s="66">
        <v>1.0</v>
      </c>
    </row>
    <row r="27">
      <c r="A27" s="65" t="s">
        <v>80</v>
      </c>
      <c r="B27" s="65" t="s">
        <v>2891</v>
      </c>
      <c r="C27" s="66">
        <v>1.0</v>
      </c>
      <c r="D27" s="65" t="s">
        <v>28</v>
      </c>
      <c r="E27" s="67">
        <v>1.0</v>
      </c>
      <c r="F27" s="67">
        <v>48.0</v>
      </c>
      <c r="G27" s="66">
        <v>4.0</v>
      </c>
    </row>
    <row r="28">
      <c r="A28" s="65" t="s">
        <v>73</v>
      </c>
      <c r="B28" s="65" t="s">
        <v>2892</v>
      </c>
      <c r="C28" s="66">
        <v>1.0</v>
      </c>
      <c r="D28" s="65" t="s">
        <v>28</v>
      </c>
      <c r="E28" s="67">
        <v>0.0</v>
      </c>
      <c r="F28" s="67">
        <v>1.0</v>
      </c>
      <c r="G28" s="66">
        <v>0.5</v>
      </c>
    </row>
    <row r="29">
      <c r="A29" s="65" t="s">
        <v>75</v>
      </c>
      <c r="B29" s="65" t="s">
        <v>2893</v>
      </c>
      <c r="C29" s="66">
        <v>1.0</v>
      </c>
      <c r="D29" s="65" t="s">
        <v>28</v>
      </c>
      <c r="E29" s="67">
        <v>0.0</v>
      </c>
      <c r="F29" s="67">
        <v>1.0</v>
      </c>
      <c r="G29" s="66">
        <v>3.16</v>
      </c>
    </row>
    <row r="30">
      <c r="A30" s="66">
        <v>106232.0</v>
      </c>
      <c r="B30" s="65" t="s">
        <v>2894</v>
      </c>
      <c r="C30" s="66">
        <v>12.0</v>
      </c>
      <c r="D30" s="65" t="s">
        <v>2895</v>
      </c>
      <c r="E30" s="67">
        <v>2.0</v>
      </c>
      <c r="F30" s="67">
        <v>44.0</v>
      </c>
      <c r="G30" s="66">
        <v>3.0</v>
      </c>
    </row>
    <row r="31">
      <c r="A31" s="69">
        <v>106504.0</v>
      </c>
      <c r="B31" s="68" t="s">
        <v>2896</v>
      </c>
      <c r="C31" s="69">
        <v>4.0</v>
      </c>
      <c r="D31" s="68" t="s">
        <v>2881</v>
      </c>
      <c r="E31" s="70">
        <v>6.0</v>
      </c>
      <c r="F31" s="70">
        <v>48.0</v>
      </c>
      <c r="G31" s="69">
        <v>4.0</v>
      </c>
    </row>
    <row r="32">
      <c r="A32" s="65" t="s">
        <v>2897</v>
      </c>
      <c r="B32" s="65" t="s">
        <v>2898</v>
      </c>
      <c r="C32" s="66">
        <v>1.0</v>
      </c>
      <c r="D32" s="65" t="s">
        <v>28</v>
      </c>
      <c r="E32" s="67">
        <v>0.0</v>
      </c>
      <c r="F32" s="67">
        <v>1.0</v>
      </c>
      <c r="G32" s="66">
        <v>1.0</v>
      </c>
    </row>
    <row r="33">
      <c r="A33" s="65" t="s">
        <v>847</v>
      </c>
      <c r="B33" s="65" t="s">
        <v>848</v>
      </c>
      <c r="C33" s="66">
        <v>4.0</v>
      </c>
      <c r="D33" s="65" t="s">
        <v>719</v>
      </c>
      <c r="E33" s="67">
        <v>3.0</v>
      </c>
      <c r="F33" s="67">
        <v>100.0</v>
      </c>
      <c r="G33" s="66">
        <v>2.0</v>
      </c>
    </row>
    <row r="34">
      <c r="A34" s="65" t="s">
        <v>854</v>
      </c>
      <c r="B34" s="65" t="s">
        <v>2899</v>
      </c>
      <c r="C34" s="66">
        <v>4.0</v>
      </c>
      <c r="D34" s="65" t="s">
        <v>719</v>
      </c>
      <c r="E34" s="67">
        <v>3.0</v>
      </c>
      <c r="F34" s="67">
        <v>100.0</v>
      </c>
      <c r="G34" s="66">
        <v>2.0</v>
      </c>
    </row>
    <row r="35">
      <c r="A35" s="65" t="s">
        <v>856</v>
      </c>
      <c r="B35" s="65" t="s">
        <v>857</v>
      </c>
      <c r="C35" s="66">
        <v>4.0</v>
      </c>
      <c r="D35" s="65" t="s">
        <v>719</v>
      </c>
      <c r="E35" s="67">
        <v>3.0</v>
      </c>
      <c r="F35" s="67">
        <v>100.0</v>
      </c>
      <c r="G35" s="66">
        <v>2.0</v>
      </c>
    </row>
    <row r="36">
      <c r="A36" s="65" t="s">
        <v>84</v>
      </c>
      <c r="B36" s="65" t="s">
        <v>2900</v>
      </c>
      <c r="C36" s="66">
        <v>1.0</v>
      </c>
      <c r="D36" s="65" t="s">
        <v>28</v>
      </c>
      <c r="E36" s="67">
        <v>3.0</v>
      </c>
      <c r="F36" s="67">
        <v>36.0</v>
      </c>
      <c r="G36" s="66">
        <v>2.0</v>
      </c>
    </row>
    <row r="37">
      <c r="A37" s="65" t="s">
        <v>860</v>
      </c>
      <c r="B37" s="65" t="s">
        <v>861</v>
      </c>
      <c r="C37" s="66">
        <v>4.0</v>
      </c>
      <c r="D37" s="65" t="s">
        <v>719</v>
      </c>
      <c r="E37" s="67">
        <v>3.0</v>
      </c>
      <c r="F37" s="67">
        <v>100.0</v>
      </c>
      <c r="G37" s="66">
        <v>2.0</v>
      </c>
    </row>
    <row r="38">
      <c r="A38" s="65" t="s">
        <v>864</v>
      </c>
      <c r="B38" s="65" t="s">
        <v>2901</v>
      </c>
      <c r="C38" s="66">
        <v>4.0</v>
      </c>
      <c r="D38" s="65" t="s">
        <v>719</v>
      </c>
      <c r="E38" s="67">
        <v>3.0</v>
      </c>
      <c r="F38" s="67">
        <v>100.0</v>
      </c>
      <c r="G38" s="66">
        <v>2.0</v>
      </c>
    </row>
    <row r="39">
      <c r="A39" s="65" t="s">
        <v>2902</v>
      </c>
      <c r="B39" s="65" t="s">
        <v>2903</v>
      </c>
      <c r="C39" s="66">
        <v>1.0</v>
      </c>
      <c r="D39" s="65" t="s">
        <v>28</v>
      </c>
      <c r="E39" s="67">
        <v>2.0</v>
      </c>
      <c r="F39" s="67">
        <v>44.0</v>
      </c>
      <c r="G39" s="66">
        <v>3.0</v>
      </c>
    </row>
    <row r="40">
      <c r="A40" s="65" t="s">
        <v>89</v>
      </c>
      <c r="B40" s="65" t="s">
        <v>90</v>
      </c>
      <c r="C40" s="66">
        <v>1.0</v>
      </c>
      <c r="D40" s="65" t="s">
        <v>28</v>
      </c>
      <c r="E40" s="67">
        <v>1.0</v>
      </c>
      <c r="F40" s="67">
        <v>48.0</v>
      </c>
      <c r="G40" s="66">
        <v>4.0</v>
      </c>
    </row>
    <row r="41">
      <c r="A41" s="69">
        <v>111904.0</v>
      </c>
      <c r="B41" s="68" t="s">
        <v>94</v>
      </c>
      <c r="C41" s="69">
        <v>4.0</v>
      </c>
      <c r="D41" s="68" t="s">
        <v>2881</v>
      </c>
      <c r="E41" s="70">
        <v>1.0</v>
      </c>
      <c r="F41" s="70">
        <v>48.0</v>
      </c>
      <c r="G41" s="69">
        <v>4.0</v>
      </c>
    </row>
    <row r="42">
      <c r="A42" s="65" t="s">
        <v>874</v>
      </c>
      <c r="B42" s="65" t="s">
        <v>875</v>
      </c>
      <c r="C42" s="66">
        <v>55.0</v>
      </c>
      <c r="D42" s="65" t="s">
        <v>2881</v>
      </c>
      <c r="E42" s="71" t="s">
        <v>2904</v>
      </c>
      <c r="F42" s="67">
        <v>1.0</v>
      </c>
      <c r="G42" s="67">
        <v>55.0</v>
      </c>
    </row>
    <row r="43">
      <c r="A43" s="66">
        <v>112104.0</v>
      </c>
      <c r="B43" s="65" t="s">
        <v>95</v>
      </c>
      <c r="C43" s="66">
        <v>4.0</v>
      </c>
      <c r="D43" s="65" t="s">
        <v>2881</v>
      </c>
      <c r="E43" s="67">
        <v>1.0</v>
      </c>
      <c r="F43" s="67">
        <v>48.0</v>
      </c>
      <c r="G43" s="66">
        <v>4.0</v>
      </c>
    </row>
    <row r="44">
      <c r="A44" s="66">
        <v>112204.0</v>
      </c>
      <c r="B44" s="65" t="s">
        <v>101</v>
      </c>
      <c r="C44" s="66">
        <v>4.0</v>
      </c>
      <c r="D44" s="65" t="s">
        <v>2881</v>
      </c>
      <c r="E44" s="67">
        <v>1.0</v>
      </c>
      <c r="F44" s="67">
        <v>48.0</v>
      </c>
      <c r="G44" s="66">
        <v>4.0</v>
      </c>
    </row>
    <row r="45">
      <c r="A45" s="65" t="s">
        <v>103</v>
      </c>
      <c r="B45" s="65" t="s">
        <v>2905</v>
      </c>
      <c r="C45" s="66">
        <v>1.0</v>
      </c>
      <c r="D45" s="65" t="s">
        <v>28</v>
      </c>
      <c r="E45" s="67">
        <v>1.0</v>
      </c>
      <c r="F45" s="67">
        <v>48.0</v>
      </c>
      <c r="G45" s="66">
        <v>4.0</v>
      </c>
    </row>
    <row r="46">
      <c r="A46" s="69">
        <v>112232.0</v>
      </c>
      <c r="B46" s="68" t="s">
        <v>105</v>
      </c>
      <c r="C46" s="69">
        <v>1.0</v>
      </c>
      <c r="D46" s="68" t="s">
        <v>28</v>
      </c>
      <c r="E46" s="70">
        <v>2.0</v>
      </c>
      <c r="F46" s="70">
        <v>44.0</v>
      </c>
      <c r="G46" s="69">
        <v>3.0</v>
      </c>
    </row>
    <row r="47">
      <c r="A47" s="65" t="s">
        <v>884</v>
      </c>
      <c r="B47" s="65" t="s">
        <v>885</v>
      </c>
      <c r="C47" s="66">
        <v>1.0</v>
      </c>
      <c r="D47" s="65" t="s">
        <v>28</v>
      </c>
      <c r="E47" s="67">
        <v>2.0</v>
      </c>
      <c r="F47" s="67">
        <v>44.0</v>
      </c>
      <c r="G47" s="66">
        <v>3.0</v>
      </c>
    </row>
    <row r="48">
      <c r="A48" s="68" t="s">
        <v>110</v>
      </c>
      <c r="B48" s="68" t="s">
        <v>2906</v>
      </c>
      <c r="C48" s="69">
        <v>1.0</v>
      </c>
      <c r="D48" s="68" t="s">
        <v>28</v>
      </c>
      <c r="E48" s="70">
        <v>2.0</v>
      </c>
      <c r="F48" s="70">
        <v>55.0</v>
      </c>
      <c r="G48" s="69">
        <v>3.0</v>
      </c>
    </row>
    <row r="49">
      <c r="A49" s="65" t="s">
        <v>108</v>
      </c>
      <c r="B49" s="65" t="s">
        <v>2907</v>
      </c>
      <c r="C49" s="66">
        <v>1.0</v>
      </c>
      <c r="D49" s="65" t="s">
        <v>28</v>
      </c>
      <c r="E49" s="67">
        <v>2.0</v>
      </c>
      <c r="F49" s="67">
        <v>44.0</v>
      </c>
      <c r="G49" s="66">
        <v>3.0</v>
      </c>
    </row>
    <row r="50">
      <c r="A50" s="66">
        <v>1122432.0</v>
      </c>
      <c r="B50" s="65" t="s">
        <v>713</v>
      </c>
      <c r="C50" s="66">
        <v>1.0</v>
      </c>
      <c r="D50" s="65" t="s">
        <v>28</v>
      </c>
      <c r="E50" s="67">
        <v>2.0</v>
      </c>
      <c r="F50" s="67">
        <v>44.0</v>
      </c>
      <c r="G50" s="66">
        <v>1.0</v>
      </c>
    </row>
    <row r="51">
      <c r="A51" s="66">
        <v>112504.0</v>
      </c>
      <c r="B51" s="65" t="s">
        <v>113</v>
      </c>
      <c r="C51" s="66">
        <v>1.0</v>
      </c>
      <c r="D51" s="65" t="s">
        <v>28</v>
      </c>
      <c r="E51" s="67">
        <v>1.0</v>
      </c>
      <c r="F51" s="67">
        <v>48.0</v>
      </c>
      <c r="G51" s="66">
        <v>4.0</v>
      </c>
    </row>
    <row r="52">
      <c r="A52" s="66">
        <v>112604.0</v>
      </c>
      <c r="B52" s="65" t="s">
        <v>116</v>
      </c>
      <c r="C52" s="66">
        <v>4.0</v>
      </c>
      <c r="D52" s="65" t="s">
        <v>2881</v>
      </c>
      <c r="E52" s="67">
        <v>1.0</v>
      </c>
      <c r="F52" s="67">
        <v>48.0</v>
      </c>
      <c r="G52" s="66">
        <v>4.0</v>
      </c>
    </row>
    <row r="53">
      <c r="A53" s="65" t="s">
        <v>893</v>
      </c>
      <c r="B53" s="65" t="s">
        <v>2908</v>
      </c>
      <c r="C53" s="66">
        <v>4.0</v>
      </c>
      <c r="D53" s="65" t="s">
        <v>2881</v>
      </c>
      <c r="E53" s="67">
        <v>1.0</v>
      </c>
      <c r="F53" s="67">
        <v>48.0</v>
      </c>
      <c r="G53" s="66">
        <v>4.0</v>
      </c>
    </row>
    <row r="54">
      <c r="A54" s="65" t="s">
        <v>895</v>
      </c>
      <c r="B54" s="65" t="s">
        <v>896</v>
      </c>
      <c r="C54" s="66">
        <v>1.0</v>
      </c>
      <c r="D54" s="65" t="s">
        <v>28</v>
      </c>
      <c r="E54" s="67">
        <v>2.0</v>
      </c>
      <c r="F54" s="67">
        <v>44.0</v>
      </c>
      <c r="G54" s="66">
        <v>3.0</v>
      </c>
    </row>
    <row r="55">
      <c r="A55" s="66">
        <v>112704.0</v>
      </c>
      <c r="B55" s="65" t="s">
        <v>118</v>
      </c>
      <c r="C55" s="66">
        <v>4.0</v>
      </c>
      <c r="D55" s="65" t="s">
        <v>2881</v>
      </c>
      <c r="E55" s="67">
        <v>1.0</v>
      </c>
      <c r="F55" s="67">
        <v>48.0</v>
      </c>
      <c r="G55" s="66">
        <v>4.0</v>
      </c>
    </row>
    <row r="56">
      <c r="A56" s="66">
        <v>113004.0</v>
      </c>
      <c r="B56" s="65" t="s">
        <v>121</v>
      </c>
      <c r="C56" s="66">
        <v>4.0</v>
      </c>
      <c r="D56" s="65" t="s">
        <v>2881</v>
      </c>
      <c r="E56" s="67">
        <v>1.0</v>
      </c>
      <c r="F56" s="67">
        <v>48.0</v>
      </c>
      <c r="G56" s="66">
        <v>4.0</v>
      </c>
    </row>
    <row r="57">
      <c r="A57" s="65" t="s">
        <v>907</v>
      </c>
      <c r="B57" s="65" t="s">
        <v>908</v>
      </c>
      <c r="C57" s="66">
        <v>1.0</v>
      </c>
      <c r="D57" s="65" t="s">
        <v>28</v>
      </c>
      <c r="E57" s="67">
        <v>1.0</v>
      </c>
      <c r="F57" s="67">
        <v>48.0</v>
      </c>
      <c r="G57" s="66">
        <v>4.0</v>
      </c>
    </row>
    <row r="58">
      <c r="A58" s="66">
        <v>113032.0</v>
      </c>
      <c r="B58" s="65" t="s">
        <v>122</v>
      </c>
      <c r="C58" s="66">
        <v>12.0</v>
      </c>
      <c r="D58" s="65" t="s">
        <v>2895</v>
      </c>
      <c r="E58" s="67">
        <v>2.0</v>
      </c>
      <c r="F58" s="67">
        <v>44.0</v>
      </c>
      <c r="G58" s="66">
        <v>3.0</v>
      </c>
    </row>
    <row r="59">
      <c r="A59" s="65" t="s">
        <v>127</v>
      </c>
      <c r="B59" s="65" t="s">
        <v>2909</v>
      </c>
      <c r="C59" s="66">
        <v>1.0</v>
      </c>
      <c r="D59" s="65" t="s">
        <v>28</v>
      </c>
      <c r="E59" s="67">
        <v>2.0</v>
      </c>
      <c r="F59" s="67">
        <v>44.0</v>
      </c>
      <c r="G59" s="66">
        <v>3.0</v>
      </c>
    </row>
    <row r="60">
      <c r="A60" s="65" t="s">
        <v>124</v>
      </c>
      <c r="B60" s="65" t="s">
        <v>125</v>
      </c>
      <c r="C60" s="66">
        <v>1.0</v>
      </c>
      <c r="D60" s="65" t="s">
        <v>28</v>
      </c>
      <c r="E60" s="67">
        <v>2.0</v>
      </c>
      <c r="F60" s="67">
        <v>44.0</v>
      </c>
      <c r="G60" s="66">
        <v>3.0</v>
      </c>
    </row>
    <row r="61">
      <c r="A61" s="65" t="s">
        <v>134</v>
      </c>
      <c r="B61" s="65" t="s">
        <v>2910</v>
      </c>
      <c r="C61" s="66">
        <v>1.0</v>
      </c>
      <c r="D61" s="65" t="s">
        <v>297</v>
      </c>
      <c r="E61" s="71" t="s">
        <v>2904</v>
      </c>
      <c r="F61" s="67">
        <v>1.0</v>
      </c>
      <c r="G61" s="66">
        <v>55.0</v>
      </c>
    </row>
    <row r="62">
      <c r="A62" s="66">
        <v>113104.0</v>
      </c>
      <c r="B62" s="65" t="s">
        <v>136</v>
      </c>
      <c r="C62" s="66">
        <v>4.0</v>
      </c>
      <c r="D62" s="65" t="s">
        <v>2881</v>
      </c>
      <c r="E62" s="67">
        <v>1.0</v>
      </c>
      <c r="F62" s="67">
        <v>48.0</v>
      </c>
      <c r="G62" s="66">
        <v>4.0</v>
      </c>
    </row>
    <row r="63">
      <c r="A63" s="66">
        <v>113105.0</v>
      </c>
      <c r="B63" s="65" t="s">
        <v>139</v>
      </c>
      <c r="C63" s="66">
        <v>1.0</v>
      </c>
      <c r="D63" s="65" t="s">
        <v>21</v>
      </c>
      <c r="E63" s="67">
        <v>5.0</v>
      </c>
      <c r="F63" s="67">
        <v>36.0</v>
      </c>
      <c r="G63" s="66">
        <v>5.0</v>
      </c>
    </row>
    <row r="64">
      <c r="A64" s="65" t="s">
        <v>918</v>
      </c>
      <c r="B64" s="65" t="s">
        <v>919</v>
      </c>
      <c r="C64" s="66">
        <v>1.0</v>
      </c>
      <c r="D64" s="65" t="s">
        <v>21</v>
      </c>
      <c r="E64" s="67">
        <v>5.0</v>
      </c>
      <c r="F64" s="67">
        <v>36.0</v>
      </c>
      <c r="G64" s="66">
        <v>5.0</v>
      </c>
    </row>
    <row r="65">
      <c r="A65" s="66">
        <v>113204.0</v>
      </c>
      <c r="B65" s="65" t="s">
        <v>144</v>
      </c>
      <c r="C65" s="66">
        <v>4.0</v>
      </c>
      <c r="D65" s="65" t="s">
        <v>2881</v>
      </c>
      <c r="E65" s="67">
        <v>1.0</v>
      </c>
      <c r="F65" s="67">
        <v>48.0</v>
      </c>
      <c r="G65" s="66">
        <v>4.0</v>
      </c>
    </row>
    <row r="66">
      <c r="A66" s="65" t="s">
        <v>928</v>
      </c>
      <c r="B66" s="65" t="s">
        <v>2911</v>
      </c>
      <c r="C66" s="66">
        <v>4.0</v>
      </c>
      <c r="D66" s="65" t="s">
        <v>2881</v>
      </c>
      <c r="E66" s="67">
        <v>1.0</v>
      </c>
      <c r="F66" s="67">
        <v>48.0</v>
      </c>
      <c r="G66" s="66">
        <v>4.0</v>
      </c>
    </row>
    <row r="67">
      <c r="A67" s="65" t="s">
        <v>932</v>
      </c>
      <c r="B67" s="65" t="s">
        <v>2912</v>
      </c>
      <c r="C67" s="66">
        <v>4.0</v>
      </c>
      <c r="D67" s="65" t="s">
        <v>2881</v>
      </c>
      <c r="E67" s="67">
        <v>1.0</v>
      </c>
      <c r="F67" s="67">
        <v>48.0</v>
      </c>
      <c r="G67" s="66">
        <v>4.0</v>
      </c>
    </row>
    <row r="68">
      <c r="A68" s="66">
        <v>113205.0</v>
      </c>
      <c r="B68" s="65" t="s">
        <v>2913</v>
      </c>
      <c r="C68" s="66">
        <v>1.0</v>
      </c>
      <c r="D68" s="65" t="s">
        <v>21</v>
      </c>
      <c r="E68" s="67">
        <v>5.0</v>
      </c>
      <c r="F68" s="67">
        <v>36.0</v>
      </c>
      <c r="G68" s="66">
        <v>5.0</v>
      </c>
    </row>
    <row r="69">
      <c r="A69" s="65" t="s">
        <v>936</v>
      </c>
      <c r="B69" s="65" t="s">
        <v>937</v>
      </c>
      <c r="C69" s="66">
        <v>1.0</v>
      </c>
      <c r="D69" s="65" t="s">
        <v>21</v>
      </c>
      <c r="E69" s="67">
        <v>5.0</v>
      </c>
      <c r="F69" s="67">
        <v>36.0</v>
      </c>
      <c r="G69" s="66">
        <v>5.0</v>
      </c>
    </row>
    <row r="70">
      <c r="A70" s="65" t="s">
        <v>146</v>
      </c>
      <c r="B70" s="65" t="s">
        <v>2914</v>
      </c>
      <c r="C70" s="66">
        <v>1.0</v>
      </c>
      <c r="D70" s="65" t="s">
        <v>21</v>
      </c>
      <c r="E70" s="67">
        <v>0.0</v>
      </c>
      <c r="F70" s="67">
        <v>1.0</v>
      </c>
      <c r="G70" s="66">
        <v>1.0</v>
      </c>
    </row>
    <row r="71">
      <c r="A71" s="65" t="s">
        <v>149</v>
      </c>
      <c r="B71" s="65" t="s">
        <v>2915</v>
      </c>
      <c r="C71" s="66">
        <v>1.0</v>
      </c>
      <c r="D71" s="65" t="s">
        <v>28</v>
      </c>
      <c r="E71" s="67">
        <v>1.0</v>
      </c>
      <c r="F71" s="67">
        <v>48.0</v>
      </c>
      <c r="G71" s="66">
        <v>4.0</v>
      </c>
    </row>
    <row r="72">
      <c r="A72" s="66">
        <v>113804.0</v>
      </c>
      <c r="B72" s="65" t="s">
        <v>155</v>
      </c>
      <c r="C72" s="66">
        <v>4.0</v>
      </c>
      <c r="D72" s="65" t="s">
        <v>2881</v>
      </c>
      <c r="E72" s="67">
        <v>1.0</v>
      </c>
      <c r="F72" s="67">
        <v>48.0</v>
      </c>
      <c r="G72" s="66">
        <v>4.0</v>
      </c>
    </row>
    <row r="73">
      <c r="A73" s="66">
        <v>113805.0</v>
      </c>
      <c r="B73" s="65" t="s">
        <v>156</v>
      </c>
      <c r="C73" s="66">
        <v>1.0</v>
      </c>
      <c r="D73" s="65" t="s">
        <v>21</v>
      </c>
      <c r="E73" s="67">
        <v>5.0</v>
      </c>
      <c r="F73" s="67">
        <v>36.0</v>
      </c>
      <c r="G73" s="66">
        <v>5.0</v>
      </c>
    </row>
    <row r="74">
      <c r="A74" s="66">
        <v>1138551.0</v>
      </c>
      <c r="B74" s="65" t="s">
        <v>714</v>
      </c>
      <c r="C74" s="66">
        <v>55.0</v>
      </c>
      <c r="D74" s="65" t="s">
        <v>2881</v>
      </c>
      <c r="E74" s="71" t="s">
        <v>2904</v>
      </c>
      <c r="F74" s="67">
        <v>1.0</v>
      </c>
      <c r="G74" s="67">
        <v>55.0</v>
      </c>
    </row>
    <row r="75">
      <c r="A75" s="66">
        <v>113904.0</v>
      </c>
      <c r="B75" s="65" t="s">
        <v>157</v>
      </c>
      <c r="C75" s="66">
        <v>4.0</v>
      </c>
      <c r="D75" s="65" t="s">
        <v>2881</v>
      </c>
      <c r="E75" s="67">
        <v>1.0</v>
      </c>
      <c r="F75" s="67">
        <v>48.0</v>
      </c>
      <c r="G75" s="66">
        <v>4.0</v>
      </c>
    </row>
    <row r="76">
      <c r="A76" s="65" t="s">
        <v>952</v>
      </c>
      <c r="B76" s="65" t="s">
        <v>953</v>
      </c>
      <c r="C76" s="66">
        <v>4.0</v>
      </c>
      <c r="D76" s="65" t="s">
        <v>2881</v>
      </c>
      <c r="E76" s="67">
        <v>1.0</v>
      </c>
      <c r="F76" s="67">
        <v>48.0</v>
      </c>
      <c r="G76" s="66">
        <v>4.0</v>
      </c>
    </row>
    <row r="77">
      <c r="A77" s="66">
        <v>114004.0</v>
      </c>
      <c r="B77" s="65" t="s">
        <v>158</v>
      </c>
      <c r="C77" s="66">
        <v>4.0</v>
      </c>
      <c r="D77" s="65" t="s">
        <v>2881</v>
      </c>
      <c r="E77" s="67">
        <v>1.0</v>
      </c>
      <c r="F77" s="67">
        <v>48.0</v>
      </c>
      <c r="G77" s="66">
        <v>4.0</v>
      </c>
    </row>
    <row r="78">
      <c r="A78" s="65" t="s">
        <v>2916</v>
      </c>
      <c r="B78" s="65" t="s">
        <v>2917</v>
      </c>
      <c r="C78" s="66">
        <v>1.0</v>
      </c>
      <c r="D78" s="65" t="s">
        <v>28</v>
      </c>
      <c r="E78" s="67">
        <v>0.0</v>
      </c>
      <c r="F78" s="67">
        <v>1.0</v>
      </c>
      <c r="G78" s="66">
        <v>1.0</v>
      </c>
    </row>
    <row r="79">
      <c r="A79" s="66">
        <v>114005.0</v>
      </c>
      <c r="B79" s="65" t="s">
        <v>2918</v>
      </c>
      <c r="C79" s="66">
        <v>1.0</v>
      </c>
      <c r="D79" s="65" t="s">
        <v>21</v>
      </c>
      <c r="E79" s="67">
        <v>5.0</v>
      </c>
      <c r="F79" s="67">
        <v>36.0</v>
      </c>
      <c r="G79" s="66">
        <v>5.0</v>
      </c>
    </row>
    <row r="80">
      <c r="A80" s="66">
        <v>114104.0</v>
      </c>
      <c r="B80" s="65" t="s">
        <v>159</v>
      </c>
      <c r="C80" s="66">
        <v>4.0</v>
      </c>
      <c r="D80" s="65" t="s">
        <v>2881</v>
      </c>
      <c r="E80" s="67">
        <v>1.0</v>
      </c>
      <c r="F80" s="67">
        <v>48.0</v>
      </c>
      <c r="G80" s="66">
        <v>4.0</v>
      </c>
    </row>
    <row r="81">
      <c r="A81" s="66">
        <v>114105.0</v>
      </c>
      <c r="B81" s="65" t="s">
        <v>160</v>
      </c>
      <c r="C81" s="66">
        <v>1.0</v>
      </c>
      <c r="D81" s="65" t="s">
        <v>21</v>
      </c>
      <c r="E81" s="67">
        <v>5.0</v>
      </c>
      <c r="F81" s="67">
        <v>36.0</v>
      </c>
      <c r="G81" s="66">
        <v>5.0</v>
      </c>
    </row>
    <row r="82">
      <c r="A82" s="68" t="s">
        <v>964</v>
      </c>
      <c r="B82" s="68" t="s">
        <v>965</v>
      </c>
      <c r="C82" s="69">
        <v>2.0</v>
      </c>
      <c r="D82" s="68" t="s">
        <v>2881</v>
      </c>
      <c r="E82" s="70">
        <v>3.0</v>
      </c>
      <c r="F82" s="70">
        <v>60.0</v>
      </c>
      <c r="G82" s="69">
        <v>2.0</v>
      </c>
    </row>
    <row r="83">
      <c r="A83" s="66">
        <v>114304.0</v>
      </c>
      <c r="B83" s="65" t="s">
        <v>163</v>
      </c>
      <c r="C83" s="66">
        <v>4.0</v>
      </c>
      <c r="D83" s="65" t="s">
        <v>2881</v>
      </c>
      <c r="E83" s="67">
        <v>1.0</v>
      </c>
      <c r="F83" s="67">
        <v>48.0</v>
      </c>
      <c r="G83" s="66">
        <v>4.0</v>
      </c>
    </row>
    <row r="84">
      <c r="A84" s="66">
        <v>1143055.0</v>
      </c>
      <c r="B84" s="65" t="s">
        <v>715</v>
      </c>
      <c r="C84" s="66">
        <v>55.0</v>
      </c>
      <c r="D84" s="65" t="s">
        <v>2881</v>
      </c>
      <c r="E84" s="71" t="s">
        <v>2904</v>
      </c>
      <c r="F84" s="67">
        <v>1.0</v>
      </c>
      <c r="G84" s="67">
        <v>55.0</v>
      </c>
    </row>
    <row r="85">
      <c r="A85" s="65" t="s">
        <v>966</v>
      </c>
      <c r="B85" s="65" t="s">
        <v>968</v>
      </c>
      <c r="C85" s="66">
        <v>12.0</v>
      </c>
      <c r="D85" s="65" t="s">
        <v>2895</v>
      </c>
      <c r="E85" s="67">
        <v>2.0</v>
      </c>
      <c r="F85" s="67">
        <v>44.0</v>
      </c>
      <c r="G85" s="66">
        <v>3.0</v>
      </c>
    </row>
    <row r="86">
      <c r="A86" s="66">
        <v>114532.0</v>
      </c>
      <c r="B86" s="65" t="s">
        <v>2919</v>
      </c>
      <c r="C86" s="66">
        <v>12.0</v>
      </c>
      <c r="D86" s="65" t="s">
        <v>2895</v>
      </c>
      <c r="E86" s="67">
        <v>2.0</v>
      </c>
      <c r="F86" s="67">
        <v>44.0</v>
      </c>
      <c r="G86" s="66">
        <v>3.0</v>
      </c>
    </row>
    <row r="87">
      <c r="A87" s="68" t="s">
        <v>970</v>
      </c>
      <c r="B87" s="68" t="s">
        <v>971</v>
      </c>
      <c r="C87" s="69">
        <v>12.0</v>
      </c>
      <c r="D87" s="68" t="s">
        <v>2895</v>
      </c>
      <c r="E87" s="70">
        <v>2.0</v>
      </c>
      <c r="F87" s="70">
        <v>55.0</v>
      </c>
      <c r="G87" s="69">
        <v>3.0</v>
      </c>
    </row>
    <row r="88">
      <c r="A88" s="66">
        <v>114604.0</v>
      </c>
      <c r="B88" s="65" t="s">
        <v>2920</v>
      </c>
      <c r="C88" s="66">
        <v>4.0</v>
      </c>
      <c r="D88" s="65" t="s">
        <v>2881</v>
      </c>
      <c r="E88" s="67">
        <v>1.0</v>
      </c>
      <c r="F88" s="67">
        <v>48.0</v>
      </c>
      <c r="G88" s="66">
        <v>4.0</v>
      </c>
    </row>
    <row r="89">
      <c r="A89" s="65" t="s">
        <v>979</v>
      </c>
      <c r="B89" s="65" t="s">
        <v>980</v>
      </c>
      <c r="C89" s="66">
        <v>1.0</v>
      </c>
      <c r="D89" s="65" t="s">
        <v>28</v>
      </c>
      <c r="E89" s="67">
        <v>1.0</v>
      </c>
      <c r="F89" s="67">
        <v>48.0</v>
      </c>
      <c r="G89" s="66">
        <v>4.0</v>
      </c>
    </row>
    <row r="90">
      <c r="A90" s="65" t="s">
        <v>981</v>
      </c>
      <c r="B90" s="65" t="s">
        <v>982</v>
      </c>
      <c r="C90" s="66">
        <v>4.0</v>
      </c>
      <c r="D90" s="65" t="s">
        <v>2881</v>
      </c>
      <c r="E90" s="67">
        <v>1.0</v>
      </c>
      <c r="F90" s="67">
        <v>48.0</v>
      </c>
      <c r="G90" s="66">
        <v>4.0</v>
      </c>
    </row>
    <row r="91">
      <c r="A91" s="65" t="s">
        <v>987</v>
      </c>
      <c r="B91" s="65" t="s">
        <v>988</v>
      </c>
      <c r="C91" s="66">
        <v>5.0</v>
      </c>
      <c r="D91" s="65" t="s">
        <v>2881</v>
      </c>
      <c r="E91" s="67">
        <v>5.0</v>
      </c>
      <c r="F91" s="67">
        <v>36.0</v>
      </c>
      <c r="G91" s="66">
        <v>5.0</v>
      </c>
    </row>
    <row r="92">
      <c r="A92" s="65" t="s">
        <v>989</v>
      </c>
      <c r="B92" s="65" t="s">
        <v>990</v>
      </c>
      <c r="C92" s="66">
        <v>55.0</v>
      </c>
      <c r="D92" s="65" t="s">
        <v>2881</v>
      </c>
      <c r="E92" s="71" t="s">
        <v>2904</v>
      </c>
      <c r="F92" s="67">
        <v>1.0</v>
      </c>
      <c r="G92" s="67">
        <v>55.0</v>
      </c>
    </row>
    <row r="93">
      <c r="A93" s="66">
        <v>114704.0</v>
      </c>
      <c r="B93" s="65" t="s">
        <v>171</v>
      </c>
      <c r="C93" s="66">
        <v>4.0</v>
      </c>
      <c r="D93" s="65" t="s">
        <v>2881</v>
      </c>
      <c r="E93" s="67">
        <v>1.0</v>
      </c>
      <c r="F93" s="67">
        <v>48.0</v>
      </c>
      <c r="G93" s="66">
        <v>4.0</v>
      </c>
    </row>
    <row r="94">
      <c r="A94" s="65" t="s">
        <v>994</v>
      </c>
      <c r="B94" s="65" t="s">
        <v>995</v>
      </c>
      <c r="C94" s="66">
        <v>4.0</v>
      </c>
      <c r="D94" s="65" t="s">
        <v>2881</v>
      </c>
      <c r="E94" s="67">
        <v>1.0</v>
      </c>
      <c r="F94" s="67">
        <v>48.0</v>
      </c>
      <c r="G94" s="66">
        <v>4.0</v>
      </c>
    </row>
    <row r="95">
      <c r="A95" s="66">
        <v>114804.0</v>
      </c>
      <c r="B95" s="65" t="s">
        <v>172</v>
      </c>
      <c r="C95" s="66">
        <v>4.0</v>
      </c>
      <c r="D95" s="65" t="s">
        <v>2881</v>
      </c>
      <c r="E95" s="67">
        <v>1.0</v>
      </c>
      <c r="F95" s="67">
        <v>48.0</v>
      </c>
      <c r="G95" s="66">
        <v>4.0</v>
      </c>
    </row>
    <row r="96">
      <c r="A96" s="65" t="s">
        <v>999</v>
      </c>
      <c r="B96" s="65" t="s">
        <v>1000</v>
      </c>
      <c r="C96" s="66">
        <v>4.0</v>
      </c>
      <c r="D96" s="65" t="s">
        <v>2881</v>
      </c>
      <c r="E96" s="67">
        <v>1.0</v>
      </c>
      <c r="F96" s="67">
        <v>48.0</v>
      </c>
      <c r="G96" s="66">
        <v>4.0</v>
      </c>
    </row>
    <row r="97">
      <c r="A97" s="65" t="s">
        <v>1010</v>
      </c>
      <c r="B97" s="65" t="s">
        <v>1011</v>
      </c>
      <c r="C97" s="66">
        <v>3.0</v>
      </c>
      <c r="D97" s="65" t="s">
        <v>2881</v>
      </c>
      <c r="E97" s="67">
        <v>2.0</v>
      </c>
      <c r="F97" s="67">
        <v>55.0</v>
      </c>
      <c r="G97" s="66">
        <v>3.0</v>
      </c>
    </row>
    <row r="98">
      <c r="A98" s="66">
        <v>114904.0</v>
      </c>
      <c r="B98" s="65" t="s">
        <v>177</v>
      </c>
      <c r="C98" s="66">
        <v>4.0</v>
      </c>
      <c r="D98" s="65" t="s">
        <v>2881</v>
      </c>
      <c r="E98" s="67">
        <v>1.0</v>
      </c>
      <c r="F98" s="67">
        <v>48.0</v>
      </c>
      <c r="G98" s="66">
        <v>4.0</v>
      </c>
    </row>
    <row r="99">
      <c r="A99" s="65" t="s">
        <v>1024</v>
      </c>
      <c r="B99" s="65" t="s">
        <v>1025</v>
      </c>
      <c r="C99" s="66">
        <v>4.0</v>
      </c>
      <c r="D99" s="65" t="s">
        <v>2881</v>
      </c>
      <c r="E99" s="67">
        <v>1.0</v>
      </c>
      <c r="F99" s="67">
        <v>48.0</v>
      </c>
      <c r="G99" s="66">
        <v>4.0</v>
      </c>
    </row>
    <row r="100">
      <c r="A100" s="65" t="s">
        <v>1027</v>
      </c>
      <c r="B100" s="65" t="s">
        <v>1028</v>
      </c>
      <c r="C100" s="66">
        <v>1.0</v>
      </c>
      <c r="D100" s="65" t="s">
        <v>28</v>
      </c>
      <c r="E100" s="67">
        <v>1.0</v>
      </c>
      <c r="F100" s="67">
        <v>48.0</v>
      </c>
      <c r="G100" s="66">
        <v>4.0</v>
      </c>
    </row>
    <row r="101">
      <c r="A101" s="65" t="s">
        <v>1030</v>
      </c>
      <c r="B101" s="65" t="s">
        <v>1031</v>
      </c>
      <c r="C101" s="66">
        <v>4.0</v>
      </c>
      <c r="D101" s="65" t="s">
        <v>2881</v>
      </c>
      <c r="E101" s="67">
        <v>1.0</v>
      </c>
      <c r="F101" s="67">
        <v>48.0</v>
      </c>
      <c r="G101" s="66">
        <v>4.0</v>
      </c>
    </row>
    <row r="102">
      <c r="A102" s="65" t="s">
        <v>1033</v>
      </c>
      <c r="B102" s="65" t="s">
        <v>1034</v>
      </c>
      <c r="C102" s="66">
        <v>4.0</v>
      </c>
      <c r="D102" s="65" t="s">
        <v>2881</v>
      </c>
      <c r="E102" s="67">
        <v>1.0</v>
      </c>
      <c r="F102" s="67">
        <v>48.0</v>
      </c>
      <c r="G102" s="66">
        <v>4.0</v>
      </c>
    </row>
    <row r="103">
      <c r="A103" s="65" t="s">
        <v>1039</v>
      </c>
      <c r="B103" s="65" t="s">
        <v>1040</v>
      </c>
      <c r="C103" s="66">
        <v>4.0</v>
      </c>
      <c r="D103" s="65" t="s">
        <v>2881</v>
      </c>
      <c r="E103" s="67">
        <v>1.0</v>
      </c>
      <c r="F103" s="67">
        <v>48.0</v>
      </c>
      <c r="G103" s="66">
        <v>4.0</v>
      </c>
    </row>
    <row r="104">
      <c r="A104" s="66">
        <v>114955.0</v>
      </c>
      <c r="B104" s="65" t="s">
        <v>178</v>
      </c>
      <c r="C104" s="66">
        <v>1.0</v>
      </c>
      <c r="D104" s="65" t="s">
        <v>297</v>
      </c>
      <c r="E104" s="71" t="s">
        <v>2904</v>
      </c>
      <c r="F104" s="67">
        <v>1.0</v>
      </c>
      <c r="G104" s="66">
        <v>55.0</v>
      </c>
    </row>
    <row r="105">
      <c r="A105" s="65" t="s">
        <v>1048</v>
      </c>
      <c r="B105" s="65" t="s">
        <v>1049</v>
      </c>
      <c r="C105" s="66">
        <v>1.0</v>
      </c>
      <c r="D105" s="65" t="s">
        <v>28</v>
      </c>
      <c r="E105" s="67">
        <v>2.0</v>
      </c>
      <c r="F105" s="67">
        <v>44.0</v>
      </c>
      <c r="G105" s="66">
        <v>3.0</v>
      </c>
    </row>
    <row r="106">
      <c r="A106" s="66">
        <v>115104.0</v>
      </c>
      <c r="B106" s="65" t="s">
        <v>179</v>
      </c>
      <c r="C106" s="66">
        <v>4.0</v>
      </c>
      <c r="D106" s="65" t="s">
        <v>2881</v>
      </c>
      <c r="E106" s="67">
        <v>1.0</v>
      </c>
      <c r="F106" s="67">
        <v>48.0</v>
      </c>
      <c r="G106" s="66">
        <v>4.0</v>
      </c>
    </row>
    <row r="107">
      <c r="A107" s="65" t="s">
        <v>1058</v>
      </c>
      <c r="B107" s="65" t="s">
        <v>1059</v>
      </c>
      <c r="C107" s="66">
        <v>4.0</v>
      </c>
      <c r="D107" s="65" t="s">
        <v>2881</v>
      </c>
      <c r="E107" s="67">
        <v>1.0</v>
      </c>
      <c r="F107" s="67">
        <v>48.0</v>
      </c>
      <c r="G107" s="66">
        <v>4.0</v>
      </c>
    </row>
    <row r="108">
      <c r="A108" s="66">
        <v>115155.0</v>
      </c>
      <c r="B108" s="65" t="s">
        <v>180</v>
      </c>
      <c r="C108" s="66">
        <v>1.0</v>
      </c>
      <c r="D108" s="65" t="s">
        <v>297</v>
      </c>
      <c r="E108" s="71" t="s">
        <v>2904</v>
      </c>
      <c r="F108" s="67">
        <v>1.0</v>
      </c>
      <c r="G108" s="66">
        <v>55.0</v>
      </c>
    </row>
    <row r="109">
      <c r="A109" s="65" t="s">
        <v>1062</v>
      </c>
      <c r="B109" s="65" t="s">
        <v>2921</v>
      </c>
      <c r="C109" s="66">
        <v>12.0</v>
      </c>
      <c r="D109" s="65" t="s">
        <v>2895</v>
      </c>
      <c r="E109" s="67">
        <v>2.0</v>
      </c>
      <c r="F109" s="67">
        <v>44.0</v>
      </c>
      <c r="G109" s="66">
        <v>3.0</v>
      </c>
    </row>
    <row r="110">
      <c r="A110" s="65" t="s">
        <v>1064</v>
      </c>
      <c r="B110" s="65" t="s">
        <v>2922</v>
      </c>
      <c r="C110" s="66">
        <v>1.0</v>
      </c>
      <c r="D110" s="65" t="s">
        <v>28</v>
      </c>
      <c r="E110" s="67">
        <v>2.0</v>
      </c>
      <c r="F110" s="67">
        <v>44.0</v>
      </c>
      <c r="G110" s="66">
        <v>3.0</v>
      </c>
    </row>
    <row r="111">
      <c r="A111" s="66">
        <v>115404.0</v>
      </c>
      <c r="B111" s="65" t="s">
        <v>185</v>
      </c>
      <c r="C111" s="66">
        <v>4.0</v>
      </c>
      <c r="D111" s="65" t="s">
        <v>2881</v>
      </c>
      <c r="E111" s="67">
        <v>1.0</v>
      </c>
      <c r="F111" s="67">
        <v>48.0</v>
      </c>
      <c r="G111" s="66">
        <v>4.0</v>
      </c>
    </row>
    <row r="112">
      <c r="A112" s="66">
        <v>116004.0</v>
      </c>
      <c r="B112" s="65" t="s">
        <v>189</v>
      </c>
      <c r="C112" s="66">
        <v>4.0</v>
      </c>
      <c r="D112" s="65" t="s">
        <v>2881</v>
      </c>
      <c r="E112" s="67">
        <v>1.0</v>
      </c>
      <c r="F112" s="67">
        <v>48.0</v>
      </c>
      <c r="G112" s="66">
        <v>4.0</v>
      </c>
    </row>
    <row r="113">
      <c r="A113" s="65" t="s">
        <v>1068</v>
      </c>
      <c r="B113" s="65" t="s">
        <v>2923</v>
      </c>
      <c r="C113" s="66">
        <v>4.0</v>
      </c>
      <c r="D113" s="65" t="s">
        <v>2881</v>
      </c>
      <c r="E113" s="67">
        <v>1.0</v>
      </c>
      <c r="F113" s="67">
        <v>48.0</v>
      </c>
      <c r="G113" s="66">
        <v>4.0</v>
      </c>
    </row>
    <row r="114">
      <c r="A114" s="65" t="s">
        <v>1076</v>
      </c>
      <c r="B114" s="65" t="s">
        <v>1077</v>
      </c>
      <c r="C114" s="66">
        <v>1.0</v>
      </c>
      <c r="D114" s="65" t="s">
        <v>28</v>
      </c>
      <c r="E114" s="67">
        <v>1.0</v>
      </c>
      <c r="F114" s="67">
        <v>48.0</v>
      </c>
      <c r="G114" s="66">
        <v>4.0</v>
      </c>
    </row>
    <row r="115">
      <c r="A115" s="65" t="s">
        <v>1080</v>
      </c>
      <c r="B115" s="65" t="s">
        <v>1081</v>
      </c>
      <c r="C115" s="66">
        <v>1.0</v>
      </c>
      <c r="D115" s="65" t="s">
        <v>28</v>
      </c>
      <c r="E115" s="67">
        <v>1.0</v>
      </c>
      <c r="F115" s="67">
        <v>48.0</v>
      </c>
      <c r="G115" s="66">
        <v>4.0</v>
      </c>
    </row>
    <row r="116">
      <c r="A116" s="65" t="s">
        <v>1082</v>
      </c>
      <c r="B116" s="65" t="s">
        <v>1083</v>
      </c>
      <c r="C116" s="66">
        <v>1.0</v>
      </c>
      <c r="D116" s="65" t="s">
        <v>28</v>
      </c>
      <c r="E116" s="67">
        <v>3.0</v>
      </c>
      <c r="F116" s="67">
        <v>36.0</v>
      </c>
      <c r="G116" s="66">
        <v>5.0</v>
      </c>
    </row>
    <row r="117">
      <c r="A117" s="66">
        <v>116305.0</v>
      </c>
      <c r="B117" s="65" t="s">
        <v>200</v>
      </c>
      <c r="C117" s="66">
        <v>5.0</v>
      </c>
      <c r="D117" s="65" t="s">
        <v>2881</v>
      </c>
      <c r="E117" s="67">
        <v>5.0</v>
      </c>
      <c r="F117" s="67">
        <v>36.0</v>
      </c>
      <c r="G117" s="66">
        <v>5.0</v>
      </c>
    </row>
    <row r="118">
      <c r="A118" s="65" t="s">
        <v>1086</v>
      </c>
      <c r="B118" s="65" t="s">
        <v>1087</v>
      </c>
      <c r="C118" s="66">
        <v>2.0</v>
      </c>
      <c r="D118" s="65" t="s">
        <v>2881</v>
      </c>
      <c r="E118" s="67">
        <v>3.0</v>
      </c>
      <c r="F118" s="67">
        <v>60.0</v>
      </c>
      <c r="G118" s="66">
        <v>2.0</v>
      </c>
    </row>
    <row r="119">
      <c r="A119" s="66">
        <v>116604.0</v>
      </c>
      <c r="B119" s="65" t="s">
        <v>204</v>
      </c>
      <c r="C119" s="66">
        <v>4.0</v>
      </c>
      <c r="D119" s="65" t="s">
        <v>2881</v>
      </c>
      <c r="E119" s="67">
        <v>1.0</v>
      </c>
      <c r="F119" s="67">
        <v>48.0</v>
      </c>
      <c r="G119" s="66">
        <v>4.0</v>
      </c>
    </row>
    <row r="120">
      <c r="A120" s="65" t="s">
        <v>1088</v>
      </c>
      <c r="B120" s="65" t="s">
        <v>2924</v>
      </c>
      <c r="C120" s="66">
        <v>1.0</v>
      </c>
      <c r="D120" s="65" t="s">
        <v>28</v>
      </c>
      <c r="E120" s="67">
        <v>1.0</v>
      </c>
      <c r="F120" s="67">
        <v>48.0</v>
      </c>
      <c r="G120" s="66">
        <v>4.0</v>
      </c>
    </row>
    <row r="121">
      <c r="A121" s="65" t="s">
        <v>1090</v>
      </c>
      <c r="B121" s="65" t="s">
        <v>1091</v>
      </c>
      <c r="C121" s="66">
        <v>2.0</v>
      </c>
      <c r="D121" s="65" t="s">
        <v>2881</v>
      </c>
      <c r="E121" s="67">
        <v>3.0</v>
      </c>
      <c r="F121" s="67">
        <v>60.0</v>
      </c>
      <c r="G121" s="66">
        <v>2.0</v>
      </c>
    </row>
    <row r="122">
      <c r="A122" s="68" t="s">
        <v>1092</v>
      </c>
      <c r="B122" s="68" t="s">
        <v>1093</v>
      </c>
      <c r="C122" s="69">
        <v>2.0</v>
      </c>
      <c r="D122" s="68" t="s">
        <v>2881</v>
      </c>
      <c r="E122" s="70">
        <v>3.0</v>
      </c>
      <c r="F122" s="70">
        <v>60.0</v>
      </c>
      <c r="G122" s="69">
        <v>2.0</v>
      </c>
    </row>
    <row r="123">
      <c r="A123" s="66">
        <v>116704.0</v>
      </c>
      <c r="B123" s="65" t="s">
        <v>2925</v>
      </c>
      <c r="C123" s="66">
        <v>4.0</v>
      </c>
      <c r="D123" s="65" t="s">
        <v>2881</v>
      </c>
      <c r="E123" s="67">
        <v>1.0</v>
      </c>
      <c r="F123" s="67">
        <v>48.0</v>
      </c>
      <c r="G123" s="66">
        <v>4.0</v>
      </c>
    </row>
    <row r="124">
      <c r="A124" s="65" t="s">
        <v>2926</v>
      </c>
      <c r="B124" s="65" t="s">
        <v>2927</v>
      </c>
      <c r="C124" s="66">
        <v>1.0</v>
      </c>
      <c r="D124" s="65" t="s">
        <v>28</v>
      </c>
      <c r="E124" s="67">
        <v>0.0</v>
      </c>
      <c r="F124" s="67">
        <v>1.0</v>
      </c>
      <c r="G124" s="66">
        <v>1.0</v>
      </c>
    </row>
    <row r="125">
      <c r="A125" s="68" t="s">
        <v>1099</v>
      </c>
      <c r="B125" s="68" t="s">
        <v>1100</v>
      </c>
      <c r="C125" s="69">
        <v>4.0</v>
      </c>
      <c r="D125" s="68" t="s">
        <v>2881</v>
      </c>
      <c r="E125" s="70">
        <v>1.0</v>
      </c>
      <c r="F125" s="70">
        <v>48.0</v>
      </c>
      <c r="G125" s="69">
        <v>4.0</v>
      </c>
    </row>
    <row r="126">
      <c r="A126" s="66">
        <v>116705.0</v>
      </c>
      <c r="B126" s="65" t="s">
        <v>210</v>
      </c>
      <c r="C126" s="66">
        <v>1.0</v>
      </c>
      <c r="D126" s="65" t="s">
        <v>21</v>
      </c>
      <c r="E126" s="67">
        <v>5.0</v>
      </c>
      <c r="F126" s="67">
        <v>36.0</v>
      </c>
      <c r="G126" s="66">
        <v>5.0</v>
      </c>
    </row>
    <row r="127">
      <c r="A127" s="66">
        <v>116755.0</v>
      </c>
      <c r="B127" s="65" t="s">
        <v>211</v>
      </c>
      <c r="C127" s="66">
        <v>55.0</v>
      </c>
      <c r="D127" s="65" t="s">
        <v>2881</v>
      </c>
      <c r="E127" s="71" t="s">
        <v>2904</v>
      </c>
      <c r="F127" s="67">
        <v>1.0</v>
      </c>
      <c r="G127" s="67">
        <v>55.0</v>
      </c>
    </row>
    <row r="128">
      <c r="A128" s="65" t="s">
        <v>2928</v>
      </c>
      <c r="B128" s="65" t="s">
        <v>2929</v>
      </c>
      <c r="C128" s="66">
        <v>1.0</v>
      </c>
      <c r="D128" s="65" t="s">
        <v>28</v>
      </c>
      <c r="E128" s="67">
        <v>0.0</v>
      </c>
      <c r="F128" s="67">
        <v>1.0</v>
      </c>
      <c r="G128" s="66">
        <v>1.0</v>
      </c>
    </row>
    <row r="129">
      <c r="A129" s="66">
        <v>117041.0</v>
      </c>
      <c r="B129" s="65" t="s">
        <v>212</v>
      </c>
      <c r="C129" s="66">
        <v>4.0</v>
      </c>
      <c r="D129" s="65" t="s">
        <v>2881</v>
      </c>
      <c r="E129" s="67">
        <v>1.0</v>
      </c>
      <c r="F129" s="67">
        <v>48.0</v>
      </c>
      <c r="G129" s="66">
        <v>4.0</v>
      </c>
    </row>
    <row r="130">
      <c r="A130" s="65" t="s">
        <v>1108</v>
      </c>
      <c r="B130" s="65" t="s">
        <v>1109</v>
      </c>
      <c r="C130" s="66">
        <v>4.0</v>
      </c>
      <c r="D130" s="65" t="s">
        <v>2881</v>
      </c>
      <c r="E130" s="67">
        <v>1.0</v>
      </c>
      <c r="F130" s="67">
        <v>48.0</v>
      </c>
      <c r="G130" s="66">
        <v>4.0</v>
      </c>
    </row>
    <row r="131">
      <c r="A131" s="66">
        <v>117204.0</v>
      </c>
      <c r="B131" s="65" t="s">
        <v>217</v>
      </c>
      <c r="C131" s="66">
        <v>4.0</v>
      </c>
      <c r="D131" s="65" t="s">
        <v>2881</v>
      </c>
      <c r="E131" s="67">
        <v>1.0</v>
      </c>
      <c r="F131" s="67">
        <v>48.0</v>
      </c>
      <c r="G131" s="66">
        <v>4.0</v>
      </c>
    </row>
    <row r="132">
      <c r="A132" s="65" t="s">
        <v>1121</v>
      </c>
      <c r="B132" s="65" t="s">
        <v>1122</v>
      </c>
      <c r="C132" s="66">
        <v>4.0</v>
      </c>
      <c r="D132" s="65" t="s">
        <v>2881</v>
      </c>
      <c r="E132" s="67">
        <v>1.0</v>
      </c>
      <c r="F132" s="67">
        <v>48.0</v>
      </c>
      <c r="G132" s="66">
        <v>4.0</v>
      </c>
    </row>
    <row r="133">
      <c r="A133" s="65" t="s">
        <v>1123</v>
      </c>
      <c r="B133" s="65" t="s">
        <v>2930</v>
      </c>
      <c r="C133" s="66">
        <v>1.0</v>
      </c>
      <c r="D133" s="65" t="s">
        <v>28</v>
      </c>
      <c r="E133" s="67">
        <v>1.0</v>
      </c>
      <c r="F133" s="67">
        <v>48.0</v>
      </c>
      <c r="G133" s="66">
        <v>4.0</v>
      </c>
    </row>
    <row r="134">
      <c r="A134" s="66">
        <v>117504.0</v>
      </c>
      <c r="B134" s="65" t="s">
        <v>219</v>
      </c>
      <c r="C134" s="66">
        <v>4.0</v>
      </c>
      <c r="D134" s="65" t="s">
        <v>2881</v>
      </c>
      <c r="E134" s="67">
        <v>1.0</v>
      </c>
      <c r="F134" s="67">
        <v>48.0</v>
      </c>
      <c r="G134" s="66">
        <v>4.0</v>
      </c>
    </row>
    <row r="135">
      <c r="A135" s="65" t="s">
        <v>1127</v>
      </c>
      <c r="B135" s="65" t="s">
        <v>1128</v>
      </c>
      <c r="C135" s="66">
        <v>4.0</v>
      </c>
      <c r="D135" s="65" t="s">
        <v>2881</v>
      </c>
      <c r="E135" s="67">
        <v>1.0</v>
      </c>
      <c r="F135" s="67">
        <v>48.0</v>
      </c>
      <c r="G135" s="66">
        <v>4.0</v>
      </c>
    </row>
    <row r="136">
      <c r="A136" s="66">
        <v>118004.0</v>
      </c>
      <c r="B136" s="65" t="s">
        <v>222</v>
      </c>
      <c r="C136" s="66">
        <v>4.0</v>
      </c>
      <c r="D136" s="65" t="s">
        <v>2881</v>
      </c>
      <c r="E136" s="67">
        <v>1.0</v>
      </c>
      <c r="F136" s="67">
        <v>48.0</v>
      </c>
      <c r="G136" s="66">
        <v>4.0</v>
      </c>
    </row>
    <row r="137">
      <c r="A137" s="65" t="s">
        <v>1136</v>
      </c>
      <c r="B137" s="65" t="s">
        <v>1137</v>
      </c>
      <c r="C137" s="66">
        <v>4.0</v>
      </c>
      <c r="D137" s="65" t="s">
        <v>2881</v>
      </c>
      <c r="E137" s="67">
        <v>1.0</v>
      </c>
      <c r="F137" s="67">
        <v>48.0</v>
      </c>
      <c r="G137" s="66">
        <v>4.0</v>
      </c>
    </row>
    <row r="138">
      <c r="A138" s="65" t="s">
        <v>1138</v>
      </c>
      <c r="B138" s="65" t="s">
        <v>2931</v>
      </c>
      <c r="C138" s="66">
        <v>4.0</v>
      </c>
      <c r="D138" s="65" t="s">
        <v>719</v>
      </c>
      <c r="E138" s="67">
        <v>3.0</v>
      </c>
      <c r="F138" s="67">
        <v>100.0</v>
      </c>
      <c r="G138" s="66">
        <v>2.0</v>
      </c>
    </row>
    <row r="139">
      <c r="A139" s="65" t="s">
        <v>1145</v>
      </c>
      <c r="B139" s="65" t="s">
        <v>1146</v>
      </c>
      <c r="C139" s="66">
        <v>4.0</v>
      </c>
      <c r="D139" s="65" t="s">
        <v>2881</v>
      </c>
      <c r="E139" s="67">
        <v>1.0</v>
      </c>
      <c r="F139" s="67">
        <v>48.0</v>
      </c>
      <c r="G139" s="66">
        <v>4.0</v>
      </c>
    </row>
    <row r="140">
      <c r="A140" s="65" t="s">
        <v>1147</v>
      </c>
      <c r="B140" s="65" t="s">
        <v>1148</v>
      </c>
      <c r="C140" s="66">
        <v>4.0</v>
      </c>
      <c r="D140" s="65" t="s">
        <v>2881</v>
      </c>
      <c r="E140" s="67">
        <v>1.0</v>
      </c>
      <c r="F140" s="67">
        <v>48.0</v>
      </c>
      <c r="G140" s="66">
        <v>4.0</v>
      </c>
    </row>
    <row r="141">
      <c r="A141" s="65" t="s">
        <v>1150</v>
      </c>
      <c r="B141" s="65" t="s">
        <v>1151</v>
      </c>
      <c r="C141" s="66">
        <v>4.0</v>
      </c>
      <c r="D141" s="65" t="s">
        <v>2881</v>
      </c>
      <c r="E141" s="67">
        <v>1.0</v>
      </c>
      <c r="F141" s="67">
        <v>48.0</v>
      </c>
      <c r="G141" s="66">
        <v>4.0</v>
      </c>
    </row>
    <row r="142">
      <c r="A142" s="65" t="s">
        <v>1154</v>
      </c>
      <c r="B142" s="65" t="s">
        <v>1155</v>
      </c>
      <c r="C142" s="66">
        <v>4.0</v>
      </c>
      <c r="D142" s="65" t="s">
        <v>719</v>
      </c>
      <c r="E142" s="67">
        <v>3.0</v>
      </c>
      <c r="F142" s="67">
        <v>100.0</v>
      </c>
      <c r="G142" s="66">
        <v>2.0</v>
      </c>
    </row>
    <row r="143">
      <c r="A143" s="66">
        <v>119304.0</v>
      </c>
      <c r="B143" s="65" t="s">
        <v>225</v>
      </c>
      <c r="C143" s="66">
        <v>4.0</v>
      </c>
      <c r="D143" s="65" t="s">
        <v>2881</v>
      </c>
      <c r="E143" s="67">
        <v>1.0</v>
      </c>
      <c r="F143" s="67">
        <v>48.0</v>
      </c>
      <c r="G143" s="66">
        <v>4.0</v>
      </c>
    </row>
    <row r="144">
      <c r="A144" s="65" t="s">
        <v>1168</v>
      </c>
      <c r="B144" s="65" t="s">
        <v>1169</v>
      </c>
      <c r="C144" s="66">
        <v>4.0</v>
      </c>
      <c r="D144" s="65" t="s">
        <v>2881</v>
      </c>
      <c r="E144" s="67">
        <v>1.0</v>
      </c>
      <c r="F144" s="67">
        <v>48.0</v>
      </c>
      <c r="G144" s="66">
        <v>4.0</v>
      </c>
    </row>
    <row r="145">
      <c r="A145" s="65" t="s">
        <v>1170</v>
      </c>
      <c r="B145" s="65" t="s">
        <v>1171</v>
      </c>
      <c r="C145" s="66">
        <v>4.0</v>
      </c>
      <c r="D145" s="65" t="s">
        <v>2881</v>
      </c>
      <c r="E145" s="67">
        <v>1.0</v>
      </c>
      <c r="F145" s="67">
        <v>48.0</v>
      </c>
      <c r="G145" s="66">
        <v>4.0</v>
      </c>
    </row>
    <row r="146">
      <c r="A146" s="65" t="s">
        <v>1174</v>
      </c>
      <c r="B146" s="65" t="s">
        <v>1175</v>
      </c>
      <c r="C146" s="66">
        <v>1.0</v>
      </c>
      <c r="D146" s="65" t="s">
        <v>28</v>
      </c>
      <c r="E146" s="67">
        <v>1.0</v>
      </c>
      <c r="F146" s="67">
        <v>48.0</v>
      </c>
      <c r="G146" s="66">
        <v>4.0</v>
      </c>
    </row>
    <row r="147">
      <c r="A147" s="65" t="s">
        <v>1182</v>
      </c>
      <c r="B147" s="65" t="s">
        <v>1183</v>
      </c>
      <c r="C147" s="66">
        <v>1.0</v>
      </c>
      <c r="D147" s="65" t="s">
        <v>21</v>
      </c>
      <c r="E147" s="67">
        <v>5.0</v>
      </c>
      <c r="F147" s="67">
        <v>36.0</v>
      </c>
      <c r="G147" s="66">
        <v>5.0</v>
      </c>
    </row>
    <row r="148">
      <c r="A148" s="65" t="s">
        <v>1188</v>
      </c>
      <c r="B148" s="65" t="s">
        <v>1189</v>
      </c>
      <c r="C148" s="66">
        <v>1.0</v>
      </c>
      <c r="D148" s="65" t="s">
        <v>297</v>
      </c>
      <c r="E148" s="67">
        <v>0.0</v>
      </c>
      <c r="F148" s="67">
        <v>1.0</v>
      </c>
      <c r="G148" s="66">
        <v>1.0</v>
      </c>
    </row>
    <row r="149">
      <c r="A149" s="69">
        <v>119604.0</v>
      </c>
      <c r="B149" s="68" t="s">
        <v>226</v>
      </c>
      <c r="C149" s="69">
        <v>4.0</v>
      </c>
      <c r="D149" s="68" t="s">
        <v>2881</v>
      </c>
      <c r="E149" s="70">
        <v>1.0</v>
      </c>
      <c r="F149" s="70">
        <v>48.0</v>
      </c>
      <c r="G149" s="69">
        <v>4.0</v>
      </c>
    </row>
    <row r="150">
      <c r="A150" s="68" t="s">
        <v>1215</v>
      </c>
      <c r="B150" s="68" t="s">
        <v>1216</v>
      </c>
      <c r="C150" s="69">
        <v>4.0</v>
      </c>
      <c r="D150" s="68" t="s">
        <v>2881</v>
      </c>
      <c r="E150" s="70">
        <v>1.0</v>
      </c>
      <c r="F150" s="70">
        <v>48.0</v>
      </c>
      <c r="G150" s="69">
        <v>4.0</v>
      </c>
    </row>
    <row r="151">
      <c r="A151" s="65" t="s">
        <v>1220</v>
      </c>
      <c r="B151" s="65" t="s">
        <v>1221</v>
      </c>
      <c r="C151" s="66">
        <v>4.0</v>
      </c>
      <c r="D151" s="65" t="s">
        <v>2881</v>
      </c>
      <c r="E151" s="67">
        <v>1.0</v>
      </c>
      <c r="F151" s="67">
        <v>48.0</v>
      </c>
      <c r="G151" s="66">
        <v>4.0</v>
      </c>
    </row>
    <row r="152">
      <c r="A152" s="65" t="s">
        <v>1217</v>
      </c>
      <c r="B152" s="65" t="s">
        <v>1218</v>
      </c>
      <c r="C152" s="66">
        <v>4.0</v>
      </c>
      <c r="D152" s="65" t="s">
        <v>2881</v>
      </c>
      <c r="E152" s="67">
        <v>1.0</v>
      </c>
      <c r="F152" s="67">
        <v>48.0</v>
      </c>
      <c r="G152" s="66">
        <v>4.0</v>
      </c>
    </row>
    <row r="153">
      <c r="A153" s="66">
        <v>119605.0</v>
      </c>
      <c r="B153" s="65" t="s">
        <v>227</v>
      </c>
      <c r="C153" s="66">
        <v>1.0</v>
      </c>
      <c r="D153" s="65" t="s">
        <v>21</v>
      </c>
      <c r="E153" s="67">
        <v>5.0</v>
      </c>
      <c r="F153" s="67">
        <v>36.0</v>
      </c>
      <c r="G153" s="66">
        <v>5.0</v>
      </c>
    </row>
    <row r="154">
      <c r="A154" s="65" t="s">
        <v>2932</v>
      </c>
      <c r="B154" s="65" t="s">
        <v>2933</v>
      </c>
      <c r="C154" s="66">
        <v>1.0</v>
      </c>
      <c r="D154" s="65" t="s">
        <v>297</v>
      </c>
      <c r="E154" s="71" t="s">
        <v>2904</v>
      </c>
      <c r="F154" s="67">
        <v>1.0</v>
      </c>
      <c r="G154" s="66">
        <v>55.0</v>
      </c>
    </row>
    <row r="155">
      <c r="A155" s="65" t="s">
        <v>1275</v>
      </c>
      <c r="B155" s="65" t="s">
        <v>1276</v>
      </c>
      <c r="C155" s="66">
        <v>4.0</v>
      </c>
      <c r="D155" s="65" t="s">
        <v>2881</v>
      </c>
      <c r="E155" s="67">
        <v>1.0</v>
      </c>
      <c r="F155" s="67">
        <v>48.0</v>
      </c>
      <c r="G155" s="66">
        <v>4.0</v>
      </c>
    </row>
    <row r="156">
      <c r="A156" s="66">
        <v>120104.0</v>
      </c>
      <c r="B156" s="65" t="s">
        <v>229</v>
      </c>
      <c r="C156" s="66">
        <v>4.0</v>
      </c>
      <c r="D156" s="65" t="s">
        <v>2881</v>
      </c>
      <c r="E156" s="67">
        <v>1.0</v>
      </c>
      <c r="F156" s="67">
        <v>48.0</v>
      </c>
      <c r="G156" s="66">
        <v>4.0</v>
      </c>
    </row>
    <row r="157">
      <c r="A157" s="68" t="s">
        <v>1277</v>
      </c>
      <c r="B157" s="68" t="s">
        <v>1278</v>
      </c>
      <c r="C157" s="69">
        <v>4.0</v>
      </c>
      <c r="D157" s="68" t="s">
        <v>719</v>
      </c>
      <c r="E157" s="70">
        <v>3.0</v>
      </c>
      <c r="F157" s="70">
        <v>100.0</v>
      </c>
      <c r="G157" s="69">
        <v>2.0</v>
      </c>
    </row>
    <row r="158">
      <c r="A158" s="65" t="s">
        <v>1279</v>
      </c>
      <c r="B158" s="65" t="s">
        <v>1280</v>
      </c>
      <c r="C158" s="66">
        <v>1.0</v>
      </c>
      <c r="D158" s="65" t="s">
        <v>28</v>
      </c>
      <c r="E158" s="67">
        <v>1.0</v>
      </c>
      <c r="F158" s="67">
        <v>48.0</v>
      </c>
      <c r="G158" s="66">
        <v>4.0</v>
      </c>
    </row>
    <row r="159">
      <c r="A159" s="65" t="s">
        <v>1281</v>
      </c>
      <c r="B159" s="65" t="s">
        <v>1282</v>
      </c>
      <c r="C159" s="66">
        <v>12.0</v>
      </c>
      <c r="D159" s="65" t="s">
        <v>2895</v>
      </c>
      <c r="E159" s="67">
        <v>2.0</v>
      </c>
      <c r="F159" s="67">
        <v>44.0</v>
      </c>
      <c r="G159" s="66">
        <v>3.0</v>
      </c>
    </row>
    <row r="160">
      <c r="A160" s="65" t="s">
        <v>1283</v>
      </c>
      <c r="B160" s="65" t="s">
        <v>1284</v>
      </c>
      <c r="C160" s="66">
        <v>4.0</v>
      </c>
      <c r="D160" s="65" t="s">
        <v>2881</v>
      </c>
      <c r="E160" s="67">
        <v>1.0</v>
      </c>
      <c r="F160" s="67">
        <v>48.0</v>
      </c>
      <c r="G160" s="66">
        <v>4.0</v>
      </c>
    </row>
    <row r="161">
      <c r="A161" s="65" t="s">
        <v>1285</v>
      </c>
      <c r="B161" s="65" t="s">
        <v>1286</v>
      </c>
      <c r="C161" s="66">
        <v>4.0</v>
      </c>
      <c r="D161" s="65" t="s">
        <v>2881</v>
      </c>
      <c r="E161" s="67">
        <v>1.0</v>
      </c>
      <c r="F161" s="67">
        <v>48.0</v>
      </c>
      <c r="G161" s="66">
        <v>4.0</v>
      </c>
    </row>
    <row r="162">
      <c r="A162" s="65" t="s">
        <v>1289</v>
      </c>
      <c r="B162" s="65" t="s">
        <v>1290</v>
      </c>
      <c r="C162" s="66">
        <v>4.0</v>
      </c>
      <c r="D162" s="65" t="s">
        <v>2881</v>
      </c>
      <c r="E162" s="67">
        <v>1.0</v>
      </c>
      <c r="F162" s="67">
        <v>48.0</v>
      </c>
      <c r="G162" s="66">
        <v>4.0</v>
      </c>
    </row>
    <row r="163">
      <c r="A163" s="65" t="s">
        <v>1293</v>
      </c>
      <c r="B163" s="65" t="s">
        <v>1294</v>
      </c>
      <c r="C163" s="66">
        <v>4.0</v>
      </c>
      <c r="D163" s="65" t="s">
        <v>2881</v>
      </c>
      <c r="E163" s="67">
        <v>1.0</v>
      </c>
      <c r="F163" s="67">
        <v>48.0</v>
      </c>
      <c r="G163" s="66">
        <v>4.0</v>
      </c>
    </row>
    <row r="164">
      <c r="A164" s="65" t="s">
        <v>1297</v>
      </c>
      <c r="B164" s="65" t="s">
        <v>1298</v>
      </c>
      <c r="C164" s="66">
        <v>1.0</v>
      </c>
      <c r="D164" s="65" t="s">
        <v>28</v>
      </c>
      <c r="E164" s="67">
        <v>1.0</v>
      </c>
      <c r="F164" s="67">
        <v>48.0</v>
      </c>
      <c r="G164" s="66">
        <v>4.0</v>
      </c>
    </row>
    <row r="165">
      <c r="A165" s="68" t="s">
        <v>1302</v>
      </c>
      <c r="B165" s="68" t="s">
        <v>2934</v>
      </c>
      <c r="C165" s="69">
        <v>1.0</v>
      </c>
      <c r="D165" s="68" t="s">
        <v>28</v>
      </c>
      <c r="E165" s="70">
        <v>1.0</v>
      </c>
      <c r="F165" s="70">
        <v>48.0</v>
      </c>
      <c r="G165" s="69">
        <v>4.0</v>
      </c>
    </row>
    <row r="166">
      <c r="A166" s="66">
        <v>121104.0</v>
      </c>
      <c r="B166" s="65" t="s">
        <v>2935</v>
      </c>
      <c r="C166" s="66">
        <v>1.0</v>
      </c>
      <c r="D166" s="65" t="s">
        <v>28</v>
      </c>
      <c r="E166" s="67">
        <v>1.0</v>
      </c>
      <c r="F166" s="67">
        <v>48.0</v>
      </c>
      <c r="G166" s="66">
        <v>4.0</v>
      </c>
    </row>
    <row r="167">
      <c r="A167" s="66">
        <v>121404.0</v>
      </c>
      <c r="B167" s="65" t="s">
        <v>232</v>
      </c>
      <c r="C167" s="66">
        <v>4.0</v>
      </c>
      <c r="D167" s="65" t="s">
        <v>2881</v>
      </c>
      <c r="E167" s="67">
        <v>1.0</v>
      </c>
      <c r="F167" s="67">
        <v>48.0</v>
      </c>
      <c r="G167" s="66">
        <v>4.0</v>
      </c>
    </row>
    <row r="168">
      <c r="A168" s="66">
        <v>121504.0</v>
      </c>
      <c r="B168" s="65" t="s">
        <v>234</v>
      </c>
      <c r="C168" s="66">
        <v>4.0</v>
      </c>
      <c r="D168" s="65" t="s">
        <v>2881</v>
      </c>
      <c r="E168" s="67">
        <v>1.0</v>
      </c>
      <c r="F168" s="67">
        <v>48.0</v>
      </c>
      <c r="G168" s="66">
        <v>4.0</v>
      </c>
    </row>
    <row r="169">
      <c r="A169" s="66">
        <v>121505.0</v>
      </c>
      <c r="B169" s="65" t="s">
        <v>235</v>
      </c>
      <c r="C169" s="66">
        <v>1.0</v>
      </c>
      <c r="D169" s="65" t="s">
        <v>21</v>
      </c>
      <c r="E169" s="67">
        <v>5.0</v>
      </c>
      <c r="F169" s="67">
        <v>36.0</v>
      </c>
      <c r="G169" s="66">
        <v>5.0</v>
      </c>
    </row>
    <row r="170">
      <c r="A170" s="66">
        <v>121804.0</v>
      </c>
      <c r="B170" s="65" t="s">
        <v>236</v>
      </c>
      <c r="C170" s="66">
        <v>4.0</v>
      </c>
      <c r="D170" s="65" t="s">
        <v>2881</v>
      </c>
      <c r="E170" s="67">
        <v>1.0</v>
      </c>
      <c r="F170" s="67">
        <v>48.0</v>
      </c>
      <c r="G170" s="66">
        <v>4.0</v>
      </c>
    </row>
    <row r="171">
      <c r="A171" s="66">
        <v>121805.0</v>
      </c>
      <c r="B171" s="65" t="s">
        <v>237</v>
      </c>
      <c r="C171" s="66">
        <v>1.0</v>
      </c>
      <c r="D171" s="65" t="s">
        <v>21</v>
      </c>
      <c r="E171" s="67">
        <v>5.0</v>
      </c>
      <c r="F171" s="67">
        <v>36.0</v>
      </c>
      <c r="G171" s="66">
        <v>5.0</v>
      </c>
    </row>
    <row r="172">
      <c r="A172" s="66">
        <v>121904.0</v>
      </c>
      <c r="B172" s="65" t="s">
        <v>240</v>
      </c>
      <c r="C172" s="66">
        <v>4.0</v>
      </c>
      <c r="D172" s="65" t="s">
        <v>2881</v>
      </c>
      <c r="E172" s="67">
        <v>1.0</v>
      </c>
      <c r="F172" s="67">
        <v>48.0</v>
      </c>
      <c r="G172" s="66">
        <v>4.0</v>
      </c>
    </row>
    <row r="173">
      <c r="A173" s="66">
        <v>121905.0</v>
      </c>
      <c r="B173" s="65" t="s">
        <v>241</v>
      </c>
      <c r="C173" s="66">
        <v>1.0</v>
      </c>
      <c r="D173" s="65" t="s">
        <v>21</v>
      </c>
      <c r="E173" s="67">
        <v>5.0</v>
      </c>
      <c r="F173" s="67">
        <v>36.0</v>
      </c>
      <c r="G173" s="66">
        <v>5.0</v>
      </c>
    </row>
    <row r="174">
      <c r="A174" s="66">
        <v>122504.0</v>
      </c>
      <c r="B174" s="65" t="s">
        <v>2936</v>
      </c>
      <c r="C174" s="66">
        <v>4.0</v>
      </c>
      <c r="D174" s="65" t="s">
        <v>2881</v>
      </c>
      <c r="E174" s="67">
        <v>1.0</v>
      </c>
      <c r="F174" s="67">
        <v>48.0</v>
      </c>
      <c r="G174" s="66">
        <v>4.0</v>
      </c>
    </row>
    <row r="175">
      <c r="A175" s="65" t="s">
        <v>1328</v>
      </c>
      <c r="B175" s="65" t="s">
        <v>1329</v>
      </c>
      <c r="C175" s="66">
        <v>4.0</v>
      </c>
      <c r="D175" s="65" t="s">
        <v>2881</v>
      </c>
      <c r="E175" s="67">
        <v>1.0</v>
      </c>
      <c r="F175" s="67">
        <v>48.0</v>
      </c>
      <c r="G175" s="66">
        <v>4.0</v>
      </c>
    </row>
    <row r="176">
      <c r="A176" s="66">
        <v>122505.0</v>
      </c>
      <c r="B176" s="65" t="s">
        <v>246</v>
      </c>
      <c r="C176" s="66">
        <v>1.0</v>
      </c>
      <c r="D176" s="65" t="s">
        <v>21</v>
      </c>
      <c r="E176" s="67">
        <v>5.0</v>
      </c>
      <c r="F176" s="67">
        <v>36.0</v>
      </c>
      <c r="G176" s="66">
        <v>5.0</v>
      </c>
    </row>
    <row r="177">
      <c r="A177" s="65" t="s">
        <v>1334</v>
      </c>
      <c r="B177" s="65" t="s">
        <v>2937</v>
      </c>
      <c r="C177" s="66">
        <v>5.0</v>
      </c>
      <c r="D177" s="65" t="s">
        <v>2881</v>
      </c>
      <c r="E177" s="67">
        <v>5.0</v>
      </c>
      <c r="F177" s="67">
        <v>36.0</v>
      </c>
      <c r="G177" s="66">
        <v>5.0</v>
      </c>
    </row>
    <row r="178">
      <c r="A178" s="66">
        <v>122704.0</v>
      </c>
      <c r="B178" s="65" t="s">
        <v>247</v>
      </c>
      <c r="C178" s="66">
        <v>4.0</v>
      </c>
      <c r="D178" s="65" t="s">
        <v>2881</v>
      </c>
      <c r="E178" s="67">
        <v>1.0</v>
      </c>
      <c r="F178" s="67">
        <v>48.0</v>
      </c>
      <c r="G178" s="66">
        <v>4.0</v>
      </c>
    </row>
    <row r="179">
      <c r="A179" s="66">
        <v>122705.0</v>
      </c>
      <c r="B179" s="65" t="s">
        <v>248</v>
      </c>
      <c r="C179" s="66">
        <v>1.0</v>
      </c>
      <c r="D179" s="65" t="s">
        <v>21</v>
      </c>
      <c r="E179" s="67">
        <v>5.0</v>
      </c>
      <c r="F179" s="67">
        <v>36.0</v>
      </c>
      <c r="G179" s="66">
        <v>5.0</v>
      </c>
    </row>
    <row r="180">
      <c r="A180" s="69">
        <v>123004.0</v>
      </c>
      <c r="B180" s="68" t="s">
        <v>249</v>
      </c>
      <c r="C180" s="69">
        <v>4.0</v>
      </c>
      <c r="D180" s="68" t="s">
        <v>2881</v>
      </c>
      <c r="E180" s="70">
        <v>1.0</v>
      </c>
      <c r="F180" s="70">
        <v>48.0</v>
      </c>
      <c r="G180" s="69">
        <v>4.0</v>
      </c>
    </row>
    <row r="181">
      <c r="A181" s="68" t="s">
        <v>1344</v>
      </c>
      <c r="B181" s="68" t="s">
        <v>1345</v>
      </c>
      <c r="C181" s="69">
        <v>1.0</v>
      </c>
      <c r="D181" s="68" t="s">
        <v>28</v>
      </c>
      <c r="E181" s="70">
        <v>1.0</v>
      </c>
      <c r="F181" s="70">
        <v>48.0</v>
      </c>
      <c r="G181" s="69">
        <v>4.0</v>
      </c>
    </row>
    <row r="182">
      <c r="A182" s="66">
        <v>123005.0</v>
      </c>
      <c r="B182" s="65" t="s">
        <v>250</v>
      </c>
      <c r="C182" s="66">
        <v>1.0</v>
      </c>
      <c r="D182" s="65" t="s">
        <v>21</v>
      </c>
      <c r="E182" s="67">
        <v>5.0</v>
      </c>
      <c r="F182" s="67">
        <v>36.0</v>
      </c>
      <c r="G182" s="66">
        <v>5.0</v>
      </c>
    </row>
    <row r="183">
      <c r="A183" s="65" t="s">
        <v>1349</v>
      </c>
      <c r="B183" s="65" t="s">
        <v>1350</v>
      </c>
      <c r="C183" s="66">
        <v>1.0</v>
      </c>
      <c r="D183" s="65" t="s">
        <v>21</v>
      </c>
      <c r="E183" s="67">
        <v>5.0</v>
      </c>
      <c r="F183" s="67">
        <v>36.0</v>
      </c>
      <c r="G183" s="66">
        <v>5.0</v>
      </c>
    </row>
    <row r="184">
      <c r="A184" s="66">
        <v>123804.0</v>
      </c>
      <c r="B184" s="65" t="s">
        <v>252</v>
      </c>
      <c r="C184" s="66">
        <v>4.0</v>
      </c>
      <c r="D184" s="65" t="s">
        <v>2881</v>
      </c>
      <c r="E184" s="67">
        <v>1.0</v>
      </c>
      <c r="F184" s="67">
        <v>48.0</v>
      </c>
      <c r="G184" s="66">
        <v>4.0</v>
      </c>
    </row>
    <row r="185">
      <c r="A185" s="66">
        <v>123805.0</v>
      </c>
      <c r="B185" s="65" t="s">
        <v>253</v>
      </c>
      <c r="C185" s="66">
        <v>1.0</v>
      </c>
      <c r="D185" s="65" t="s">
        <v>21</v>
      </c>
      <c r="E185" s="67">
        <v>5.0</v>
      </c>
      <c r="F185" s="67">
        <v>36.0</v>
      </c>
      <c r="G185" s="66">
        <v>5.0</v>
      </c>
    </row>
    <row r="186">
      <c r="A186" s="66">
        <v>124004.0</v>
      </c>
      <c r="B186" s="65" t="s">
        <v>254</v>
      </c>
      <c r="C186" s="66">
        <v>4.0</v>
      </c>
      <c r="D186" s="65" t="s">
        <v>2881</v>
      </c>
      <c r="E186" s="67">
        <v>1.0</v>
      </c>
      <c r="F186" s="67">
        <v>48.0</v>
      </c>
      <c r="G186" s="66">
        <v>4.0</v>
      </c>
    </row>
    <row r="187">
      <c r="A187" s="66">
        <v>124104.0</v>
      </c>
      <c r="B187" s="65" t="s">
        <v>255</v>
      </c>
      <c r="C187" s="66">
        <v>4.0</v>
      </c>
      <c r="D187" s="65" t="s">
        <v>2881</v>
      </c>
      <c r="E187" s="67">
        <v>1.0</v>
      </c>
      <c r="F187" s="67">
        <v>48.0</v>
      </c>
      <c r="G187" s="66">
        <v>4.0</v>
      </c>
    </row>
    <row r="188">
      <c r="A188" s="65" t="s">
        <v>1351</v>
      </c>
      <c r="B188" s="65" t="s">
        <v>2938</v>
      </c>
      <c r="C188" s="66">
        <v>4.0</v>
      </c>
      <c r="D188" s="65" t="s">
        <v>2881</v>
      </c>
      <c r="E188" s="67">
        <v>1.0</v>
      </c>
      <c r="F188" s="67">
        <v>48.0</v>
      </c>
      <c r="G188" s="66">
        <v>4.0</v>
      </c>
    </row>
    <row r="189">
      <c r="A189" s="66">
        <v>124105.0</v>
      </c>
      <c r="B189" s="65" t="s">
        <v>256</v>
      </c>
      <c r="C189" s="66">
        <v>1.0</v>
      </c>
      <c r="D189" s="65" t="s">
        <v>21</v>
      </c>
      <c r="E189" s="67">
        <v>5.0</v>
      </c>
      <c r="F189" s="67">
        <v>36.0</v>
      </c>
      <c r="G189" s="66">
        <v>5.0</v>
      </c>
    </row>
    <row r="190">
      <c r="A190" s="66">
        <v>124155.0</v>
      </c>
      <c r="B190" s="65" t="s">
        <v>257</v>
      </c>
      <c r="C190" s="66">
        <v>1.0</v>
      </c>
      <c r="D190" s="65" t="s">
        <v>297</v>
      </c>
      <c r="E190" s="71" t="s">
        <v>2904</v>
      </c>
      <c r="F190" s="67">
        <v>1.0</v>
      </c>
      <c r="G190" s="66">
        <v>55.0</v>
      </c>
    </row>
    <row r="191">
      <c r="A191" s="66">
        <v>125955.0</v>
      </c>
      <c r="B191" s="65" t="s">
        <v>259</v>
      </c>
      <c r="C191" s="66">
        <v>55.0</v>
      </c>
      <c r="D191" s="65" t="s">
        <v>2881</v>
      </c>
      <c r="E191" s="71" t="s">
        <v>2904</v>
      </c>
      <c r="F191" s="67">
        <v>1.0</v>
      </c>
      <c r="G191" s="67">
        <v>55.0</v>
      </c>
    </row>
    <row r="192">
      <c r="A192" s="66">
        <v>127004.0</v>
      </c>
      <c r="B192" s="65" t="s">
        <v>262</v>
      </c>
      <c r="C192" s="66">
        <v>4.0</v>
      </c>
      <c r="D192" s="65" t="s">
        <v>2881</v>
      </c>
      <c r="E192" s="67">
        <v>1.0</v>
      </c>
      <c r="F192" s="67">
        <v>48.0</v>
      </c>
      <c r="G192" s="66">
        <v>4.0</v>
      </c>
    </row>
    <row r="193">
      <c r="A193" s="66">
        <v>127005.0</v>
      </c>
      <c r="B193" s="65" t="s">
        <v>263</v>
      </c>
      <c r="C193" s="66">
        <v>1.0</v>
      </c>
      <c r="D193" s="65" t="s">
        <v>21</v>
      </c>
      <c r="E193" s="67">
        <v>5.0</v>
      </c>
      <c r="F193" s="67">
        <v>36.0</v>
      </c>
      <c r="G193" s="66">
        <v>5.0</v>
      </c>
    </row>
    <row r="194">
      <c r="A194" s="66">
        <v>127204.0</v>
      </c>
      <c r="B194" s="65" t="s">
        <v>266</v>
      </c>
      <c r="C194" s="66">
        <v>4.0</v>
      </c>
      <c r="D194" s="65" t="s">
        <v>2881</v>
      </c>
      <c r="E194" s="67">
        <v>1.0</v>
      </c>
      <c r="F194" s="67">
        <v>48.0</v>
      </c>
      <c r="G194" s="66">
        <v>4.0</v>
      </c>
    </row>
    <row r="195">
      <c r="A195" s="66">
        <v>127205.0</v>
      </c>
      <c r="B195" s="65" t="s">
        <v>267</v>
      </c>
      <c r="C195" s="66">
        <v>5.0</v>
      </c>
      <c r="D195" s="65" t="s">
        <v>2881</v>
      </c>
      <c r="E195" s="67">
        <v>5.0</v>
      </c>
      <c r="F195" s="67">
        <v>36.0</v>
      </c>
      <c r="G195" s="66">
        <v>5.0</v>
      </c>
    </row>
    <row r="196">
      <c r="A196" s="66">
        <v>127304.0</v>
      </c>
      <c r="B196" s="65" t="s">
        <v>268</v>
      </c>
      <c r="C196" s="66">
        <v>4.0</v>
      </c>
      <c r="D196" s="65" t="s">
        <v>2881</v>
      </c>
      <c r="E196" s="67">
        <v>1.0</v>
      </c>
      <c r="F196" s="67">
        <v>48.0</v>
      </c>
      <c r="G196" s="66">
        <v>4.0</v>
      </c>
    </row>
    <row r="197">
      <c r="A197" s="65" t="s">
        <v>1365</v>
      </c>
      <c r="B197" s="65" t="s">
        <v>1366</v>
      </c>
      <c r="C197" s="66">
        <v>4.0</v>
      </c>
      <c r="D197" s="65" t="s">
        <v>2881</v>
      </c>
      <c r="E197" s="67">
        <v>1.0</v>
      </c>
      <c r="F197" s="67">
        <v>48.0</v>
      </c>
      <c r="G197" s="66">
        <v>4.0</v>
      </c>
    </row>
    <row r="198">
      <c r="A198" s="66">
        <v>127604.0</v>
      </c>
      <c r="B198" s="65" t="s">
        <v>269</v>
      </c>
      <c r="C198" s="66">
        <v>4.0</v>
      </c>
      <c r="D198" s="65" t="s">
        <v>2881</v>
      </c>
      <c r="E198" s="67">
        <v>1.0</v>
      </c>
      <c r="F198" s="67">
        <v>48.0</v>
      </c>
      <c r="G198" s="66">
        <v>4.0</v>
      </c>
    </row>
    <row r="199">
      <c r="A199" s="65" t="s">
        <v>2939</v>
      </c>
      <c r="B199" s="65" t="s">
        <v>2940</v>
      </c>
      <c r="C199" s="66">
        <v>4.0</v>
      </c>
      <c r="D199" s="65" t="s">
        <v>424</v>
      </c>
      <c r="E199" s="67">
        <v>1.0</v>
      </c>
      <c r="F199" s="67">
        <v>1.0</v>
      </c>
      <c r="G199" s="66">
        <v>4.0</v>
      </c>
    </row>
    <row r="200">
      <c r="A200" s="66">
        <v>127605.0</v>
      </c>
      <c r="B200" s="65" t="s">
        <v>270</v>
      </c>
      <c r="C200" s="66">
        <v>1.0</v>
      </c>
      <c r="D200" s="65" t="s">
        <v>21</v>
      </c>
      <c r="E200" s="67">
        <v>5.0</v>
      </c>
      <c r="F200" s="67">
        <v>36.0</v>
      </c>
      <c r="G200" s="66">
        <v>5.0</v>
      </c>
    </row>
    <row r="201">
      <c r="A201" s="66">
        <v>128504.0</v>
      </c>
      <c r="B201" s="65" t="s">
        <v>274</v>
      </c>
      <c r="C201" s="66">
        <v>4.0</v>
      </c>
      <c r="D201" s="65" t="s">
        <v>2881</v>
      </c>
      <c r="E201" s="67">
        <v>1.0</v>
      </c>
      <c r="F201" s="67">
        <v>48.0</v>
      </c>
      <c r="G201" s="66">
        <v>4.0</v>
      </c>
    </row>
    <row r="202">
      <c r="A202" s="66">
        <v>128505.0</v>
      </c>
      <c r="B202" s="65" t="s">
        <v>275</v>
      </c>
      <c r="C202" s="66">
        <v>5.0</v>
      </c>
      <c r="D202" s="65" t="s">
        <v>2881</v>
      </c>
      <c r="E202" s="67">
        <v>5.0</v>
      </c>
      <c r="F202" s="67">
        <v>36.0</v>
      </c>
      <c r="G202" s="66">
        <v>5.0</v>
      </c>
    </row>
    <row r="203">
      <c r="A203" s="66">
        <v>129604.0</v>
      </c>
      <c r="B203" s="65" t="s">
        <v>276</v>
      </c>
      <c r="C203" s="66">
        <v>4.0</v>
      </c>
      <c r="D203" s="65" t="s">
        <v>2881</v>
      </c>
      <c r="E203" s="67">
        <v>1.0</v>
      </c>
      <c r="F203" s="67">
        <v>48.0</v>
      </c>
      <c r="G203" s="66">
        <v>4.0</v>
      </c>
    </row>
    <row r="204">
      <c r="A204" s="66">
        <v>129704.0</v>
      </c>
      <c r="B204" s="65" t="s">
        <v>279</v>
      </c>
      <c r="C204" s="66">
        <v>4.0</v>
      </c>
      <c r="D204" s="65" t="s">
        <v>2881</v>
      </c>
      <c r="E204" s="67">
        <v>1.0</v>
      </c>
      <c r="F204" s="67">
        <v>48.0</v>
      </c>
      <c r="G204" s="66">
        <v>4.0</v>
      </c>
    </row>
    <row r="205">
      <c r="A205" s="66">
        <v>129732.0</v>
      </c>
      <c r="B205" s="65" t="s">
        <v>280</v>
      </c>
      <c r="C205" s="66">
        <v>12.0</v>
      </c>
      <c r="D205" s="65" t="s">
        <v>2895</v>
      </c>
      <c r="E205" s="67">
        <v>2.0</v>
      </c>
      <c r="F205" s="67">
        <v>44.0</v>
      </c>
      <c r="G205" s="66">
        <v>3.0</v>
      </c>
    </row>
    <row r="206">
      <c r="A206" s="66">
        <v>129904.0</v>
      </c>
      <c r="B206" s="65" t="s">
        <v>281</v>
      </c>
      <c r="C206" s="66">
        <v>4.0</v>
      </c>
      <c r="D206" s="65" t="s">
        <v>2881</v>
      </c>
      <c r="E206" s="67">
        <v>1.0</v>
      </c>
      <c r="F206" s="67">
        <v>48.0</v>
      </c>
      <c r="G206" s="66">
        <v>4.0</v>
      </c>
    </row>
    <row r="207">
      <c r="A207" s="66">
        <v>129932.0</v>
      </c>
      <c r="B207" s="65" t="s">
        <v>282</v>
      </c>
      <c r="C207" s="66">
        <v>12.0</v>
      </c>
      <c r="D207" s="65" t="s">
        <v>2895</v>
      </c>
      <c r="E207" s="67">
        <v>2.0</v>
      </c>
      <c r="F207" s="67">
        <v>44.0</v>
      </c>
      <c r="G207" s="66">
        <v>3.0</v>
      </c>
    </row>
    <row r="208">
      <c r="A208" s="66">
        <v>130404.0</v>
      </c>
      <c r="B208" s="65" t="s">
        <v>283</v>
      </c>
      <c r="C208" s="66">
        <v>4.0</v>
      </c>
      <c r="D208" s="65" t="s">
        <v>2881</v>
      </c>
      <c r="E208" s="67">
        <v>1.0</v>
      </c>
      <c r="F208" s="67">
        <v>48.0</v>
      </c>
      <c r="G208" s="66">
        <v>4.0</v>
      </c>
    </row>
    <row r="209">
      <c r="A209" s="65" t="s">
        <v>1388</v>
      </c>
      <c r="B209" s="65" t="s">
        <v>1389</v>
      </c>
      <c r="C209" s="66">
        <v>4.0</v>
      </c>
      <c r="D209" s="65" t="s">
        <v>719</v>
      </c>
      <c r="E209" s="67">
        <v>3.0</v>
      </c>
      <c r="F209" s="67">
        <v>100.0</v>
      </c>
      <c r="G209" s="66">
        <v>2.0</v>
      </c>
    </row>
    <row r="210">
      <c r="A210" s="66">
        <v>1.312049E7</v>
      </c>
      <c r="B210" s="65" t="s">
        <v>808</v>
      </c>
      <c r="C210" s="66">
        <v>4.0</v>
      </c>
      <c r="D210" s="65" t="s">
        <v>2881</v>
      </c>
      <c r="E210" s="67">
        <v>1.0</v>
      </c>
      <c r="F210" s="67">
        <v>48.0</v>
      </c>
      <c r="G210" s="66">
        <v>4.0</v>
      </c>
    </row>
    <row r="211">
      <c r="A211" s="66">
        <v>1.312559E7</v>
      </c>
      <c r="B211" s="65" t="s">
        <v>810</v>
      </c>
      <c r="C211" s="66">
        <v>1.0</v>
      </c>
      <c r="D211" s="65" t="s">
        <v>297</v>
      </c>
      <c r="E211" s="71" t="s">
        <v>2904</v>
      </c>
      <c r="F211" s="67">
        <v>1.0</v>
      </c>
      <c r="G211" s="66">
        <v>55.0</v>
      </c>
    </row>
    <row r="212">
      <c r="A212" s="66">
        <v>1.313049E7</v>
      </c>
      <c r="B212" s="65" t="s">
        <v>811</v>
      </c>
      <c r="C212" s="66">
        <v>4.0</v>
      </c>
      <c r="D212" s="65" t="s">
        <v>2881</v>
      </c>
      <c r="E212" s="67">
        <v>1.0</v>
      </c>
      <c r="F212" s="67">
        <v>48.0</v>
      </c>
      <c r="G212" s="66">
        <v>4.0</v>
      </c>
    </row>
    <row r="213">
      <c r="A213" s="65" t="s">
        <v>1394</v>
      </c>
      <c r="B213" s="65" t="s">
        <v>1395</v>
      </c>
      <c r="C213" s="66">
        <v>1.0</v>
      </c>
      <c r="D213" s="65" t="s">
        <v>28</v>
      </c>
      <c r="E213" s="67">
        <v>1.0</v>
      </c>
      <c r="F213" s="67">
        <v>48.0</v>
      </c>
      <c r="G213" s="66">
        <v>4.0</v>
      </c>
    </row>
    <row r="214">
      <c r="A214" s="65" t="s">
        <v>1396</v>
      </c>
      <c r="B214" s="65" t="s">
        <v>1397</v>
      </c>
      <c r="C214" s="66">
        <v>4.0</v>
      </c>
      <c r="D214" s="65" t="s">
        <v>2881</v>
      </c>
      <c r="E214" s="67">
        <v>1.0</v>
      </c>
      <c r="F214" s="67">
        <v>48.0</v>
      </c>
      <c r="G214" s="66">
        <v>4.0</v>
      </c>
    </row>
    <row r="215">
      <c r="A215" s="66">
        <v>131305.0</v>
      </c>
      <c r="B215" s="65" t="s">
        <v>289</v>
      </c>
      <c r="C215" s="66">
        <v>1.0</v>
      </c>
      <c r="D215" s="65" t="s">
        <v>21</v>
      </c>
      <c r="E215" s="67">
        <v>5.0</v>
      </c>
      <c r="F215" s="67">
        <v>36.0</v>
      </c>
      <c r="G215" s="66">
        <v>5.0</v>
      </c>
    </row>
    <row r="216">
      <c r="A216" s="66">
        <v>1313055.0</v>
      </c>
      <c r="B216" s="65" t="s">
        <v>729</v>
      </c>
      <c r="C216" s="66">
        <v>1.0</v>
      </c>
      <c r="D216" s="65" t="s">
        <v>297</v>
      </c>
      <c r="E216" s="71" t="s">
        <v>2904</v>
      </c>
      <c r="F216" s="67">
        <v>1.0</v>
      </c>
      <c r="G216" s="66">
        <v>55.0</v>
      </c>
    </row>
    <row r="217">
      <c r="A217" s="65" t="s">
        <v>1398</v>
      </c>
      <c r="B217" s="65" t="s">
        <v>1399</v>
      </c>
      <c r="C217" s="66">
        <v>12.0</v>
      </c>
      <c r="D217" s="65" t="s">
        <v>2895</v>
      </c>
      <c r="E217" s="67">
        <v>2.0</v>
      </c>
      <c r="F217" s="67">
        <v>44.0</v>
      </c>
      <c r="G217" s="66">
        <v>3.0</v>
      </c>
    </row>
    <row r="218">
      <c r="A218" s="65" t="s">
        <v>1401</v>
      </c>
      <c r="B218" s="65" t="s">
        <v>1402</v>
      </c>
      <c r="C218" s="66">
        <v>1.0</v>
      </c>
      <c r="D218" s="65" t="s">
        <v>28</v>
      </c>
      <c r="E218" s="67">
        <v>3.0</v>
      </c>
      <c r="F218" s="67">
        <v>36.0</v>
      </c>
      <c r="G218" s="66">
        <v>5.0</v>
      </c>
    </row>
    <row r="219">
      <c r="A219" s="66">
        <v>131704.0</v>
      </c>
      <c r="B219" s="65" t="s">
        <v>294</v>
      </c>
      <c r="C219" s="66">
        <v>4.0</v>
      </c>
      <c r="D219" s="65" t="s">
        <v>2881</v>
      </c>
      <c r="E219" s="67">
        <v>1.0</v>
      </c>
      <c r="F219" s="67">
        <v>48.0</v>
      </c>
      <c r="G219" s="66">
        <v>4.0</v>
      </c>
    </row>
    <row r="220">
      <c r="A220" s="65" t="s">
        <v>1405</v>
      </c>
      <c r="B220" s="65" t="s">
        <v>1406</v>
      </c>
      <c r="C220" s="66">
        <v>4.0</v>
      </c>
      <c r="D220" s="65" t="s">
        <v>2881</v>
      </c>
      <c r="E220" s="67">
        <v>1.0</v>
      </c>
      <c r="F220" s="67">
        <v>48.0</v>
      </c>
      <c r="G220" s="66">
        <v>4.0</v>
      </c>
    </row>
    <row r="221">
      <c r="A221" s="66">
        <v>133032.0</v>
      </c>
      <c r="B221" s="65" t="s">
        <v>1407</v>
      </c>
      <c r="C221" s="66">
        <v>12.0</v>
      </c>
      <c r="D221" s="65" t="s">
        <v>2895</v>
      </c>
      <c r="E221" s="67">
        <v>2.0</v>
      </c>
      <c r="F221" s="67">
        <v>44.0</v>
      </c>
      <c r="G221" s="66">
        <v>3.0</v>
      </c>
    </row>
    <row r="222">
      <c r="A222" s="65" t="s">
        <v>295</v>
      </c>
      <c r="B222" s="65" t="s">
        <v>2941</v>
      </c>
      <c r="C222" s="66">
        <v>1.0</v>
      </c>
      <c r="D222" s="65" t="s">
        <v>297</v>
      </c>
      <c r="E222" s="71" t="s">
        <v>2904</v>
      </c>
      <c r="F222" s="67">
        <v>1.0</v>
      </c>
      <c r="G222" s="66">
        <v>55.0</v>
      </c>
    </row>
    <row r="223">
      <c r="A223" s="66">
        <v>140004.0</v>
      </c>
      <c r="B223" s="65" t="s">
        <v>298</v>
      </c>
      <c r="C223" s="66">
        <v>4.0</v>
      </c>
      <c r="D223" s="65" t="s">
        <v>2881</v>
      </c>
      <c r="E223" s="67">
        <v>1.0</v>
      </c>
      <c r="F223" s="67">
        <v>48.0</v>
      </c>
      <c r="G223" s="66">
        <v>4.0</v>
      </c>
    </row>
    <row r="224">
      <c r="A224" s="65" t="s">
        <v>1416</v>
      </c>
      <c r="B224" s="65" t="s">
        <v>1417</v>
      </c>
      <c r="C224" s="66">
        <v>4.0</v>
      </c>
      <c r="D224" s="65" t="s">
        <v>2881</v>
      </c>
      <c r="E224" s="67">
        <v>1.0</v>
      </c>
      <c r="F224" s="67">
        <v>48.0</v>
      </c>
      <c r="G224" s="66">
        <v>4.0</v>
      </c>
    </row>
    <row r="225">
      <c r="A225" s="69">
        <v>140032.0</v>
      </c>
      <c r="B225" s="68" t="s">
        <v>300</v>
      </c>
      <c r="C225" s="69">
        <v>12.0</v>
      </c>
      <c r="D225" s="68" t="s">
        <v>2895</v>
      </c>
      <c r="E225" s="70">
        <v>2.0</v>
      </c>
      <c r="F225" s="70">
        <v>44.0</v>
      </c>
      <c r="G225" s="69">
        <v>3.0</v>
      </c>
    </row>
    <row r="226">
      <c r="A226" s="65" t="s">
        <v>1423</v>
      </c>
      <c r="B226" s="65" t="s">
        <v>1424</v>
      </c>
      <c r="C226" s="66">
        <v>3.0</v>
      </c>
      <c r="D226" s="65" t="s">
        <v>2881</v>
      </c>
      <c r="E226" s="67">
        <v>2.0</v>
      </c>
      <c r="F226" s="67">
        <v>55.0</v>
      </c>
      <c r="G226" s="66">
        <v>3.0</v>
      </c>
    </row>
    <row r="227">
      <c r="A227" s="66">
        <v>140055.0</v>
      </c>
      <c r="B227" s="65" t="s">
        <v>303</v>
      </c>
      <c r="C227" s="66">
        <v>1.0</v>
      </c>
      <c r="D227" s="65" t="s">
        <v>297</v>
      </c>
      <c r="E227" s="71" t="s">
        <v>2904</v>
      </c>
      <c r="F227" s="67">
        <v>1.0</v>
      </c>
      <c r="G227" s="66">
        <v>55.0</v>
      </c>
    </row>
    <row r="228">
      <c r="A228" s="65" t="s">
        <v>1425</v>
      </c>
      <c r="B228" s="65" t="s">
        <v>2942</v>
      </c>
      <c r="C228" s="66">
        <v>1.0</v>
      </c>
      <c r="D228" s="65" t="s">
        <v>28</v>
      </c>
      <c r="E228" s="67">
        <v>1.0</v>
      </c>
      <c r="F228" s="67">
        <v>48.0</v>
      </c>
      <c r="G228" s="66">
        <v>4.0</v>
      </c>
    </row>
    <row r="229">
      <c r="A229" s="65" t="s">
        <v>1428</v>
      </c>
      <c r="B229" s="65" t="s">
        <v>2943</v>
      </c>
      <c r="C229" s="66">
        <v>1.0</v>
      </c>
      <c r="D229" s="65" t="s">
        <v>28</v>
      </c>
      <c r="E229" s="67">
        <v>2.0</v>
      </c>
      <c r="F229" s="67">
        <v>44.0</v>
      </c>
      <c r="G229" s="66">
        <v>3.0</v>
      </c>
    </row>
    <row r="230">
      <c r="A230" s="66">
        <v>140504.0</v>
      </c>
      <c r="B230" s="65" t="s">
        <v>305</v>
      </c>
      <c r="C230" s="66">
        <v>4.0</v>
      </c>
      <c r="D230" s="65" t="s">
        <v>2881</v>
      </c>
      <c r="E230" s="67">
        <v>1.0</v>
      </c>
      <c r="F230" s="67">
        <v>48.0</v>
      </c>
      <c r="G230" s="66">
        <v>4.0</v>
      </c>
    </row>
    <row r="231">
      <c r="A231" s="66">
        <v>140604.0</v>
      </c>
      <c r="B231" s="65" t="s">
        <v>307</v>
      </c>
      <c r="C231" s="66">
        <v>4.0</v>
      </c>
      <c r="D231" s="65" t="s">
        <v>2881</v>
      </c>
      <c r="E231" s="67">
        <v>1.0</v>
      </c>
      <c r="F231" s="67">
        <v>48.0</v>
      </c>
      <c r="G231" s="66">
        <v>4.0</v>
      </c>
    </row>
    <row r="232">
      <c r="A232" s="66">
        <v>141004.0</v>
      </c>
      <c r="B232" s="65" t="s">
        <v>309</v>
      </c>
      <c r="C232" s="66">
        <v>4.0</v>
      </c>
      <c r="D232" s="65" t="s">
        <v>2881</v>
      </c>
      <c r="E232" s="67">
        <v>1.0</v>
      </c>
      <c r="F232" s="67">
        <v>48.0</v>
      </c>
      <c r="G232" s="66">
        <v>4.0</v>
      </c>
    </row>
    <row r="233">
      <c r="A233" s="65" t="s">
        <v>1434</v>
      </c>
      <c r="B233" s="65" t="s">
        <v>1435</v>
      </c>
      <c r="C233" s="66">
        <v>4.0</v>
      </c>
      <c r="D233" s="65" t="s">
        <v>2881</v>
      </c>
      <c r="E233" s="67">
        <v>1.0</v>
      </c>
      <c r="F233" s="67">
        <v>48.0</v>
      </c>
      <c r="G233" s="66">
        <v>4.0</v>
      </c>
    </row>
    <row r="234">
      <c r="A234" s="65" t="s">
        <v>1437</v>
      </c>
      <c r="B234" s="65" t="s">
        <v>2944</v>
      </c>
      <c r="C234" s="66">
        <v>1.0</v>
      </c>
      <c r="D234" s="65" t="s">
        <v>28</v>
      </c>
      <c r="E234" s="67">
        <v>1.0</v>
      </c>
      <c r="F234" s="67">
        <v>48.0</v>
      </c>
      <c r="G234" s="66">
        <v>4.0</v>
      </c>
    </row>
    <row r="235">
      <c r="A235" s="65" t="s">
        <v>1442</v>
      </c>
      <c r="B235" s="65" t="s">
        <v>1443</v>
      </c>
      <c r="C235" s="66">
        <v>4.0</v>
      </c>
      <c r="D235" s="65" t="s">
        <v>2881</v>
      </c>
      <c r="E235" s="67">
        <v>1.0</v>
      </c>
      <c r="F235" s="67">
        <v>48.0</v>
      </c>
      <c r="G235" s="66">
        <v>4.0</v>
      </c>
    </row>
    <row r="236">
      <c r="A236" s="65" t="s">
        <v>1448</v>
      </c>
      <c r="B236" s="65" t="s">
        <v>1449</v>
      </c>
      <c r="C236" s="66">
        <v>4.0</v>
      </c>
      <c r="D236" s="65" t="s">
        <v>2881</v>
      </c>
      <c r="E236" s="67">
        <v>1.0</v>
      </c>
      <c r="F236" s="67">
        <v>48.0</v>
      </c>
      <c r="G236" s="66">
        <v>4.0</v>
      </c>
    </row>
    <row r="237">
      <c r="A237" s="66">
        <v>141032.0</v>
      </c>
      <c r="B237" s="65" t="s">
        <v>310</v>
      </c>
      <c r="C237" s="66">
        <v>12.0</v>
      </c>
      <c r="D237" s="65" t="s">
        <v>2895</v>
      </c>
      <c r="E237" s="67">
        <v>2.0</v>
      </c>
      <c r="F237" s="67">
        <v>44.0</v>
      </c>
      <c r="G237" s="66">
        <v>3.0</v>
      </c>
    </row>
    <row r="238">
      <c r="A238" s="65" t="s">
        <v>1461</v>
      </c>
      <c r="B238" s="65" t="s">
        <v>1462</v>
      </c>
      <c r="C238" s="66">
        <v>4.0</v>
      </c>
      <c r="D238" s="65" t="s">
        <v>2881</v>
      </c>
      <c r="E238" s="67">
        <v>1.0</v>
      </c>
      <c r="F238" s="67">
        <v>48.0</v>
      </c>
      <c r="G238" s="66">
        <v>4.0</v>
      </c>
    </row>
    <row r="239">
      <c r="A239" s="65" t="s">
        <v>1467</v>
      </c>
      <c r="B239" s="65" t="s">
        <v>1468</v>
      </c>
      <c r="C239" s="66">
        <v>1.0</v>
      </c>
      <c r="D239" s="65" t="s">
        <v>28</v>
      </c>
      <c r="E239" s="67">
        <v>1.0</v>
      </c>
      <c r="F239" s="67">
        <v>48.0</v>
      </c>
      <c r="G239" s="66">
        <v>4.0</v>
      </c>
    </row>
    <row r="240">
      <c r="A240" s="65" t="s">
        <v>1470</v>
      </c>
      <c r="B240" s="65" t="s">
        <v>1471</v>
      </c>
      <c r="C240" s="66">
        <v>4.0</v>
      </c>
      <c r="D240" s="65" t="s">
        <v>2881</v>
      </c>
      <c r="E240" s="67">
        <v>1.0</v>
      </c>
      <c r="F240" s="67">
        <v>48.0</v>
      </c>
      <c r="G240" s="66">
        <v>4.0</v>
      </c>
    </row>
    <row r="241">
      <c r="A241" s="65" t="s">
        <v>1472</v>
      </c>
      <c r="B241" s="65" t="s">
        <v>1473</v>
      </c>
      <c r="C241" s="66">
        <v>1.0</v>
      </c>
      <c r="D241" s="65" t="s">
        <v>28</v>
      </c>
      <c r="E241" s="67">
        <v>1.0</v>
      </c>
      <c r="F241" s="67">
        <v>48.0</v>
      </c>
      <c r="G241" s="66">
        <v>4.0</v>
      </c>
    </row>
    <row r="242">
      <c r="A242" s="65" t="s">
        <v>1476</v>
      </c>
      <c r="B242" s="65" t="s">
        <v>1477</v>
      </c>
      <c r="C242" s="66">
        <v>4.0</v>
      </c>
      <c r="D242" s="65" t="s">
        <v>2881</v>
      </c>
      <c r="E242" s="67">
        <v>1.0</v>
      </c>
      <c r="F242" s="67">
        <v>48.0</v>
      </c>
      <c r="G242" s="66">
        <v>4.0</v>
      </c>
    </row>
    <row r="243">
      <c r="A243" s="65" t="s">
        <v>1480</v>
      </c>
      <c r="B243" s="65" t="s">
        <v>1481</v>
      </c>
      <c r="C243" s="66">
        <v>4.0</v>
      </c>
      <c r="D243" s="65" t="s">
        <v>2881</v>
      </c>
      <c r="E243" s="67">
        <v>1.0</v>
      </c>
      <c r="F243" s="67">
        <v>48.0</v>
      </c>
      <c r="G243" s="66">
        <v>4.0</v>
      </c>
    </row>
    <row r="244">
      <c r="A244" s="66">
        <v>141532.0</v>
      </c>
      <c r="B244" s="65" t="s">
        <v>311</v>
      </c>
      <c r="C244" s="66">
        <v>12.0</v>
      </c>
      <c r="D244" s="65" t="s">
        <v>2895</v>
      </c>
      <c r="E244" s="67">
        <v>2.0</v>
      </c>
      <c r="F244" s="67">
        <v>44.0</v>
      </c>
      <c r="G244" s="66">
        <v>3.0</v>
      </c>
    </row>
    <row r="245">
      <c r="A245" s="65" t="s">
        <v>2945</v>
      </c>
      <c r="B245" s="65" t="s">
        <v>2946</v>
      </c>
      <c r="C245" s="66">
        <v>1.0</v>
      </c>
      <c r="D245" s="65" t="s">
        <v>28</v>
      </c>
      <c r="E245" s="67">
        <v>0.0</v>
      </c>
      <c r="F245" s="67">
        <v>1.0</v>
      </c>
      <c r="G245" s="66">
        <v>1.0</v>
      </c>
    </row>
    <row r="246">
      <c r="A246" s="66">
        <v>141632.0</v>
      </c>
      <c r="B246" s="65" t="s">
        <v>321</v>
      </c>
      <c r="C246" s="66">
        <v>12.0</v>
      </c>
      <c r="D246" s="65" t="s">
        <v>2895</v>
      </c>
      <c r="E246" s="67">
        <v>2.0</v>
      </c>
      <c r="F246" s="67">
        <v>44.0</v>
      </c>
      <c r="G246" s="66">
        <v>3.0</v>
      </c>
    </row>
    <row r="247">
      <c r="A247" s="65" t="s">
        <v>1484</v>
      </c>
      <c r="B247" s="65" t="s">
        <v>1485</v>
      </c>
      <c r="C247" s="66">
        <v>1.0</v>
      </c>
      <c r="D247" s="65" t="s">
        <v>28</v>
      </c>
      <c r="E247" s="67">
        <v>2.0</v>
      </c>
      <c r="F247" s="67">
        <v>44.0</v>
      </c>
      <c r="G247" s="66">
        <v>3.0</v>
      </c>
    </row>
    <row r="248">
      <c r="A248" s="68" t="s">
        <v>1488</v>
      </c>
      <c r="B248" s="68" t="s">
        <v>1489</v>
      </c>
      <c r="C248" s="69">
        <v>3.0</v>
      </c>
      <c r="D248" s="68" t="s">
        <v>2881</v>
      </c>
      <c r="E248" s="70">
        <v>2.0</v>
      </c>
      <c r="F248" s="70">
        <v>55.0</v>
      </c>
      <c r="G248" s="69">
        <v>3.0</v>
      </c>
    </row>
    <row r="249">
      <c r="A249" s="66">
        <v>141804.0</v>
      </c>
      <c r="B249" s="65" t="s">
        <v>323</v>
      </c>
      <c r="C249" s="66">
        <v>1.0</v>
      </c>
      <c r="D249" s="65" t="s">
        <v>28</v>
      </c>
      <c r="E249" s="67">
        <v>1.0</v>
      </c>
      <c r="F249" s="67">
        <v>48.0</v>
      </c>
      <c r="G249" s="66">
        <v>4.0</v>
      </c>
    </row>
    <row r="250">
      <c r="A250" s="65" t="s">
        <v>1496</v>
      </c>
      <c r="B250" s="65" t="s">
        <v>1497</v>
      </c>
      <c r="C250" s="66">
        <v>4.0</v>
      </c>
      <c r="D250" s="65" t="s">
        <v>2881</v>
      </c>
      <c r="E250" s="67">
        <v>1.0</v>
      </c>
      <c r="F250" s="67">
        <v>48.0</v>
      </c>
      <c r="G250" s="66">
        <v>4.0</v>
      </c>
    </row>
    <row r="251">
      <c r="A251" s="66">
        <v>142104.0</v>
      </c>
      <c r="B251" s="65" t="s">
        <v>325</v>
      </c>
      <c r="C251" s="66">
        <v>4.0</v>
      </c>
      <c r="D251" s="65" t="s">
        <v>2881</v>
      </c>
      <c r="E251" s="67">
        <v>1.0</v>
      </c>
      <c r="F251" s="67">
        <v>48.0</v>
      </c>
      <c r="G251" s="66">
        <v>4.0</v>
      </c>
    </row>
    <row r="252">
      <c r="A252" s="66">
        <v>142155.0</v>
      </c>
      <c r="B252" s="65" t="s">
        <v>326</v>
      </c>
      <c r="C252" s="66">
        <v>1.0</v>
      </c>
      <c r="D252" s="65" t="s">
        <v>297</v>
      </c>
      <c r="E252" s="71" t="s">
        <v>2904</v>
      </c>
      <c r="F252" s="67">
        <v>1.0</v>
      </c>
      <c r="G252" s="66">
        <v>55.0</v>
      </c>
    </row>
    <row r="253">
      <c r="A253" s="66">
        <v>142304.0</v>
      </c>
      <c r="B253" s="65" t="s">
        <v>327</v>
      </c>
      <c r="C253" s="66">
        <v>4.0</v>
      </c>
      <c r="D253" s="65" t="s">
        <v>2881</v>
      </c>
      <c r="E253" s="67">
        <v>1.0</v>
      </c>
      <c r="F253" s="67">
        <v>48.0</v>
      </c>
      <c r="G253" s="66">
        <v>4.0</v>
      </c>
    </row>
    <row r="254">
      <c r="A254" s="66">
        <v>142704.0</v>
      </c>
      <c r="B254" s="65" t="s">
        <v>328</v>
      </c>
      <c r="C254" s="66">
        <v>4.0</v>
      </c>
      <c r="D254" s="65" t="s">
        <v>2881</v>
      </c>
      <c r="E254" s="67">
        <v>1.0</v>
      </c>
      <c r="F254" s="67">
        <v>48.0</v>
      </c>
      <c r="G254" s="66">
        <v>4.0</v>
      </c>
    </row>
    <row r="255">
      <c r="A255" s="66">
        <v>142755.0</v>
      </c>
      <c r="B255" s="65" t="s">
        <v>329</v>
      </c>
      <c r="C255" s="66">
        <v>1.0</v>
      </c>
      <c r="D255" s="65" t="s">
        <v>297</v>
      </c>
      <c r="E255" s="71" t="s">
        <v>2904</v>
      </c>
      <c r="F255" s="67">
        <v>1.0</v>
      </c>
      <c r="G255" s="66">
        <v>55.0</v>
      </c>
    </row>
    <row r="256">
      <c r="A256" s="66">
        <v>143204.0</v>
      </c>
      <c r="B256" s="65" t="s">
        <v>332</v>
      </c>
      <c r="C256" s="66">
        <v>4.0</v>
      </c>
      <c r="D256" s="65" t="s">
        <v>2881</v>
      </c>
      <c r="E256" s="67">
        <v>1.0</v>
      </c>
      <c r="F256" s="67">
        <v>48.0</v>
      </c>
      <c r="G256" s="66">
        <v>4.0</v>
      </c>
    </row>
    <row r="257">
      <c r="A257" s="65" t="s">
        <v>1511</v>
      </c>
      <c r="B257" s="65" t="s">
        <v>1512</v>
      </c>
      <c r="C257" s="66">
        <v>1.0</v>
      </c>
      <c r="D257" s="65" t="s">
        <v>28</v>
      </c>
      <c r="E257" s="67">
        <v>1.0</v>
      </c>
      <c r="F257" s="67">
        <v>48.0</v>
      </c>
      <c r="G257" s="66">
        <v>4.0</v>
      </c>
    </row>
    <row r="258">
      <c r="A258" s="65" t="s">
        <v>1513</v>
      </c>
      <c r="B258" s="65" t="s">
        <v>1514</v>
      </c>
      <c r="C258" s="66">
        <v>4.0</v>
      </c>
      <c r="D258" s="65" t="s">
        <v>2881</v>
      </c>
      <c r="E258" s="67">
        <v>1.0</v>
      </c>
      <c r="F258" s="67">
        <v>48.0</v>
      </c>
      <c r="G258" s="66">
        <v>4.0</v>
      </c>
    </row>
    <row r="259">
      <c r="A259" s="65" t="s">
        <v>1521</v>
      </c>
      <c r="B259" s="65" t="s">
        <v>1522</v>
      </c>
      <c r="C259" s="66">
        <v>4.0</v>
      </c>
      <c r="D259" s="65" t="s">
        <v>719</v>
      </c>
      <c r="E259" s="67">
        <v>3.0</v>
      </c>
      <c r="F259" s="67">
        <v>100.0</v>
      </c>
      <c r="G259" s="66">
        <v>2.0</v>
      </c>
    </row>
    <row r="260">
      <c r="A260" s="66">
        <v>143504.0</v>
      </c>
      <c r="B260" s="65" t="s">
        <v>335</v>
      </c>
      <c r="C260" s="66">
        <v>4.0</v>
      </c>
      <c r="D260" s="65" t="s">
        <v>2881</v>
      </c>
      <c r="E260" s="67">
        <v>1.0</v>
      </c>
      <c r="F260" s="67">
        <v>48.0</v>
      </c>
      <c r="G260" s="66">
        <v>4.0</v>
      </c>
    </row>
    <row r="261">
      <c r="A261" s="69">
        <v>143532.0</v>
      </c>
      <c r="B261" s="68" t="s">
        <v>336</v>
      </c>
      <c r="C261" s="69">
        <v>12.0</v>
      </c>
      <c r="D261" s="68" t="s">
        <v>2895</v>
      </c>
      <c r="E261" s="70">
        <v>2.0</v>
      </c>
      <c r="F261" s="70">
        <v>44.0</v>
      </c>
      <c r="G261" s="69">
        <v>3.0</v>
      </c>
    </row>
    <row r="262">
      <c r="A262" s="68" t="s">
        <v>1529</v>
      </c>
      <c r="B262" s="68" t="s">
        <v>1530</v>
      </c>
      <c r="C262" s="69">
        <v>3.0</v>
      </c>
      <c r="D262" s="68" t="s">
        <v>2881</v>
      </c>
      <c r="E262" s="70">
        <v>2.0</v>
      </c>
      <c r="F262" s="70">
        <v>55.0</v>
      </c>
      <c r="G262" s="69">
        <v>3.0</v>
      </c>
    </row>
    <row r="263">
      <c r="A263" s="66">
        <v>145004.0</v>
      </c>
      <c r="B263" s="65" t="s">
        <v>337</v>
      </c>
      <c r="C263" s="66">
        <v>1.0</v>
      </c>
      <c r="D263" s="65" t="s">
        <v>28</v>
      </c>
      <c r="E263" s="67">
        <v>1.0</v>
      </c>
      <c r="F263" s="67">
        <v>48.0</v>
      </c>
      <c r="G263" s="66">
        <v>4.0</v>
      </c>
    </row>
    <row r="264">
      <c r="A264" s="65" t="s">
        <v>1531</v>
      </c>
      <c r="B264" s="65" t="s">
        <v>1532</v>
      </c>
      <c r="C264" s="66">
        <v>4.0</v>
      </c>
      <c r="D264" s="65" t="s">
        <v>719</v>
      </c>
      <c r="E264" s="67">
        <v>3.0</v>
      </c>
      <c r="F264" s="67">
        <v>100.0</v>
      </c>
      <c r="G264" s="66">
        <v>2.0</v>
      </c>
    </row>
    <row r="265">
      <c r="A265" s="65" t="s">
        <v>1537</v>
      </c>
      <c r="B265" s="65" t="s">
        <v>2947</v>
      </c>
      <c r="C265" s="66">
        <v>1.0</v>
      </c>
      <c r="D265" s="65" t="s">
        <v>297</v>
      </c>
      <c r="E265" s="71" t="s">
        <v>2904</v>
      </c>
      <c r="F265" s="67">
        <v>1.0</v>
      </c>
      <c r="G265" s="66">
        <v>55.0</v>
      </c>
    </row>
    <row r="266">
      <c r="A266" s="69">
        <v>145204.0</v>
      </c>
      <c r="B266" s="68" t="s">
        <v>347</v>
      </c>
      <c r="C266" s="69">
        <v>4.0</v>
      </c>
      <c r="D266" s="68" t="s">
        <v>2881</v>
      </c>
      <c r="E266" s="70">
        <v>1.0</v>
      </c>
      <c r="F266" s="70">
        <v>48.0</v>
      </c>
      <c r="G266" s="69">
        <v>4.0</v>
      </c>
    </row>
    <row r="267">
      <c r="A267" s="66">
        <v>145232.0</v>
      </c>
      <c r="B267" s="65" t="s">
        <v>348</v>
      </c>
      <c r="C267" s="66">
        <v>12.0</v>
      </c>
      <c r="D267" s="65" t="s">
        <v>2895</v>
      </c>
      <c r="E267" s="67">
        <v>2.0</v>
      </c>
      <c r="F267" s="67">
        <v>44.0</v>
      </c>
      <c r="G267" s="66">
        <v>3.0</v>
      </c>
    </row>
    <row r="268">
      <c r="A268" s="65" t="s">
        <v>1541</v>
      </c>
      <c r="B268" s="65" t="s">
        <v>1542</v>
      </c>
      <c r="C268" s="66">
        <v>12.0</v>
      </c>
      <c r="D268" s="65" t="s">
        <v>2895</v>
      </c>
      <c r="E268" s="67">
        <v>2.0</v>
      </c>
      <c r="F268" s="67">
        <v>44.0</v>
      </c>
      <c r="G268" s="66">
        <v>3.0</v>
      </c>
    </row>
    <row r="269">
      <c r="A269" s="66">
        <v>145255.0</v>
      </c>
      <c r="B269" s="65" t="s">
        <v>349</v>
      </c>
      <c r="C269" s="66">
        <v>1.0</v>
      </c>
      <c r="D269" s="65" t="s">
        <v>297</v>
      </c>
      <c r="E269" s="71" t="s">
        <v>2904</v>
      </c>
      <c r="F269" s="67">
        <v>1.0</v>
      </c>
      <c r="G269" s="66">
        <v>55.0</v>
      </c>
    </row>
    <row r="270">
      <c r="A270" s="66">
        <v>1.453049E7</v>
      </c>
      <c r="B270" s="65" t="s">
        <v>813</v>
      </c>
      <c r="C270" s="66">
        <v>4.0</v>
      </c>
      <c r="D270" s="65" t="s">
        <v>2881</v>
      </c>
      <c r="E270" s="67">
        <v>1.0</v>
      </c>
      <c r="F270" s="67">
        <v>48.0</v>
      </c>
      <c r="G270" s="66">
        <v>4.0</v>
      </c>
    </row>
    <row r="271">
      <c r="A271" s="66">
        <v>145332.0</v>
      </c>
      <c r="B271" s="65" t="s">
        <v>353</v>
      </c>
      <c r="C271" s="66">
        <v>12.0</v>
      </c>
      <c r="D271" s="65" t="s">
        <v>2895</v>
      </c>
      <c r="E271" s="67">
        <v>2.0</v>
      </c>
      <c r="F271" s="67">
        <v>44.0</v>
      </c>
      <c r="G271" s="66">
        <v>3.0</v>
      </c>
    </row>
    <row r="272">
      <c r="A272" s="65" t="s">
        <v>1548</v>
      </c>
      <c r="B272" s="65" t="s">
        <v>1549</v>
      </c>
      <c r="C272" s="66">
        <v>4.0</v>
      </c>
      <c r="D272" s="65" t="s">
        <v>719</v>
      </c>
      <c r="E272" s="67">
        <v>3.0</v>
      </c>
      <c r="F272" s="67">
        <v>100.0</v>
      </c>
      <c r="G272" s="66">
        <v>2.0</v>
      </c>
    </row>
    <row r="273">
      <c r="A273" s="66">
        <v>145402.0</v>
      </c>
      <c r="B273" s="65" t="s">
        <v>2948</v>
      </c>
      <c r="C273" s="66">
        <v>1.0</v>
      </c>
      <c r="D273" s="65" t="s">
        <v>28</v>
      </c>
      <c r="E273" s="67">
        <v>3.0</v>
      </c>
      <c r="F273" s="67">
        <v>36.0</v>
      </c>
      <c r="G273" s="66">
        <v>5.0</v>
      </c>
    </row>
    <row r="274">
      <c r="A274" s="65" t="s">
        <v>1551</v>
      </c>
      <c r="B274" s="65" t="s">
        <v>1552</v>
      </c>
      <c r="C274" s="66">
        <v>2.0</v>
      </c>
      <c r="D274" s="65" t="s">
        <v>2881</v>
      </c>
      <c r="E274" s="67">
        <v>3.0</v>
      </c>
      <c r="F274" s="67">
        <v>60.0</v>
      </c>
      <c r="G274" s="66">
        <v>2.0</v>
      </c>
    </row>
    <row r="275">
      <c r="A275" s="66">
        <v>145404.0</v>
      </c>
      <c r="B275" s="65" t="s">
        <v>2949</v>
      </c>
      <c r="C275" s="66">
        <v>4.0</v>
      </c>
      <c r="D275" s="65" t="s">
        <v>2881</v>
      </c>
      <c r="E275" s="67">
        <v>1.0</v>
      </c>
      <c r="F275" s="67">
        <v>48.0</v>
      </c>
      <c r="G275" s="66">
        <v>4.0</v>
      </c>
    </row>
    <row r="276">
      <c r="A276" s="65" t="s">
        <v>2950</v>
      </c>
      <c r="B276" s="65" t="s">
        <v>2951</v>
      </c>
      <c r="C276" s="66">
        <v>4.0</v>
      </c>
      <c r="D276" s="65" t="s">
        <v>2881</v>
      </c>
      <c r="E276" s="67">
        <v>1.0</v>
      </c>
      <c r="F276" s="67">
        <v>48.0</v>
      </c>
      <c r="G276" s="66">
        <v>4.0</v>
      </c>
    </row>
    <row r="277">
      <c r="A277" s="65" t="s">
        <v>1561</v>
      </c>
      <c r="B277" s="65" t="s">
        <v>1562</v>
      </c>
      <c r="C277" s="66">
        <v>4.0</v>
      </c>
      <c r="D277" s="65" t="s">
        <v>2881</v>
      </c>
      <c r="E277" s="67">
        <v>1.0</v>
      </c>
      <c r="F277" s="67">
        <v>48.0</v>
      </c>
      <c r="G277" s="66">
        <v>4.0</v>
      </c>
    </row>
    <row r="278">
      <c r="A278" s="65" t="s">
        <v>1563</v>
      </c>
      <c r="B278" s="65" t="s">
        <v>1564</v>
      </c>
      <c r="C278" s="66">
        <v>4.0</v>
      </c>
      <c r="D278" s="65" t="s">
        <v>2881</v>
      </c>
      <c r="E278" s="67">
        <v>1.0</v>
      </c>
      <c r="F278" s="67">
        <v>48.0</v>
      </c>
      <c r="G278" s="66">
        <v>4.0</v>
      </c>
    </row>
    <row r="279">
      <c r="A279" s="66">
        <v>145405.0</v>
      </c>
      <c r="B279" s="65" t="s">
        <v>357</v>
      </c>
      <c r="C279" s="66">
        <v>1.0</v>
      </c>
      <c r="D279" s="65" t="s">
        <v>21</v>
      </c>
      <c r="E279" s="67">
        <v>5.0</v>
      </c>
      <c r="F279" s="67">
        <v>36.0</v>
      </c>
      <c r="G279" s="66">
        <v>5.0</v>
      </c>
    </row>
    <row r="280">
      <c r="A280" s="65" t="s">
        <v>2952</v>
      </c>
      <c r="B280" s="65" t="s">
        <v>2953</v>
      </c>
      <c r="C280" s="66">
        <v>1.0</v>
      </c>
      <c r="D280" s="65" t="s">
        <v>21</v>
      </c>
      <c r="E280" s="67">
        <v>5.0</v>
      </c>
      <c r="F280" s="67">
        <v>36.0</v>
      </c>
      <c r="G280" s="66">
        <v>5.0</v>
      </c>
    </row>
    <row r="281">
      <c r="A281" s="66">
        <v>145455.0</v>
      </c>
      <c r="B281" s="65" t="s">
        <v>358</v>
      </c>
      <c r="C281" s="66">
        <v>55.0</v>
      </c>
      <c r="D281" s="65" t="s">
        <v>2881</v>
      </c>
      <c r="E281" s="71" t="s">
        <v>2904</v>
      </c>
      <c r="F281" s="67">
        <v>1.0</v>
      </c>
      <c r="G281" s="67">
        <v>55.0</v>
      </c>
    </row>
    <row r="282">
      <c r="A282" s="65" t="s">
        <v>2954</v>
      </c>
      <c r="B282" s="65" t="s">
        <v>2955</v>
      </c>
      <c r="C282" s="66">
        <v>1.0</v>
      </c>
      <c r="D282" s="65" t="s">
        <v>2881</v>
      </c>
      <c r="E282" s="67">
        <v>0.0</v>
      </c>
      <c r="F282" s="67">
        <v>1.0</v>
      </c>
      <c r="G282" s="66">
        <v>1.0</v>
      </c>
    </row>
    <row r="283">
      <c r="A283" s="65" t="s">
        <v>1578</v>
      </c>
      <c r="B283" s="65" t="s">
        <v>1579</v>
      </c>
      <c r="C283" s="66">
        <v>4.0</v>
      </c>
      <c r="D283" s="65" t="s">
        <v>719</v>
      </c>
      <c r="E283" s="67">
        <v>3.0</v>
      </c>
      <c r="F283" s="67">
        <v>100.0</v>
      </c>
      <c r="G283" s="66">
        <v>2.0</v>
      </c>
    </row>
    <row r="284">
      <c r="A284" s="69">
        <v>145604.0</v>
      </c>
      <c r="B284" s="68" t="s">
        <v>2956</v>
      </c>
      <c r="C284" s="69">
        <v>1.0</v>
      </c>
      <c r="D284" s="68" t="s">
        <v>28</v>
      </c>
      <c r="E284" s="70">
        <v>1.0</v>
      </c>
      <c r="F284" s="70">
        <v>48.0</v>
      </c>
      <c r="G284" s="69">
        <v>4.0</v>
      </c>
    </row>
    <row r="285">
      <c r="A285" s="65" t="s">
        <v>365</v>
      </c>
      <c r="B285" s="65" t="s">
        <v>2957</v>
      </c>
      <c r="C285" s="66">
        <v>1.0</v>
      </c>
      <c r="D285" s="65" t="s">
        <v>28</v>
      </c>
      <c r="E285" s="67">
        <v>1.0</v>
      </c>
      <c r="F285" s="67">
        <v>48.0</v>
      </c>
      <c r="G285" s="66">
        <v>4.0</v>
      </c>
    </row>
    <row r="286">
      <c r="A286" s="66">
        <v>145704.0</v>
      </c>
      <c r="B286" s="65" t="s">
        <v>2958</v>
      </c>
      <c r="C286" s="66">
        <v>1.0</v>
      </c>
      <c r="D286" s="65" t="s">
        <v>28</v>
      </c>
      <c r="E286" s="67">
        <v>1.0</v>
      </c>
      <c r="F286" s="67">
        <v>48.0</v>
      </c>
      <c r="G286" s="66">
        <v>4.0</v>
      </c>
    </row>
    <row r="287">
      <c r="A287" s="66">
        <v>145904.0</v>
      </c>
      <c r="B287" s="65" t="s">
        <v>374</v>
      </c>
      <c r="C287" s="66">
        <v>4.0</v>
      </c>
      <c r="D287" s="65" t="s">
        <v>2881</v>
      </c>
      <c r="E287" s="67">
        <v>1.0</v>
      </c>
      <c r="F287" s="67">
        <v>48.0</v>
      </c>
      <c r="G287" s="66">
        <v>4.0</v>
      </c>
    </row>
    <row r="288">
      <c r="A288" s="66">
        <v>146004.0</v>
      </c>
      <c r="B288" s="65" t="s">
        <v>376</v>
      </c>
      <c r="C288" s="66">
        <v>4.0</v>
      </c>
      <c r="D288" s="65" t="s">
        <v>2881</v>
      </c>
      <c r="E288" s="67">
        <v>1.0</v>
      </c>
      <c r="F288" s="67">
        <v>48.0</v>
      </c>
      <c r="G288" s="66">
        <v>4.0</v>
      </c>
    </row>
    <row r="289">
      <c r="A289" s="66">
        <v>146032.0</v>
      </c>
      <c r="B289" s="65" t="s">
        <v>377</v>
      </c>
      <c r="C289" s="66">
        <v>12.0</v>
      </c>
      <c r="D289" s="65" t="s">
        <v>2895</v>
      </c>
      <c r="E289" s="67">
        <v>2.0</v>
      </c>
      <c r="F289" s="67">
        <v>44.0</v>
      </c>
      <c r="G289" s="66">
        <v>3.0</v>
      </c>
    </row>
    <row r="290">
      <c r="A290" s="66">
        <v>146055.0</v>
      </c>
      <c r="B290" s="65" t="s">
        <v>2959</v>
      </c>
      <c r="C290" s="66">
        <v>1.0</v>
      </c>
      <c r="D290" s="65" t="s">
        <v>297</v>
      </c>
      <c r="E290" s="67">
        <v>0.0</v>
      </c>
      <c r="F290" s="67">
        <v>1.0</v>
      </c>
      <c r="G290" s="66">
        <v>1.0</v>
      </c>
    </row>
    <row r="291">
      <c r="A291" s="66">
        <v>1461021.0</v>
      </c>
      <c r="B291" s="65" t="s">
        <v>731</v>
      </c>
      <c r="C291" s="66">
        <v>1.0</v>
      </c>
      <c r="D291" s="65" t="s">
        <v>28</v>
      </c>
      <c r="E291" s="67">
        <v>3.0</v>
      </c>
      <c r="F291" s="67">
        <v>36.0</v>
      </c>
      <c r="G291" s="66">
        <v>5.0</v>
      </c>
    </row>
    <row r="292">
      <c r="A292" s="66">
        <v>146104.0</v>
      </c>
      <c r="B292" s="65" t="s">
        <v>2960</v>
      </c>
      <c r="C292" s="66">
        <v>4.0</v>
      </c>
      <c r="D292" s="65" t="s">
        <v>2881</v>
      </c>
      <c r="E292" s="67">
        <v>1.0</v>
      </c>
      <c r="F292" s="67">
        <v>48.0</v>
      </c>
      <c r="G292" s="66">
        <v>4.0</v>
      </c>
    </row>
    <row r="293">
      <c r="A293" s="65" t="s">
        <v>1617</v>
      </c>
      <c r="B293" s="65" t="s">
        <v>1618</v>
      </c>
      <c r="C293" s="66">
        <v>4.0</v>
      </c>
      <c r="D293" s="65" t="s">
        <v>719</v>
      </c>
      <c r="E293" s="67">
        <v>3.0</v>
      </c>
      <c r="F293" s="67">
        <v>100.0</v>
      </c>
      <c r="G293" s="66">
        <v>2.0</v>
      </c>
    </row>
    <row r="294">
      <c r="A294" s="66">
        <v>146204.0</v>
      </c>
      <c r="B294" s="65" t="s">
        <v>2961</v>
      </c>
      <c r="C294" s="66">
        <v>4.0</v>
      </c>
      <c r="D294" s="65" t="s">
        <v>2881</v>
      </c>
      <c r="E294" s="67">
        <v>1.0</v>
      </c>
      <c r="F294" s="67">
        <v>48.0</v>
      </c>
      <c r="G294" s="66">
        <v>4.0</v>
      </c>
    </row>
    <row r="295">
      <c r="A295" s="65" t="s">
        <v>1621</v>
      </c>
      <c r="B295" s="65" t="s">
        <v>2962</v>
      </c>
      <c r="C295" s="66">
        <v>4.0</v>
      </c>
      <c r="D295" s="65" t="s">
        <v>719</v>
      </c>
      <c r="E295" s="67">
        <v>3.0</v>
      </c>
      <c r="F295" s="67">
        <v>100.0</v>
      </c>
      <c r="G295" s="66">
        <v>2.0</v>
      </c>
    </row>
    <row r="296">
      <c r="A296" s="65" t="s">
        <v>1623</v>
      </c>
      <c r="B296" s="65" t="s">
        <v>1624</v>
      </c>
      <c r="C296" s="66">
        <v>4.0</v>
      </c>
      <c r="D296" s="65" t="s">
        <v>2881</v>
      </c>
      <c r="E296" s="67">
        <v>1.0</v>
      </c>
      <c r="F296" s="67">
        <v>48.0</v>
      </c>
      <c r="G296" s="66">
        <v>4.0</v>
      </c>
    </row>
    <row r="297">
      <c r="A297" s="65" t="s">
        <v>1629</v>
      </c>
      <c r="B297" s="65" t="s">
        <v>2963</v>
      </c>
      <c r="C297" s="66">
        <v>1.0</v>
      </c>
      <c r="D297" s="65" t="s">
        <v>28</v>
      </c>
      <c r="E297" s="67">
        <v>0.0</v>
      </c>
      <c r="F297" s="67">
        <v>1.0</v>
      </c>
      <c r="G297" s="66">
        <v>1.0</v>
      </c>
    </row>
    <row r="298">
      <c r="A298" s="68" t="s">
        <v>1634</v>
      </c>
      <c r="B298" s="68" t="s">
        <v>1635</v>
      </c>
      <c r="C298" s="69">
        <v>12.0</v>
      </c>
      <c r="D298" s="68" t="s">
        <v>2895</v>
      </c>
      <c r="E298" s="70">
        <v>2.0</v>
      </c>
      <c r="F298" s="70">
        <v>55.0</v>
      </c>
      <c r="G298" s="69">
        <v>3.0</v>
      </c>
    </row>
    <row r="299">
      <c r="A299" s="66">
        <v>147004.0</v>
      </c>
      <c r="B299" s="65" t="s">
        <v>1636</v>
      </c>
      <c r="C299" s="66">
        <v>1.0</v>
      </c>
      <c r="D299" s="65" t="s">
        <v>28</v>
      </c>
      <c r="E299" s="67">
        <v>1.0</v>
      </c>
      <c r="F299" s="67">
        <v>48.0</v>
      </c>
      <c r="G299" s="66">
        <v>4.0</v>
      </c>
    </row>
    <row r="300">
      <c r="A300" s="66">
        <v>147032.0</v>
      </c>
      <c r="B300" s="65" t="s">
        <v>1640</v>
      </c>
      <c r="C300" s="66">
        <v>1.0</v>
      </c>
      <c r="D300" s="65" t="s">
        <v>28</v>
      </c>
      <c r="E300" s="67">
        <v>2.0</v>
      </c>
      <c r="F300" s="67">
        <v>44.0</v>
      </c>
      <c r="G300" s="66">
        <v>3.0</v>
      </c>
    </row>
    <row r="301">
      <c r="A301" s="66">
        <v>150004.0</v>
      </c>
      <c r="B301" s="65" t="s">
        <v>387</v>
      </c>
      <c r="C301" s="66">
        <v>4.0</v>
      </c>
      <c r="D301" s="65" t="s">
        <v>2881</v>
      </c>
      <c r="E301" s="67">
        <v>1.0</v>
      </c>
      <c r="F301" s="67">
        <v>48.0</v>
      </c>
      <c r="G301" s="66">
        <v>4.0</v>
      </c>
    </row>
    <row r="302">
      <c r="A302" s="66">
        <v>151004.0</v>
      </c>
      <c r="B302" s="65" t="s">
        <v>389</v>
      </c>
      <c r="C302" s="66">
        <v>4.0</v>
      </c>
      <c r="D302" s="65" t="s">
        <v>2881</v>
      </c>
      <c r="E302" s="67">
        <v>1.0</v>
      </c>
      <c r="F302" s="67">
        <v>48.0</v>
      </c>
      <c r="G302" s="66">
        <v>4.0</v>
      </c>
    </row>
    <row r="303">
      <c r="A303" s="66">
        <v>151104.0</v>
      </c>
      <c r="B303" s="65" t="s">
        <v>390</v>
      </c>
      <c r="C303" s="66">
        <v>4.0</v>
      </c>
      <c r="D303" s="65" t="s">
        <v>2881</v>
      </c>
      <c r="E303" s="67">
        <v>1.0</v>
      </c>
      <c r="F303" s="67">
        <v>48.0</v>
      </c>
      <c r="G303" s="66">
        <v>4.0</v>
      </c>
    </row>
    <row r="304">
      <c r="A304" s="65" t="s">
        <v>1662</v>
      </c>
      <c r="B304" s="65" t="s">
        <v>1663</v>
      </c>
      <c r="C304" s="66">
        <v>4.0</v>
      </c>
      <c r="D304" s="65" t="s">
        <v>2881</v>
      </c>
      <c r="E304" s="67">
        <v>1.0</v>
      </c>
      <c r="F304" s="67">
        <v>48.0</v>
      </c>
      <c r="G304" s="66">
        <v>4.0</v>
      </c>
    </row>
    <row r="305">
      <c r="A305" s="65" t="s">
        <v>1664</v>
      </c>
      <c r="B305" s="65" t="s">
        <v>1665</v>
      </c>
      <c r="C305" s="66">
        <v>4.0</v>
      </c>
      <c r="D305" s="65" t="s">
        <v>2881</v>
      </c>
      <c r="E305" s="67">
        <v>1.0</v>
      </c>
      <c r="F305" s="67">
        <v>48.0</v>
      </c>
      <c r="G305" s="66">
        <v>4.0</v>
      </c>
    </row>
    <row r="306">
      <c r="A306" s="66">
        <v>151804.0</v>
      </c>
      <c r="B306" s="65" t="s">
        <v>392</v>
      </c>
      <c r="C306" s="66">
        <v>4.0</v>
      </c>
      <c r="D306" s="65" t="s">
        <v>2881</v>
      </c>
      <c r="E306" s="67">
        <v>1.0</v>
      </c>
      <c r="F306" s="67">
        <v>48.0</v>
      </c>
      <c r="G306" s="66">
        <v>4.0</v>
      </c>
    </row>
    <row r="307">
      <c r="A307" s="65" t="s">
        <v>1676</v>
      </c>
      <c r="B307" s="65" t="s">
        <v>1677</v>
      </c>
      <c r="C307" s="66">
        <v>4.0</v>
      </c>
      <c r="D307" s="65" t="s">
        <v>719</v>
      </c>
      <c r="E307" s="67">
        <v>3.0</v>
      </c>
      <c r="F307" s="67">
        <v>100.0</v>
      </c>
      <c r="G307" s="66">
        <v>2.0</v>
      </c>
    </row>
    <row r="308">
      <c r="A308" s="66">
        <v>151904.0</v>
      </c>
      <c r="B308" s="65" t="s">
        <v>2964</v>
      </c>
      <c r="C308" s="66">
        <v>4.0</v>
      </c>
      <c r="D308" s="65" t="s">
        <v>2881</v>
      </c>
      <c r="E308" s="67">
        <v>6.0</v>
      </c>
      <c r="F308" s="67">
        <v>48.0</v>
      </c>
      <c r="G308" s="66">
        <v>4.0</v>
      </c>
    </row>
    <row r="309">
      <c r="A309" s="65" t="s">
        <v>1668</v>
      </c>
      <c r="B309" s="65" t="s">
        <v>1669</v>
      </c>
      <c r="C309" s="66">
        <v>1.0</v>
      </c>
      <c r="D309" s="65" t="s">
        <v>28</v>
      </c>
      <c r="E309" s="67">
        <v>2.0</v>
      </c>
      <c r="F309" s="67">
        <v>44.0</v>
      </c>
      <c r="G309" s="66">
        <v>3.0</v>
      </c>
    </row>
    <row r="310">
      <c r="A310" s="65" t="s">
        <v>393</v>
      </c>
      <c r="B310" s="65" t="s">
        <v>2965</v>
      </c>
      <c r="C310" s="66">
        <v>1.0</v>
      </c>
      <c r="D310" s="65" t="s">
        <v>28</v>
      </c>
      <c r="E310" s="67">
        <v>0.0</v>
      </c>
      <c r="F310" s="67">
        <v>1.0</v>
      </c>
      <c r="G310" s="66">
        <v>1.0</v>
      </c>
    </row>
    <row r="311">
      <c r="A311" s="66">
        <v>152104.0</v>
      </c>
      <c r="B311" s="65" t="s">
        <v>398</v>
      </c>
      <c r="C311" s="66">
        <v>4.0</v>
      </c>
      <c r="D311" s="65" t="s">
        <v>2881</v>
      </c>
      <c r="E311" s="67">
        <v>1.0</v>
      </c>
      <c r="F311" s="67">
        <v>48.0</v>
      </c>
      <c r="G311" s="66">
        <v>4.0</v>
      </c>
    </row>
    <row r="312">
      <c r="A312" s="65" t="s">
        <v>2966</v>
      </c>
      <c r="B312" s="65" t="s">
        <v>2967</v>
      </c>
      <c r="C312" s="66">
        <v>4.0</v>
      </c>
      <c r="D312" s="65" t="s">
        <v>424</v>
      </c>
      <c r="E312" s="67">
        <v>1.0</v>
      </c>
      <c r="F312" s="67">
        <v>1.0</v>
      </c>
      <c r="G312" s="66">
        <v>4.0</v>
      </c>
    </row>
    <row r="313">
      <c r="A313" s="65" t="s">
        <v>1694</v>
      </c>
      <c r="B313" s="65" t="s">
        <v>1695</v>
      </c>
      <c r="C313" s="66">
        <v>1.0</v>
      </c>
      <c r="D313" s="65" t="s">
        <v>28</v>
      </c>
      <c r="E313" s="67">
        <v>2.0</v>
      </c>
      <c r="F313" s="67">
        <v>44.0</v>
      </c>
      <c r="G313" s="66">
        <v>3.0</v>
      </c>
    </row>
    <row r="314">
      <c r="A314" s="66">
        <v>152504.0</v>
      </c>
      <c r="B314" s="65" t="s">
        <v>399</v>
      </c>
      <c r="C314" s="66">
        <v>4.0</v>
      </c>
      <c r="D314" s="65" t="s">
        <v>2881</v>
      </c>
      <c r="E314" s="67">
        <v>1.0</v>
      </c>
      <c r="F314" s="67">
        <v>48.0</v>
      </c>
      <c r="G314" s="66">
        <v>4.0</v>
      </c>
    </row>
    <row r="315">
      <c r="A315" s="65" t="s">
        <v>2968</v>
      </c>
      <c r="B315" s="65" t="s">
        <v>2969</v>
      </c>
      <c r="C315" s="66">
        <v>4.0</v>
      </c>
      <c r="D315" s="65" t="s">
        <v>424</v>
      </c>
      <c r="E315" s="67">
        <v>1.0</v>
      </c>
      <c r="F315" s="67">
        <v>1.0</v>
      </c>
      <c r="G315" s="66">
        <v>4.0</v>
      </c>
    </row>
    <row r="316">
      <c r="A316" s="65" t="s">
        <v>1705</v>
      </c>
      <c r="B316" s="65" t="s">
        <v>1706</v>
      </c>
      <c r="C316" s="66">
        <v>4.0</v>
      </c>
      <c r="D316" s="65" t="s">
        <v>2881</v>
      </c>
      <c r="E316" s="67">
        <v>1.0</v>
      </c>
      <c r="F316" s="67">
        <v>48.0</v>
      </c>
      <c r="G316" s="66">
        <v>4.0</v>
      </c>
    </row>
    <row r="317">
      <c r="A317" s="65" t="s">
        <v>1707</v>
      </c>
      <c r="B317" s="65" t="s">
        <v>1708</v>
      </c>
      <c r="C317" s="66">
        <v>1.0</v>
      </c>
      <c r="D317" s="65" t="s">
        <v>28</v>
      </c>
      <c r="E317" s="67">
        <v>0.0</v>
      </c>
      <c r="F317" s="67">
        <v>1.0</v>
      </c>
      <c r="G317" s="66">
        <v>1.0</v>
      </c>
    </row>
    <row r="318">
      <c r="A318" s="66">
        <v>153004.0</v>
      </c>
      <c r="B318" s="65" t="s">
        <v>401</v>
      </c>
      <c r="C318" s="66">
        <v>4.0</v>
      </c>
      <c r="D318" s="65" t="s">
        <v>2881</v>
      </c>
      <c r="E318" s="67">
        <v>1.0</v>
      </c>
      <c r="F318" s="67">
        <v>48.0</v>
      </c>
      <c r="G318" s="66">
        <v>4.0</v>
      </c>
    </row>
    <row r="319">
      <c r="A319" s="65" t="s">
        <v>1711</v>
      </c>
      <c r="B319" s="65" t="s">
        <v>1712</v>
      </c>
      <c r="C319" s="66">
        <v>4.0</v>
      </c>
      <c r="D319" s="65" t="s">
        <v>2881</v>
      </c>
      <c r="E319" s="67">
        <v>1.0</v>
      </c>
      <c r="F319" s="67">
        <v>48.0</v>
      </c>
      <c r="G319" s="66">
        <v>4.0</v>
      </c>
    </row>
    <row r="320">
      <c r="A320" s="66">
        <v>153304.0</v>
      </c>
      <c r="B320" s="65" t="s">
        <v>402</v>
      </c>
      <c r="C320" s="66">
        <v>4.0</v>
      </c>
      <c r="D320" s="65" t="s">
        <v>2881</v>
      </c>
      <c r="E320" s="67">
        <v>1.0</v>
      </c>
      <c r="F320" s="67">
        <v>48.0</v>
      </c>
      <c r="G320" s="66">
        <v>4.0</v>
      </c>
    </row>
    <row r="321">
      <c r="A321" s="65" t="s">
        <v>1725</v>
      </c>
      <c r="B321" s="65" t="s">
        <v>2970</v>
      </c>
      <c r="C321" s="66">
        <v>1.0</v>
      </c>
      <c r="D321" s="65" t="s">
        <v>28</v>
      </c>
      <c r="E321" s="67">
        <v>2.0</v>
      </c>
      <c r="F321" s="67">
        <v>44.0</v>
      </c>
      <c r="G321" s="66">
        <v>3.0</v>
      </c>
    </row>
    <row r="322">
      <c r="A322" s="66">
        <v>153832.0</v>
      </c>
      <c r="B322" s="65" t="s">
        <v>408</v>
      </c>
      <c r="C322" s="66">
        <v>12.0</v>
      </c>
      <c r="D322" s="65" t="s">
        <v>2895</v>
      </c>
      <c r="E322" s="67">
        <v>2.0</v>
      </c>
      <c r="F322" s="67">
        <v>44.0</v>
      </c>
      <c r="G322" s="66">
        <v>3.0</v>
      </c>
    </row>
    <row r="323">
      <c r="A323" s="66">
        <v>154132.0</v>
      </c>
      <c r="B323" s="65" t="s">
        <v>415</v>
      </c>
      <c r="C323" s="66">
        <v>12.0</v>
      </c>
      <c r="D323" s="65" t="s">
        <v>2895</v>
      </c>
      <c r="E323" s="67">
        <v>2.0</v>
      </c>
      <c r="F323" s="67">
        <v>44.0</v>
      </c>
      <c r="G323" s="66">
        <v>3.0</v>
      </c>
    </row>
    <row r="324">
      <c r="A324" s="66">
        <v>154204.0</v>
      </c>
      <c r="B324" s="65" t="s">
        <v>416</v>
      </c>
      <c r="C324" s="66">
        <v>4.0</v>
      </c>
      <c r="D324" s="65" t="s">
        <v>2881</v>
      </c>
      <c r="E324" s="67">
        <v>1.0</v>
      </c>
      <c r="F324" s="67">
        <v>48.0</v>
      </c>
      <c r="G324" s="66">
        <v>4.0</v>
      </c>
    </row>
    <row r="325">
      <c r="A325" s="66">
        <v>154232.0</v>
      </c>
      <c r="B325" s="65" t="s">
        <v>417</v>
      </c>
      <c r="C325" s="66">
        <v>12.0</v>
      </c>
      <c r="D325" s="65" t="s">
        <v>2895</v>
      </c>
      <c r="E325" s="67">
        <v>2.0</v>
      </c>
      <c r="F325" s="67">
        <v>44.0</v>
      </c>
      <c r="G325" s="66">
        <v>3.0</v>
      </c>
    </row>
    <row r="326">
      <c r="A326" s="65" t="s">
        <v>1734</v>
      </c>
      <c r="B326" s="65" t="s">
        <v>2971</v>
      </c>
      <c r="C326" s="66">
        <v>4.0</v>
      </c>
      <c r="D326" s="65" t="s">
        <v>719</v>
      </c>
      <c r="E326" s="67">
        <v>3.0</v>
      </c>
      <c r="F326" s="67">
        <v>100.0</v>
      </c>
      <c r="G326" s="66">
        <v>2.0</v>
      </c>
    </row>
    <row r="327">
      <c r="A327" s="66">
        <v>154404.0</v>
      </c>
      <c r="B327" s="65" t="s">
        <v>418</v>
      </c>
      <c r="C327" s="66">
        <v>4.0</v>
      </c>
      <c r="D327" s="65" t="s">
        <v>2881</v>
      </c>
      <c r="E327" s="67">
        <v>1.0</v>
      </c>
      <c r="F327" s="67">
        <v>48.0</v>
      </c>
      <c r="G327" s="66">
        <v>4.0</v>
      </c>
    </row>
    <row r="328">
      <c r="A328" s="66">
        <v>154804.0</v>
      </c>
      <c r="B328" s="65" t="s">
        <v>419</v>
      </c>
      <c r="C328" s="66">
        <v>4.0</v>
      </c>
      <c r="D328" s="65" t="s">
        <v>2881</v>
      </c>
      <c r="E328" s="67">
        <v>1.0</v>
      </c>
      <c r="F328" s="67">
        <v>48.0</v>
      </c>
      <c r="G328" s="66">
        <v>4.0</v>
      </c>
    </row>
    <row r="329">
      <c r="A329" s="66">
        <v>154832.0</v>
      </c>
      <c r="B329" s="65" t="s">
        <v>421</v>
      </c>
      <c r="C329" s="66">
        <v>12.0</v>
      </c>
      <c r="D329" s="65" t="s">
        <v>2895</v>
      </c>
      <c r="E329" s="67">
        <v>2.0</v>
      </c>
      <c r="F329" s="67">
        <v>44.0</v>
      </c>
      <c r="G329" s="66">
        <v>3.0</v>
      </c>
    </row>
    <row r="330">
      <c r="A330" s="65" t="s">
        <v>1740</v>
      </c>
      <c r="B330" s="65" t="s">
        <v>1741</v>
      </c>
      <c r="C330" s="66">
        <v>12.0</v>
      </c>
      <c r="D330" s="65" t="s">
        <v>2895</v>
      </c>
      <c r="E330" s="67">
        <v>2.0</v>
      </c>
      <c r="F330" s="67">
        <v>44.0</v>
      </c>
      <c r="G330" s="66">
        <v>3.0</v>
      </c>
    </row>
    <row r="331">
      <c r="A331" s="66">
        <v>154855.0</v>
      </c>
      <c r="B331" s="65" t="s">
        <v>422</v>
      </c>
      <c r="C331" s="66">
        <v>1.0</v>
      </c>
      <c r="D331" s="65" t="s">
        <v>297</v>
      </c>
      <c r="E331" s="71" t="s">
        <v>2904</v>
      </c>
      <c r="F331" s="67">
        <v>1.0</v>
      </c>
      <c r="G331" s="66">
        <v>55.0</v>
      </c>
    </row>
    <row r="332">
      <c r="A332" s="66">
        <v>154908.0</v>
      </c>
      <c r="B332" s="65" t="s">
        <v>423</v>
      </c>
      <c r="C332" s="66">
        <v>1.0</v>
      </c>
      <c r="D332" s="65" t="s">
        <v>424</v>
      </c>
      <c r="E332" s="67">
        <v>0.0</v>
      </c>
      <c r="F332" s="67">
        <v>1.0</v>
      </c>
      <c r="G332" s="66">
        <v>1.0</v>
      </c>
    </row>
    <row r="333">
      <c r="A333" s="66">
        <v>154912.0</v>
      </c>
      <c r="B333" s="65" t="s">
        <v>425</v>
      </c>
      <c r="C333" s="66">
        <v>1.0</v>
      </c>
      <c r="D333" s="65" t="s">
        <v>424</v>
      </c>
      <c r="E333" s="67">
        <v>0.0</v>
      </c>
      <c r="F333" s="67">
        <v>1.0</v>
      </c>
      <c r="G333" s="66">
        <v>1.0</v>
      </c>
    </row>
    <row r="334">
      <c r="A334" s="66">
        <v>155004.0</v>
      </c>
      <c r="B334" s="65" t="s">
        <v>431</v>
      </c>
      <c r="C334" s="66">
        <v>4.0</v>
      </c>
      <c r="D334" s="65" t="s">
        <v>2881</v>
      </c>
      <c r="E334" s="67">
        <v>1.0</v>
      </c>
      <c r="F334" s="67">
        <v>48.0</v>
      </c>
      <c r="G334" s="66">
        <v>4.0</v>
      </c>
    </row>
    <row r="335">
      <c r="A335" s="65" t="s">
        <v>1742</v>
      </c>
      <c r="B335" s="65" t="s">
        <v>2972</v>
      </c>
      <c r="C335" s="66">
        <v>4.0</v>
      </c>
      <c r="D335" s="65" t="s">
        <v>2881</v>
      </c>
      <c r="E335" s="67">
        <v>1.0</v>
      </c>
      <c r="F335" s="67">
        <v>48.0</v>
      </c>
      <c r="G335" s="66">
        <v>4.0</v>
      </c>
    </row>
    <row r="336">
      <c r="A336" s="65" t="s">
        <v>1748</v>
      </c>
      <c r="B336" s="65" t="s">
        <v>1749</v>
      </c>
      <c r="C336" s="66">
        <v>4.0</v>
      </c>
      <c r="D336" s="65" t="s">
        <v>2881</v>
      </c>
      <c r="E336" s="67">
        <v>1.0</v>
      </c>
      <c r="F336" s="67">
        <v>48.0</v>
      </c>
      <c r="G336" s="66">
        <v>4.0</v>
      </c>
    </row>
    <row r="337">
      <c r="A337" s="66">
        <v>155032.0</v>
      </c>
      <c r="B337" s="65" t="s">
        <v>432</v>
      </c>
      <c r="C337" s="66">
        <v>12.0</v>
      </c>
      <c r="D337" s="65" t="s">
        <v>2895</v>
      </c>
      <c r="E337" s="67">
        <v>2.0</v>
      </c>
      <c r="F337" s="67">
        <v>44.0</v>
      </c>
      <c r="G337" s="66">
        <v>3.0</v>
      </c>
    </row>
    <row r="338">
      <c r="A338" s="66">
        <v>155055.0</v>
      </c>
      <c r="B338" s="65" t="s">
        <v>436</v>
      </c>
      <c r="C338" s="66">
        <v>1.0</v>
      </c>
      <c r="D338" s="65" t="s">
        <v>297</v>
      </c>
      <c r="E338" s="71" t="s">
        <v>2904</v>
      </c>
      <c r="F338" s="67">
        <v>1.0</v>
      </c>
      <c r="G338" s="66">
        <v>55.0</v>
      </c>
    </row>
    <row r="339">
      <c r="A339" s="66">
        <v>155104.0</v>
      </c>
      <c r="B339" s="65" t="s">
        <v>440</v>
      </c>
      <c r="C339" s="66">
        <v>4.0</v>
      </c>
      <c r="D339" s="65" t="s">
        <v>2881</v>
      </c>
      <c r="E339" s="67">
        <v>1.0</v>
      </c>
      <c r="F339" s="67">
        <v>48.0</v>
      </c>
      <c r="G339" s="66">
        <v>4.0</v>
      </c>
    </row>
    <row r="340">
      <c r="A340" s="66">
        <v>1.5520732E7</v>
      </c>
      <c r="B340" s="65" t="s">
        <v>815</v>
      </c>
      <c r="C340" s="66">
        <v>12.0</v>
      </c>
      <c r="D340" s="65" t="s">
        <v>2895</v>
      </c>
      <c r="E340" s="67">
        <v>2.0</v>
      </c>
      <c r="F340" s="67">
        <v>44.0</v>
      </c>
      <c r="G340" s="66">
        <v>3.0</v>
      </c>
    </row>
    <row r="341">
      <c r="A341" s="66">
        <v>1552074.0</v>
      </c>
      <c r="B341" s="65" t="s">
        <v>732</v>
      </c>
      <c r="C341" s="66">
        <v>4.0</v>
      </c>
      <c r="D341" s="65" t="s">
        <v>2881</v>
      </c>
      <c r="E341" s="67">
        <v>1.0</v>
      </c>
      <c r="F341" s="67">
        <v>48.0</v>
      </c>
      <c r="G341" s="66">
        <v>4.0</v>
      </c>
    </row>
    <row r="342">
      <c r="A342" s="66">
        <v>1.5520755E7</v>
      </c>
      <c r="B342" s="65" t="s">
        <v>733</v>
      </c>
      <c r="C342" s="66">
        <v>1.0</v>
      </c>
      <c r="D342" s="65" t="s">
        <v>297</v>
      </c>
      <c r="E342" s="71" t="s">
        <v>2904</v>
      </c>
      <c r="F342" s="67">
        <v>1.0</v>
      </c>
      <c r="G342" s="66">
        <v>55.0</v>
      </c>
    </row>
    <row r="343">
      <c r="A343" s="66">
        <v>155404.0</v>
      </c>
      <c r="B343" s="65" t="s">
        <v>441</v>
      </c>
      <c r="C343" s="66">
        <v>4.0</v>
      </c>
      <c r="D343" s="65" t="s">
        <v>2881</v>
      </c>
      <c r="E343" s="67">
        <v>1.0</v>
      </c>
      <c r="F343" s="67">
        <v>48.0</v>
      </c>
      <c r="G343" s="66">
        <v>4.0</v>
      </c>
    </row>
    <row r="344">
      <c r="A344" s="66">
        <v>155555.0</v>
      </c>
      <c r="B344" s="65" t="s">
        <v>2973</v>
      </c>
      <c r="C344" s="66">
        <v>1.0</v>
      </c>
      <c r="D344" s="65" t="s">
        <v>297</v>
      </c>
      <c r="E344" s="71" t="s">
        <v>2904</v>
      </c>
      <c r="F344" s="67">
        <v>1.0</v>
      </c>
      <c r="G344" s="66">
        <v>55.0</v>
      </c>
    </row>
    <row r="345">
      <c r="A345" s="66">
        <v>155704.0</v>
      </c>
      <c r="B345" s="65" t="s">
        <v>444</v>
      </c>
      <c r="C345" s="66">
        <v>4.0</v>
      </c>
      <c r="D345" s="65" t="s">
        <v>2881</v>
      </c>
      <c r="E345" s="67">
        <v>1.0</v>
      </c>
      <c r="F345" s="67">
        <v>48.0</v>
      </c>
      <c r="G345" s="66">
        <v>4.0</v>
      </c>
    </row>
    <row r="346">
      <c r="A346" s="66">
        <v>155755.0</v>
      </c>
      <c r="B346" s="65" t="s">
        <v>445</v>
      </c>
      <c r="C346" s="66">
        <v>1.0</v>
      </c>
      <c r="D346" s="65" t="s">
        <v>297</v>
      </c>
      <c r="E346" s="71" t="s">
        <v>2904</v>
      </c>
      <c r="F346" s="67">
        <v>1.0</v>
      </c>
      <c r="G346" s="66">
        <v>55.0</v>
      </c>
    </row>
    <row r="347">
      <c r="A347" s="66">
        <v>155804.0</v>
      </c>
      <c r="B347" s="65" t="s">
        <v>446</v>
      </c>
      <c r="C347" s="66">
        <v>4.0</v>
      </c>
      <c r="D347" s="65" t="s">
        <v>2881</v>
      </c>
      <c r="E347" s="67">
        <v>1.0</v>
      </c>
      <c r="F347" s="67">
        <v>48.0</v>
      </c>
      <c r="G347" s="66">
        <v>4.0</v>
      </c>
    </row>
    <row r="348">
      <c r="A348" s="65" t="s">
        <v>447</v>
      </c>
      <c r="B348" s="65" t="s">
        <v>2974</v>
      </c>
      <c r="C348" s="66">
        <v>1.0</v>
      </c>
      <c r="D348" s="65" t="s">
        <v>28</v>
      </c>
      <c r="E348" s="67">
        <v>0.0</v>
      </c>
      <c r="F348" s="67">
        <v>1.0</v>
      </c>
      <c r="G348" s="66">
        <v>1.0</v>
      </c>
    </row>
    <row r="349">
      <c r="A349" s="66">
        <v>155805.0</v>
      </c>
      <c r="B349" s="65" t="s">
        <v>454</v>
      </c>
      <c r="C349" s="66">
        <v>1.0</v>
      </c>
      <c r="D349" s="65" t="s">
        <v>21</v>
      </c>
      <c r="E349" s="67">
        <v>5.0</v>
      </c>
      <c r="F349" s="67">
        <v>36.0</v>
      </c>
      <c r="G349" s="66">
        <v>5.0</v>
      </c>
    </row>
    <row r="350">
      <c r="A350" s="66">
        <v>155832.0</v>
      </c>
      <c r="B350" s="65" t="s">
        <v>455</v>
      </c>
      <c r="C350" s="66">
        <v>12.0</v>
      </c>
      <c r="D350" s="65" t="s">
        <v>2895</v>
      </c>
      <c r="E350" s="67">
        <v>2.0</v>
      </c>
      <c r="F350" s="67">
        <v>44.0</v>
      </c>
      <c r="G350" s="66">
        <v>3.0</v>
      </c>
    </row>
    <row r="351">
      <c r="A351" s="65" t="s">
        <v>1775</v>
      </c>
      <c r="B351" s="65" t="s">
        <v>1776</v>
      </c>
      <c r="C351" s="66">
        <v>1.0</v>
      </c>
      <c r="D351" s="65" t="s">
        <v>28</v>
      </c>
      <c r="E351" s="67">
        <v>2.0</v>
      </c>
      <c r="F351" s="67">
        <v>44.0</v>
      </c>
      <c r="G351" s="66">
        <v>3.0</v>
      </c>
    </row>
    <row r="352">
      <c r="A352" s="65" t="s">
        <v>456</v>
      </c>
      <c r="B352" s="65" t="s">
        <v>2975</v>
      </c>
      <c r="C352" s="66">
        <v>1.0</v>
      </c>
      <c r="D352" s="65" t="s">
        <v>28</v>
      </c>
      <c r="E352" s="67">
        <v>0.0</v>
      </c>
      <c r="F352" s="67">
        <v>1.0</v>
      </c>
      <c r="G352" s="66">
        <v>1.0</v>
      </c>
    </row>
    <row r="353">
      <c r="A353" s="66">
        <v>155855.0</v>
      </c>
      <c r="B353" s="65" t="s">
        <v>2976</v>
      </c>
      <c r="C353" s="66">
        <v>1.0</v>
      </c>
      <c r="D353" s="65" t="s">
        <v>297</v>
      </c>
      <c r="E353" s="71" t="s">
        <v>2904</v>
      </c>
      <c r="F353" s="67">
        <v>1.0</v>
      </c>
      <c r="G353" s="66">
        <v>55.0</v>
      </c>
    </row>
    <row r="354">
      <c r="A354" s="66">
        <v>156004.0</v>
      </c>
      <c r="B354" s="65" t="s">
        <v>462</v>
      </c>
      <c r="C354" s="66">
        <v>4.0</v>
      </c>
      <c r="D354" s="65" t="s">
        <v>2881</v>
      </c>
      <c r="E354" s="67">
        <v>1.0</v>
      </c>
      <c r="F354" s="67">
        <v>48.0</v>
      </c>
      <c r="G354" s="66">
        <v>4.0</v>
      </c>
    </row>
    <row r="355">
      <c r="A355" s="66">
        <v>156032.0</v>
      </c>
      <c r="B355" s="65" t="s">
        <v>463</v>
      </c>
      <c r="C355" s="66">
        <v>12.0</v>
      </c>
      <c r="D355" s="65" t="s">
        <v>2895</v>
      </c>
      <c r="E355" s="67">
        <v>2.0</v>
      </c>
      <c r="F355" s="67">
        <v>44.0</v>
      </c>
      <c r="G355" s="66">
        <v>3.0</v>
      </c>
    </row>
    <row r="356">
      <c r="A356" s="68" t="s">
        <v>1787</v>
      </c>
      <c r="B356" s="68" t="s">
        <v>1788</v>
      </c>
      <c r="C356" s="69">
        <v>12.0</v>
      </c>
      <c r="D356" s="68" t="s">
        <v>2895</v>
      </c>
      <c r="E356" s="70">
        <v>2.0</v>
      </c>
      <c r="F356" s="70">
        <v>44.0</v>
      </c>
      <c r="G356" s="69">
        <v>3.0</v>
      </c>
    </row>
    <row r="357">
      <c r="A357" s="66">
        <v>156404.0</v>
      </c>
      <c r="B357" s="65" t="s">
        <v>466</v>
      </c>
      <c r="C357" s="66">
        <v>4.0</v>
      </c>
      <c r="D357" s="65" t="s">
        <v>2881</v>
      </c>
      <c r="E357" s="67">
        <v>1.0</v>
      </c>
      <c r="F357" s="67">
        <v>48.0</v>
      </c>
      <c r="G357" s="66">
        <v>4.0</v>
      </c>
    </row>
    <row r="358">
      <c r="A358" s="69">
        <v>156432.0</v>
      </c>
      <c r="B358" s="68" t="s">
        <v>467</v>
      </c>
      <c r="C358" s="69">
        <v>12.0</v>
      </c>
      <c r="D358" s="68" t="s">
        <v>2895</v>
      </c>
      <c r="E358" s="70">
        <v>2.0</v>
      </c>
      <c r="F358" s="70">
        <v>44.0</v>
      </c>
      <c r="G358" s="69">
        <v>3.0</v>
      </c>
    </row>
    <row r="359">
      <c r="A359" s="66">
        <v>156504.0</v>
      </c>
      <c r="B359" s="65" t="s">
        <v>472</v>
      </c>
      <c r="C359" s="66">
        <v>4.0</v>
      </c>
      <c r="D359" s="65" t="s">
        <v>2881</v>
      </c>
      <c r="E359" s="67">
        <v>1.0</v>
      </c>
      <c r="F359" s="67">
        <v>48.0</v>
      </c>
      <c r="G359" s="66">
        <v>4.0</v>
      </c>
    </row>
    <row r="360">
      <c r="A360" s="66">
        <v>1.5650475E7</v>
      </c>
      <c r="B360" s="65" t="s">
        <v>819</v>
      </c>
      <c r="C360" s="66">
        <v>4.0</v>
      </c>
      <c r="D360" s="65" t="s">
        <v>2881</v>
      </c>
      <c r="E360" s="67">
        <v>1.0</v>
      </c>
      <c r="F360" s="67">
        <v>48.0</v>
      </c>
      <c r="G360" s="66">
        <v>4.0</v>
      </c>
    </row>
    <row r="361">
      <c r="A361" s="65" t="s">
        <v>473</v>
      </c>
      <c r="B361" s="65" t="s">
        <v>2977</v>
      </c>
      <c r="C361" s="66">
        <v>4.0</v>
      </c>
      <c r="D361" s="65" t="s">
        <v>424</v>
      </c>
      <c r="E361" s="67">
        <v>6.0</v>
      </c>
      <c r="F361" s="67">
        <v>48.0</v>
      </c>
      <c r="G361" s="66">
        <v>4.0</v>
      </c>
    </row>
    <row r="362">
      <c r="A362" s="65" t="s">
        <v>1809</v>
      </c>
      <c r="B362" s="65" t="s">
        <v>2978</v>
      </c>
      <c r="C362" s="66">
        <v>4.0</v>
      </c>
      <c r="D362" s="65" t="s">
        <v>2881</v>
      </c>
      <c r="E362" s="67">
        <v>1.0</v>
      </c>
      <c r="F362" s="67">
        <v>48.0</v>
      </c>
      <c r="G362" s="66">
        <v>4.0</v>
      </c>
    </row>
    <row r="363">
      <c r="A363" s="69">
        <v>156532.0</v>
      </c>
      <c r="B363" s="68" t="s">
        <v>475</v>
      </c>
      <c r="C363" s="69">
        <v>12.0</v>
      </c>
      <c r="D363" s="68" t="s">
        <v>2895</v>
      </c>
      <c r="E363" s="70">
        <v>2.0</v>
      </c>
      <c r="F363" s="70">
        <v>44.0</v>
      </c>
      <c r="G363" s="69">
        <v>3.0</v>
      </c>
    </row>
    <row r="364">
      <c r="A364" s="65" t="s">
        <v>2979</v>
      </c>
      <c r="B364" s="65" t="s">
        <v>2980</v>
      </c>
      <c r="C364" s="66">
        <v>1.0</v>
      </c>
      <c r="D364" s="65" t="s">
        <v>424</v>
      </c>
      <c r="E364" s="67">
        <v>0.0</v>
      </c>
      <c r="F364" s="67">
        <v>1.0</v>
      </c>
      <c r="G364" s="66">
        <v>1.0</v>
      </c>
    </row>
    <row r="365">
      <c r="A365" s="65" t="s">
        <v>1813</v>
      </c>
      <c r="B365" s="65" t="s">
        <v>2981</v>
      </c>
      <c r="C365" s="66">
        <v>12.0</v>
      </c>
      <c r="D365" s="65" t="s">
        <v>2895</v>
      </c>
      <c r="E365" s="67">
        <v>2.0</v>
      </c>
      <c r="F365" s="67">
        <v>55.0</v>
      </c>
      <c r="G365" s="66">
        <v>3.0</v>
      </c>
    </row>
    <row r="366">
      <c r="A366" s="65" t="s">
        <v>1817</v>
      </c>
      <c r="B366" s="65" t="s">
        <v>1818</v>
      </c>
      <c r="C366" s="66">
        <v>4.0</v>
      </c>
      <c r="D366" s="65" t="s">
        <v>2881</v>
      </c>
      <c r="E366" s="67">
        <v>1.0</v>
      </c>
      <c r="F366" s="67">
        <v>48.0</v>
      </c>
      <c r="G366" s="66">
        <v>4.0</v>
      </c>
    </row>
    <row r="367">
      <c r="A367" s="65" t="s">
        <v>1821</v>
      </c>
      <c r="B367" s="65" t="s">
        <v>1822</v>
      </c>
      <c r="C367" s="66">
        <v>1.0</v>
      </c>
      <c r="D367" s="65" t="s">
        <v>28</v>
      </c>
      <c r="E367" s="67">
        <v>3.0</v>
      </c>
      <c r="F367" s="67">
        <v>36.0</v>
      </c>
      <c r="G367" s="66">
        <v>5.0</v>
      </c>
    </row>
    <row r="368">
      <c r="A368" s="68" t="s">
        <v>2321</v>
      </c>
      <c r="B368" s="68" t="s">
        <v>2982</v>
      </c>
      <c r="C368" s="69">
        <v>4.0</v>
      </c>
      <c r="D368" s="68" t="s">
        <v>2881</v>
      </c>
      <c r="E368" s="70">
        <v>1.0</v>
      </c>
      <c r="F368" s="70">
        <v>48.0</v>
      </c>
      <c r="G368" s="69">
        <v>4.0</v>
      </c>
    </row>
    <row r="369">
      <c r="A369" s="65" t="s">
        <v>2319</v>
      </c>
      <c r="B369" s="65" t="s">
        <v>2320</v>
      </c>
      <c r="C369" s="66">
        <v>1.0</v>
      </c>
      <c r="D369" s="65" t="s">
        <v>28</v>
      </c>
      <c r="E369" s="67">
        <v>1.0</v>
      </c>
      <c r="F369" s="67">
        <v>48.0</v>
      </c>
      <c r="G369" s="66">
        <v>4.0</v>
      </c>
    </row>
    <row r="370">
      <c r="A370" s="66">
        <v>156804.0</v>
      </c>
      <c r="B370" s="65" t="s">
        <v>479</v>
      </c>
      <c r="C370" s="66">
        <v>4.0</v>
      </c>
      <c r="D370" s="65" t="s">
        <v>2881</v>
      </c>
      <c r="E370" s="67">
        <v>1.0</v>
      </c>
      <c r="F370" s="67">
        <v>48.0</v>
      </c>
      <c r="G370" s="66">
        <v>4.0</v>
      </c>
    </row>
    <row r="371">
      <c r="A371" s="66">
        <v>156832.0</v>
      </c>
      <c r="B371" s="65" t="s">
        <v>2983</v>
      </c>
      <c r="C371" s="66">
        <v>12.0</v>
      </c>
      <c r="D371" s="65" t="s">
        <v>2895</v>
      </c>
      <c r="E371" s="67">
        <v>2.0</v>
      </c>
      <c r="F371" s="67">
        <v>44.0</v>
      </c>
      <c r="G371" s="66">
        <v>3.0</v>
      </c>
    </row>
    <row r="372">
      <c r="A372" s="65" t="s">
        <v>2984</v>
      </c>
      <c r="B372" s="65" t="s">
        <v>2985</v>
      </c>
      <c r="C372" s="66">
        <v>1.0</v>
      </c>
      <c r="D372" s="65" t="s">
        <v>28</v>
      </c>
      <c r="E372" s="67">
        <v>0.0</v>
      </c>
      <c r="F372" s="67">
        <v>1.0</v>
      </c>
      <c r="G372" s="66">
        <v>1.0</v>
      </c>
    </row>
    <row r="373">
      <c r="A373" s="65" t="s">
        <v>1833</v>
      </c>
      <c r="B373" s="65" t="s">
        <v>1834</v>
      </c>
      <c r="C373" s="66">
        <v>2.0</v>
      </c>
      <c r="D373" s="65" t="s">
        <v>2881</v>
      </c>
      <c r="E373" s="67">
        <v>3.0</v>
      </c>
      <c r="F373" s="67">
        <v>60.0</v>
      </c>
      <c r="G373" s="66">
        <v>2.0</v>
      </c>
    </row>
    <row r="374">
      <c r="A374" s="66">
        <v>156904.0</v>
      </c>
      <c r="B374" s="65" t="s">
        <v>1837</v>
      </c>
      <c r="C374" s="66">
        <v>1.0</v>
      </c>
      <c r="D374" s="65" t="s">
        <v>28</v>
      </c>
      <c r="E374" s="67">
        <v>1.0</v>
      </c>
      <c r="F374" s="67">
        <v>48.0</v>
      </c>
      <c r="G374" s="66">
        <v>4.0</v>
      </c>
    </row>
    <row r="375">
      <c r="A375" s="65" t="s">
        <v>1838</v>
      </c>
      <c r="B375" s="65" t="s">
        <v>1839</v>
      </c>
      <c r="C375" s="66">
        <v>4.0</v>
      </c>
      <c r="D375" s="65" t="s">
        <v>719</v>
      </c>
      <c r="E375" s="67">
        <v>3.0</v>
      </c>
      <c r="F375" s="67">
        <v>100.0</v>
      </c>
      <c r="G375" s="66">
        <v>2.0</v>
      </c>
    </row>
    <row r="376">
      <c r="A376" s="66">
        <v>157004.0</v>
      </c>
      <c r="B376" s="65" t="s">
        <v>480</v>
      </c>
      <c r="C376" s="66">
        <v>4.0</v>
      </c>
      <c r="D376" s="65" t="s">
        <v>2881</v>
      </c>
      <c r="E376" s="67">
        <v>1.0</v>
      </c>
      <c r="F376" s="67">
        <v>48.0</v>
      </c>
      <c r="G376" s="66">
        <v>4.0</v>
      </c>
    </row>
    <row r="377">
      <c r="A377" s="66">
        <v>157304.0</v>
      </c>
      <c r="B377" s="65" t="s">
        <v>481</v>
      </c>
      <c r="C377" s="66">
        <v>4.0</v>
      </c>
      <c r="D377" s="65" t="s">
        <v>2881</v>
      </c>
      <c r="E377" s="67">
        <v>1.0</v>
      </c>
      <c r="F377" s="67">
        <v>48.0</v>
      </c>
      <c r="G377" s="66">
        <v>4.0</v>
      </c>
    </row>
    <row r="378">
      <c r="A378" s="66">
        <v>157804.0</v>
      </c>
      <c r="B378" s="65" t="s">
        <v>482</v>
      </c>
      <c r="C378" s="66">
        <v>4.0</v>
      </c>
      <c r="D378" s="65" t="s">
        <v>2881</v>
      </c>
      <c r="E378" s="67">
        <v>1.0</v>
      </c>
      <c r="F378" s="67">
        <v>48.0</v>
      </c>
      <c r="G378" s="66">
        <v>4.0</v>
      </c>
    </row>
    <row r="379">
      <c r="A379" s="65" t="s">
        <v>1859</v>
      </c>
      <c r="B379" s="65" t="s">
        <v>1860</v>
      </c>
      <c r="C379" s="66">
        <v>2.0</v>
      </c>
      <c r="D379" s="65" t="s">
        <v>2881</v>
      </c>
      <c r="E379" s="67">
        <v>3.0</v>
      </c>
      <c r="F379" s="67">
        <v>60.0</v>
      </c>
      <c r="G379" s="66">
        <v>2.0</v>
      </c>
    </row>
    <row r="380">
      <c r="A380" s="66">
        <v>158004.0</v>
      </c>
      <c r="B380" s="65" t="s">
        <v>484</v>
      </c>
      <c r="C380" s="66">
        <v>4.0</v>
      </c>
      <c r="D380" s="65" t="s">
        <v>2881</v>
      </c>
      <c r="E380" s="67">
        <v>1.0</v>
      </c>
      <c r="F380" s="67">
        <v>48.0</v>
      </c>
      <c r="G380" s="66">
        <v>4.0</v>
      </c>
    </row>
    <row r="381">
      <c r="A381" s="66">
        <v>158055.0</v>
      </c>
      <c r="B381" s="65" t="s">
        <v>1866</v>
      </c>
      <c r="C381" s="66">
        <v>1.0</v>
      </c>
      <c r="D381" s="65" t="s">
        <v>297</v>
      </c>
      <c r="E381" s="71" t="s">
        <v>2904</v>
      </c>
      <c r="F381" s="67">
        <v>1.0</v>
      </c>
      <c r="G381" s="66">
        <v>55.0</v>
      </c>
    </row>
    <row r="382">
      <c r="A382" s="65" t="s">
        <v>1868</v>
      </c>
      <c r="B382" s="65" t="s">
        <v>1869</v>
      </c>
      <c r="C382" s="66">
        <v>4.0</v>
      </c>
      <c r="D382" s="65" t="s">
        <v>719</v>
      </c>
      <c r="E382" s="67">
        <v>3.0</v>
      </c>
      <c r="F382" s="67">
        <v>100.0</v>
      </c>
      <c r="G382" s="66">
        <v>2.0</v>
      </c>
    </row>
    <row r="383">
      <c r="A383" s="66">
        <v>1582432.0</v>
      </c>
      <c r="B383" s="65" t="s">
        <v>737</v>
      </c>
      <c r="C383" s="66">
        <v>12.0</v>
      </c>
      <c r="D383" s="65" t="s">
        <v>2895</v>
      </c>
      <c r="E383" s="67">
        <v>2.0</v>
      </c>
      <c r="F383" s="67">
        <v>44.0</v>
      </c>
      <c r="G383" s="66">
        <v>3.0</v>
      </c>
    </row>
    <row r="384">
      <c r="A384" s="65" t="s">
        <v>1873</v>
      </c>
      <c r="B384" s="65" t="s">
        <v>1874</v>
      </c>
      <c r="C384" s="66">
        <v>12.0</v>
      </c>
      <c r="D384" s="65" t="s">
        <v>2895</v>
      </c>
      <c r="E384" s="67">
        <v>2.0</v>
      </c>
      <c r="F384" s="67">
        <v>44.0</v>
      </c>
      <c r="G384" s="66">
        <v>3.0</v>
      </c>
    </row>
    <row r="385">
      <c r="A385" s="66">
        <v>1583432.0</v>
      </c>
      <c r="B385" s="65" t="s">
        <v>740</v>
      </c>
      <c r="C385" s="66">
        <v>12.0</v>
      </c>
      <c r="D385" s="65" t="s">
        <v>2895</v>
      </c>
      <c r="E385" s="67">
        <v>2.0</v>
      </c>
      <c r="F385" s="67">
        <v>44.0</v>
      </c>
      <c r="G385" s="66">
        <v>3.0</v>
      </c>
    </row>
    <row r="386">
      <c r="A386" s="65" t="s">
        <v>1878</v>
      </c>
      <c r="B386" s="65" t="s">
        <v>1879</v>
      </c>
      <c r="C386" s="66">
        <v>12.0</v>
      </c>
      <c r="D386" s="65" t="s">
        <v>2895</v>
      </c>
      <c r="E386" s="67">
        <v>2.0</v>
      </c>
      <c r="F386" s="67">
        <v>44.0</v>
      </c>
      <c r="G386" s="66">
        <v>3.0</v>
      </c>
    </row>
    <row r="387">
      <c r="A387" s="66">
        <v>1584432.0</v>
      </c>
      <c r="B387" s="65" t="s">
        <v>741</v>
      </c>
      <c r="C387" s="66">
        <v>12.0</v>
      </c>
      <c r="D387" s="65" t="s">
        <v>2895</v>
      </c>
      <c r="E387" s="67">
        <v>2.0</v>
      </c>
      <c r="F387" s="67">
        <v>44.0</v>
      </c>
      <c r="G387" s="66">
        <v>3.0</v>
      </c>
    </row>
    <row r="388">
      <c r="A388" s="65" t="s">
        <v>1884</v>
      </c>
      <c r="B388" s="65" t="s">
        <v>1885</v>
      </c>
      <c r="C388" s="66">
        <v>12.0</v>
      </c>
      <c r="D388" s="65" t="s">
        <v>2895</v>
      </c>
      <c r="E388" s="67">
        <v>2.0</v>
      </c>
      <c r="F388" s="67">
        <v>44.0</v>
      </c>
      <c r="G388" s="66">
        <v>3.0</v>
      </c>
    </row>
    <row r="389">
      <c r="A389" s="66">
        <v>1585432.0</v>
      </c>
      <c r="B389" s="65" t="s">
        <v>742</v>
      </c>
      <c r="C389" s="66">
        <v>12.0</v>
      </c>
      <c r="D389" s="65" t="s">
        <v>2895</v>
      </c>
      <c r="E389" s="67">
        <v>2.0</v>
      </c>
      <c r="F389" s="67">
        <v>44.0</v>
      </c>
      <c r="G389" s="66">
        <v>3.0</v>
      </c>
    </row>
    <row r="390">
      <c r="A390" s="65" t="s">
        <v>1888</v>
      </c>
      <c r="B390" s="65" t="s">
        <v>2986</v>
      </c>
      <c r="C390" s="66">
        <v>12.0</v>
      </c>
      <c r="D390" s="65" t="s">
        <v>2895</v>
      </c>
      <c r="E390" s="67">
        <v>2.0</v>
      </c>
      <c r="F390" s="67">
        <v>44.0</v>
      </c>
      <c r="G390" s="66">
        <v>3.0</v>
      </c>
    </row>
    <row r="391">
      <c r="A391" s="66">
        <v>160105.0</v>
      </c>
      <c r="B391" s="65" t="s">
        <v>485</v>
      </c>
      <c r="C391" s="66">
        <v>1.0</v>
      </c>
      <c r="D391" s="65" t="s">
        <v>21</v>
      </c>
      <c r="E391" s="67">
        <v>5.0</v>
      </c>
      <c r="F391" s="67">
        <v>36.0</v>
      </c>
      <c r="G391" s="66">
        <v>5.0</v>
      </c>
    </row>
    <row r="392">
      <c r="A392" s="66">
        <v>160904.0</v>
      </c>
      <c r="B392" s="65" t="s">
        <v>2987</v>
      </c>
      <c r="C392" s="66">
        <v>4.0</v>
      </c>
      <c r="D392" s="65" t="s">
        <v>2881</v>
      </c>
      <c r="E392" s="67">
        <v>1.0</v>
      </c>
      <c r="F392" s="67">
        <v>48.0</v>
      </c>
      <c r="G392" s="66">
        <v>4.0</v>
      </c>
    </row>
    <row r="393">
      <c r="A393" s="65" t="s">
        <v>1917</v>
      </c>
      <c r="B393" s="65" t="s">
        <v>1918</v>
      </c>
      <c r="C393" s="66">
        <v>4.0</v>
      </c>
      <c r="D393" s="65" t="s">
        <v>2881</v>
      </c>
      <c r="E393" s="67">
        <v>1.0</v>
      </c>
      <c r="F393" s="67">
        <v>48.0</v>
      </c>
      <c r="G393" s="66">
        <v>4.0</v>
      </c>
    </row>
    <row r="394">
      <c r="A394" s="66">
        <v>161104.0</v>
      </c>
      <c r="B394" s="65" t="s">
        <v>488</v>
      </c>
      <c r="C394" s="66">
        <v>4.0</v>
      </c>
      <c r="D394" s="65" t="s">
        <v>2881</v>
      </c>
      <c r="E394" s="67">
        <v>1.0</v>
      </c>
      <c r="F394" s="67">
        <v>48.0</v>
      </c>
      <c r="G394" s="66">
        <v>4.0</v>
      </c>
    </row>
    <row r="395">
      <c r="A395" s="66">
        <v>161504.0</v>
      </c>
      <c r="B395" s="65" t="s">
        <v>491</v>
      </c>
      <c r="C395" s="66">
        <v>4.0</v>
      </c>
      <c r="D395" s="65" t="s">
        <v>2881</v>
      </c>
      <c r="E395" s="67">
        <v>1.0</v>
      </c>
      <c r="F395" s="67">
        <v>48.0</v>
      </c>
      <c r="G395" s="66">
        <v>4.0</v>
      </c>
    </row>
    <row r="396">
      <c r="A396" s="65" t="s">
        <v>2988</v>
      </c>
      <c r="B396" s="65" t="s">
        <v>2989</v>
      </c>
      <c r="C396" s="66">
        <v>1.0</v>
      </c>
      <c r="D396" s="65" t="s">
        <v>28</v>
      </c>
      <c r="E396" s="67">
        <v>0.0</v>
      </c>
      <c r="F396" s="67">
        <v>1.0</v>
      </c>
      <c r="G396" s="66">
        <v>1.0</v>
      </c>
    </row>
    <row r="397">
      <c r="A397" s="65" t="s">
        <v>743</v>
      </c>
      <c r="B397" s="65" t="s">
        <v>2990</v>
      </c>
      <c r="C397" s="66">
        <v>1.0</v>
      </c>
      <c r="D397" s="65" t="s">
        <v>28</v>
      </c>
      <c r="E397" s="67">
        <v>1.0</v>
      </c>
      <c r="F397" s="67">
        <v>48.0</v>
      </c>
      <c r="G397" s="66">
        <v>4.0</v>
      </c>
    </row>
    <row r="398">
      <c r="A398" s="65" t="s">
        <v>1934</v>
      </c>
      <c r="B398" s="65" t="s">
        <v>1935</v>
      </c>
      <c r="C398" s="66">
        <v>4.0</v>
      </c>
      <c r="D398" s="65" t="s">
        <v>2881</v>
      </c>
      <c r="E398" s="67">
        <v>1.0</v>
      </c>
      <c r="F398" s="67">
        <v>48.0</v>
      </c>
      <c r="G398" s="66">
        <v>4.0</v>
      </c>
    </row>
    <row r="399">
      <c r="A399" s="66">
        <v>161505.0</v>
      </c>
      <c r="B399" s="65" t="s">
        <v>492</v>
      </c>
      <c r="C399" s="66">
        <v>1.0</v>
      </c>
      <c r="D399" s="65" t="s">
        <v>21</v>
      </c>
      <c r="E399" s="67">
        <v>5.0</v>
      </c>
      <c r="F399" s="67">
        <v>36.0</v>
      </c>
      <c r="G399" s="66">
        <v>5.0</v>
      </c>
    </row>
    <row r="400">
      <c r="A400" s="65" t="s">
        <v>1936</v>
      </c>
      <c r="B400" s="65" t="s">
        <v>1937</v>
      </c>
      <c r="C400" s="66">
        <v>5.0</v>
      </c>
      <c r="D400" s="65" t="s">
        <v>2881</v>
      </c>
      <c r="E400" s="67">
        <v>5.0</v>
      </c>
      <c r="F400" s="67">
        <v>36.0</v>
      </c>
      <c r="G400" s="66">
        <v>5.0</v>
      </c>
    </row>
    <row r="401">
      <c r="A401" s="66">
        <v>1615102.0</v>
      </c>
      <c r="B401" s="65" t="s">
        <v>2991</v>
      </c>
      <c r="C401" s="66">
        <v>1.0</v>
      </c>
      <c r="D401" s="65" t="s">
        <v>28</v>
      </c>
      <c r="E401" s="67">
        <v>3.0</v>
      </c>
      <c r="F401" s="67">
        <v>36.0</v>
      </c>
      <c r="G401" s="66">
        <v>2.5</v>
      </c>
    </row>
    <row r="402">
      <c r="A402" s="65" t="s">
        <v>495</v>
      </c>
      <c r="B402" s="65" t="s">
        <v>2992</v>
      </c>
      <c r="C402" s="66">
        <v>1.0</v>
      </c>
      <c r="D402" s="65" t="s">
        <v>28</v>
      </c>
      <c r="E402" s="67">
        <v>2.0</v>
      </c>
      <c r="F402" s="67">
        <v>44.0</v>
      </c>
      <c r="G402" s="66">
        <v>3.0</v>
      </c>
    </row>
    <row r="403">
      <c r="A403" s="65" t="s">
        <v>493</v>
      </c>
      <c r="B403" s="65" t="s">
        <v>494</v>
      </c>
      <c r="C403" s="66">
        <v>1.0</v>
      </c>
      <c r="D403" s="65" t="s">
        <v>28</v>
      </c>
      <c r="E403" s="67">
        <v>2.0</v>
      </c>
      <c r="F403" s="67">
        <v>44.0</v>
      </c>
      <c r="G403" s="66">
        <v>3.0</v>
      </c>
    </row>
    <row r="404">
      <c r="A404" s="66">
        <v>161555.0</v>
      </c>
      <c r="B404" s="65" t="s">
        <v>497</v>
      </c>
      <c r="C404" s="66">
        <v>1.0</v>
      </c>
      <c r="D404" s="65" t="s">
        <v>297</v>
      </c>
      <c r="E404" s="71" t="s">
        <v>2904</v>
      </c>
      <c r="F404" s="67">
        <v>1.0</v>
      </c>
      <c r="G404" s="66">
        <v>55.0</v>
      </c>
    </row>
    <row r="405">
      <c r="A405" s="65" t="s">
        <v>502</v>
      </c>
      <c r="B405" s="65" t="s">
        <v>2993</v>
      </c>
      <c r="C405" s="66">
        <v>1.0</v>
      </c>
      <c r="D405" s="65" t="s">
        <v>297</v>
      </c>
      <c r="E405" s="67">
        <v>5.0</v>
      </c>
      <c r="F405" s="67">
        <v>1.0</v>
      </c>
      <c r="G405" s="66">
        <v>55.0</v>
      </c>
    </row>
    <row r="406">
      <c r="A406" s="65" t="s">
        <v>498</v>
      </c>
      <c r="B406" s="65" t="s">
        <v>2994</v>
      </c>
      <c r="C406" s="66">
        <v>1.0</v>
      </c>
      <c r="D406" s="65" t="s">
        <v>297</v>
      </c>
      <c r="E406" s="71" t="s">
        <v>2904</v>
      </c>
      <c r="F406" s="67">
        <v>1.0</v>
      </c>
      <c r="G406" s="66">
        <v>55.0</v>
      </c>
    </row>
    <row r="407">
      <c r="A407" s="65" t="s">
        <v>1940</v>
      </c>
      <c r="B407" s="65"/>
      <c r="C407" s="66">
        <v>1.0</v>
      </c>
      <c r="D407" s="65"/>
      <c r="E407" s="71" t="s">
        <v>2904</v>
      </c>
      <c r="F407" s="67">
        <v>1.0</v>
      </c>
      <c r="G407" s="67">
        <v>55.0</v>
      </c>
    </row>
    <row r="408">
      <c r="A408" s="66">
        <v>161755.0</v>
      </c>
      <c r="B408" s="65" t="s">
        <v>2995</v>
      </c>
      <c r="C408" s="66">
        <v>55.0</v>
      </c>
      <c r="D408" s="65" t="s">
        <v>2881</v>
      </c>
      <c r="E408" s="71" t="s">
        <v>2904</v>
      </c>
      <c r="F408" s="67">
        <v>1.0</v>
      </c>
      <c r="G408" s="67">
        <v>55.0</v>
      </c>
    </row>
    <row r="409">
      <c r="A409" s="66">
        <v>162304.0</v>
      </c>
      <c r="B409" s="65" t="s">
        <v>507</v>
      </c>
      <c r="C409" s="66">
        <v>4.0</v>
      </c>
      <c r="D409" s="65" t="s">
        <v>2881</v>
      </c>
      <c r="E409" s="67">
        <v>1.0</v>
      </c>
      <c r="F409" s="67">
        <v>48.0</v>
      </c>
      <c r="G409" s="66">
        <v>4.0</v>
      </c>
    </row>
    <row r="410">
      <c r="A410" s="66">
        <v>162505.0</v>
      </c>
      <c r="B410" s="65" t="s">
        <v>508</v>
      </c>
      <c r="C410" s="66">
        <v>1.0</v>
      </c>
      <c r="D410" s="65" t="s">
        <v>21</v>
      </c>
      <c r="E410" s="67">
        <v>5.0</v>
      </c>
      <c r="F410" s="67">
        <v>36.0</v>
      </c>
      <c r="G410" s="66">
        <v>5.0</v>
      </c>
    </row>
    <row r="411">
      <c r="A411" s="66">
        <v>162604.0</v>
      </c>
      <c r="B411" s="65" t="s">
        <v>511</v>
      </c>
      <c r="C411" s="66">
        <v>4.0</v>
      </c>
      <c r="D411" s="65" t="s">
        <v>2881</v>
      </c>
      <c r="E411" s="67">
        <v>1.0</v>
      </c>
      <c r="F411" s="67">
        <v>48.0</v>
      </c>
      <c r="G411" s="66">
        <v>4.0</v>
      </c>
    </row>
    <row r="412">
      <c r="A412" s="65" t="s">
        <v>1970</v>
      </c>
      <c r="B412" s="65" t="s">
        <v>1971</v>
      </c>
      <c r="C412" s="66">
        <v>4.0</v>
      </c>
      <c r="D412" s="65" t="s">
        <v>2881</v>
      </c>
      <c r="E412" s="67">
        <v>1.0</v>
      </c>
      <c r="F412" s="67">
        <v>48.0</v>
      </c>
      <c r="G412" s="66">
        <v>4.0</v>
      </c>
    </row>
    <row r="413">
      <c r="A413" s="65" t="s">
        <v>2996</v>
      </c>
      <c r="B413" s="65" t="s">
        <v>2997</v>
      </c>
      <c r="C413" s="66">
        <v>1.0</v>
      </c>
      <c r="D413" s="65" t="s">
        <v>28</v>
      </c>
      <c r="E413" s="67">
        <v>1.0</v>
      </c>
      <c r="F413" s="67">
        <v>48.0</v>
      </c>
      <c r="G413" s="66">
        <v>4.0</v>
      </c>
    </row>
    <row r="414">
      <c r="A414" s="65" t="s">
        <v>1981</v>
      </c>
      <c r="B414" s="65" t="s">
        <v>1982</v>
      </c>
      <c r="C414" s="66">
        <v>4.0</v>
      </c>
      <c r="D414" s="65" t="s">
        <v>2881</v>
      </c>
      <c r="E414" s="67">
        <v>1.0</v>
      </c>
      <c r="F414" s="67">
        <v>48.0</v>
      </c>
      <c r="G414" s="66">
        <v>4.0</v>
      </c>
    </row>
    <row r="415">
      <c r="A415" s="65" t="s">
        <v>513</v>
      </c>
      <c r="B415" s="65" t="s">
        <v>2998</v>
      </c>
      <c r="C415" s="66">
        <v>1.0</v>
      </c>
      <c r="D415" s="65" t="s">
        <v>28</v>
      </c>
      <c r="E415" s="67">
        <v>1.0</v>
      </c>
      <c r="F415" s="67">
        <v>48.0</v>
      </c>
      <c r="G415" s="66">
        <v>4.0</v>
      </c>
    </row>
    <row r="416">
      <c r="A416" s="66">
        <v>162655.0</v>
      </c>
      <c r="B416" s="65" t="s">
        <v>516</v>
      </c>
      <c r="C416" s="66">
        <v>1.0</v>
      </c>
      <c r="D416" s="65" t="s">
        <v>297</v>
      </c>
      <c r="E416" s="71" t="s">
        <v>2904</v>
      </c>
      <c r="F416" s="67">
        <v>1.0</v>
      </c>
      <c r="G416" s="66">
        <v>55.0</v>
      </c>
    </row>
    <row r="417">
      <c r="A417" s="69">
        <v>1628326.0</v>
      </c>
      <c r="B417" s="68" t="s">
        <v>747</v>
      </c>
      <c r="C417" s="69">
        <v>6.0</v>
      </c>
      <c r="D417" s="68" t="s">
        <v>2895</v>
      </c>
      <c r="E417" s="70">
        <v>2.0</v>
      </c>
      <c r="F417" s="70">
        <v>44.0</v>
      </c>
      <c r="G417" s="69">
        <v>1.5</v>
      </c>
    </row>
    <row r="418">
      <c r="A418" s="65" t="s">
        <v>749</v>
      </c>
      <c r="B418" s="65" t="s">
        <v>2999</v>
      </c>
      <c r="C418" s="66">
        <v>1.0</v>
      </c>
      <c r="D418" s="65" t="s">
        <v>28</v>
      </c>
      <c r="E418" s="67">
        <v>7.0</v>
      </c>
      <c r="F418" s="67">
        <v>1.0</v>
      </c>
      <c r="G418" s="66">
        <v>1.5</v>
      </c>
    </row>
    <row r="419">
      <c r="A419" s="65" t="s">
        <v>2002</v>
      </c>
      <c r="B419" s="65" t="s">
        <v>2003</v>
      </c>
      <c r="C419" s="66">
        <v>12.0</v>
      </c>
      <c r="D419" s="65" t="s">
        <v>2895</v>
      </c>
      <c r="E419" s="67">
        <v>2.0</v>
      </c>
      <c r="F419" s="67">
        <v>44.0</v>
      </c>
      <c r="G419" s="66">
        <v>3.0</v>
      </c>
    </row>
    <row r="420">
      <c r="A420" s="65" t="s">
        <v>2013</v>
      </c>
      <c r="B420" s="65" t="s">
        <v>3000</v>
      </c>
      <c r="C420" s="66">
        <v>12.0</v>
      </c>
      <c r="D420" s="65" t="s">
        <v>2895</v>
      </c>
      <c r="E420" s="67">
        <v>2.0</v>
      </c>
      <c r="F420" s="67">
        <v>44.0</v>
      </c>
      <c r="G420" s="66">
        <v>3.0</v>
      </c>
    </row>
    <row r="421">
      <c r="A421" s="65" t="s">
        <v>2015</v>
      </c>
      <c r="B421" s="65" t="s">
        <v>3001</v>
      </c>
      <c r="C421" s="66">
        <v>1.0</v>
      </c>
      <c r="D421" s="65" t="s">
        <v>28</v>
      </c>
      <c r="E421" s="67">
        <v>2.0</v>
      </c>
      <c r="F421" s="67">
        <v>44.0</v>
      </c>
      <c r="G421" s="66">
        <v>3.0</v>
      </c>
    </row>
    <row r="422">
      <c r="A422" s="66">
        <v>163104.0</v>
      </c>
      <c r="B422" s="65" t="s">
        <v>521</v>
      </c>
      <c r="C422" s="66">
        <v>2.0</v>
      </c>
      <c r="D422" s="65" t="s">
        <v>2881</v>
      </c>
      <c r="E422" s="67">
        <v>3.0</v>
      </c>
      <c r="F422" s="67">
        <v>60.0</v>
      </c>
      <c r="G422" s="66">
        <v>4.0</v>
      </c>
    </row>
    <row r="423">
      <c r="A423" s="66">
        <v>163204.0</v>
      </c>
      <c r="B423" s="65" t="s">
        <v>3002</v>
      </c>
      <c r="C423" s="66">
        <v>4.0</v>
      </c>
      <c r="D423" s="65" t="s">
        <v>2881</v>
      </c>
      <c r="E423" s="67">
        <v>1.0</v>
      </c>
      <c r="F423" s="67">
        <v>48.0</v>
      </c>
      <c r="G423" s="66">
        <v>4.0</v>
      </c>
    </row>
    <row r="424">
      <c r="A424" s="65" t="s">
        <v>523</v>
      </c>
      <c r="B424" s="65" t="s">
        <v>3003</v>
      </c>
      <c r="C424" s="66">
        <v>1.0</v>
      </c>
      <c r="D424" s="65" t="s">
        <v>28</v>
      </c>
      <c r="E424" s="67">
        <v>0.0</v>
      </c>
      <c r="F424" s="67">
        <v>1.0</v>
      </c>
      <c r="G424" s="66">
        <v>4.0</v>
      </c>
    </row>
    <row r="425">
      <c r="A425" s="66">
        <v>163255.0</v>
      </c>
      <c r="B425" s="65" t="s">
        <v>526</v>
      </c>
      <c r="C425" s="66">
        <v>55.0</v>
      </c>
      <c r="D425" s="65" t="s">
        <v>2881</v>
      </c>
      <c r="E425" s="71" t="s">
        <v>2904</v>
      </c>
      <c r="F425" s="67">
        <v>1.0</v>
      </c>
      <c r="G425" s="67">
        <v>55.0</v>
      </c>
    </row>
    <row r="426">
      <c r="A426" s="66">
        <v>163804.0</v>
      </c>
      <c r="B426" s="65" t="s">
        <v>527</v>
      </c>
      <c r="C426" s="66">
        <v>4.0</v>
      </c>
      <c r="D426" s="65" t="s">
        <v>2881</v>
      </c>
      <c r="E426" s="67">
        <v>1.0</v>
      </c>
      <c r="F426" s="67">
        <v>48.0</v>
      </c>
      <c r="G426" s="66">
        <v>4.0</v>
      </c>
    </row>
    <row r="427">
      <c r="A427" s="66">
        <v>163855.0</v>
      </c>
      <c r="B427" s="65" t="s">
        <v>528</v>
      </c>
      <c r="C427" s="66">
        <v>1.0</v>
      </c>
      <c r="D427" s="65" t="s">
        <v>297</v>
      </c>
      <c r="E427" s="71" t="s">
        <v>2904</v>
      </c>
      <c r="F427" s="67">
        <v>1.0</v>
      </c>
      <c r="G427" s="66">
        <v>55.0</v>
      </c>
    </row>
    <row r="428">
      <c r="A428" s="66">
        <v>164155.0</v>
      </c>
      <c r="B428" s="65" t="s">
        <v>532</v>
      </c>
      <c r="C428" s="66">
        <v>55.0</v>
      </c>
      <c r="D428" s="65" t="s">
        <v>2881</v>
      </c>
      <c r="E428" s="71" t="s">
        <v>2904</v>
      </c>
      <c r="F428" s="67">
        <v>1.0</v>
      </c>
      <c r="G428" s="67">
        <v>55.0</v>
      </c>
    </row>
    <row r="429">
      <c r="A429" s="65" t="s">
        <v>3004</v>
      </c>
      <c r="B429" s="65" t="s">
        <v>3005</v>
      </c>
      <c r="C429" s="66">
        <v>4.0</v>
      </c>
      <c r="D429" s="65" t="s">
        <v>2881</v>
      </c>
      <c r="E429" s="67">
        <v>1.0</v>
      </c>
      <c r="F429" s="67">
        <v>48.0</v>
      </c>
      <c r="G429" s="66">
        <v>4.0</v>
      </c>
    </row>
    <row r="430">
      <c r="A430" s="68" t="s">
        <v>548</v>
      </c>
      <c r="B430" s="68" t="s">
        <v>3006</v>
      </c>
      <c r="C430" s="69">
        <v>1.0</v>
      </c>
      <c r="D430" s="68" t="s">
        <v>28</v>
      </c>
      <c r="E430" s="70">
        <v>6.0</v>
      </c>
      <c r="F430" s="70">
        <v>48.0</v>
      </c>
      <c r="G430" s="69">
        <v>4.0</v>
      </c>
    </row>
    <row r="431">
      <c r="A431" s="69">
        <v>164332.0</v>
      </c>
      <c r="B431" s="68" t="s">
        <v>533</v>
      </c>
      <c r="C431" s="69">
        <v>12.0</v>
      </c>
      <c r="D431" s="68" t="s">
        <v>2895</v>
      </c>
      <c r="E431" s="70">
        <v>2.0</v>
      </c>
      <c r="F431" s="70">
        <v>44.0</v>
      </c>
      <c r="G431" s="69">
        <v>3.0</v>
      </c>
    </row>
    <row r="432">
      <c r="A432" s="65" t="s">
        <v>3007</v>
      </c>
      <c r="B432" s="65" t="s">
        <v>3008</v>
      </c>
      <c r="C432" s="66">
        <v>1.0</v>
      </c>
      <c r="D432" s="65" t="s">
        <v>28</v>
      </c>
      <c r="E432" s="67">
        <v>0.0</v>
      </c>
      <c r="F432" s="67">
        <v>1.0</v>
      </c>
      <c r="G432" s="66">
        <v>1.0</v>
      </c>
    </row>
    <row r="433">
      <c r="A433" s="65" t="s">
        <v>3009</v>
      </c>
      <c r="B433" s="65" t="s">
        <v>3010</v>
      </c>
      <c r="C433" s="66">
        <v>1.0</v>
      </c>
      <c r="D433" s="65" t="s">
        <v>28</v>
      </c>
      <c r="E433" s="67">
        <v>0.0</v>
      </c>
      <c r="F433" s="67">
        <v>1.0</v>
      </c>
      <c r="G433" s="66">
        <v>1.0</v>
      </c>
    </row>
    <row r="434">
      <c r="A434" s="65" t="s">
        <v>540</v>
      </c>
      <c r="B434" s="65" t="s">
        <v>3011</v>
      </c>
      <c r="C434" s="66">
        <v>1.0</v>
      </c>
      <c r="D434" s="65" t="s">
        <v>28</v>
      </c>
      <c r="E434" s="67">
        <v>2.0</v>
      </c>
      <c r="F434" s="67">
        <v>44.0</v>
      </c>
      <c r="G434" s="66">
        <v>3.0</v>
      </c>
    </row>
    <row r="435">
      <c r="A435" s="65" t="s">
        <v>3012</v>
      </c>
      <c r="B435" s="65" t="s">
        <v>3013</v>
      </c>
      <c r="C435" s="66">
        <v>12.0</v>
      </c>
      <c r="D435" s="65" t="s">
        <v>424</v>
      </c>
      <c r="E435" s="67">
        <v>2.0</v>
      </c>
      <c r="F435" s="67">
        <v>44.0</v>
      </c>
      <c r="G435" s="66">
        <v>3.0</v>
      </c>
    </row>
    <row r="436">
      <c r="A436" s="65" t="s">
        <v>536</v>
      </c>
      <c r="B436" s="65" t="s">
        <v>537</v>
      </c>
      <c r="C436" s="66">
        <v>1.0</v>
      </c>
      <c r="D436" s="65" t="s">
        <v>28</v>
      </c>
      <c r="E436" s="67">
        <v>2.0</v>
      </c>
      <c r="F436" s="67">
        <v>44.0</v>
      </c>
      <c r="G436" s="66">
        <v>3.0</v>
      </c>
    </row>
    <row r="437">
      <c r="A437" s="65" t="s">
        <v>2048</v>
      </c>
      <c r="B437" s="65" t="s">
        <v>2049</v>
      </c>
      <c r="C437" s="66">
        <v>12.0</v>
      </c>
      <c r="D437" s="65" t="s">
        <v>2895</v>
      </c>
      <c r="E437" s="67">
        <v>2.0</v>
      </c>
      <c r="F437" s="67">
        <v>44.0</v>
      </c>
      <c r="G437" s="66">
        <v>3.0</v>
      </c>
    </row>
    <row r="438">
      <c r="A438" s="65" t="s">
        <v>2047</v>
      </c>
      <c r="B438" s="65" t="s">
        <v>751</v>
      </c>
      <c r="C438" s="66">
        <v>1.0</v>
      </c>
      <c r="D438" s="65" t="s">
        <v>28</v>
      </c>
      <c r="E438" s="67">
        <v>2.0</v>
      </c>
      <c r="F438" s="67">
        <v>44.0</v>
      </c>
      <c r="G438" s="66">
        <v>3.0</v>
      </c>
    </row>
    <row r="439">
      <c r="A439" s="65" t="s">
        <v>546</v>
      </c>
      <c r="B439" s="65" t="s">
        <v>3014</v>
      </c>
      <c r="C439" s="66">
        <v>1.0</v>
      </c>
      <c r="D439" s="65" t="s">
        <v>28</v>
      </c>
      <c r="E439" s="67">
        <v>2.0</v>
      </c>
      <c r="F439" s="67">
        <v>44.0</v>
      </c>
      <c r="G439" s="66">
        <v>3.0</v>
      </c>
    </row>
    <row r="440">
      <c r="A440" s="68" t="s">
        <v>543</v>
      </c>
      <c r="B440" s="68" t="s">
        <v>3015</v>
      </c>
      <c r="C440" s="69">
        <v>1.0</v>
      </c>
      <c r="D440" s="68" t="s">
        <v>28</v>
      </c>
      <c r="E440" s="70">
        <v>0.0</v>
      </c>
      <c r="F440" s="70">
        <v>55.0</v>
      </c>
      <c r="G440" s="69">
        <v>2.4</v>
      </c>
    </row>
    <row r="441">
      <c r="A441" s="65" t="s">
        <v>2072</v>
      </c>
      <c r="B441" s="65" t="s">
        <v>2073</v>
      </c>
      <c r="C441" s="66">
        <v>12.0</v>
      </c>
      <c r="D441" s="65" t="s">
        <v>2895</v>
      </c>
      <c r="E441" s="67">
        <v>2.0</v>
      </c>
      <c r="F441" s="67">
        <v>44.0</v>
      </c>
      <c r="G441" s="66">
        <v>3.0</v>
      </c>
    </row>
    <row r="442">
      <c r="A442" s="66">
        <v>164404.0</v>
      </c>
      <c r="B442" s="65" t="s">
        <v>3016</v>
      </c>
      <c r="C442" s="66">
        <v>4.0</v>
      </c>
      <c r="D442" s="65" t="s">
        <v>2881</v>
      </c>
      <c r="E442" s="67">
        <v>1.0</v>
      </c>
      <c r="F442" s="67">
        <v>48.0</v>
      </c>
      <c r="G442" s="66">
        <v>4.0</v>
      </c>
    </row>
    <row r="443">
      <c r="A443" s="66">
        <v>164405.0</v>
      </c>
      <c r="B443" s="65" t="s">
        <v>3017</v>
      </c>
      <c r="C443" s="66">
        <v>1.0</v>
      </c>
      <c r="D443" s="65" t="s">
        <v>21</v>
      </c>
      <c r="E443" s="67">
        <v>5.0</v>
      </c>
      <c r="F443" s="67">
        <v>36.0</v>
      </c>
      <c r="G443" s="66">
        <v>5.0</v>
      </c>
    </row>
    <row r="444">
      <c r="A444" s="66">
        <v>164455.0</v>
      </c>
      <c r="B444" s="65" t="s">
        <v>3018</v>
      </c>
      <c r="C444" s="66">
        <v>1.0</v>
      </c>
      <c r="D444" s="65" t="s">
        <v>297</v>
      </c>
      <c r="E444" s="71" t="s">
        <v>2904</v>
      </c>
      <c r="F444" s="67">
        <v>1.0</v>
      </c>
      <c r="G444" s="66">
        <v>55.0</v>
      </c>
    </row>
    <row r="445">
      <c r="A445" s="65" t="s">
        <v>2080</v>
      </c>
      <c r="B445" s="65" t="s">
        <v>3019</v>
      </c>
      <c r="C445" s="66">
        <v>4.0</v>
      </c>
      <c r="D445" s="65" t="s">
        <v>719</v>
      </c>
      <c r="E445" s="67">
        <v>3.0</v>
      </c>
      <c r="F445" s="67">
        <v>100.0</v>
      </c>
      <c r="G445" s="66">
        <v>2.0</v>
      </c>
    </row>
    <row r="446">
      <c r="A446" s="66">
        <v>164504.0</v>
      </c>
      <c r="B446" s="65" t="s">
        <v>553</v>
      </c>
      <c r="C446" s="66">
        <v>4.0</v>
      </c>
      <c r="D446" s="65" t="s">
        <v>2881</v>
      </c>
      <c r="E446" s="67">
        <v>1.0</v>
      </c>
      <c r="F446" s="67">
        <v>48.0</v>
      </c>
      <c r="G446" s="66">
        <v>4.0</v>
      </c>
    </row>
    <row r="447">
      <c r="A447" s="69">
        <v>164532.0</v>
      </c>
      <c r="B447" s="68" t="s">
        <v>557</v>
      </c>
      <c r="C447" s="69">
        <v>12.0</v>
      </c>
      <c r="D447" s="68" t="s">
        <v>2895</v>
      </c>
      <c r="E447" s="70">
        <v>2.0</v>
      </c>
      <c r="F447" s="70">
        <v>44.0</v>
      </c>
      <c r="G447" s="69">
        <v>3.0</v>
      </c>
    </row>
    <row r="448">
      <c r="A448" s="68" t="s">
        <v>558</v>
      </c>
      <c r="B448" s="68" t="s">
        <v>3020</v>
      </c>
      <c r="C448" s="69">
        <v>1.0</v>
      </c>
      <c r="D448" s="68" t="s">
        <v>28</v>
      </c>
      <c r="E448" s="70">
        <v>0.0</v>
      </c>
      <c r="F448" s="70">
        <v>44.0</v>
      </c>
      <c r="G448" s="69">
        <v>3.0</v>
      </c>
    </row>
    <row r="449">
      <c r="A449" s="66">
        <v>165504.0</v>
      </c>
      <c r="B449" s="65" t="s">
        <v>561</v>
      </c>
      <c r="C449" s="66">
        <v>4.0</v>
      </c>
      <c r="D449" s="65" t="s">
        <v>2881</v>
      </c>
      <c r="E449" s="67">
        <v>1.0</v>
      </c>
      <c r="F449" s="67">
        <v>48.0</v>
      </c>
      <c r="G449" s="66">
        <v>4.0</v>
      </c>
    </row>
    <row r="450">
      <c r="A450" s="69">
        <v>165555.0</v>
      </c>
      <c r="B450" s="68" t="s">
        <v>562</v>
      </c>
      <c r="C450" s="69">
        <v>1.0</v>
      </c>
      <c r="D450" s="68" t="s">
        <v>297</v>
      </c>
      <c r="E450" s="72" t="s">
        <v>2904</v>
      </c>
      <c r="F450" s="70">
        <v>1.0</v>
      </c>
      <c r="G450" s="69">
        <v>55.0</v>
      </c>
    </row>
    <row r="451">
      <c r="A451" s="66">
        <v>165705.0</v>
      </c>
      <c r="B451" s="65" t="s">
        <v>563</v>
      </c>
      <c r="C451" s="66">
        <v>5.0</v>
      </c>
      <c r="D451" s="65" t="s">
        <v>2881</v>
      </c>
      <c r="E451" s="67">
        <v>5.0</v>
      </c>
      <c r="F451" s="67">
        <v>36.0</v>
      </c>
      <c r="G451" s="66">
        <v>5.0</v>
      </c>
    </row>
    <row r="452">
      <c r="A452" s="66">
        <v>165755.0</v>
      </c>
      <c r="B452" s="65" t="s">
        <v>567</v>
      </c>
      <c r="C452" s="66">
        <v>55.0</v>
      </c>
      <c r="D452" s="65" t="s">
        <v>2881</v>
      </c>
      <c r="E452" s="71" t="s">
        <v>2904</v>
      </c>
      <c r="F452" s="67">
        <v>1.0</v>
      </c>
      <c r="G452" s="67">
        <v>55.0</v>
      </c>
    </row>
    <row r="453">
      <c r="A453" s="65" t="s">
        <v>2088</v>
      </c>
      <c r="B453" s="65" t="s">
        <v>2089</v>
      </c>
      <c r="C453" s="66">
        <v>55.0</v>
      </c>
      <c r="D453" s="65" t="s">
        <v>2881</v>
      </c>
      <c r="E453" s="71" t="s">
        <v>2904</v>
      </c>
      <c r="F453" s="67">
        <v>1.0</v>
      </c>
      <c r="G453" s="67">
        <v>55.0</v>
      </c>
    </row>
    <row r="454">
      <c r="A454" s="66">
        <v>167604.0</v>
      </c>
      <c r="B454" s="65" t="s">
        <v>569</v>
      </c>
      <c r="C454" s="66">
        <v>4.0</v>
      </c>
      <c r="D454" s="65" t="s">
        <v>2881</v>
      </c>
      <c r="E454" s="67">
        <v>1.0</v>
      </c>
      <c r="F454" s="67">
        <v>48.0</v>
      </c>
      <c r="G454" s="66">
        <v>4.0</v>
      </c>
    </row>
    <row r="455">
      <c r="A455" s="65" t="s">
        <v>2094</v>
      </c>
      <c r="B455" s="65" t="s">
        <v>2095</v>
      </c>
      <c r="C455" s="66">
        <v>1.0</v>
      </c>
      <c r="D455" s="65" t="s">
        <v>28</v>
      </c>
      <c r="E455" s="67">
        <v>1.0</v>
      </c>
      <c r="F455" s="67">
        <v>48.0</v>
      </c>
      <c r="G455" s="66">
        <v>4.0</v>
      </c>
    </row>
    <row r="456">
      <c r="A456" s="65" t="s">
        <v>3021</v>
      </c>
      <c r="B456" s="65" t="s">
        <v>3022</v>
      </c>
      <c r="C456" s="66">
        <v>1.0</v>
      </c>
      <c r="D456" s="65" t="s">
        <v>28</v>
      </c>
      <c r="E456" s="67">
        <v>0.0</v>
      </c>
      <c r="F456" s="67">
        <v>1.0</v>
      </c>
      <c r="G456" s="66">
        <v>1.0</v>
      </c>
    </row>
    <row r="457">
      <c r="A457" s="65" t="s">
        <v>2100</v>
      </c>
      <c r="B457" s="65" t="s">
        <v>2101</v>
      </c>
      <c r="C457" s="66">
        <v>4.0</v>
      </c>
      <c r="D457" s="65" t="s">
        <v>2881</v>
      </c>
      <c r="E457" s="67">
        <v>1.0</v>
      </c>
      <c r="F457" s="67">
        <v>48.0</v>
      </c>
      <c r="G457" s="66">
        <v>4.0</v>
      </c>
    </row>
    <row r="458">
      <c r="A458" s="69">
        <v>167632.0</v>
      </c>
      <c r="B458" s="68" t="s">
        <v>570</v>
      </c>
      <c r="C458" s="69">
        <v>12.0</v>
      </c>
      <c r="D458" s="68" t="s">
        <v>2895</v>
      </c>
      <c r="E458" s="70">
        <v>2.0</v>
      </c>
      <c r="F458" s="70">
        <v>44.0</v>
      </c>
      <c r="G458" s="69">
        <v>3.0</v>
      </c>
    </row>
    <row r="459">
      <c r="A459" s="65" t="s">
        <v>2104</v>
      </c>
      <c r="B459" s="65" t="s">
        <v>2105</v>
      </c>
      <c r="C459" s="66">
        <v>1.0</v>
      </c>
      <c r="D459" s="65" t="s">
        <v>28</v>
      </c>
      <c r="E459" s="67">
        <v>2.0</v>
      </c>
      <c r="F459" s="67">
        <v>44.0</v>
      </c>
      <c r="G459" s="66">
        <v>3.0</v>
      </c>
    </row>
    <row r="460">
      <c r="A460" s="66">
        <v>167655.0</v>
      </c>
      <c r="B460" s="65" t="s">
        <v>573</v>
      </c>
      <c r="C460" s="66">
        <v>1.0</v>
      </c>
      <c r="D460" s="65" t="s">
        <v>297</v>
      </c>
      <c r="E460" s="71" t="s">
        <v>2904</v>
      </c>
      <c r="F460" s="67">
        <v>1.0</v>
      </c>
      <c r="G460" s="66">
        <v>55.0</v>
      </c>
    </row>
    <row r="461">
      <c r="A461" s="65" t="s">
        <v>2109</v>
      </c>
      <c r="B461" s="65" t="s">
        <v>3023</v>
      </c>
      <c r="C461" s="66">
        <v>1.0</v>
      </c>
      <c r="D461" s="65" t="s">
        <v>297</v>
      </c>
      <c r="E461" s="71" t="s">
        <v>2904</v>
      </c>
      <c r="F461" s="67">
        <v>1.0</v>
      </c>
      <c r="G461" s="66">
        <v>55.0</v>
      </c>
    </row>
    <row r="462">
      <c r="A462" s="65" t="s">
        <v>760</v>
      </c>
      <c r="B462" s="65" t="s">
        <v>3024</v>
      </c>
      <c r="C462" s="66">
        <v>1.0</v>
      </c>
      <c r="D462" s="65" t="s">
        <v>28</v>
      </c>
      <c r="E462" s="67">
        <v>3.0</v>
      </c>
      <c r="F462" s="67">
        <v>36.0</v>
      </c>
      <c r="G462" s="66">
        <v>5.0</v>
      </c>
    </row>
    <row r="463">
      <c r="A463" s="66">
        <v>1676604.0</v>
      </c>
      <c r="B463" s="65" t="s">
        <v>3025</v>
      </c>
      <c r="C463" s="66">
        <v>1.0</v>
      </c>
      <c r="D463" s="65" t="s">
        <v>28</v>
      </c>
      <c r="E463" s="67">
        <v>0.0</v>
      </c>
      <c r="F463" s="67">
        <v>1.0</v>
      </c>
      <c r="G463" s="66">
        <v>1.0</v>
      </c>
    </row>
    <row r="464">
      <c r="A464" s="65" t="s">
        <v>3026</v>
      </c>
      <c r="B464" s="65" t="s">
        <v>3027</v>
      </c>
      <c r="C464" s="66">
        <v>4.0</v>
      </c>
      <c r="D464" s="65" t="s">
        <v>424</v>
      </c>
      <c r="E464" s="67">
        <v>3.0</v>
      </c>
      <c r="F464" s="67">
        <v>44.0</v>
      </c>
      <c r="G464" s="66">
        <v>5.0</v>
      </c>
    </row>
    <row r="465">
      <c r="A465" s="65" t="s">
        <v>756</v>
      </c>
      <c r="B465" s="65" t="s">
        <v>3028</v>
      </c>
      <c r="C465" s="66">
        <v>1.0</v>
      </c>
      <c r="D465" s="65" t="s">
        <v>28</v>
      </c>
      <c r="E465" s="67">
        <v>3.0</v>
      </c>
      <c r="F465" s="67">
        <v>36.0</v>
      </c>
      <c r="G465" s="66">
        <v>5.0</v>
      </c>
    </row>
    <row r="466">
      <c r="A466" s="68" t="s">
        <v>764</v>
      </c>
      <c r="B466" s="68" t="s">
        <v>3029</v>
      </c>
      <c r="C466" s="69">
        <v>1.0</v>
      </c>
      <c r="D466" s="68" t="s">
        <v>28</v>
      </c>
      <c r="E466" s="70">
        <v>3.0</v>
      </c>
      <c r="F466" s="70">
        <v>36.0</v>
      </c>
      <c r="G466" s="69">
        <v>5.0</v>
      </c>
    </row>
    <row r="467">
      <c r="A467" s="68" t="s">
        <v>762</v>
      </c>
      <c r="B467" s="68" t="s">
        <v>3030</v>
      </c>
      <c r="C467" s="69">
        <v>1.0</v>
      </c>
      <c r="D467" s="68" t="s">
        <v>28</v>
      </c>
      <c r="E467" s="70">
        <v>3.0</v>
      </c>
      <c r="F467" s="70">
        <v>36.0</v>
      </c>
      <c r="G467" s="69">
        <v>5.0</v>
      </c>
    </row>
    <row r="468">
      <c r="A468" s="65" t="s">
        <v>576</v>
      </c>
      <c r="B468" s="65" t="s">
        <v>577</v>
      </c>
      <c r="C468" s="66">
        <v>1.0</v>
      </c>
      <c r="D468" s="65" t="s">
        <v>28</v>
      </c>
      <c r="E468" s="67">
        <v>3.0</v>
      </c>
      <c r="F468" s="67">
        <v>36.0</v>
      </c>
      <c r="G468" s="66">
        <v>5.0</v>
      </c>
    </row>
    <row r="469">
      <c r="A469" s="65" t="s">
        <v>770</v>
      </c>
      <c r="B469" s="65" t="s">
        <v>3031</v>
      </c>
      <c r="C469" s="66">
        <v>1.0</v>
      </c>
      <c r="D469" s="65" t="s">
        <v>28</v>
      </c>
      <c r="E469" s="67">
        <v>3.0</v>
      </c>
      <c r="F469" s="67">
        <v>36.0</v>
      </c>
      <c r="G469" s="66">
        <v>5.0</v>
      </c>
    </row>
    <row r="470">
      <c r="A470" s="65" t="s">
        <v>772</v>
      </c>
      <c r="B470" s="65" t="s">
        <v>773</v>
      </c>
      <c r="C470" s="66">
        <v>1.0</v>
      </c>
      <c r="D470" s="65" t="s">
        <v>28</v>
      </c>
      <c r="E470" s="67">
        <v>3.0</v>
      </c>
      <c r="F470" s="67">
        <v>36.0</v>
      </c>
      <c r="G470" s="66">
        <v>5.0</v>
      </c>
    </row>
    <row r="471">
      <c r="A471" s="65" t="s">
        <v>778</v>
      </c>
      <c r="B471" s="65" t="s">
        <v>3032</v>
      </c>
      <c r="C471" s="66">
        <v>4.0</v>
      </c>
      <c r="D471" s="65" t="s">
        <v>424</v>
      </c>
      <c r="E471" s="67">
        <v>3.0</v>
      </c>
      <c r="F471" s="67">
        <v>44.0</v>
      </c>
      <c r="G471" s="66">
        <v>5.0</v>
      </c>
    </row>
    <row r="472">
      <c r="A472" s="65" t="s">
        <v>766</v>
      </c>
      <c r="B472" s="65" t="s">
        <v>3033</v>
      </c>
      <c r="C472" s="66">
        <v>1.0</v>
      </c>
      <c r="D472" s="65" t="s">
        <v>28</v>
      </c>
      <c r="E472" s="67">
        <v>3.0</v>
      </c>
      <c r="F472" s="67">
        <v>36.0</v>
      </c>
      <c r="G472" s="66">
        <v>5.0</v>
      </c>
    </row>
    <row r="473">
      <c r="A473" s="65" t="s">
        <v>768</v>
      </c>
      <c r="B473" s="65" t="s">
        <v>3034</v>
      </c>
      <c r="C473" s="66">
        <v>1.0</v>
      </c>
      <c r="D473" s="65" t="s">
        <v>28</v>
      </c>
      <c r="E473" s="67">
        <v>3.0</v>
      </c>
      <c r="F473" s="67">
        <v>36.0</v>
      </c>
      <c r="G473" s="66">
        <v>5.0</v>
      </c>
    </row>
    <row r="474">
      <c r="A474" s="65" t="s">
        <v>774</v>
      </c>
      <c r="B474" s="65" t="s">
        <v>3035</v>
      </c>
      <c r="C474" s="66">
        <v>1.0</v>
      </c>
      <c r="D474" s="65" t="s">
        <v>28</v>
      </c>
      <c r="E474" s="67">
        <v>3.0</v>
      </c>
      <c r="F474" s="67">
        <v>36.0</v>
      </c>
      <c r="G474" s="66">
        <v>5.0</v>
      </c>
    </row>
    <row r="475">
      <c r="A475" s="65" t="s">
        <v>776</v>
      </c>
      <c r="B475" s="65" t="s">
        <v>3036</v>
      </c>
      <c r="C475" s="66">
        <v>1.0</v>
      </c>
      <c r="D475" s="65" t="s">
        <v>28</v>
      </c>
      <c r="E475" s="67">
        <v>3.0</v>
      </c>
      <c r="F475" s="67">
        <v>36.0</v>
      </c>
      <c r="G475" s="66">
        <v>5.0</v>
      </c>
    </row>
    <row r="476">
      <c r="A476" s="66">
        <v>178004.0</v>
      </c>
      <c r="B476" s="65" t="s">
        <v>584</v>
      </c>
      <c r="C476" s="66">
        <v>4.0</v>
      </c>
      <c r="D476" s="65" t="s">
        <v>2881</v>
      </c>
      <c r="E476" s="67">
        <v>1.0</v>
      </c>
      <c r="F476" s="67">
        <v>48.0</v>
      </c>
      <c r="G476" s="66">
        <v>4.0</v>
      </c>
    </row>
    <row r="477">
      <c r="A477" s="65" t="s">
        <v>585</v>
      </c>
      <c r="B477" s="65" t="s">
        <v>3037</v>
      </c>
      <c r="C477" s="66">
        <v>1.0</v>
      </c>
      <c r="D477" s="65" t="s">
        <v>28</v>
      </c>
      <c r="E477" s="67">
        <v>1.0</v>
      </c>
      <c r="F477" s="67">
        <v>48.0</v>
      </c>
      <c r="G477" s="66">
        <v>4.0</v>
      </c>
    </row>
    <row r="478">
      <c r="A478" s="66">
        <v>178032.0</v>
      </c>
      <c r="B478" s="65" t="s">
        <v>588</v>
      </c>
      <c r="C478" s="66">
        <v>12.0</v>
      </c>
      <c r="D478" s="65" t="s">
        <v>2895</v>
      </c>
      <c r="E478" s="67">
        <v>2.0</v>
      </c>
      <c r="F478" s="67">
        <v>44.0</v>
      </c>
      <c r="G478" s="66">
        <v>3.0</v>
      </c>
    </row>
    <row r="479">
      <c r="A479" s="66">
        <v>178204.0</v>
      </c>
      <c r="B479" s="65" t="s">
        <v>594</v>
      </c>
      <c r="C479" s="66">
        <v>4.0</v>
      </c>
      <c r="D479" s="65" t="s">
        <v>2881</v>
      </c>
      <c r="E479" s="67">
        <v>1.0</v>
      </c>
      <c r="F479" s="67">
        <v>48.0</v>
      </c>
      <c r="G479" s="66">
        <v>4.0</v>
      </c>
    </row>
    <row r="480">
      <c r="A480" s="65" t="s">
        <v>2113</v>
      </c>
      <c r="B480" s="65" t="s">
        <v>2114</v>
      </c>
      <c r="C480" s="66">
        <v>4.0</v>
      </c>
      <c r="D480" s="65" t="s">
        <v>2881</v>
      </c>
      <c r="E480" s="67">
        <v>1.0</v>
      </c>
      <c r="F480" s="67">
        <v>48.0</v>
      </c>
      <c r="G480" s="66">
        <v>4.0</v>
      </c>
    </row>
    <row r="481">
      <c r="A481" s="65" t="s">
        <v>2115</v>
      </c>
      <c r="B481" s="65" t="s">
        <v>3038</v>
      </c>
      <c r="C481" s="66">
        <v>4.0</v>
      </c>
      <c r="D481" s="65" t="s">
        <v>2881</v>
      </c>
      <c r="E481" s="67">
        <v>1.0</v>
      </c>
      <c r="F481" s="67">
        <v>48.0</v>
      </c>
      <c r="G481" s="66">
        <v>4.0</v>
      </c>
    </row>
    <row r="482">
      <c r="A482" s="66">
        <v>178232.0</v>
      </c>
      <c r="B482" s="65" t="s">
        <v>595</v>
      </c>
      <c r="C482" s="66">
        <v>12.0</v>
      </c>
      <c r="D482" s="65" t="s">
        <v>2895</v>
      </c>
      <c r="E482" s="67">
        <v>2.0</v>
      </c>
      <c r="F482" s="67">
        <v>44.0</v>
      </c>
      <c r="G482" s="66">
        <v>3.0</v>
      </c>
    </row>
    <row r="483">
      <c r="A483" s="66">
        <v>1783551.0</v>
      </c>
      <c r="B483" s="65" t="s">
        <v>787</v>
      </c>
      <c r="C483" s="66">
        <v>1.0</v>
      </c>
      <c r="D483" s="65" t="s">
        <v>297</v>
      </c>
      <c r="E483" s="71" t="s">
        <v>2904</v>
      </c>
      <c r="F483" s="67">
        <v>1.0</v>
      </c>
      <c r="G483" s="66">
        <v>55.0</v>
      </c>
    </row>
    <row r="484">
      <c r="A484" s="66">
        <v>178404.0</v>
      </c>
      <c r="B484" s="65" t="s">
        <v>597</v>
      </c>
      <c r="C484" s="66">
        <v>4.0</v>
      </c>
      <c r="D484" s="65" t="s">
        <v>2881</v>
      </c>
      <c r="E484" s="67">
        <v>1.0</v>
      </c>
      <c r="F484" s="67">
        <v>48.0</v>
      </c>
      <c r="G484" s="66">
        <v>4.0</v>
      </c>
    </row>
    <row r="485">
      <c r="A485" s="66">
        <v>178504.0</v>
      </c>
      <c r="B485" s="65" t="s">
        <v>598</v>
      </c>
      <c r="C485" s="66">
        <v>4.0</v>
      </c>
      <c r="D485" s="65" t="s">
        <v>2881</v>
      </c>
      <c r="E485" s="67">
        <v>1.0</v>
      </c>
      <c r="F485" s="67">
        <v>48.0</v>
      </c>
      <c r="G485" s="66">
        <v>4.0</v>
      </c>
    </row>
    <row r="486">
      <c r="A486" s="69">
        <v>178532.0</v>
      </c>
      <c r="B486" s="68" t="s">
        <v>599</v>
      </c>
      <c r="C486" s="69">
        <v>12.0</v>
      </c>
      <c r="D486" s="68" t="s">
        <v>2895</v>
      </c>
      <c r="E486" s="70">
        <v>2.0</v>
      </c>
      <c r="F486" s="70">
        <v>44.0</v>
      </c>
      <c r="G486" s="69">
        <v>3.0</v>
      </c>
    </row>
    <row r="487">
      <c r="A487" s="66">
        <v>179004.0</v>
      </c>
      <c r="B487" s="65" t="s">
        <v>600</v>
      </c>
      <c r="C487" s="66">
        <v>4.0</v>
      </c>
      <c r="D487" s="65" t="s">
        <v>2881</v>
      </c>
      <c r="E487" s="67">
        <v>1.0</v>
      </c>
      <c r="F487" s="67">
        <v>48.0</v>
      </c>
      <c r="G487" s="66">
        <v>4.0</v>
      </c>
    </row>
    <row r="488">
      <c r="A488" s="65" t="s">
        <v>2133</v>
      </c>
      <c r="B488" s="65" t="s">
        <v>2134</v>
      </c>
      <c r="C488" s="66">
        <v>4.0</v>
      </c>
      <c r="D488" s="65" t="s">
        <v>2881</v>
      </c>
      <c r="E488" s="67">
        <v>1.0</v>
      </c>
      <c r="F488" s="67">
        <v>48.0</v>
      </c>
      <c r="G488" s="66">
        <v>4.0</v>
      </c>
    </row>
    <row r="489">
      <c r="A489" s="66">
        <v>179055.0</v>
      </c>
      <c r="B489" s="65" t="s">
        <v>601</v>
      </c>
      <c r="C489" s="66">
        <v>1.0</v>
      </c>
      <c r="D489" s="65" t="s">
        <v>297</v>
      </c>
      <c r="E489" s="71" t="s">
        <v>2904</v>
      </c>
      <c r="F489" s="67">
        <v>1.0</v>
      </c>
      <c r="G489" s="66">
        <v>55.0</v>
      </c>
    </row>
    <row r="490">
      <c r="A490" s="65" t="s">
        <v>3039</v>
      </c>
      <c r="B490" s="65" t="s">
        <v>3040</v>
      </c>
      <c r="C490" s="66">
        <v>1.0</v>
      </c>
      <c r="D490" s="65" t="s">
        <v>297</v>
      </c>
      <c r="E490" s="67">
        <v>0.0</v>
      </c>
      <c r="F490" s="67">
        <v>1.0</v>
      </c>
      <c r="G490" s="66">
        <v>1.0</v>
      </c>
    </row>
    <row r="491">
      <c r="A491" s="69">
        <v>179132.0</v>
      </c>
      <c r="B491" s="68" t="s">
        <v>602</v>
      </c>
      <c r="C491" s="69">
        <v>12.0</v>
      </c>
      <c r="D491" s="68" t="s">
        <v>2895</v>
      </c>
      <c r="E491" s="70">
        <v>2.0</v>
      </c>
      <c r="F491" s="70">
        <v>44.0</v>
      </c>
      <c r="G491" s="69">
        <v>3.0</v>
      </c>
    </row>
    <row r="492">
      <c r="A492" s="66">
        <v>1.7913204E7</v>
      </c>
      <c r="B492" s="65" t="s">
        <v>824</v>
      </c>
      <c r="C492" s="66">
        <v>12.0</v>
      </c>
      <c r="D492" s="65" t="s">
        <v>2895</v>
      </c>
      <c r="E492" s="67">
        <v>2.0</v>
      </c>
      <c r="F492" s="67">
        <v>44.0</v>
      </c>
      <c r="G492" s="66">
        <v>3.0</v>
      </c>
    </row>
    <row r="493">
      <c r="A493" s="65" t="s">
        <v>603</v>
      </c>
      <c r="B493" s="65" t="s">
        <v>3041</v>
      </c>
      <c r="C493" s="66">
        <v>1.0</v>
      </c>
      <c r="D493" s="65" t="s">
        <v>28</v>
      </c>
      <c r="E493" s="67">
        <v>2.0</v>
      </c>
      <c r="F493" s="67">
        <v>55.0</v>
      </c>
      <c r="G493" s="66">
        <v>3.0</v>
      </c>
    </row>
    <row r="494">
      <c r="A494" s="66">
        <v>179204.0</v>
      </c>
      <c r="B494" s="65" t="s">
        <v>611</v>
      </c>
      <c r="C494" s="66">
        <v>4.0</v>
      </c>
      <c r="D494" s="65" t="s">
        <v>2881</v>
      </c>
      <c r="E494" s="67">
        <v>1.0</v>
      </c>
      <c r="F494" s="67">
        <v>48.0</v>
      </c>
      <c r="G494" s="66">
        <v>4.0</v>
      </c>
    </row>
    <row r="495">
      <c r="A495" s="65" t="s">
        <v>2141</v>
      </c>
      <c r="B495" s="65" t="s">
        <v>2142</v>
      </c>
      <c r="C495" s="66">
        <v>4.0</v>
      </c>
      <c r="D495" s="65" t="s">
        <v>2881</v>
      </c>
      <c r="E495" s="67">
        <v>1.0</v>
      </c>
      <c r="F495" s="67">
        <v>48.0</v>
      </c>
      <c r="G495" s="66">
        <v>4.0</v>
      </c>
    </row>
    <row r="496">
      <c r="A496" s="65" t="s">
        <v>3042</v>
      </c>
      <c r="B496" s="65" t="s">
        <v>3043</v>
      </c>
      <c r="C496" s="66">
        <v>12.0</v>
      </c>
      <c r="D496" s="65" t="s">
        <v>424</v>
      </c>
      <c r="E496" s="67">
        <v>2.0</v>
      </c>
      <c r="F496" s="67">
        <v>44.0</v>
      </c>
      <c r="G496" s="66">
        <v>3.0</v>
      </c>
    </row>
    <row r="497">
      <c r="A497" s="65" t="s">
        <v>2153</v>
      </c>
      <c r="B497" s="65" t="s">
        <v>3044</v>
      </c>
      <c r="C497" s="66">
        <v>1.0</v>
      </c>
      <c r="D497" s="65" t="s">
        <v>28</v>
      </c>
      <c r="E497" s="67">
        <v>2.0</v>
      </c>
      <c r="F497" s="67">
        <v>44.0</v>
      </c>
      <c r="G497" s="66">
        <v>3.0</v>
      </c>
    </row>
    <row r="498">
      <c r="A498" s="65" t="s">
        <v>3045</v>
      </c>
      <c r="B498" s="65" t="s">
        <v>3046</v>
      </c>
      <c r="C498" s="66">
        <v>12.0</v>
      </c>
      <c r="D498" s="65" t="s">
        <v>424</v>
      </c>
      <c r="E498" s="67">
        <v>2.0</v>
      </c>
      <c r="F498" s="67">
        <v>44.0</v>
      </c>
      <c r="G498" s="66">
        <v>3.0</v>
      </c>
    </row>
    <row r="499">
      <c r="A499" s="65" t="s">
        <v>2151</v>
      </c>
      <c r="B499" s="65" t="s">
        <v>3047</v>
      </c>
      <c r="C499" s="66">
        <v>1.0</v>
      </c>
      <c r="D499" s="65" t="s">
        <v>28</v>
      </c>
      <c r="E499" s="67">
        <v>2.0</v>
      </c>
      <c r="F499" s="67">
        <v>44.0</v>
      </c>
      <c r="G499" s="66">
        <v>3.0</v>
      </c>
    </row>
    <row r="500">
      <c r="A500" s="66">
        <v>179304.0</v>
      </c>
      <c r="B500" s="65" t="s">
        <v>612</v>
      </c>
      <c r="C500" s="66">
        <v>4.0</v>
      </c>
      <c r="D500" s="65" t="s">
        <v>2881</v>
      </c>
      <c r="E500" s="67">
        <v>1.0</v>
      </c>
      <c r="F500" s="67">
        <v>48.0</v>
      </c>
      <c r="G500" s="66">
        <v>4.0</v>
      </c>
    </row>
    <row r="501">
      <c r="A501" s="65" t="s">
        <v>2157</v>
      </c>
      <c r="B501" s="65" t="s">
        <v>3048</v>
      </c>
      <c r="C501" s="66">
        <v>4.0</v>
      </c>
      <c r="D501" s="65" t="s">
        <v>2881</v>
      </c>
      <c r="E501" s="67">
        <v>1.0</v>
      </c>
      <c r="F501" s="67">
        <v>48.0</v>
      </c>
      <c r="G501" s="66">
        <v>4.0</v>
      </c>
    </row>
    <row r="502">
      <c r="A502" s="65" t="s">
        <v>2159</v>
      </c>
      <c r="B502" s="65" t="s">
        <v>3049</v>
      </c>
      <c r="C502" s="66">
        <v>2.0</v>
      </c>
      <c r="D502" s="65" t="s">
        <v>2881</v>
      </c>
      <c r="E502" s="67">
        <v>3.0</v>
      </c>
      <c r="F502" s="67">
        <v>60.0</v>
      </c>
      <c r="G502" s="66">
        <v>2.0</v>
      </c>
    </row>
    <row r="503">
      <c r="A503" s="66">
        <v>179404.0</v>
      </c>
      <c r="B503" s="65" t="s">
        <v>614</v>
      </c>
      <c r="C503" s="66">
        <v>4.0</v>
      </c>
      <c r="D503" s="65" t="s">
        <v>2881</v>
      </c>
      <c r="E503" s="67">
        <v>1.0</v>
      </c>
      <c r="F503" s="67">
        <v>48.0</v>
      </c>
      <c r="G503" s="66">
        <v>4.0</v>
      </c>
    </row>
    <row r="504">
      <c r="A504" s="66">
        <v>179555.0</v>
      </c>
      <c r="B504" s="65" t="s">
        <v>3050</v>
      </c>
      <c r="C504" s="66">
        <v>55.0</v>
      </c>
      <c r="D504" s="65" t="s">
        <v>2881</v>
      </c>
      <c r="E504" s="71" t="s">
        <v>2904</v>
      </c>
      <c r="F504" s="67">
        <v>1.0</v>
      </c>
      <c r="G504" s="67">
        <v>55.0</v>
      </c>
    </row>
    <row r="505">
      <c r="A505" s="66">
        <v>179704.0</v>
      </c>
      <c r="B505" s="65" t="s">
        <v>615</v>
      </c>
      <c r="C505" s="66">
        <v>4.0</v>
      </c>
      <c r="D505" s="65" t="s">
        <v>2881</v>
      </c>
      <c r="E505" s="67">
        <v>1.0</v>
      </c>
      <c r="F505" s="67">
        <v>48.0</v>
      </c>
      <c r="G505" s="66">
        <v>4.0</v>
      </c>
    </row>
    <row r="506">
      <c r="A506" s="65" t="s">
        <v>2168</v>
      </c>
      <c r="B506" s="65" t="s">
        <v>2169</v>
      </c>
      <c r="C506" s="66">
        <v>4.0</v>
      </c>
      <c r="D506" s="65" t="s">
        <v>2881</v>
      </c>
      <c r="E506" s="67">
        <v>1.0</v>
      </c>
      <c r="F506" s="67">
        <v>48.0</v>
      </c>
      <c r="G506" s="66">
        <v>4.0</v>
      </c>
    </row>
    <row r="507">
      <c r="A507" s="65" t="s">
        <v>2171</v>
      </c>
      <c r="B507" s="65" t="s">
        <v>2172</v>
      </c>
      <c r="C507" s="66">
        <v>3.0</v>
      </c>
      <c r="D507" s="65" t="s">
        <v>2881</v>
      </c>
      <c r="E507" s="67">
        <v>2.0</v>
      </c>
      <c r="F507" s="67">
        <v>55.0</v>
      </c>
      <c r="G507" s="66">
        <v>3.0</v>
      </c>
    </row>
    <row r="508">
      <c r="A508" s="66">
        <v>179755.0</v>
      </c>
      <c r="B508" s="65" t="s">
        <v>616</v>
      </c>
      <c r="C508" s="66">
        <v>55.0</v>
      </c>
      <c r="D508" s="65" t="s">
        <v>2881</v>
      </c>
      <c r="E508" s="71" t="s">
        <v>2904</v>
      </c>
      <c r="F508" s="67">
        <v>1.0</v>
      </c>
      <c r="G508" s="67">
        <v>55.0</v>
      </c>
    </row>
    <row r="509">
      <c r="A509" s="65" t="s">
        <v>3051</v>
      </c>
      <c r="B509" s="65" t="s">
        <v>3052</v>
      </c>
      <c r="C509" s="66">
        <v>1.0</v>
      </c>
      <c r="D509" s="65" t="s">
        <v>297</v>
      </c>
      <c r="E509" s="71" t="s">
        <v>2904</v>
      </c>
      <c r="F509" s="67">
        <v>1.0</v>
      </c>
      <c r="G509" s="66">
        <v>55.0</v>
      </c>
    </row>
    <row r="510">
      <c r="A510" s="65" t="s">
        <v>2175</v>
      </c>
      <c r="B510" s="65" t="s">
        <v>2176</v>
      </c>
      <c r="C510" s="66">
        <v>4.0</v>
      </c>
      <c r="D510" s="65" t="s">
        <v>2881</v>
      </c>
      <c r="E510" s="67">
        <v>1.0</v>
      </c>
      <c r="F510" s="67">
        <v>48.0</v>
      </c>
      <c r="G510" s="66">
        <v>4.0</v>
      </c>
    </row>
    <row r="511">
      <c r="A511" s="66">
        <v>179904.0</v>
      </c>
      <c r="B511" s="65" t="s">
        <v>617</v>
      </c>
      <c r="C511" s="66">
        <v>4.0</v>
      </c>
      <c r="D511" s="65" t="s">
        <v>2881</v>
      </c>
      <c r="E511" s="67">
        <v>1.0</v>
      </c>
      <c r="F511" s="67">
        <v>48.0</v>
      </c>
      <c r="G511" s="66">
        <v>4.0</v>
      </c>
    </row>
    <row r="512">
      <c r="A512" s="65" t="s">
        <v>2183</v>
      </c>
      <c r="B512" s="65" t="s">
        <v>2184</v>
      </c>
      <c r="C512" s="66">
        <v>4.0</v>
      </c>
      <c r="D512" s="65" t="s">
        <v>2881</v>
      </c>
      <c r="E512" s="67">
        <v>1.0</v>
      </c>
      <c r="F512" s="67">
        <v>48.0</v>
      </c>
      <c r="G512" s="66">
        <v>4.0</v>
      </c>
    </row>
    <row r="513">
      <c r="A513" s="66">
        <v>180304.0</v>
      </c>
      <c r="B513" s="65" t="s">
        <v>618</v>
      </c>
      <c r="C513" s="66">
        <v>4.0</v>
      </c>
      <c r="D513" s="65" t="s">
        <v>2881</v>
      </c>
      <c r="E513" s="67">
        <v>1.0</v>
      </c>
      <c r="F513" s="67">
        <v>48.0</v>
      </c>
      <c r="G513" s="66">
        <v>4.0</v>
      </c>
    </row>
    <row r="514">
      <c r="A514" s="65" t="s">
        <v>2189</v>
      </c>
      <c r="B514" s="65" t="s">
        <v>2191</v>
      </c>
      <c r="C514" s="66">
        <v>5.0</v>
      </c>
      <c r="D514" s="65" t="s">
        <v>2881</v>
      </c>
      <c r="E514" s="67">
        <v>5.0</v>
      </c>
      <c r="F514" s="67">
        <v>36.0</v>
      </c>
      <c r="G514" s="66">
        <v>5.0</v>
      </c>
    </row>
    <row r="515">
      <c r="A515" s="65" t="s">
        <v>2195</v>
      </c>
      <c r="B515" s="65" t="s">
        <v>2196</v>
      </c>
      <c r="C515" s="66">
        <v>4.0</v>
      </c>
      <c r="D515" s="65" t="s">
        <v>719</v>
      </c>
      <c r="E515" s="67">
        <v>3.0</v>
      </c>
      <c r="F515" s="67">
        <v>100.0</v>
      </c>
      <c r="G515" s="66">
        <v>2.0</v>
      </c>
    </row>
    <row r="516">
      <c r="A516" s="65" t="s">
        <v>2204</v>
      </c>
      <c r="B516" s="65" t="s">
        <v>3053</v>
      </c>
      <c r="C516" s="66">
        <v>1.0</v>
      </c>
      <c r="D516" s="65" t="s">
        <v>21</v>
      </c>
      <c r="E516" s="67">
        <v>5.0</v>
      </c>
      <c r="F516" s="67">
        <v>36.0</v>
      </c>
      <c r="G516" s="66">
        <v>5.0</v>
      </c>
    </row>
    <row r="517">
      <c r="A517" s="66">
        <v>180904.0</v>
      </c>
      <c r="B517" s="65" t="s">
        <v>620</v>
      </c>
      <c r="C517" s="66">
        <v>4.0</v>
      </c>
      <c r="D517" s="65" t="s">
        <v>2881</v>
      </c>
      <c r="E517" s="67">
        <v>1.0</v>
      </c>
      <c r="F517" s="67">
        <v>48.0</v>
      </c>
      <c r="G517" s="66">
        <v>4.0</v>
      </c>
    </row>
    <row r="518">
      <c r="A518" s="65" t="s">
        <v>2207</v>
      </c>
      <c r="B518" s="65" t="s">
        <v>2208</v>
      </c>
      <c r="C518" s="66">
        <v>4.0</v>
      </c>
      <c r="D518" s="65" t="s">
        <v>2881</v>
      </c>
      <c r="E518" s="67">
        <v>1.0</v>
      </c>
      <c r="F518" s="67">
        <v>48.0</v>
      </c>
      <c r="G518" s="66">
        <v>4.0</v>
      </c>
    </row>
    <row r="519">
      <c r="A519" s="65" t="s">
        <v>2213</v>
      </c>
      <c r="B519" s="65" t="s">
        <v>2214</v>
      </c>
      <c r="C519" s="66">
        <v>4.0</v>
      </c>
      <c r="D519" s="65" t="s">
        <v>2881</v>
      </c>
      <c r="E519" s="67">
        <v>1.0</v>
      </c>
      <c r="F519" s="67">
        <v>48.0</v>
      </c>
      <c r="G519" s="66">
        <v>4.0</v>
      </c>
    </row>
    <row r="520">
      <c r="A520" s="65" t="s">
        <v>2217</v>
      </c>
      <c r="B520" s="65" t="s">
        <v>2218</v>
      </c>
      <c r="C520" s="66">
        <v>4.0</v>
      </c>
      <c r="D520" s="65" t="s">
        <v>2881</v>
      </c>
      <c r="E520" s="67">
        <v>1.0</v>
      </c>
      <c r="F520" s="67">
        <v>48.0</v>
      </c>
      <c r="G520" s="66">
        <v>4.0</v>
      </c>
    </row>
    <row r="521">
      <c r="A521" s="65" t="s">
        <v>2219</v>
      </c>
      <c r="B521" s="65" t="s">
        <v>3054</v>
      </c>
      <c r="C521" s="66">
        <v>1.0</v>
      </c>
      <c r="D521" s="65" t="s">
        <v>2895</v>
      </c>
      <c r="E521" s="67">
        <v>0.0</v>
      </c>
      <c r="F521" s="67">
        <v>1.0</v>
      </c>
      <c r="G521" s="66">
        <v>1.0</v>
      </c>
    </row>
    <row r="522">
      <c r="A522" s="66">
        <v>181004.0</v>
      </c>
      <c r="B522" s="65" t="s">
        <v>622</v>
      </c>
      <c r="C522" s="66">
        <v>4.0</v>
      </c>
      <c r="D522" s="65" t="s">
        <v>2881</v>
      </c>
      <c r="E522" s="67">
        <v>1.0</v>
      </c>
      <c r="F522" s="67">
        <v>48.0</v>
      </c>
      <c r="G522" s="66">
        <v>4.0</v>
      </c>
    </row>
    <row r="523">
      <c r="A523" s="65" t="s">
        <v>623</v>
      </c>
      <c r="B523" s="65" t="s">
        <v>3055</v>
      </c>
      <c r="C523" s="66">
        <v>1.0</v>
      </c>
      <c r="D523" s="65" t="s">
        <v>28</v>
      </c>
      <c r="E523" s="67">
        <v>1.0</v>
      </c>
      <c r="F523" s="67">
        <v>48.0</v>
      </c>
      <c r="G523" s="66">
        <v>4.0</v>
      </c>
    </row>
    <row r="524">
      <c r="A524" s="65" t="s">
        <v>2224</v>
      </c>
      <c r="B524" s="65" t="s">
        <v>2225</v>
      </c>
      <c r="C524" s="66">
        <v>4.0</v>
      </c>
      <c r="D524" s="65" t="s">
        <v>2881</v>
      </c>
      <c r="E524" s="67">
        <v>1.0</v>
      </c>
      <c r="F524" s="67">
        <v>48.0</v>
      </c>
      <c r="G524" s="66">
        <v>4.0</v>
      </c>
    </row>
    <row r="525">
      <c r="A525" s="69">
        <v>181005.0</v>
      </c>
      <c r="B525" s="68" t="s">
        <v>625</v>
      </c>
      <c r="C525" s="69">
        <v>1.0</v>
      </c>
      <c r="D525" s="68" t="s">
        <v>21</v>
      </c>
      <c r="E525" s="70">
        <v>5.0</v>
      </c>
      <c r="F525" s="70">
        <v>36.0</v>
      </c>
      <c r="G525" s="69">
        <v>5.0</v>
      </c>
    </row>
    <row r="526">
      <c r="A526" s="66">
        <v>1810102.0</v>
      </c>
      <c r="B526" s="65" t="s">
        <v>3056</v>
      </c>
      <c r="C526" s="66">
        <v>1.0</v>
      </c>
      <c r="D526" s="65" t="s">
        <v>28</v>
      </c>
      <c r="E526" s="67">
        <v>3.0</v>
      </c>
      <c r="F526" s="67">
        <v>36.0</v>
      </c>
      <c r="G526" s="66">
        <v>2.5</v>
      </c>
    </row>
    <row r="527">
      <c r="A527" s="66">
        <v>181032.0</v>
      </c>
      <c r="B527" s="65" t="s">
        <v>626</v>
      </c>
      <c r="C527" s="66">
        <v>12.0</v>
      </c>
      <c r="D527" s="65" t="s">
        <v>2895</v>
      </c>
      <c r="E527" s="67">
        <v>2.0</v>
      </c>
      <c r="F527" s="67">
        <v>44.0</v>
      </c>
      <c r="G527" s="66">
        <v>3.0</v>
      </c>
    </row>
    <row r="528">
      <c r="A528" s="66">
        <v>181104.0</v>
      </c>
      <c r="B528" s="65" t="s">
        <v>627</v>
      </c>
      <c r="C528" s="66">
        <v>4.0</v>
      </c>
      <c r="D528" s="65" t="s">
        <v>2881</v>
      </c>
      <c r="E528" s="67">
        <v>1.0</v>
      </c>
      <c r="F528" s="67">
        <v>48.0</v>
      </c>
      <c r="G528" s="66">
        <v>4.0</v>
      </c>
    </row>
    <row r="529">
      <c r="A529" s="66">
        <v>181204.0</v>
      </c>
      <c r="B529" s="65" t="s">
        <v>628</v>
      </c>
      <c r="C529" s="66">
        <v>4.0</v>
      </c>
      <c r="D529" s="65" t="s">
        <v>2881</v>
      </c>
      <c r="E529" s="67">
        <v>1.0</v>
      </c>
      <c r="F529" s="67">
        <v>48.0</v>
      </c>
      <c r="G529" s="66">
        <v>4.0</v>
      </c>
    </row>
    <row r="530">
      <c r="A530" s="66">
        <v>181304.0</v>
      </c>
      <c r="B530" s="65" t="s">
        <v>629</v>
      </c>
      <c r="C530" s="66">
        <v>4.0</v>
      </c>
      <c r="D530" s="65" t="s">
        <v>2881</v>
      </c>
      <c r="E530" s="67">
        <v>1.0</v>
      </c>
      <c r="F530" s="67">
        <v>48.0</v>
      </c>
      <c r="G530" s="66">
        <v>4.0</v>
      </c>
    </row>
    <row r="531">
      <c r="A531" s="65" t="s">
        <v>2240</v>
      </c>
      <c r="B531" s="65" t="s">
        <v>2241</v>
      </c>
      <c r="C531" s="66">
        <v>1.0</v>
      </c>
      <c r="D531" s="65" t="s">
        <v>28</v>
      </c>
      <c r="E531" s="71" t="s">
        <v>2904</v>
      </c>
      <c r="F531" s="67">
        <v>1.0</v>
      </c>
      <c r="G531" s="66">
        <v>1.0</v>
      </c>
    </row>
    <row r="532">
      <c r="A532" s="65" t="s">
        <v>3057</v>
      </c>
      <c r="B532" s="65" t="s">
        <v>3058</v>
      </c>
      <c r="C532" s="66">
        <v>1.0</v>
      </c>
      <c r="D532" s="65" t="s">
        <v>28</v>
      </c>
      <c r="E532" s="67">
        <v>4.0</v>
      </c>
      <c r="F532" s="67">
        <v>120.0</v>
      </c>
      <c r="G532" s="66">
        <v>0.75</v>
      </c>
    </row>
    <row r="533">
      <c r="A533" s="66">
        <v>181404.0</v>
      </c>
      <c r="B533" s="65" t="s">
        <v>3059</v>
      </c>
      <c r="C533" s="66">
        <v>4.0</v>
      </c>
      <c r="D533" s="65" t="s">
        <v>2881</v>
      </c>
      <c r="E533" s="67">
        <v>1.0</v>
      </c>
      <c r="F533" s="67">
        <v>48.0</v>
      </c>
      <c r="G533" s="66">
        <v>4.0</v>
      </c>
    </row>
    <row r="534">
      <c r="A534" s="65" t="s">
        <v>2244</v>
      </c>
      <c r="B534" s="65" t="s">
        <v>2245</v>
      </c>
      <c r="C534" s="66">
        <v>4.0</v>
      </c>
      <c r="D534" s="65" t="s">
        <v>2881</v>
      </c>
      <c r="E534" s="67">
        <v>1.0</v>
      </c>
      <c r="F534" s="67">
        <v>48.0</v>
      </c>
      <c r="G534" s="66">
        <v>4.0</v>
      </c>
    </row>
    <row r="535">
      <c r="A535" s="65" t="s">
        <v>2252</v>
      </c>
      <c r="B535" s="65" t="s">
        <v>2253</v>
      </c>
      <c r="C535" s="66">
        <v>2.0</v>
      </c>
      <c r="D535" s="65" t="s">
        <v>2881</v>
      </c>
      <c r="E535" s="67">
        <v>3.0</v>
      </c>
      <c r="F535" s="67">
        <v>60.0</v>
      </c>
      <c r="G535" s="66">
        <v>2.0</v>
      </c>
    </row>
    <row r="536">
      <c r="A536" s="65" t="s">
        <v>2256</v>
      </c>
      <c r="B536" s="65" t="s">
        <v>2257</v>
      </c>
      <c r="C536" s="66">
        <v>1.0</v>
      </c>
      <c r="D536" s="65" t="s">
        <v>28</v>
      </c>
      <c r="E536" s="67">
        <v>1.0</v>
      </c>
      <c r="F536" s="67">
        <v>48.0</v>
      </c>
      <c r="G536" s="66">
        <v>4.0</v>
      </c>
    </row>
    <row r="537">
      <c r="A537" s="65" t="s">
        <v>2260</v>
      </c>
      <c r="B537" s="65" t="s">
        <v>2261</v>
      </c>
      <c r="C537" s="66">
        <v>4.0</v>
      </c>
      <c r="D537" s="65" t="s">
        <v>2881</v>
      </c>
      <c r="E537" s="67">
        <v>1.0</v>
      </c>
      <c r="F537" s="67">
        <v>48.0</v>
      </c>
      <c r="G537" s="66">
        <v>4.0</v>
      </c>
    </row>
    <row r="538">
      <c r="A538" s="65" t="s">
        <v>2264</v>
      </c>
      <c r="B538" s="65" t="s">
        <v>2265</v>
      </c>
      <c r="C538" s="66">
        <v>1.0</v>
      </c>
      <c r="D538" s="65" t="s">
        <v>21</v>
      </c>
      <c r="E538" s="67">
        <v>5.0</v>
      </c>
      <c r="F538" s="67">
        <v>36.0</v>
      </c>
      <c r="G538" s="66">
        <v>5.0</v>
      </c>
    </row>
    <row r="539">
      <c r="A539" s="65" t="s">
        <v>2268</v>
      </c>
      <c r="B539" s="65" t="s">
        <v>2269</v>
      </c>
      <c r="C539" s="66">
        <v>3.0</v>
      </c>
      <c r="D539" s="65" t="s">
        <v>2881</v>
      </c>
      <c r="E539" s="67">
        <v>2.0</v>
      </c>
      <c r="F539" s="67">
        <v>180.0</v>
      </c>
      <c r="G539" s="66">
        <v>5.0</v>
      </c>
    </row>
    <row r="540">
      <c r="A540" s="66">
        <v>181704.0</v>
      </c>
      <c r="B540" s="65" t="s">
        <v>631</v>
      </c>
      <c r="C540" s="66">
        <v>4.0</v>
      </c>
      <c r="D540" s="65" t="s">
        <v>2881</v>
      </c>
      <c r="E540" s="67">
        <v>1.0</v>
      </c>
      <c r="F540" s="67">
        <v>48.0</v>
      </c>
      <c r="G540" s="66">
        <v>4.0</v>
      </c>
    </row>
    <row r="541">
      <c r="A541" s="65" t="s">
        <v>2273</v>
      </c>
      <c r="B541" s="65" t="s">
        <v>2274</v>
      </c>
      <c r="C541" s="66">
        <v>4.0</v>
      </c>
      <c r="D541" s="65" t="s">
        <v>2881</v>
      </c>
      <c r="E541" s="67">
        <v>1.0</v>
      </c>
      <c r="F541" s="67">
        <v>48.0</v>
      </c>
      <c r="G541" s="66">
        <v>4.0</v>
      </c>
    </row>
    <row r="542">
      <c r="A542" s="65" t="s">
        <v>2280</v>
      </c>
      <c r="B542" s="65" t="s">
        <v>2281</v>
      </c>
      <c r="C542" s="66">
        <v>4.0</v>
      </c>
      <c r="D542" s="65" t="s">
        <v>2881</v>
      </c>
      <c r="E542" s="67">
        <v>1.0</v>
      </c>
      <c r="F542" s="67">
        <v>48.0</v>
      </c>
      <c r="G542" s="66">
        <v>4.0</v>
      </c>
    </row>
    <row r="543">
      <c r="A543" s="65" t="s">
        <v>2283</v>
      </c>
      <c r="B543" s="65" t="s">
        <v>2284</v>
      </c>
      <c r="C543" s="66">
        <v>1.0</v>
      </c>
      <c r="D543" s="65" t="s">
        <v>28</v>
      </c>
      <c r="E543" s="67">
        <v>4.0</v>
      </c>
      <c r="F543" s="67">
        <v>120.0</v>
      </c>
      <c r="G543" s="66">
        <v>0.75</v>
      </c>
    </row>
    <row r="544">
      <c r="A544" s="65" t="s">
        <v>3060</v>
      </c>
      <c r="B544" s="65" t="s">
        <v>3061</v>
      </c>
      <c r="C544" s="66">
        <v>1.0</v>
      </c>
      <c r="D544" s="65" t="s">
        <v>28</v>
      </c>
      <c r="E544" s="67">
        <v>0.0</v>
      </c>
      <c r="F544" s="67">
        <v>1.0</v>
      </c>
      <c r="G544" s="66">
        <v>1.0</v>
      </c>
    </row>
    <row r="545">
      <c r="A545" s="65" t="s">
        <v>2285</v>
      </c>
      <c r="B545" s="65" t="s">
        <v>2286</v>
      </c>
      <c r="C545" s="66">
        <v>1.0</v>
      </c>
      <c r="D545" s="65" t="s">
        <v>28</v>
      </c>
      <c r="E545" s="71" t="s">
        <v>2904</v>
      </c>
      <c r="F545" s="67">
        <v>1.0</v>
      </c>
      <c r="G545" s="66">
        <v>1.0</v>
      </c>
    </row>
    <row r="546">
      <c r="A546" s="65" t="s">
        <v>3062</v>
      </c>
      <c r="B546" s="65" t="s">
        <v>3063</v>
      </c>
      <c r="C546" s="66">
        <v>6.0</v>
      </c>
      <c r="D546" s="65" t="s">
        <v>424</v>
      </c>
      <c r="E546" s="67">
        <v>4.0</v>
      </c>
      <c r="F546" s="67">
        <v>120.0</v>
      </c>
      <c r="G546" s="66">
        <v>0.75</v>
      </c>
    </row>
    <row r="547">
      <c r="A547" s="65" t="s">
        <v>2287</v>
      </c>
      <c r="B547" s="65" t="s">
        <v>2288</v>
      </c>
      <c r="C547" s="66">
        <v>2.0</v>
      </c>
      <c r="D547" s="65" t="s">
        <v>2881</v>
      </c>
      <c r="E547" s="67">
        <v>3.0</v>
      </c>
      <c r="F547" s="67">
        <v>60.0</v>
      </c>
      <c r="G547" s="66">
        <v>2.0</v>
      </c>
    </row>
    <row r="548">
      <c r="A548" s="65" t="s">
        <v>2289</v>
      </c>
      <c r="B548" s="65" t="s">
        <v>2290</v>
      </c>
      <c r="C548" s="66">
        <v>1.0</v>
      </c>
      <c r="D548" s="65" t="s">
        <v>28</v>
      </c>
      <c r="E548" s="67">
        <v>3.0</v>
      </c>
      <c r="F548" s="67">
        <v>36.0</v>
      </c>
      <c r="G548" s="66">
        <v>5.0</v>
      </c>
    </row>
    <row r="549">
      <c r="A549" s="66">
        <v>181804.0</v>
      </c>
      <c r="B549" s="65" t="s">
        <v>632</v>
      </c>
      <c r="C549" s="66">
        <v>4.0</v>
      </c>
      <c r="D549" s="65" t="s">
        <v>2881</v>
      </c>
      <c r="E549" s="67">
        <v>1.0</v>
      </c>
      <c r="F549" s="67">
        <v>48.0</v>
      </c>
      <c r="G549" s="66">
        <v>4.0</v>
      </c>
    </row>
    <row r="550">
      <c r="A550" s="65" t="s">
        <v>2295</v>
      </c>
      <c r="B550" s="65" t="s">
        <v>3064</v>
      </c>
      <c r="C550" s="66">
        <v>4.0</v>
      </c>
      <c r="D550" s="65" t="s">
        <v>719</v>
      </c>
      <c r="E550" s="67">
        <v>3.0</v>
      </c>
      <c r="F550" s="67">
        <v>100.0</v>
      </c>
      <c r="G550" s="66">
        <v>2.0</v>
      </c>
    </row>
    <row r="551">
      <c r="A551" s="68" t="s">
        <v>2299</v>
      </c>
      <c r="B551" s="68" t="s">
        <v>3065</v>
      </c>
      <c r="C551" s="69">
        <v>4.0</v>
      </c>
      <c r="D551" s="68" t="s">
        <v>719</v>
      </c>
      <c r="E551" s="70">
        <v>3.0</v>
      </c>
      <c r="F551" s="70">
        <v>100.0</v>
      </c>
      <c r="G551" s="69">
        <v>2.0</v>
      </c>
    </row>
    <row r="552">
      <c r="A552" s="66">
        <v>181904.0</v>
      </c>
      <c r="B552" s="65" t="s">
        <v>633</v>
      </c>
      <c r="C552" s="66">
        <v>4.0</v>
      </c>
      <c r="D552" s="65" t="s">
        <v>2881</v>
      </c>
      <c r="E552" s="67">
        <v>1.0</v>
      </c>
      <c r="F552" s="67">
        <v>48.0</v>
      </c>
      <c r="G552" s="66">
        <v>4.0</v>
      </c>
    </row>
    <row r="553">
      <c r="A553" s="66">
        <v>181932.0</v>
      </c>
      <c r="B553" s="65" t="s">
        <v>634</v>
      </c>
      <c r="C553" s="66">
        <v>12.0</v>
      </c>
      <c r="D553" s="65" t="s">
        <v>2895</v>
      </c>
      <c r="E553" s="67">
        <v>2.0</v>
      </c>
      <c r="F553" s="67">
        <v>44.0</v>
      </c>
      <c r="G553" s="66">
        <v>3.0</v>
      </c>
    </row>
    <row r="554">
      <c r="A554" s="66">
        <v>182204.0</v>
      </c>
      <c r="B554" s="65" t="s">
        <v>636</v>
      </c>
      <c r="C554" s="66">
        <v>4.0</v>
      </c>
      <c r="D554" s="65" t="s">
        <v>2881</v>
      </c>
      <c r="E554" s="67">
        <v>1.0</v>
      </c>
      <c r="F554" s="67">
        <v>48.0</v>
      </c>
      <c r="G554" s="66">
        <v>4.0</v>
      </c>
    </row>
    <row r="555">
      <c r="A555" s="68" t="s">
        <v>637</v>
      </c>
      <c r="B555" s="68" t="s">
        <v>638</v>
      </c>
      <c r="C555" s="69">
        <v>4.0</v>
      </c>
      <c r="D555" s="68" t="s">
        <v>719</v>
      </c>
      <c r="E555" s="70">
        <v>3.0</v>
      </c>
      <c r="F555" s="70">
        <v>48.0</v>
      </c>
      <c r="G555" s="69">
        <v>2.0</v>
      </c>
    </row>
    <row r="556">
      <c r="A556" s="66">
        <v>182404.0</v>
      </c>
      <c r="B556" s="65" t="s">
        <v>642</v>
      </c>
      <c r="C556" s="66">
        <v>4.0</v>
      </c>
      <c r="D556" s="65" t="s">
        <v>2881</v>
      </c>
      <c r="E556" s="67">
        <v>1.0</v>
      </c>
      <c r="F556" s="67">
        <v>48.0</v>
      </c>
      <c r="G556" s="66">
        <v>4.0</v>
      </c>
    </row>
    <row r="557">
      <c r="A557" s="65" t="s">
        <v>2315</v>
      </c>
      <c r="B557" s="65" t="s">
        <v>3066</v>
      </c>
      <c r="C557" s="66">
        <v>1.0</v>
      </c>
      <c r="D557" s="65" t="s">
        <v>28</v>
      </c>
      <c r="E557" s="67">
        <v>1.0</v>
      </c>
      <c r="F557" s="67">
        <v>48.0</v>
      </c>
      <c r="G557" s="66">
        <v>4.0</v>
      </c>
    </row>
    <row r="558">
      <c r="A558" s="65" t="s">
        <v>2435</v>
      </c>
      <c r="B558" s="65" t="s">
        <v>3067</v>
      </c>
      <c r="C558" s="66">
        <v>1.0</v>
      </c>
      <c r="D558" s="65" t="s">
        <v>28</v>
      </c>
      <c r="E558" s="67">
        <v>1.0</v>
      </c>
      <c r="F558" s="67">
        <v>48.0</v>
      </c>
      <c r="G558" s="66">
        <v>4.0</v>
      </c>
    </row>
    <row r="559">
      <c r="A559" s="66">
        <v>182455.0</v>
      </c>
      <c r="B559" s="65" t="s">
        <v>3068</v>
      </c>
      <c r="C559" s="66">
        <v>1.0</v>
      </c>
      <c r="D559" s="65" t="s">
        <v>297</v>
      </c>
      <c r="E559" s="71" t="s">
        <v>2904</v>
      </c>
      <c r="F559" s="67">
        <v>1.0</v>
      </c>
      <c r="G559" s="66">
        <v>55.0</v>
      </c>
    </row>
    <row r="560">
      <c r="A560" s="65" t="s">
        <v>643</v>
      </c>
      <c r="B560" s="65" t="s">
        <v>3069</v>
      </c>
      <c r="C560" s="66">
        <v>1.0</v>
      </c>
      <c r="D560" s="65" t="s">
        <v>297</v>
      </c>
      <c r="E560" s="71" t="s">
        <v>2904</v>
      </c>
      <c r="F560" s="67">
        <v>1.0</v>
      </c>
      <c r="G560" s="66">
        <v>55.0</v>
      </c>
    </row>
    <row r="561">
      <c r="A561" s="68" t="s">
        <v>2324</v>
      </c>
      <c r="B561" s="68" t="s">
        <v>3070</v>
      </c>
      <c r="C561" s="69">
        <v>4.0</v>
      </c>
      <c r="D561" s="68" t="s">
        <v>2881</v>
      </c>
      <c r="E561" s="70">
        <v>3.0</v>
      </c>
      <c r="F561" s="70">
        <v>48.0</v>
      </c>
      <c r="G561" s="69">
        <v>4.0</v>
      </c>
    </row>
    <row r="562">
      <c r="A562" s="65" t="s">
        <v>2345</v>
      </c>
      <c r="B562" s="65" t="s">
        <v>3071</v>
      </c>
      <c r="C562" s="66">
        <v>1.0</v>
      </c>
      <c r="D562" s="65" t="s">
        <v>28</v>
      </c>
      <c r="E562" s="67">
        <v>1.0</v>
      </c>
      <c r="F562" s="67">
        <v>48.0</v>
      </c>
      <c r="G562" s="66">
        <v>4.0</v>
      </c>
    </row>
    <row r="563">
      <c r="A563" s="65" t="s">
        <v>2326</v>
      </c>
      <c r="B563" s="65" t="s">
        <v>3072</v>
      </c>
      <c r="C563" s="66">
        <v>1.0</v>
      </c>
      <c r="D563" s="65" t="s">
        <v>28</v>
      </c>
      <c r="E563" s="67">
        <v>3.0</v>
      </c>
      <c r="F563" s="67">
        <v>36.0</v>
      </c>
      <c r="G563" s="66">
        <v>4.0</v>
      </c>
    </row>
    <row r="564">
      <c r="A564" s="65" t="s">
        <v>2301</v>
      </c>
      <c r="B564" s="65" t="s">
        <v>3073</v>
      </c>
      <c r="C564" s="66">
        <v>1.0</v>
      </c>
      <c r="D564" s="65" t="s">
        <v>28</v>
      </c>
      <c r="E564" s="67">
        <v>0.0</v>
      </c>
      <c r="F564" s="67">
        <v>1.0</v>
      </c>
      <c r="G564" s="66">
        <v>1.78122</v>
      </c>
    </row>
    <row r="565">
      <c r="A565" s="65" t="s">
        <v>2328</v>
      </c>
      <c r="B565" s="65" t="s">
        <v>3074</v>
      </c>
      <c r="C565" s="66">
        <v>1.0</v>
      </c>
      <c r="D565" s="65" t="s">
        <v>28</v>
      </c>
      <c r="E565" s="67">
        <v>4.0</v>
      </c>
      <c r="F565" s="67">
        <v>120.0</v>
      </c>
      <c r="G565" s="66">
        <v>1.4</v>
      </c>
    </row>
    <row r="566">
      <c r="A566" s="65" t="s">
        <v>2339</v>
      </c>
      <c r="B566" s="65" t="s">
        <v>2340</v>
      </c>
      <c r="C566" s="66">
        <v>1.0</v>
      </c>
      <c r="D566" s="65" t="s">
        <v>28</v>
      </c>
      <c r="E566" s="67">
        <v>4.0</v>
      </c>
      <c r="F566" s="67">
        <v>120.0</v>
      </c>
      <c r="G566" s="66">
        <v>1.4</v>
      </c>
    </row>
    <row r="567">
      <c r="A567" s="65" t="s">
        <v>3075</v>
      </c>
      <c r="B567" s="65" t="s">
        <v>3076</v>
      </c>
      <c r="C567" s="66">
        <v>1.0</v>
      </c>
      <c r="D567" s="65" t="s">
        <v>28</v>
      </c>
      <c r="E567" s="67">
        <v>4.0</v>
      </c>
      <c r="F567" s="67">
        <v>120.0</v>
      </c>
      <c r="G567" s="66">
        <v>1.4</v>
      </c>
    </row>
    <row r="568">
      <c r="A568" s="68" t="s">
        <v>2333</v>
      </c>
      <c r="B568" s="68" t="s">
        <v>2334</v>
      </c>
      <c r="C568" s="69">
        <v>1.0</v>
      </c>
      <c r="D568" s="68" t="s">
        <v>28</v>
      </c>
      <c r="E568" s="70">
        <v>4.0</v>
      </c>
      <c r="F568" s="70">
        <v>120.0</v>
      </c>
      <c r="G568" s="69">
        <v>1.4</v>
      </c>
    </row>
    <row r="569">
      <c r="A569" s="66">
        <v>182732.0</v>
      </c>
      <c r="B569" s="65" t="s">
        <v>645</v>
      </c>
      <c r="C569" s="66">
        <v>1.0</v>
      </c>
      <c r="D569" s="65" t="s">
        <v>28</v>
      </c>
      <c r="E569" s="67">
        <v>2.0</v>
      </c>
      <c r="F569" s="67">
        <v>44.0</v>
      </c>
      <c r="G569" s="66">
        <v>3.0</v>
      </c>
    </row>
    <row r="570">
      <c r="A570" s="65" t="s">
        <v>3077</v>
      </c>
      <c r="B570" s="65" t="s">
        <v>3078</v>
      </c>
      <c r="C570" s="66">
        <v>1.0</v>
      </c>
      <c r="D570" s="65" t="s">
        <v>28</v>
      </c>
      <c r="E570" s="67">
        <v>4.0</v>
      </c>
      <c r="F570" s="67">
        <v>120.0</v>
      </c>
      <c r="G570" s="66">
        <v>1.4</v>
      </c>
    </row>
    <row r="571">
      <c r="A571" s="65" t="s">
        <v>2343</v>
      </c>
      <c r="B571" s="65" t="s">
        <v>3079</v>
      </c>
      <c r="C571" s="66">
        <v>1.0</v>
      </c>
      <c r="D571" s="65" t="s">
        <v>28</v>
      </c>
      <c r="E571" s="67">
        <v>4.0</v>
      </c>
      <c r="F571" s="67">
        <v>120.0</v>
      </c>
      <c r="G571" s="66">
        <v>1.4</v>
      </c>
    </row>
    <row r="572">
      <c r="A572" s="65" t="s">
        <v>2335</v>
      </c>
      <c r="B572" s="65" t="s">
        <v>3080</v>
      </c>
      <c r="C572" s="66">
        <v>1.0</v>
      </c>
      <c r="D572" s="65" t="s">
        <v>28</v>
      </c>
      <c r="E572" s="67">
        <v>4.0</v>
      </c>
      <c r="F572" s="67">
        <v>120.0</v>
      </c>
      <c r="G572" s="66">
        <v>1.4</v>
      </c>
    </row>
    <row r="573">
      <c r="A573" s="65" t="s">
        <v>2341</v>
      </c>
      <c r="B573" s="65" t="s">
        <v>2342</v>
      </c>
      <c r="C573" s="66">
        <v>1.0</v>
      </c>
      <c r="D573" s="65" t="s">
        <v>28</v>
      </c>
      <c r="E573" s="67">
        <v>4.0</v>
      </c>
      <c r="F573" s="67">
        <v>120.0</v>
      </c>
      <c r="G573" s="66">
        <v>2.3744</v>
      </c>
    </row>
    <row r="574">
      <c r="A574" s="68" t="s">
        <v>2347</v>
      </c>
      <c r="B574" s="68" t="s">
        <v>3081</v>
      </c>
      <c r="C574" s="69">
        <v>1.0</v>
      </c>
      <c r="D574" s="68" t="s">
        <v>28</v>
      </c>
      <c r="E574" s="70">
        <v>3.0</v>
      </c>
      <c r="F574" s="70">
        <v>36.0</v>
      </c>
      <c r="G574" s="69">
        <v>5.0</v>
      </c>
    </row>
    <row r="575">
      <c r="A575" s="65" t="s">
        <v>2352</v>
      </c>
      <c r="B575" s="65" t="s">
        <v>2353</v>
      </c>
      <c r="C575" s="66">
        <v>4.0</v>
      </c>
      <c r="D575" s="65" t="s">
        <v>2881</v>
      </c>
      <c r="E575" s="67">
        <v>1.0</v>
      </c>
      <c r="F575" s="67">
        <v>48.0</v>
      </c>
      <c r="G575" s="66">
        <v>4.0</v>
      </c>
    </row>
    <row r="576">
      <c r="A576" s="65" t="s">
        <v>2354</v>
      </c>
      <c r="B576" s="65" t="s">
        <v>2355</v>
      </c>
      <c r="C576" s="66">
        <v>1.0</v>
      </c>
      <c r="D576" s="65" t="s">
        <v>28</v>
      </c>
      <c r="E576" s="67">
        <v>2.0</v>
      </c>
      <c r="F576" s="67">
        <v>44.0</v>
      </c>
      <c r="G576" s="66">
        <v>3.0</v>
      </c>
    </row>
    <row r="577">
      <c r="A577" s="65" t="s">
        <v>2357</v>
      </c>
      <c r="B577" s="65" t="s">
        <v>2358</v>
      </c>
      <c r="C577" s="66">
        <v>55.0</v>
      </c>
      <c r="D577" s="65" t="s">
        <v>2881</v>
      </c>
      <c r="E577" s="71" t="s">
        <v>2904</v>
      </c>
      <c r="F577" s="67">
        <v>1.0</v>
      </c>
      <c r="G577" s="67">
        <v>55.0</v>
      </c>
    </row>
    <row r="578">
      <c r="A578" s="65" t="s">
        <v>648</v>
      </c>
      <c r="B578" s="65" t="s">
        <v>649</v>
      </c>
      <c r="C578" s="66">
        <v>1.0</v>
      </c>
      <c r="D578" s="65" t="s">
        <v>28</v>
      </c>
      <c r="E578" s="67">
        <v>3.0</v>
      </c>
      <c r="F578" s="67">
        <v>36.0</v>
      </c>
      <c r="G578" s="66">
        <v>5.0</v>
      </c>
    </row>
    <row r="579">
      <c r="A579" s="66">
        <v>182904.0</v>
      </c>
      <c r="B579" s="65" t="s">
        <v>650</v>
      </c>
      <c r="C579" s="66">
        <v>4.0</v>
      </c>
      <c r="D579" s="65" t="s">
        <v>2881</v>
      </c>
      <c r="E579" s="67">
        <v>1.0</v>
      </c>
      <c r="F579" s="67">
        <v>48.0</v>
      </c>
      <c r="G579" s="66">
        <v>4.0</v>
      </c>
    </row>
    <row r="580">
      <c r="A580" s="65" t="s">
        <v>654</v>
      </c>
      <c r="B580" s="65" t="s">
        <v>3082</v>
      </c>
      <c r="C580" s="66">
        <v>1.0</v>
      </c>
      <c r="D580" s="65" t="s">
        <v>28</v>
      </c>
      <c r="E580" s="67">
        <v>2.0</v>
      </c>
      <c r="F580" s="67">
        <v>44.0</v>
      </c>
      <c r="G580" s="66">
        <v>3.0</v>
      </c>
    </row>
    <row r="581">
      <c r="A581" s="65" t="s">
        <v>2363</v>
      </c>
      <c r="B581" s="65" t="s">
        <v>2364</v>
      </c>
      <c r="C581" s="66">
        <v>4.0</v>
      </c>
      <c r="D581" s="65" t="s">
        <v>719</v>
      </c>
      <c r="E581" s="67">
        <v>3.0</v>
      </c>
      <c r="F581" s="67">
        <v>100.0</v>
      </c>
      <c r="G581" s="66">
        <v>2.0</v>
      </c>
    </row>
    <row r="582">
      <c r="A582" s="66">
        <v>1830004.0</v>
      </c>
      <c r="B582" s="65" t="s">
        <v>799</v>
      </c>
      <c r="C582" s="66">
        <v>4.0</v>
      </c>
      <c r="D582" s="65" t="s">
        <v>2881</v>
      </c>
      <c r="E582" s="67">
        <v>1.0</v>
      </c>
      <c r="F582" s="67">
        <v>48.0</v>
      </c>
      <c r="G582" s="66">
        <v>4.0</v>
      </c>
    </row>
    <row r="583">
      <c r="A583" s="66">
        <v>1.830049E7</v>
      </c>
      <c r="B583" s="65" t="s">
        <v>800</v>
      </c>
      <c r="C583" s="66">
        <v>4.0</v>
      </c>
      <c r="D583" s="65" t="s">
        <v>2881</v>
      </c>
      <c r="E583" s="67">
        <v>1.0</v>
      </c>
      <c r="F583" s="67">
        <v>48.0</v>
      </c>
      <c r="G583" s="66">
        <v>4.0</v>
      </c>
    </row>
    <row r="584">
      <c r="A584" s="66">
        <v>183204.0</v>
      </c>
      <c r="B584" s="65" t="s">
        <v>659</v>
      </c>
      <c r="C584" s="66">
        <v>4.0</v>
      </c>
      <c r="D584" s="65" t="s">
        <v>2881</v>
      </c>
      <c r="E584" s="67">
        <v>1.0</v>
      </c>
      <c r="F584" s="67">
        <v>48.0</v>
      </c>
      <c r="G584" s="66">
        <v>4.0</v>
      </c>
    </row>
    <row r="585">
      <c r="A585" s="66">
        <v>183232.0</v>
      </c>
      <c r="B585" s="65" t="s">
        <v>662</v>
      </c>
      <c r="C585" s="66">
        <v>12.0</v>
      </c>
      <c r="D585" s="65" t="s">
        <v>2895</v>
      </c>
      <c r="E585" s="67">
        <v>2.0</v>
      </c>
      <c r="F585" s="67">
        <v>44.0</v>
      </c>
      <c r="G585" s="66">
        <v>3.0</v>
      </c>
    </row>
    <row r="586">
      <c r="A586" s="66">
        <v>183532.0</v>
      </c>
      <c r="B586" s="65" t="s">
        <v>666</v>
      </c>
      <c r="C586" s="66">
        <v>3.0</v>
      </c>
      <c r="D586" s="65" t="s">
        <v>2881</v>
      </c>
      <c r="E586" s="67">
        <v>2.0</v>
      </c>
      <c r="F586" s="67">
        <v>55.0</v>
      </c>
      <c r="G586" s="66">
        <v>3.0</v>
      </c>
    </row>
    <row r="587">
      <c r="A587" s="69">
        <v>183732.0</v>
      </c>
      <c r="B587" s="68" t="s">
        <v>668</v>
      </c>
      <c r="C587" s="69">
        <v>3.0</v>
      </c>
      <c r="D587" s="68" t="s">
        <v>2881</v>
      </c>
      <c r="E587" s="70">
        <v>2.0</v>
      </c>
      <c r="F587" s="70">
        <v>55.0</v>
      </c>
      <c r="G587" s="69">
        <v>3.0</v>
      </c>
    </row>
    <row r="588">
      <c r="A588" s="65" t="s">
        <v>2370</v>
      </c>
      <c r="B588" s="65" t="s">
        <v>2371</v>
      </c>
      <c r="C588" s="66">
        <v>1.0</v>
      </c>
      <c r="D588" s="65" t="s">
        <v>28</v>
      </c>
      <c r="E588" s="67">
        <v>3.0</v>
      </c>
      <c r="F588" s="67">
        <v>36.0</v>
      </c>
      <c r="G588" s="66">
        <v>2.0</v>
      </c>
    </row>
    <row r="589">
      <c r="A589" s="66">
        <v>183904.0</v>
      </c>
      <c r="B589" s="65" t="s">
        <v>669</v>
      </c>
      <c r="C589" s="66">
        <v>4.0</v>
      </c>
      <c r="D589" s="65" t="s">
        <v>2881</v>
      </c>
      <c r="E589" s="67">
        <v>1.0</v>
      </c>
      <c r="F589" s="67">
        <v>48.0</v>
      </c>
      <c r="G589" s="66">
        <v>4.0</v>
      </c>
    </row>
    <row r="590">
      <c r="A590" s="65" t="s">
        <v>2374</v>
      </c>
      <c r="B590" s="65" t="s">
        <v>2375</v>
      </c>
      <c r="C590" s="66">
        <v>4.0</v>
      </c>
      <c r="D590" s="65" t="s">
        <v>2881</v>
      </c>
      <c r="E590" s="67">
        <v>1.0</v>
      </c>
      <c r="F590" s="67">
        <v>48.0</v>
      </c>
      <c r="G590" s="66">
        <v>4.0</v>
      </c>
    </row>
    <row r="591">
      <c r="A591" s="65" t="s">
        <v>2380</v>
      </c>
      <c r="B591" s="65" t="s">
        <v>3083</v>
      </c>
      <c r="C591" s="66">
        <v>4.0</v>
      </c>
      <c r="D591" s="65" t="s">
        <v>719</v>
      </c>
      <c r="E591" s="67">
        <v>3.0</v>
      </c>
      <c r="F591" s="67">
        <v>100.0</v>
      </c>
      <c r="G591" s="66">
        <v>2.0</v>
      </c>
    </row>
    <row r="592">
      <c r="A592" s="65" t="s">
        <v>671</v>
      </c>
      <c r="B592" s="65" t="s">
        <v>3084</v>
      </c>
      <c r="C592" s="66">
        <v>1.0</v>
      </c>
      <c r="D592" s="65" t="s">
        <v>28</v>
      </c>
      <c r="E592" s="67">
        <v>0.0</v>
      </c>
      <c r="F592" s="67">
        <v>1.0</v>
      </c>
      <c r="G592" s="66">
        <v>1.0</v>
      </c>
    </row>
    <row r="593">
      <c r="A593" s="66">
        <v>184004.0</v>
      </c>
      <c r="B593" s="65" t="s">
        <v>670</v>
      </c>
      <c r="C593" s="66">
        <v>4.0</v>
      </c>
      <c r="D593" s="65" t="s">
        <v>2881</v>
      </c>
      <c r="E593" s="67">
        <v>1.0</v>
      </c>
      <c r="F593" s="67">
        <v>48.0</v>
      </c>
      <c r="G593" s="66">
        <v>4.0</v>
      </c>
    </row>
    <row r="594">
      <c r="A594" s="65" t="s">
        <v>2384</v>
      </c>
      <c r="B594" s="65" t="s">
        <v>2385</v>
      </c>
      <c r="C594" s="66">
        <v>4.0</v>
      </c>
      <c r="D594" s="65" t="s">
        <v>719</v>
      </c>
      <c r="E594" s="67">
        <v>3.0</v>
      </c>
      <c r="F594" s="67">
        <v>100.0</v>
      </c>
      <c r="G594" s="66">
        <v>2.0</v>
      </c>
    </row>
    <row r="595">
      <c r="A595" s="66">
        <v>184104.0</v>
      </c>
      <c r="B595" s="65" t="s">
        <v>673</v>
      </c>
      <c r="C595" s="66">
        <v>1.0</v>
      </c>
      <c r="D595" s="65" t="s">
        <v>28</v>
      </c>
      <c r="E595" s="67">
        <v>1.0</v>
      </c>
      <c r="F595" s="67">
        <v>48.0</v>
      </c>
      <c r="G595" s="66">
        <v>4.0</v>
      </c>
    </row>
    <row r="596">
      <c r="A596" s="68" t="s">
        <v>2389</v>
      </c>
      <c r="B596" s="68" t="s">
        <v>3085</v>
      </c>
      <c r="C596" s="69">
        <v>1.0</v>
      </c>
      <c r="D596" s="68" t="s">
        <v>21</v>
      </c>
      <c r="E596" s="70">
        <v>5.0</v>
      </c>
      <c r="F596" s="70">
        <v>36.0</v>
      </c>
      <c r="G596" s="69">
        <v>5.0</v>
      </c>
    </row>
    <row r="597">
      <c r="A597" s="66">
        <v>184204.0</v>
      </c>
      <c r="B597" s="65" t="s">
        <v>3086</v>
      </c>
      <c r="C597" s="66">
        <v>4.0</v>
      </c>
      <c r="D597" s="65" t="s">
        <v>2881</v>
      </c>
      <c r="E597" s="67">
        <v>1.0</v>
      </c>
      <c r="F597" s="67">
        <v>48.0</v>
      </c>
      <c r="G597" s="66">
        <v>4.0</v>
      </c>
    </row>
    <row r="598">
      <c r="A598" s="66">
        <v>184205.0</v>
      </c>
      <c r="B598" s="65" t="s">
        <v>3087</v>
      </c>
      <c r="C598" s="66">
        <v>1.0</v>
      </c>
      <c r="D598" s="65" t="s">
        <v>21</v>
      </c>
      <c r="E598" s="67">
        <v>5.0</v>
      </c>
      <c r="F598" s="67">
        <v>36.0</v>
      </c>
      <c r="G598" s="66">
        <v>5.0</v>
      </c>
    </row>
    <row r="599">
      <c r="A599" s="65" t="s">
        <v>680</v>
      </c>
      <c r="B599" s="65" t="s">
        <v>3088</v>
      </c>
      <c r="C599" s="66">
        <v>1.0</v>
      </c>
      <c r="D599" s="65" t="s">
        <v>28</v>
      </c>
      <c r="E599" s="67">
        <v>2.0</v>
      </c>
      <c r="F599" s="67">
        <v>44.0</v>
      </c>
      <c r="G599" s="66">
        <v>3.0</v>
      </c>
    </row>
    <row r="600">
      <c r="A600" s="65" t="s">
        <v>2398</v>
      </c>
      <c r="B600" s="65" t="s">
        <v>2399</v>
      </c>
      <c r="C600" s="66">
        <v>4.0</v>
      </c>
      <c r="D600" s="65" t="s">
        <v>719</v>
      </c>
      <c r="E600" s="67">
        <v>3.0</v>
      </c>
      <c r="F600" s="67">
        <v>100.0</v>
      </c>
      <c r="G600" s="66">
        <v>2.0</v>
      </c>
    </row>
    <row r="601">
      <c r="A601" s="65" t="s">
        <v>2400</v>
      </c>
      <c r="B601" s="65" t="s">
        <v>2401</v>
      </c>
      <c r="C601" s="66">
        <v>1.0</v>
      </c>
      <c r="D601" s="65" t="s">
        <v>28</v>
      </c>
      <c r="E601" s="67">
        <v>3.0</v>
      </c>
      <c r="F601" s="67">
        <v>36.0</v>
      </c>
      <c r="G601" s="66">
        <v>5.0</v>
      </c>
    </row>
    <row r="602">
      <c r="A602" s="66">
        <v>184304.0</v>
      </c>
      <c r="B602" s="65" t="s">
        <v>682</v>
      </c>
      <c r="C602" s="66">
        <v>4.0</v>
      </c>
      <c r="D602" s="65" t="s">
        <v>2881</v>
      </c>
      <c r="E602" s="67">
        <v>1.0</v>
      </c>
      <c r="F602" s="67">
        <v>48.0</v>
      </c>
      <c r="G602" s="66">
        <v>4.0</v>
      </c>
    </row>
    <row r="603">
      <c r="A603" s="65" t="s">
        <v>2402</v>
      </c>
      <c r="B603" s="65" t="s">
        <v>2403</v>
      </c>
      <c r="C603" s="66">
        <v>1.0</v>
      </c>
      <c r="D603" s="65" t="s">
        <v>28</v>
      </c>
      <c r="E603" s="67">
        <v>3.0</v>
      </c>
      <c r="F603" s="67">
        <v>36.0</v>
      </c>
      <c r="G603" s="66">
        <v>5.0</v>
      </c>
    </row>
    <row r="604">
      <c r="A604" s="66">
        <v>184404.0</v>
      </c>
      <c r="B604" s="65" t="s">
        <v>683</v>
      </c>
      <c r="C604" s="66">
        <v>4.0</v>
      </c>
      <c r="D604" s="65" t="s">
        <v>2881</v>
      </c>
      <c r="E604" s="67">
        <v>1.0</v>
      </c>
      <c r="F604" s="67">
        <v>48.0</v>
      </c>
      <c r="G604" s="66">
        <v>4.0</v>
      </c>
    </row>
    <row r="605">
      <c r="A605" s="65" t="s">
        <v>2409</v>
      </c>
      <c r="B605" s="65" t="s">
        <v>2410</v>
      </c>
      <c r="C605" s="66">
        <v>1.0</v>
      </c>
      <c r="D605" s="65" t="s">
        <v>28</v>
      </c>
      <c r="E605" s="67">
        <v>3.0</v>
      </c>
      <c r="F605" s="67">
        <v>36.0</v>
      </c>
      <c r="G605" s="66">
        <v>2.0</v>
      </c>
    </row>
    <row r="606">
      <c r="A606" s="66">
        <v>184504.0</v>
      </c>
      <c r="B606" s="65" t="s">
        <v>684</v>
      </c>
      <c r="C606" s="66">
        <v>4.0</v>
      </c>
      <c r="D606" s="65" t="s">
        <v>2881</v>
      </c>
      <c r="E606" s="67">
        <v>1.0</v>
      </c>
      <c r="F606" s="67">
        <v>48.0</v>
      </c>
      <c r="G606" s="66">
        <v>4.0</v>
      </c>
    </row>
    <row r="607">
      <c r="A607" s="65" t="s">
        <v>2411</v>
      </c>
      <c r="B607" s="65" t="s">
        <v>2412</v>
      </c>
      <c r="C607" s="66">
        <v>1.0</v>
      </c>
      <c r="D607" s="65" t="s">
        <v>28</v>
      </c>
      <c r="E607" s="67">
        <v>1.0</v>
      </c>
      <c r="F607" s="67">
        <v>48.0</v>
      </c>
      <c r="G607" s="66">
        <v>4.0</v>
      </c>
    </row>
    <row r="608">
      <c r="A608" s="66">
        <v>184532.0</v>
      </c>
      <c r="B608" s="65" t="s">
        <v>685</v>
      </c>
      <c r="C608" s="66">
        <v>12.0</v>
      </c>
      <c r="D608" s="65" t="s">
        <v>2895</v>
      </c>
      <c r="E608" s="67">
        <v>2.0</v>
      </c>
      <c r="F608" s="67">
        <v>44.0</v>
      </c>
      <c r="G608" s="66">
        <v>3.0</v>
      </c>
    </row>
    <row r="609">
      <c r="A609" s="66">
        <v>184604.0</v>
      </c>
      <c r="B609" s="65" t="s">
        <v>686</v>
      </c>
      <c r="C609" s="66">
        <v>4.0</v>
      </c>
      <c r="D609" s="65" t="s">
        <v>2881</v>
      </c>
      <c r="E609" s="67">
        <v>1.0</v>
      </c>
      <c r="F609" s="67">
        <v>48.0</v>
      </c>
      <c r="G609" s="66">
        <v>4.0</v>
      </c>
    </row>
    <row r="610">
      <c r="A610" s="65" t="s">
        <v>2414</v>
      </c>
      <c r="B610" s="65" t="s">
        <v>2415</v>
      </c>
      <c r="C610" s="66">
        <v>4.0</v>
      </c>
      <c r="D610" s="65" t="s">
        <v>2881</v>
      </c>
      <c r="E610" s="67">
        <v>1.0</v>
      </c>
      <c r="F610" s="67">
        <v>48.0</v>
      </c>
      <c r="G610" s="66">
        <v>4.0</v>
      </c>
    </row>
    <row r="611">
      <c r="A611" s="65" t="s">
        <v>2416</v>
      </c>
      <c r="B611" s="65" t="s">
        <v>2417</v>
      </c>
      <c r="C611" s="66">
        <v>4.0</v>
      </c>
      <c r="D611" s="65" t="s">
        <v>2881</v>
      </c>
      <c r="E611" s="67">
        <v>1.0</v>
      </c>
      <c r="F611" s="67">
        <v>48.0</v>
      </c>
      <c r="G611" s="66">
        <v>4.0</v>
      </c>
    </row>
    <row r="612">
      <c r="A612" s="65" t="s">
        <v>2418</v>
      </c>
      <c r="B612" s="65" t="s">
        <v>2419</v>
      </c>
      <c r="C612" s="66">
        <v>4.0</v>
      </c>
      <c r="D612" s="65" t="s">
        <v>2881</v>
      </c>
      <c r="E612" s="67">
        <v>1.0</v>
      </c>
      <c r="F612" s="67">
        <v>48.0</v>
      </c>
      <c r="G612" s="66">
        <v>4.0</v>
      </c>
    </row>
    <row r="613">
      <c r="A613" s="66">
        <v>184704.0</v>
      </c>
      <c r="B613" s="65" t="s">
        <v>687</v>
      </c>
      <c r="C613" s="66">
        <v>4.0</v>
      </c>
      <c r="D613" s="65" t="s">
        <v>2881</v>
      </c>
      <c r="E613" s="67">
        <v>1.0</v>
      </c>
      <c r="F613" s="67">
        <v>48.0</v>
      </c>
      <c r="G613" s="66">
        <v>4.0</v>
      </c>
    </row>
    <row r="614">
      <c r="A614" s="66">
        <v>184732.0</v>
      </c>
      <c r="B614" s="65" t="s">
        <v>688</v>
      </c>
      <c r="C614" s="66">
        <v>12.0</v>
      </c>
      <c r="D614" s="65" t="s">
        <v>2895</v>
      </c>
      <c r="E614" s="67">
        <v>2.0</v>
      </c>
      <c r="F614" s="67">
        <v>44.0</v>
      </c>
      <c r="G614" s="66">
        <v>3.0</v>
      </c>
    </row>
    <row r="615">
      <c r="A615" s="65" t="s">
        <v>2424</v>
      </c>
      <c r="B615" s="65" t="s">
        <v>2425</v>
      </c>
      <c r="C615" s="66">
        <v>12.0</v>
      </c>
      <c r="D615" s="65" t="s">
        <v>2895</v>
      </c>
      <c r="E615" s="67">
        <v>2.0</v>
      </c>
      <c r="F615" s="67">
        <v>44.0</v>
      </c>
      <c r="G615" s="66">
        <v>3.0</v>
      </c>
    </row>
    <row r="616">
      <c r="A616" s="65" t="s">
        <v>2433</v>
      </c>
      <c r="B616" s="65" t="s">
        <v>3089</v>
      </c>
      <c r="C616" s="66">
        <v>4.0</v>
      </c>
      <c r="D616" s="65" t="s">
        <v>2881</v>
      </c>
      <c r="E616" s="67">
        <v>1.0</v>
      </c>
      <c r="F616" s="67">
        <v>48.0</v>
      </c>
      <c r="G616" s="66">
        <v>4.0</v>
      </c>
    </row>
    <row r="617">
      <c r="A617" s="65" t="s">
        <v>2451</v>
      </c>
      <c r="B617" s="65" t="s">
        <v>2452</v>
      </c>
      <c r="C617" s="66">
        <v>1.0</v>
      </c>
      <c r="D617" s="65" t="s">
        <v>2881</v>
      </c>
      <c r="E617" s="67">
        <v>0.0</v>
      </c>
      <c r="F617" s="67">
        <v>1.0</v>
      </c>
      <c r="G617" s="66">
        <v>1.0</v>
      </c>
    </row>
    <row r="618">
      <c r="A618" s="65" t="s">
        <v>2459</v>
      </c>
      <c r="B618" s="65" t="s">
        <v>3090</v>
      </c>
      <c r="C618" s="66">
        <v>4.0</v>
      </c>
      <c r="D618" s="65" t="s">
        <v>2881</v>
      </c>
      <c r="E618" s="67">
        <v>1.0</v>
      </c>
      <c r="F618" s="67">
        <v>48.0</v>
      </c>
      <c r="G618" s="66">
        <v>4.0</v>
      </c>
    </row>
    <row r="619">
      <c r="A619" s="68" t="s">
        <v>2461</v>
      </c>
      <c r="B619" s="68" t="s">
        <v>3091</v>
      </c>
      <c r="C619" s="69">
        <v>1.0</v>
      </c>
      <c r="D619" s="68" t="s">
        <v>28</v>
      </c>
      <c r="E619" s="70">
        <v>1.0</v>
      </c>
      <c r="F619" s="70">
        <v>48.0</v>
      </c>
      <c r="G619" s="69">
        <v>4.0</v>
      </c>
    </row>
    <row r="620">
      <c r="A620" s="65" t="s">
        <v>2472</v>
      </c>
      <c r="B620" s="65" t="s">
        <v>3092</v>
      </c>
      <c r="C620" s="66">
        <v>4.0</v>
      </c>
      <c r="D620" s="65" t="s">
        <v>2881</v>
      </c>
      <c r="E620" s="67">
        <v>1.0</v>
      </c>
      <c r="F620" s="67">
        <v>48.0</v>
      </c>
      <c r="G620" s="66">
        <v>4.0</v>
      </c>
    </row>
    <row r="621">
      <c r="A621" s="65" t="s">
        <v>2470</v>
      </c>
      <c r="B621" s="65" t="s">
        <v>2471</v>
      </c>
      <c r="C621" s="66">
        <v>4.0</v>
      </c>
      <c r="D621" s="65" t="s">
        <v>2881</v>
      </c>
      <c r="E621" s="67">
        <v>1.0</v>
      </c>
      <c r="F621" s="67">
        <v>48.0</v>
      </c>
      <c r="G621" s="66">
        <v>4.0</v>
      </c>
    </row>
    <row r="622">
      <c r="A622" s="65" t="s">
        <v>2474</v>
      </c>
      <c r="B622" s="65" t="s">
        <v>3093</v>
      </c>
      <c r="C622" s="66">
        <v>1.0</v>
      </c>
      <c r="D622" s="65" t="s">
        <v>28</v>
      </c>
      <c r="E622" s="67">
        <v>1.0</v>
      </c>
      <c r="F622" s="67">
        <v>48.0</v>
      </c>
      <c r="G622" s="66">
        <v>4.0</v>
      </c>
    </row>
    <row r="623">
      <c r="A623" s="65" t="s">
        <v>2480</v>
      </c>
      <c r="B623" s="65" t="s">
        <v>2481</v>
      </c>
      <c r="C623" s="66">
        <v>5.0</v>
      </c>
      <c r="D623" s="65" t="s">
        <v>2881</v>
      </c>
      <c r="E623" s="67">
        <v>5.0</v>
      </c>
      <c r="F623" s="67">
        <v>36.0</v>
      </c>
      <c r="G623" s="66">
        <v>5.0</v>
      </c>
    </row>
    <row r="624">
      <c r="A624" s="65" t="s">
        <v>2482</v>
      </c>
      <c r="B624" s="65" t="s">
        <v>3094</v>
      </c>
      <c r="C624" s="66">
        <v>1.0</v>
      </c>
      <c r="D624" s="65" t="s">
        <v>28</v>
      </c>
      <c r="E624" s="67">
        <v>4.0</v>
      </c>
      <c r="F624" s="67">
        <v>120.0</v>
      </c>
      <c r="G624" s="66">
        <v>2.34722</v>
      </c>
    </row>
    <row r="625">
      <c r="A625" s="65" t="s">
        <v>3095</v>
      </c>
      <c r="B625" s="65" t="s">
        <v>3096</v>
      </c>
      <c r="C625" s="66">
        <v>1.0</v>
      </c>
      <c r="D625" s="65" t="s">
        <v>28</v>
      </c>
      <c r="E625" s="67">
        <v>4.0</v>
      </c>
      <c r="F625" s="67">
        <v>120.0</v>
      </c>
      <c r="G625" s="66">
        <v>1.4</v>
      </c>
    </row>
    <row r="626">
      <c r="A626" s="65" t="s">
        <v>2487</v>
      </c>
      <c r="B626" s="65" t="s">
        <v>2488</v>
      </c>
      <c r="C626" s="66">
        <v>4.0</v>
      </c>
      <c r="D626" s="65" t="s">
        <v>2881</v>
      </c>
      <c r="E626" s="67">
        <v>1.0</v>
      </c>
      <c r="F626" s="67">
        <v>48.0</v>
      </c>
      <c r="G626" s="66">
        <v>4.0</v>
      </c>
    </row>
    <row r="627">
      <c r="A627" s="65" t="s">
        <v>689</v>
      </c>
      <c r="B627" s="65" t="s">
        <v>3097</v>
      </c>
      <c r="C627" s="66">
        <v>1.0</v>
      </c>
      <c r="D627" s="65" t="s">
        <v>28</v>
      </c>
      <c r="E627" s="67">
        <v>1.0</v>
      </c>
      <c r="F627" s="67">
        <v>48.0</v>
      </c>
      <c r="G627" s="66">
        <v>4.0</v>
      </c>
    </row>
    <row r="628">
      <c r="A628" s="66">
        <v>186104.0</v>
      </c>
      <c r="B628" s="65" t="s">
        <v>691</v>
      </c>
      <c r="C628" s="66">
        <v>4.0</v>
      </c>
      <c r="D628" s="65" t="s">
        <v>2881</v>
      </c>
      <c r="E628" s="67">
        <v>1.0</v>
      </c>
      <c r="F628" s="67">
        <v>48.0</v>
      </c>
      <c r="G628" s="66">
        <v>4.0</v>
      </c>
    </row>
    <row r="629">
      <c r="A629" s="66">
        <v>186204.0</v>
      </c>
      <c r="B629" s="65" t="s">
        <v>694</v>
      </c>
      <c r="C629" s="66">
        <v>4.0</v>
      </c>
      <c r="D629" s="65" t="s">
        <v>2881</v>
      </c>
      <c r="E629" s="67">
        <v>1.0</v>
      </c>
      <c r="F629" s="67">
        <v>48.0</v>
      </c>
      <c r="G629" s="66">
        <v>4.0</v>
      </c>
    </row>
    <row r="630">
      <c r="A630" s="66">
        <v>186255.0</v>
      </c>
      <c r="B630" s="65" t="s">
        <v>695</v>
      </c>
      <c r="C630" s="66">
        <v>1.0</v>
      </c>
      <c r="D630" s="65" t="s">
        <v>297</v>
      </c>
      <c r="E630" s="71" t="s">
        <v>2904</v>
      </c>
      <c r="F630" s="67">
        <v>1.0</v>
      </c>
      <c r="G630" s="66">
        <v>55.0</v>
      </c>
    </row>
    <row r="631">
      <c r="A631" s="65" t="s">
        <v>2496</v>
      </c>
      <c r="B631" s="65" t="s">
        <v>2497</v>
      </c>
      <c r="C631" s="66">
        <v>4.0</v>
      </c>
      <c r="D631" s="65" t="s">
        <v>2881</v>
      </c>
      <c r="E631" s="67">
        <v>1.0</v>
      </c>
      <c r="F631" s="67">
        <v>48.0</v>
      </c>
      <c r="G631" s="66">
        <v>4.0</v>
      </c>
    </row>
    <row r="632">
      <c r="A632" s="69">
        <v>186404.0</v>
      </c>
      <c r="B632" s="68" t="s">
        <v>696</v>
      </c>
      <c r="C632" s="69">
        <v>1.0</v>
      </c>
      <c r="D632" s="68" t="s">
        <v>28</v>
      </c>
      <c r="E632" s="70">
        <v>1.0</v>
      </c>
      <c r="F632" s="70">
        <v>48.0</v>
      </c>
      <c r="G632" s="69">
        <v>4.0</v>
      </c>
    </row>
    <row r="633">
      <c r="A633" s="69">
        <v>186432.0</v>
      </c>
      <c r="B633" s="68" t="s">
        <v>697</v>
      </c>
      <c r="C633" s="69">
        <v>3.0</v>
      </c>
      <c r="D633" s="68" t="s">
        <v>2881</v>
      </c>
      <c r="E633" s="70">
        <v>2.0</v>
      </c>
      <c r="F633" s="70">
        <v>55.0</v>
      </c>
      <c r="G633" s="69">
        <v>3.0</v>
      </c>
    </row>
    <row r="634">
      <c r="A634" s="66">
        <v>187204.0</v>
      </c>
      <c r="B634" s="65" t="s">
        <v>2523</v>
      </c>
      <c r="C634" s="66">
        <v>1.0</v>
      </c>
      <c r="D634" s="65" t="s">
        <v>28</v>
      </c>
      <c r="E634" s="67">
        <v>1.0</v>
      </c>
      <c r="F634" s="67">
        <v>48.0</v>
      </c>
      <c r="G634" s="66">
        <v>4.0</v>
      </c>
    </row>
    <row r="635">
      <c r="A635" s="65" t="s">
        <v>2524</v>
      </c>
      <c r="B635" s="65" t="s">
        <v>3098</v>
      </c>
      <c r="C635" s="66">
        <v>1.0</v>
      </c>
      <c r="D635" s="65" t="s">
        <v>28</v>
      </c>
      <c r="E635" s="67">
        <v>1.0</v>
      </c>
      <c r="F635" s="67">
        <v>48.0</v>
      </c>
      <c r="G635" s="66">
        <v>4.0</v>
      </c>
    </row>
    <row r="636">
      <c r="A636" s="65" t="s">
        <v>2526</v>
      </c>
      <c r="B636" s="65" t="s">
        <v>2527</v>
      </c>
      <c r="C636" s="66">
        <v>1.0</v>
      </c>
      <c r="D636" s="65" t="s">
        <v>28</v>
      </c>
      <c r="E636" s="67">
        <v>4.0</v>
      </c>
      <c r="F636" s="67">
        <v>120.0</v>
      </c>
      <c r="G636" s="66">
        <v>0.75</v>
      </c>
    </row>
    <row r="637">
      <c r="A637" s="65" t="s">
        <v>2528</v>
      </c>
      <c r="B637" s="65" t="s">
        <v>2529</v>
      </c>
      <c r="C637" s="66">
        <v>1.0</v>
      </c>
      <c r="D637" s="65" t="s">
        <v>28</v>
      </c>
      <c r="E637" s="67">
        <v>4.0</v>
      </c>
      <c r="F637" s="67">
        <v>120.0</v>
      </c>
      <c r="G637" s="66">
        <v>0.75</v>
      </c>
    </row>
    <row r="638">
      <c r="A638" s="65" t="s">
        <v>2533</v>
      </c>
      <c r="B638" s="65" t="s">
        <v>2534</v>
      </c>
      <c r="C638" s="66">
        <v>1.0</v>
      </c>
      <c r="D638" s="65" t="s">
        <v>28</v>
      </c>
      <c r="E638" s="67">
        <v>4.0</v>
      </c>
      <c r="F638" s="67">
        <v>120.0</v>
      </c>
      <c r="G638" s="66">
        <v>0.75</v>
      </c>
    </row>
    <row r="639">
      <c r="A639" s="65" t="s">
        <v>2530</v>
      </c>
      <c r="B639" s="65" t="s">
        <v>2531</v>
      </c>
      <c r="C639" s="66">
        <v>1.0</v>
      </c>
      <c r="D639" s="65" t="s">
        <v>28</v>
      </c>
      <c r="E639" s="67">
        <v>4.0</v>
      </c>
      <c r="F639" s="67">
        <v>120.0</v>
      </c>
      <c r="G639" s="66">
        <v>0.75</v>
      </c>
    </row>
    <row r="640">
      <c r="A640" s="65" t="s">
        <v>3099</v>
      </c>
      <c r="B640" s="65" t="s">
        <v>3100</v>
      </c>
      <c r="C640" s="66">
        <v>1.0</v>
      </c>
      <c r="D640" s="65" t="s">
        <v>28</v>
      </c>
      <c r="E640" s="67">
        <v>0.0</v>
      </c>
      <c r="F640" s="67">
        <v>1.0</v>
      </c>
      <c r="G640" s="66">
        <v>1.0</v>
      </c>
    </row>
    <row r="641">
      <c r="A641" s="66">
        <v>187304.0</v>
      </c>
      <c r="B641" s="65" t="s">
        <v>2535</v>
      </c>
      <c r="C641" s="66">
        <v>1.0</v>
      </c>
      <c r="D641" s="65" t="s">
        <v>28</v>
      </c>
      <c r="E641" s="67">
        <v>1.0</v>
      </c>
      <c r="F641" s="67">
        <v>48.0</v>
      </c>
      <c r="G641" s="66">
        <v>4.0</v>
      </c>
    </row>
    <row r="642">
      <c r="A642" s="65" t="s">
        <v>2536</v>
      </c>
      <c r="B642" s="65" t="s">
        <v>2537</v>
      </c>
      <c r="C642" s="66">
        <v>1.0</v>
      </c>
      <c r="D642" s="65" t="s">
        <v>28</v>
      </c>
      <c r="E642" s="67">
        <v>4.0</v>
      </c>
      <c r="F642" s="67">
        <v>120.0</v>
      </c>
      <c r="G642" s="66">
        <v>0.75</v>
      </c>
    </row>
    <row r="643">
      <c r="A643" s="65" t="s">
        <v>2540</v>
      </c>
      <c r="B643" s="65" t="s">
        <v>2541</v>
      </c>
      <c r="C643" s="66">
        <v>1.0</v>
      </c>
      <c r="D643" s="65" t="s">
        <v>28</v>
      </c>
      <c r="E643" s="67">
        <v>4.0</v>
      </c>
      <c r="F643" s="67">
        <v>120.0</v>
      </c>
      <c r="G643" s="66">
        <v>0.75</v>
      </c>
    </row>
    <row r="644">
      <c r="A644" s="65" t="s">
        <v>2542</v>
      </c>
      <c r="B644" s="65" t="s">
        <v>2543</v>
      </c>
      <c r="C644" s="66">
        <v>1.0</v>
      </c>
      <c r="D644" s="65" t="s">
        <v>28</v>
      </c>
      <c r="E644" s="67">
        <v>4.0</v>
      </c>
      <c r="F644" s="67">
        <v>120.0</v>
      </c>
      <c r="G644" s="66">
        <v>0.75</v>
      </c>
    </row>
    <row r="645">
      <c r="A645" s="66">
        <v>187404.0</v>
      </c>
      <c r="B645" s="65" t="s">
        <v>2544</v>
      </c>
      <c r="C645" s="66">
        <v>1.0</v>
      </c>
      <c r="D645" s="65" t="s">
        <v>28</v>
      </c>
      <c r="E645" s="67">
        <v>1.0</v>
      </c>
      <c r="F645" s="67">
        <v>48.0</v>
      </c>
      <c r="G645" s="66">
        <v>4.0</v>
      </c>
    </row>
    <row r="646">
      <c r="A646" s="65" t="s">
        <v>2545</v>
      </c>
      <c r="B646" s="65" t="s">
        <v>2546</v>
      </c>
      <c r="C646" s="66">
        <v>1.0</v>
      </c>
      <c r="D646" s="65" t="s">
        <v>28</v>
      </c>
      <c r="E646" s="67">
        <v>4.0</v>
      </c>
      <c r="F646" s="67">
        <v>120.0</v>
      </c>
      <c r="G646" s="66">
        <v>0.75</v>
      </c>
    </row>
    <row r="647">
      <c r="A647" s="68" t="s">
        <v>2549</v>
      </c>
      <c r="B647" s="68" t="s">
        <v>2550</v>
      </c>
      <c r="C647" s="69">
        <v>1.0</v>
      </c>
      <c r="D647" s="68" t="s">
        <v>28</v>
      </c>
      <c r="E647" s="70">
        <v>4.0</v>
      </c>
      <c r="F647" s="70">
        <v>100.0</v>
      </c>
      <c r="G647" s="69">
        <v>0.75</v>
      </c>
    </row>
    <row r="648">
      <c r="A648" s="68" t="s">
        <v>2551</v>
      </c>
      <c r="B648" s="68" t="s">
        <v>2552</v>
      </c>
      <c r="C648" s="69">
        <v>1.0</v>
      </c>
      <c r="D648" s="68" t="s">
        <v>28</v>
      </c>
      <c r="E648" s="70">
        <v>4.0</v>
      </c>
      <c r="F648" s="70">
        <v>120.0</v>
      </c>
      <c r="G648" s="69">
        <v>0.75</v>
      </c>
    </row>
    <row r="649">
      <c r="A649" s="65" t="s">
        <v>2553</v>
      </c>
      <c r="B649" s="65" t="s">
        <v>3101</v>
      </c>
      <c r="C649" s="66">
        <v>1.0</v>
      </c>
      <c r="D649" s="65" t="s">
        <v>28</v>
      </c>
      <c r="E649" s="67">
        <v>4.0</v>
      </c>
      <c r="F649" s="67">
        <v>120.0</v>
      </c>
      <c r="G649" s="66">
        <v>0.75</v>
      </c>
    </row>
    <row r="650">
      <c r="A650" s="65" t="s">
        <v>2555</v>
      </c>
      <c r="B650" s="65" t="s">
        <v>3102</v>
      </c>
      <c r="C650" s="66">
        <v>1.0</v>
      </c>
      <c r="D650" s="65" t="s">
        <v>28</v>
      </c>
      <c r="E650" s="67">
        <v>4.0</v>
      </c>
      <c r="F650" s="67">
        <v>120.0</v>
      </c>
      <c r="G650" s="66">
        <v>0.75</v>
      </c>
    </row>
    <row r="651">
      <c r="A651" s="65" t="s">
        <v>3103</v>
      </c>
      <c r="B651" s="65" t="s">
        <v>3104</v>
      </c>
      <c r="C651" s="66">
        <v>1.0</v>
      </c>
      <c r="D651" s="65" t="s">
        <v>28</v>
      </c>
      <c r="E651" s="67">
        <v>0.0</v>
      </c>
      <c r="F651" s="67">
        <v>1.0</v>
      </c>
      <c r="G651" s="66">
        <v>1.0</v>
      </c>
    </row>
    <row r="652">
      <c r="A652" s="65" t="s">
        <v>1827</v>
      </c>
      <c r="B652" s="65" t="s">
        <v>3105</v>
      </c>
      <c r="C652" s="66">
        <v>4.0</v>
      </c>
      <c r="D652" s="65" t="s">
        <v>2881</v>
      </c>
      <c r="E652" s="67">
        <v>1.0</v>
      </c>
      <c r="F652" s="67">
        <v>48.0</v>
      </c>
      <c r="G652" s="66">
        <v>4.0</v>
      </c>
    </row>
    <row r="653">
      <c r="A653" s="65" t="s">
        <v>1825</v>
      </c>
      <c r="B653" s="65" t="s">
        <v>3106</v>
      </c>
      <c r="C653" s="66">
        <v>1.0</v>
      </c>
      <c r="D653" s="65" t="s">
        <v>28</v>
      </c>
      <c r="E653" s="67">
        <v>1.0</v>
      </c>
      <c r="F653" s="67">
        <v>48.0</v>
      </c>
      <c r="G653" s="66">
        <v>4.0</v>
      </c>
    </row>
    <row r="654">
      <c r="A654" s="65" t="s">
        <v>2563</v>
      </c>
      <c r="B654" s="65" t="s">
        <v>3107</v>
      </c>
      <c r="C654" s="66">
        <v>1.0</v>
      </c>
      <c r="D654" s="65" t="s">
        <v>28</v>
      </c>
      <c r="E654" s="67">
        <v>3.0</v>
      </c>
      <c r="F654" s="67">
        <v>36.0</v>
      </c>
      <c r="G654" s="66">
        <v>2.0</v>
      </c>
    </row>
    <row r="655">
      <c r="A655" s="66">
        <v>192104.0</v>
      </c>
      <c r="B655" s="65" t="s">
        <v>698</v>
      </c>
      <c r="C655" s="66">
        <v>4.0</v>
      </c>
      <c r="D655" s="65" t="s">
        <v>2881</v>
      </c>
      <c r="E655" s="67">
        <v>1.0</v>
      </c>
      <c r="F655" s="67">
        <v>48.0</v>
      </c>
      <c r="G655" s="66">
        <v>4.0</v>
      </c>
    </row>
    <row r="656">
      <c r="A656" s="65" t="s">
        <v>2573</v>
      </c>
      <c r="B656" s="65" t="s">
        <v>2574</v>
      </c>
      <c r="C656" s="66">
        <v>4.0</v>
      </c>
      <c r="D656" s="65" t="s">
        <v>2881</v>
      </c>
      <c r="E656" s="67">
        <v>1.0</v>
      </c>
      <c r="F656" s="67">
        <v>48.0</v>
      </c>
      <c r="G656" s="66">
        <v>4.0</v>
      </c>
    </row>
    <row r="657">
      <c r="A657" s="66">
        <v>192155.0</v>
      </c>
      <c r="B657" s="65" t="s">
        <v>699</v>
      </c>
      <c r="C657" s="66">
        <v>55.0</v>
      </c>
      <c r="D657" s="65" t="s">
        <v>2881</v>
      </c>
      <c r="E657" s="71" t="s">
        <v>2904</v>
      </c>
      <c r="F657" s="67">
        <v>1.0</v>
      </c>
      <c r="G657" s="67">
        <v>55.0</v>
      </c>
    </row>
    <row r="658">
      <c r="A658" s="65" t="s">
        <v>2580</v>
      </c>
      <c r="B658" s="65" t="s">
        <v>3108</v>
      </c>
      <c r="C658" s="66">
        <v>1.0</v>
      </c>
      <c r="D658" s="65" t="s">
        <v>28</v>
      </c>
      <c r="E658" s="67">
        <v>1.0</v>
      </c>
      <c r="F658" s="67">
        <v>48.0</v>
      </c>
      <c r="G658" s="66">
        <v>4.0</v>
      </c>
    </row>
    <row r="659">
      <c r="A659" s="65" t="s">
        <v>2583</v>
      </c>
      <c r="B659" s="65" t="s">
        <v>2581</v>
      </c>
      <c r="C659" s="66">
        <v>1.0</v>
      </c>
      <c r="D659" s="65" t="s">
        <v>28</v>
      </c>
      <c r="E659" s="67">
        <v>1.0</v>
      </c>
      <c r="F659" s="67">
        <v>48.0</v>
      </c>
      <c r="G659" s="66">
        <v>4.0</v>
      </c>
    </row>
    <row r="660">
      <c r="A660" s="65" t="s">
        <v>2585</v>
      </c>
      <c r="B660" s="65" t="s">
        <v>3109</v>
      </c>
      <c r="C660" s="66">
        <v>1.0</v>
      </c>
      <c r="D660" s="65" t="s">
        <v>21</v>
      </c>
      <c r="E660" s="67">
        <v>5.0</v>
      </c>
      <c r="F660" s="67">
        <v>36.0</v>
      </c>
      <c r="G660" s="66">
        <v>5.0</v>
      </c>
    </row>
    <row r="661">
      <c r="A661" s="65" t="s">
        <v>3110</v>
      </c>
      <c r="B661" s="65" t="s">
        <v>2586</v>
      </c>
      <c r="C661" s="66">
        <v>1.0</v>
      </c>
      <c r="D661" s="65" t="s">
        <v>21</v>
      </c>
      <c r="E661" s="67">
        <v>5.0</v>
      </c>
      <c r="F661" s="67">
        <v>36.0</v>
      </c>
      <c r="G661" s="66">
        <v>5.0</v>
      </c>
    </row>
    <row r="662">
      <c r="A662" s="65" t="s">
        <v>2587</v>
      </c>
      <c r="B662" s="65" t="s">
        <v>3111</v>
      </c>
      <c r="C662" s="66">
        <v>1.0</v>
      </c>
      <c r="D662" s="65" t="s">
        <v>297</v>
      </c>
      <c r="E662" s="71" t="s">
        <v>2904</v>
      </c>
      <c r="F662" s="67">
        <v>1.0</v>
      </c>
      <c r="G662" s="66">
        <v>55.0</v>
      </c>
    </row>
    <row r="663">
      <c r="A663" s="65" t="s">
        <v>3112</v>
      </c>
      <c r="B663" s="65" t="s">
        <v>2588</v>
      </c>
      <c r="C663" s="66">
        <v>1.0</v>
      </c>
      <c r="D663" s="65" t="s">
        <v>297</v>
      </c>
      <c r="E663" s="71" t="s">
        <v>2904</v>
      </c>
      <c r="F663" s="67">
        <v>1.0</v>
      </c>
      <c r="G663" s="66">
        <v>55.0</v>
      </c>
    </row>
    <row r="664">
      <c r="A664" s="66">
        <v>193332.0</v>
      </c>
      <c r="B664" s="65" t="s">
        <v>701</v>
      </c>
      <c r="C664" s="66">
        <v>12.0</v>
      </c>
      <c r="D664" s="65" t="s">
        <v>2895</v>
      </c>
      <c r="E664" s="67">
        <v>2.0</v>
      </c>
      <c r="F664" s="67">
        <v>44.0</v>
      </c>
      <c r="G664" s="66">
        <v>3.0</v>
      </c>
    </row>
    <row r="665">
      <c r="A665" s="66">
        <v>1966041.0</v>
      </c>
      <c r="B665" s="65" t="s">
        <v>801</v>
      </c>
      <c r="C665" s="66">
        <v>4.0</v>
      </c>
      <c r="D665" s="65" t="s">
        <v>2881</v>
      </c>
      <c r="E665" s="67">
        <v>1.0</v>
      </c>
      <c r="F665" s="67">
        <v>48.0</v>
      </c>
      <c r="G665" s="66">
        <v>4.0</v>
      </c>
    </row>
    <row r="666">
      <c r="A666" s="65" t="s">
        <v>2600</v>
      </c>
      <c r="B666" s="65" t="s">
        <v>2601</v>
      </c>
      <c r="C666" s="66">
        <v>4.0</v>
      </c>
      <c r="D666" s="65" t="s">
        <v>2881</v>
      </c>
      <c r="E666" s="67">
        <v>1.0</v>
      </c>
      <c r="F666" s="67">
        <v>48.0</v>
      </c>
      <c r="G666" s="66">
        <v>4.0</v>
      </c>
    </row>
    <row r="667">
      <c r="A667" s="65" t="s">
        <v>2602</v>
      </c>
      <c r="B667" s="65" t="s">
        <v>3113</v>
      </c>
      <c r="C667" s="66">
        <v>4.0</v>
      </c>
      <c r="D667" s="65" t="s">
        <v>2881</v>
      </c>
      <c r="E667" s="67">
        <v>1.0</v>
      </c>
      <c r="F667" s="67">
        <v>48.0</v>
      </c>
      <c r="G667" s="66">
        <v>4.0</v>
      </c>
    </row>
    <row r="668">
      <c r="A668" s="66">
        <v>196655.0</v>
      </c>
      <c r="B668" s="65" t="s">
        <v>706</v>
      </c>
      <c r="C668" s="66">
        <v>1.0</v>
      </c>
      <c r="D668" s="65" t="s">
        <v>297</v>
      </c>
      <c r="E668" s="71" t="s">
        <v>2904</v>
      </c>
      <c r="F668" s="67">
        <v>1.0</v>
      </c>
      <c r="G668" s="66">
        <v>55.0</v>
      </c>
    </row>
    <row r="669">
      <c r="A669" s="66">
        <v>197504.0</v>
      </c>
      <c r="B669" s="65" t="s">
        <v>3114</v>
      </c>
      <c r="C669" s="66">
        <v>4.0</v>
      </c>
      <c r="D669" s="65" t="s">
        <v>424</v>
      </c>
      <c r="E669" s="67">
        <v>1.0</v>
      </c>
      <c r="F669" s="67">
        <v>48.0</v>
      </c>
      <c r="G669" s="66">
        <v>4.0</v>
      </c>
    </row>
    <row r="670">
      <c r="A670" s="65" t="s">
        <v>2605</v>
      </c>
      <c r="B670" s="65" t="s">
        <v>3115</v>
      </c>
      <c r="C670" s="66">
        <v>1.0</v>
      </c>
      <c r="D670" s="65" t="s">
        <v>28</v>
      </c>
      <c r="E670" s="67">
        <v>3.0</v>
      </c>
      <c r="F670" s="67">
        <v>48.0</v>
      </c>
      <c r="G670" s="66">
        <v>4.0</v>
      </c>
    </row>
    <row r="671">
      <c r="A671" s="66">
        <v>197704.0</v>
      </c>
      <c r="B671" s="65" t="s">
        <v>707</v>
      </c>
      <c r="C671" s="66">
        <v>4.0</v>
      </c>
      <c r="D671" s="65" t="s">
        <v>2881</v>
      </c>
      <c r="E671" s="67">
        <v>1.0</v>
      </c>
      <c r="F671" s="67">
        <v>48.0</v>
      </c>
      <c r="G671" s="66">
        <v>4.0</v>
      </c>
    </row>
    <row r="672">
      <c r="A672" s="69">
        <v>198732.0</v>
      </c>
      <c r="B672" s="68" t="s">
        <v>709</v>
      </c>
      <c r="C672" s="69">
        <v>12.0</v>
      </c>
      <c r="D672" s="68" t="s">
        <v>2895</v>
      </c>
      <c r="E672" s="70">
        <v>2.0</v>
      </c>
      <c r="F672" s="70">
        <v>44.0</v>
      </c>
      <c r="G672" s="69">
        <v>3.0</v>
      </c>
    </row>
    <row r="673">
      <c r="A673" s="68" t="s">
        <v>3116</v>
      </c>
      <c r="B673" s="68" t="s">
        <v>3117</v>
      </c>
      <c r="C673" s="69">
        <v>1.0</v>
      </c>
      <c r="D673" s="68" t="s">
        <v>28</v>
      </c>
      <c r="E673" s="70">
        <v>0.0</v>
      </c>
      <c r="F673" s="70">
        <v>1.0</v>
      </c>
      <c r="G673" s="69">
        <v>3.75</v>
      </c>
    </row>
    <row r="674">
      <c r="A674" s="65" t="s">
        <v>2620</v>
      </c>
      <c r="B674" s="65" t="s">
        <v>2622</v>
      </c>
      <c r="C674" s="66">
        <v>5.0</v>
      </c>
      <c r="D674" s="65" t="s">
        <v>2881</v>
      </c>
      <c r="E674" s="67">
        <v>5.0</v>
      </c>
      <c r="F674" s="67">
        <v>36.0</v>
      </c>
      <c r="G674" s="66">
        <v>5.0</v>
      </c>
    </row>
    <row r="675">
      <c r="A675" s="68" t="s">
        <v>2625</v>
      </c>
      <c r="B675" s="68" t="s">
        <v>2627</v>
      </c>
      <c r="C675" s="69">
        <v>2.0</v>
      </c>
      <c r="D675" s="68" t="s">
        <v>2881</v>
      </c>
      <c r="E675" s="70">
        <v>3.0</v>
      </c>
      <c r="F675" s="70">
        <v>60.0</v>
      </c>
      <c r="G675" s="69">
        <v>2.0</v>
      </c>
    </row>
    <row r="676">
      <c r="A676" s="68" t="s">
        <v>2628</v>
      </c>
      <c r="B676" s="68" t="s">
        <v>2629</v>
      </c>
      <c r="C676" s="69">
        <v>4.0</v>
      </c>
      <c r="D676" s="68" t="s">
        <v>2881</v>
      </c>
      <c r="E676" s="70">
        <v>1.0</v>
      </c>
      <c r="F676" s="70">
        <v>48.0</v>
      </c>
      <c r="G676" s="69">
        <v>4.0</v>
      </c>
    </row>
    <row r="677">
      <c r="A677" s="65" t="s">
        <v>2630</v>
      </c>
      <c r="B677" s="65" t="s">
        <v>2631</v>
      </c>
      <c r="C677" s="66">
        <v>4.0</v>
      </c>
      <c r="D677" s="65" t="s">
        <v>2881</v>
      </c>
      <c r="E677" s="67">
        <v>1.0</v>
      </c>
      <c r="F677" s="67">
        <v>48.0</v>
      </c>
      <c r="G677" s="66">
        <v>4.0</v>
      </c>
    </row>
    <row r="678">
      <c r="A678" s="65" t="s">
        <v>2632</v>
      </c>
      <c r="B678" s="65" t="s">
        <v>2633</v>
      </c>
      <c r="C678" s="66">
        <v>5.0</v>
      </c>
      <c r="D678" s="65" t="s">
        <v>2881</v>
      </c>
      <c r="E678" s="67">
        <v>5.0</v>
      </c>
      <c r="F678" s="67">
        <v>36.0</v>
      </c>
      <c r="G678" s="66">
        <v>5.0</v>
      </c>
    </row>
    <row r="679">
      <c r="A679" s="65" t="s">
        <v>2637</v>
      </c>
      <c r="B679" s="65" t="s">
        <v>2638</v>
      </c>
      <c r="C679" s="66">
        <v>1.0</v>
      </c>
      <c r="D679" s="65" t="s">
        <v>21</v>
      </c>
      <c r="E679" s="67">
        <v>5.0</v>
      </c>
      <c r="F679" s="67">
        <v>36.0</v>
      </c>
      <c r="G679" s="66">
        <v>5.0</v>
      </c>
    </row>
    <row r="680">
      <c r="A680" s="65" t="s">
        <v>2639</v>
      </c>
      <c r="B680" s="65" t="s">
        <v>2640</v>
      </c>
      <c r="C680" s="66">
        <v>1.13</v>
      </c>
      <c r="D680" s="65" t="s">
        <v>28</v>
      </c>
      <c r="E680" s="67">
        <v>10.0</v>
      </c>
      <c r="F680" s="67">
        <v>100.0</v>
      </c>
      <c r="G680" s="66">
        <v>1.13</v>
      </c>
    </row>
    <row r="681">
      <c r="A681" s="65" t="s">
        <v>2643</v>
      </c>
      <c r="B681" s="65" t="s">
        <v>2644</v>
      </c>
      <c r="C681" s="66">
        <v>4.0</v>
      </c>
      <c r="D681" s="65" t="s">
        <v>2881</v>
      </c>
      <c r="E681" s="67">
        <v>1.0</v>
      </c>
      <c r="F681" s="67">
        <v>48.0</v>
      </c>
      <c r="G681" s="66">
        <v>4.0</v>
      </c>
    </row>
    <row r="682">
      <c r="A682" s="65" t="s">
        <v>2645</v>
      </c>
      <c r="B682" s="65" t="s">
        <v>2646</v>
      </c>
      <c r="C682" s="66">
        <v>1.0</v>
      </c>
      <c r="D682" s="65" t="s">
        <v>28</v>
      </c>
      <c r="E682" s="67">
        <v>2.0</v>
      </c>
      <c r="F682" s="67">
        <v>44.0</v>
      </c>
      <c r="G682" s="66">
        <v>3.0</v>
      </c>
    </row>
    <row r="683">
      <c r="A683" s="65" t="s">
        <v>2657</v>
      </c>
      <c r="B683" s="65" t="s">
        <v>3118</v>
      </c>
      <c r="C683" s="66">
        <v>4.0</v>
      </c>
      <c r="D683" s="65" t="s">
        <v>2881</v>
      </c>
      <c r="E683" s="67">
        <v>1.0</v>
      </c>
      <c r="F683" s="67">
        <v>48.0</v>
      </c>
      <c r="G683" s="66">
        <v>4.0</v>
      </c>
    </row>
    <row r="684">
      <c r="A684" s="65" t="s">
        <v>2662</v>
      </c>
      <c r="B684" s="65" t="s">
        <v>2663</v>
      </c>
      <c r="C684" s="66">
        <v>4.0</v>
      </c>
      <c r="D684" s="65" t="s">
        <v>2881</v>
      </c>
      <c r="E684" s="67">
        <v>1.0</v>
      </c>
      <c r="F684" s="67">
        <v>48.0</v>
      </c>
      <c r="G684" s="66">
        <v>4.0</v>
      </c>
    </row>
    <row r="685">
      <c r="A685" s="65" t="s">
        <v>2672</v>
      </c>
      <c r="B685" s="65" t="s">
        <v>2673</v>
      </c>
      <c r="C685" s="66">
        <v>1.0</v>
      </c>
      <c r="D685" s="65" t="s">
        <v>3119</v>
      </c>
      <c r="E685" s="67">
        <v>0.0</v>
      </c>
      <c r="F685" s="67">
        <v>1.0</v>
      </c>
      <c r="G685" s="66">
        <v>1.0</v>
      </c>
    </row>
    <row r="686">
      <c r="A686" s="65" t="s">
        <v>2676</v>
      </c>
      <c r="B686" s="65" t="s">
        <v>2677</v>
      </c>
      <c r="C686" s="66">
        <v>4.0</v>
      </c>
      <c r="D686" s="65" t="s">
        <v>2881</v>
      </c>
      <c r="E686" s="67">
        <v>1.0</v>
      </c>
      <c r="F686" s="67">
        <v>48.0</v>
      </c>
      <c r="G686" s="66">
        <v>4.0</v>
      </c>
    </row>
    <row r="687">
      <c r="A687" s="65" t="s">
        <v>2678</v>
      </c>
      <c r="B687" s="65" t="s">
        <v>2679</v>
      </c>
      <c r="C687" s="66">
        <v>1.0</v>
      </c>
      <c r="D687" s="65" t="s">
        <v>21</v>
      </c>
      <c r="E687" s="67">
        <v>5.0</v>
      </c>
      <c r="F687" s="67">
        <v>36.0</v>
      </c>
      <c r="G687" s="66">
        <v>5.0</v>
      </c>
    </row>
    <row r="688">
      <c r="A688" s="65" t="s">
        <v>2689</v>
      </c>
      <c r="B688" s="65" t="s">
        <v>3120</v>
      </c>
      <c r="C688" s="66">
        <v>4.0</v>
      </c>
      <c r="D688" s="65" t="s">
        <v>2881</v>
      </c>
      <c r="E688" s="67">
        <v>1.0</v>
      </c>
      <c r="F688" s="67">
        <v>48.0</v>
      </c>
      <c r="G688" s="66">
        <v>4.0</v>
      </c>
    </row>
    <row r="689">
      <c r="A689" s="65" t="s">
        <v>2691</v>
      </c>
      <c r="B689" s="65" t="s">
        <v>2692</v>
      </c>
      <c r="C689" s="66">
        <v>1.0</v>
      </c>
      <c r="D689" s="65" t="s">
        <v>21</v>
      </c>
      <c r="E689" s="67">
        <v>5.0</v>
      </c>
      <c r="F689" s="67">
        <v>36.0</v>
      </c>
      <c r="G689" s="66">
        <v>5.0</v>
      </c>
    </row>
    <row r="690">
      <c r="A690" s="65" t="s">
        <v>2693</v>
      </c>
      <c r="B690" s="65" t="s">
        <v>2694</v>
      </c>
      <c r="C690" s="66">
        <v>1.0</v>
      </c>
      <c r="D690" s="65" t="s">
        <v>3119</v>
      </c>
      <c r="E690" s="67">
        <v>0.0</v>
      </c>
      <c r="F690" s="67">
        <v>1.0</v>
      </c>
      <c r="G690" s="66">
        <v>1.0</v>
      </c>
    </row>
    <row r="691">
      <c r="A691" s="65" t="s">
        <v>2703</v>
      </c>
      <c r="B691" s="65" t="s">
        <v>2704</v>
      </c>
      <c r="C691" s="66">
        <v>1.0</v>
      </c>
      <c r="D691" s="65" t="s">
        <v>28</v>
      </c>
      <c r="E691" s="67">
        <v>2.0</v>
      </c>
      <c r="F691" s="67">
        <v>44.0</v>
      </c>
      <c r="G691" s="66">
        <v>3.0</v>
      </c>
    </row>
    <row r="692">
      <c r="A692" s="65" t="s">
        <v>2854</v>
      </c>
      <c r="B692" s="65" t="s">
        <v>2855</v>
      </c>
      <c r="C692" s="66">
        <v>4.0</v>
      </c>
      <c r="D692" s="65" t="s">
        <v>2881</v>
      </c>
      <c r="E692" s="67">
        <v>1.0</v>
      </c>
      <c r="F692" s="67">
        <v>48.0</v>
      </c>
      <c r="G692" s="66">
        <v>4.0</v>
      </c>
    </row>
    <row r="693">
      <c r="A693" s="65" t="s">
        <v>2705</v>
      </c>
      <c r="B693" s="65" t="s">
        <v>2706</v>
      </c>
      <c r="C693" s="66">
        <v>4.0</v>
      </c>
      <c r="D693" s="65" t="s">
        <v>2881</v>
      </c>
      <c r="E693" s="67">
        <v>1.0</v>
      </c>
      <c r="F693" s="67">
        <v>48.0</v>
      </c>
      <c r="G693" s="66">
        <v>4.0</v>
      </c>
    </row>
    <row r="694">
      <c r="A694" s="65" t="s">
        <v>3121</v>
      </c>
      <c r="B694" s="65" t="s">
        <v>2712</v>
      </c>
      <c r="C694" s="66">
        <v>4.0</v>
      </c>
      <c r="D694" s="65" t="s">
        <v>2881</v>
      </c>
      <c r="E694" s="67">
        <v>1.0</v>
      </c>
      <c r="F694" s="67">
        <v>48.0</v>
      </c>
      <c r="G694" s="66">
        <v>4.0</v>
      </c>
    </row>
    <row r="695">
      <c r="A695" s="65" t="s">
        <v>2717</v>
      </c>
      <c r="B695" s="65" t="s">
        <v>2718</v>
      </c>
      <c r="C695" s="66">
        <v>1.0</v>
      </c>
      <c r="D695" s="65" t="s">
        <v>21</v>
      </c>
      <c r="E695" s="67">
        <v>5.0</v>
      </c>
      <c r="F695" s="67">
        <v>36.0</v>
      </c>
      <c r="G695" s="66">
        <v>5.0</v>
      </c>
    </row>
    <row r="696">
      <c r="A696" s="65" t="s">
        <v>2734</v>
      </c>
      <c r="B696" s="65" t="s">
        <v>2735</v>
      </c>
      <c r="C696" s="66">
        <v>4.0</v>
      </c>
      <c r="D696" s="65" t="s">
        <v>2881</v>
      </c>
      <c r="E696" s="67">
        <v>1.0</v>
      </c>
      <c r="F696" s="67">
        <v>48.0</v>
      </c>
      <c r="G696" s="66">
        <v>4.0</v>
      </c>
    </row>
    <row r="697">
      <c r="A697" s="65" t="s">
        <v>2740</v>
      </c>
      <c r="B697" s="65" t="s">
        <v>2741</v>
      </c>
      <c r="C697" s="66">
        <v>4.0</v>
      </c>
      <c r="D697" s="65" t="s">
        <v>2881</v>
      </c>
      <c r="E697" s="67">
        <v>1.0</v>
      </c>
      <c r="F697" s="67">
        <v>48.0</v>
      </c>
      <c r="G697" s="66">
        <v>4.0</v>
      </c>
    </row>
    <row r="698">
      <c r="A698" s="65" t="s">
        <v>2742</v>
      </c>
      <c r="B698" s="65" t="s">
        <v>2743</v>
      </c>
      <c r="C698" s="66">
        <v>1.0</v>
      </c>
      <c r="D698" s="65" t="s">
        <v>21</v>
      </c>
      <c r="E698" s="67">
        <v>5.0</v>
      </c>
      <c r="F698" s="67">
        <v>36.0</v>
      </c>
      <c r="G698" s="66">
        <v>5.0</v>
      </c>
    </row>
    <row r="699">
      <c r="A699" s="65" t="s">
        <v>2750</v>
      </c>
      <c r="B699" s="65" t="s">
        <v>2751</v>
      </c>
      <c r="C699" s="66">
        <v>1.0</v>
      </c>
      <c r="D699" s="65" t="s">
        <v>28</v>
      </c>
      <c r="E699" s="67">
        <v>2.0</v>
      </c>
      <c r="F699" s="67">
        <v>44.0</v>
      </c>
      <c r="G699" s="66">
        <v>3.0</v>
      </c>
    </row>
    <row r="700">
      <c r="A700" s="65" t="s">
        <v>2756</v>
      </c>
      <c r="B700" s="65" t="s">
        <v>2757</v>
      </c>
      <c r="C700" s="66">
        <v>4.0</v>
      </c>
      <c r="D700" s="65" t="s">
        <v>2881</v>
      </c>
      <c r="E700" s="67">
        <v>1.0</v>
      </c>
      <c r="F700" s="67">
        <v>48.0</v>
      </c>
      <c r="G700" s="66">
        <v>4.0</v>
      </c>
    </row>
    <row r="701">
      <c r="A701" s="65" t="s">
        <v>2758</v>
      </c>
      <c r="B701" s="65" t="s">
        <v>2759</v>
      </c>
      <c r="C701" s="66">
        <v>1.0</v>
      </c>
      <c r="D701" s="65" t="s">
        <v>28</v>
      </c>
      <c r="E701" s="67">
        <v>2.0</v>
      </c>
      <c r="F701" s="67">
        <v>44.0</v>
      </c>
      <c r="G701" s="66">
        <v>3.0</v>
      </c>
    </row>
    <row r="702">
      <c r="A702" s="65" t="s">
        <v>2762</v>
      </c>
      <c r="B702" s="65" t="s">
        <v>2763</v>
      </c>
      <c r="C702" s="66">
        <v>4.0</v>
      </c>
      <c r="D702" s="65" t="s">
        <v>2881</v>
      </c>
      <c r="E702" s="67">
        <v>1.0</v>
      </c>
      <c r="F702" s="67">
        <v>48.0</v>
      </c>
      <c r="G702" s="66">
        <v>4.0</v>
      </c>
    </row>
    <row r="703">
      <c r="A703" s="65" t="s">
        <v>2764</v>
      </c>
      <c r="B703" s="65" t="s">
        <v>2765</v>
      </c>
      <c r="C703" s="66">
        <v>1.0</v>
      </c>
      <c r="D703" s="65" t="s">
        <v>21</v>
      </c>
      <c r="E703" s="67">
        <v>5.0</v>
      </c>
      <c r="F703" s="67">
        <v>36.0</v>
      </c>
      <c r="G703" s="66">
        <v>5.0</v>
      </c>
    </row>
    <row r="704">
      <c r="A704" s="65" t="s">
        <v>2766</v>
      </c>
      <c r="B704" s="65" t="s">
        <v>2767</v>
      </c>
      <c r="C704" s="66">
        <v>1.0</v>
      </c>
      <c r="D704" s="65" t="s">
        <v>3119</v>
      </c>
      <c r="E704" s="67">
        <v>0.0</v>
      </c>
      <c r="F704" s="67">
        <v>1.0</v>
      </c>
      <c r="G704" s="66">
        <v>1.0</v>
      </c>
    </row>
    <row r="705">
      <c r="A705" s="65" t="s">
        <v>2770</v>
      </c>
      <c r="B705" s="65" t="s">
        <v>2771</v>
      </c>
      <c r="C705" s="66">
        <v>4.0</v>
      </c>
      <c r="D705" s="65" t="s">
        <v>2881</v>
      </c>
      <c r="E705" s="67">
        <v>1.0</v>
      </c>
      <c r="F705" s="67">
        <v>48.0</v>
      </c>
      <c r="G705" s="66">
        <v>4.0</v>
      </c>
    </row>
    <row r="706">
      <c r="A706" s="65" t="s">
        <v>2772</v>
      </c>
      <c r="B706" s="65" t="s">
        <v>2773</v>
      </c>
      <c r="C706" s="66">
        <v>1.0</v>
      </c>
      <c r="D706" s="65" t="s">
        <v>2881</v>
      </c>
      <c r="E706" s="67">
        <v>0.0</v>
      </c>
      <c r="F706" s="67">
        <v>1.0</v>
      </c>
      <c r="G706" s="66">
        <v>1.0</v>
      </c>
    </row>
    <row r="707">
      <c r="A707" s="68" t="s">
        <v>2776</v>
      </c>
      <c r="B707" s="68" t="s">
        <v>3122</v>
      </c>
      <c r="C707" s="69">
        <v>4.0</v>
      </c>
      <c r="D707" s="68" t="s">
        <v>2881</v>
      </c>
      <c r="E707" s="70">
        <v>1.0</v>
      </c>
      <c r="F707" s="70">
        <v>48.0</v>
      </c>
      <c r="G707" s="69">
        <v>4.0</v>
      </c>
    </row>
    <row r="708">
      <c r="A708" s="65" t="s">
        <v>2780</v>
      </c>
      <c r="B708" s="65" t="s">
        <v>2781</v>
      </c>
      <c r="C708" s="66">
        <v>4.0</v>
      </c>
      <c r="D708" s="65" t="s">
        <v>2881</v>
      </c>
      <c r="E708" s="67">
        <v>1.0</v>
      </c>
      <c r="F708" s="67">
        <v>48.0</v>
      </c>
      <c r="G708" s="66">
        <v>4.0</v>
      </c>
    </row>
    <row r="709">
      <c r="A709" s="65" t="s">
        <v>2786</v>
      </c>
      <c r="B709" s="65" t="s">
        <v>2787</v>
      </c>
      <c r="C709" s="66">
        <v>1.0</v>
      </c>
      <c r="D709" s="65" t="s">
        <v>21</v>
      </c>
      <c r="E709" s="67">
        <v>5.0</v>
      </c>
      <c r="F709" s="67">
        <v>36.0</v>
      </c>
      <c r="G709" s="66">
        <v>5.0</v>
      </c>
    </row>
    <row r="710">
      <c r="A710" s="65" t="s">
        <v>2797</v>
      </c>
      <c r="B710" s="65" t="s">
        <v>2798</v>
      </c>
      <c r="C710" s="66">
        <v>1.13</v>
      </c>
      <c r="D710" s="65" t="s">
        <v>28</v>
      </c>
      <c r="E710" s="67">
        <v>10.0</v>
      </c>
      <c r="F710" s="67">
        <v>100.0</v>
      </c>
      <c r="G710" s="66">
        <v>1.13</v>
      </c>
    </row>
    <row r="711">
      <c r="A711" s="65" t="s">
        <v>2801</v>
      </c>
      <c r="B711" s="65" t="s">
        <v>2802</v>
      </c>
      <c r="C711" s="66">
        <v>4.0</v>
      </c>
      <c r="D711" s="65" t="s">
        <v>2881</v>
      </c>
      <c r="E711" s="67">
        <v>1.0</v>
      </c>
      <c r="F711" s="67">
        <v>48.0</v>
      </c>
      <c r="G711" s="66">
        <v>4.0</v>
      </c>
    </row>
    <row r="712">
      <c r="A712" s="65" t="s">
        <v>2805</v>
      </c>
      <c r="B712" s="65" t="s">
        <v>2806</v>
      </c>
      <c r="C712" s="66">
        <v>4.0</v>
      </c>
      <c r="D712" s="65" t="s">
        <v>2881</v>
      </c>
      <c r="E712" s="67">
        <v>1.0</v>
      </c>
      <c r="F712" s="67">
        <v>48.0</v>
      </c>
      <c r="G712" s="66">
        <v>4.0</v>
      </c>
    </row>
    <row r="713">
      <c r="A713" s="65" t="s">
        <v>2811</v>
      </c>
      <c r="B713" s="65" t="s">
        <v>2812</v>
      </c>
      <c r="C713" s="66">
        <v>1.0</v>
      </c>
      <c r="D713" s="65" t="s">
        <v>21</v>
      </c>
      <c r="E713" s="67">
        <v>5.0</v>
      </c>
      <c r="F713" s="67">
        <v>36.0</v>
      </c>
      <c r="G713" s="66">
        <v>5.0</v>
      </c>
    </row>
    <row r="714">
      <c r="A714" s="68" t="s">
        <v>2813</v>
      </c>
      <c r="B714" s="68" t="s">
        <v>2814</v>
      </c>
      <c r="C714" s="69">
        <v>4.0</v>
      </c>
      <c r="D714" s="68" t="s">
        <v>2881</v>
      </c>
      <c r="E714" s="70">
        <v>1.0</v>
      </c>
      <c r="F714" s="70">
        <v>48.0</v>
      </c>
      <c r="G714" s="69">
        <v>4.0</v>
      </c>
    </row>
    <row r="715">
      <c r="A715" s="65" t="s">
        <v>2815</v>
      </c>
      <c r="B715" s="65" t="s">
        <v>2816</v>
      </c>
      <c r="C715" s="66">
        <v>1.0</v>
      </c>
      <c r="D715" s="65" t="s">
        <v>21</v>
      </c>
      <c r="E715" s="67">
        <v>5.0</v>
      </c>
      <c r="F715" s="67">
        <v>36.0</v>
      </c>
      <c r="G715" s="66">
        <v>5.0</v>
      </c>
    </row>
    <row r="716">
      <c r="A716" s="65" t="s">
        <v>2827</v>
      </c>
      <c r="B716" s="65" t="s">
        <v>3123</v>
      </c>
      <c r="C716" s="66">
        <v>1.0</v>
      </c>
      <c r="D716" s="65" t="s">
        <v>297</v>
      </c>
      <c r="E716" s="71" t="s">
        <v>2904</v>
      </c>
      <c r="F716" s="67">
        <v>1.0</v>
      </c>
      <c r="G716" s="66">
        <v>55.0</v>
      </c>
    </row>
    <row r="717">
      <c r="A717" s="65" t="s">
        <v>2839</v>
      </c>
      <c r="B717" s="65" t="s">
        <v>2840</v>
      </c>
      <c r="C717" s="66">
        <v>4.0</v>
      </c>
      <c r="D717" s="65" t="s">
        <v>2881</v>
      </c>
      <c r="E717" s="67">
        <v>1.0</v>
      </c>
      <c r="F717" s="67">
        <v>48.0</v>
      </c>
      <c r="G717" s="66">
        <v>4.0</v>
      </c>
    </row>
    <row r="718">
      <c r="A718" s="65" t="s">
        <v>2843</v>
      </c>
      <c r="B718" s="65" t="s">
        <v>2844</v>
      </c>
      <c r="C718" s="66">
        <v>4.0</v>
      </c>
      <c r="D718" s="65" t="s">
        <v>2881</v>
      </c>
      <c r="E718" s="67">
        <v>1.0</v>
      </c>
      <c r="F718" s="67">
        <v>48.0</v>
      </c>
      <c r="G718" s="66">
        <v>4.0</v>
      </c>
    </row>
    <row r="719">
      <c r="A719" s="65" t="s">
        <v>2858</v>
      </c>
      <c r="B719" s="65" t="s">
        <v>2859</v>
      </c>
      <c r="C719" s="66">
        <v>4.0</v>
      </c>
      <c r="D719" s="65" t="s">
        <v>2881</v>
      </c>
      <c r="E719" s="67">
        <v>1.0</v>
      </c>
      <c r="F719" s="67">
        <v>48.0</v>
      </c>
      <c r="G719" s="66">
        <v>4.0</v>
      </c>
    </row>
    <row r="720">
      <c r="A720" s="65" t="s">
        <v>2841</v>
      </c>
      <c r="B720" s="65" t="s">
        <v>2842</v>
      </c>
      <c r="C720" s="66">
        <v>4.0</v>
      </c>
      <c r="D720" s="65" t="s">
        <v>2881</v>
      </c>
      <c r="E720" s="67">
        <v>1.0</v>
      </c>
      <c r="F720" s="67">
        <v>48.0</v>
      </c>
      <c r="G720" s="66">
        <v>4.0</v>
      </c>
    </row>
    <row r="721">
      <c r="A721" s="66">
        <v>282904.0</v>
      </c>
      <c r="B721" s="65" t="s">
        <v>710</v>
      </c>
      <c r="C721" s="66">
        <v>4.0</v>
      </c>
      <c r="D721" s="65" t="s">
        <v>2881</v>
      </c>
      <c r="E721" s="67">
        <v>1.0</v>
      </c>
      <c r="F721" s="67">
        <v>48.0</v>
      </c>
      <c r="G721" s="66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>
      <c r="A2" s="75" t="s">
        <v>3124</v>
      </c>
      <c r="B2" s="76" t="s">
        <v>3125</v>
      </c>
      <c r="C2" s="77" t="s">
        <v>3126</v>
      </c>
      <c r="D2" s="77" t="s">
        <v>3127</v>
      </c>
      <c r="E2" s="77" t="s">
        <v>3128</v>
      </c>
      <c r="F2" s="76" t="s">
        <v>3129</v>
      </c>
      <c r="G2" s="77" t="s">
        <v>3130</v>
      </c>
      <c r="H2" s="78" t="s">
        <v>3131</v>
      </c>
      <c r="I2" s="79" t="s">
        <v>3132</v>
      </c>
      <c r="J2" s="74"/>
      <c r="K2" s="74"/>
      <c r="L2" s="80"/>
      <c r="M2" s="80"/>
      <c r="N2" s="74"/>
    </row>
    <row r="3">
      <c r="A3" s="81">
        <v>11101.0</v>
      </c>
      <c r="B3" s="82" t="s">
        <v>3133</v>
      </c>
      <c r="C3" s="83">
        <v>2032.0</v>
      </c>
      <c r="D3" s="83">
        <v>1760.0</v>
      </c>
      <c r="E3" s="83">
        <v>4.1</v>
      </c>
      <c r="F3" s="82" t="s">
        <v>3134</v>
      </c>
      <c r="G3" s="83" t="s">
        <v>3135</v>
      </c>
      <c r="H3" s="84">
        <v>0.09</v>
      </c>
      <c r="I3" s="83">
        <v>1.0</v>
      </c>
      <c r="J3" s="74"/>
      <c r="K3" s="85">
        <v>429.2682927</v>
      </c>
      <c r="L3" s="86" t="s">
        <v>3136</v>
      </c>
      <c r="M3" s="86" t="s">
        <v>3137</v>
      </c>
      <c r="N3" s="74"/>
    </row>
    <row r="4">
      <c r="A4" s="81">
        <v>111001.0</v>
      </c>
      <c r="B4" s="82" t="s">
        <v>3138</v>
      </c>
      <c r="C4" s="83">
        <v>488.0</v>
      </c>
      <c r="D4" s="83">
        <v>436.0</v>
      </c>
      <c r="E4" s="83">
        <v>1.4</v>
      </c>
      <c r="F4" s="82" t="s">
        <v>3139</v>
      </c>
      <c r="G4" s="83" t="s">
        <v>379</v>
      </c>
      <c r="H4" s="84">
        <v>0.03</v>
      </c>
      <c r="I4" s="83">
        <v>4.0</v>
      </c>
      <c r="J4" s="74"/>
      <c r="K4" s="85">
        <v>311.4285714</v>
      </c>
      <c r="L4" s="86" t="s">
        <v>3136</v>
      </c>
      <c r="M4" s="86" t="s">
        <v>3137</v>
      </c>
      <c r="N4" s="74"/>
    </row>
    <row r="5">
      <c r="A5" s="81">
        <v>102301.0</v>
      </c>
      <c r="B5" s="82" t="s">
        <v>3140</v>
      </c>
      <c r="C5" s="83">
        <v>1000.0</v>
      </c>
      <c r="D5" s="83">
        <v>800.0</v>
      </c>
      <c r="E5" s="83">
        <v>3.0</v>
      </c>
      <c r="F5" s="82" t="s">
        <v>3139</v>
      </c>
      <c r="G5" s="83" t="s">
        <v>3141</v>
      </c>
      <c r="H5" s="84">
        <v>0.0</v>
      </c>
      <c r="I5" s="83">
        <v>4.0</v>
      </c>
      <c r="J5" s="74"/>
      <c r="K5" s="85">
        <v>266.6666667</v>
      </c>
      <c r="L5" s="86" t="s">
        <v>3136</v>
      </c>
      <c r="M5" s="86" t="s">
        <v>3142</v>
      </c>
    </row>
    <row r="6">
      <c r="A6" s="81">
        <v>105001.0</v>
      </c>
      <c r="B6" s="82" t="s">
        <v>3143</v>
      </c>
      <c r="C6" s="83">
        <v>2100.0</v>
      </c>
      <c r="D6" s="83">
        <v>2000.0</v>
      </c>
      <c r="E6" s="83">
        <v>2.0</v>
      </c>
      <c r="F6" s="82" t="s">
        <v>3144</v>
      </c>
      <c r="G6" s="83" t="s">
        <v>379</v>
      </c>
      <c r="H6" s="84">
        <v>0.0</v>
      </c>
      <c r="I6" s="83">
        <v>1.0</v>
      </c>
      <c r="J6" s="74"/>
      <c r="K6" s="85">
        <v>1000.0</v>
      </c>
      <c r="L6" s="86" t="s">
        <v>3145</v>
      </c>
      <c r="M6" s="86" t="s">
        <v>3137</v>
      </c>
      <c r="N6" s="74"/>
    </row>
    <row r="7">
      <c r="A7" s="81">
        <v>105301.0</v>
      </c>
      <c r="B7" s="82" t="s">
        <v>3146</v>
      </c>
      <c r="C7" s="83">
        <v>5200.0</v>
      </c>
      <c r="D7" s="83">
        <v>5200.0</v>
      </c>
      <c r="E7" s="83">
        <v>4.0</v>
      </c>
      <c r="F7" s="82" t="s">
        <v>3139</v>
      </c>
      <c r="G7" s="83" t="s">
        <v>3147</v>
      </c>
      <c r="H7" s="84">
        <v>0.0</v>
      </c>
      <c r="I7" s="83">
        <v>4.0</v>
      </c>
      <c r="J7" s="74"/>
      <c r="K7" s="85">
        <v>1300.0</v>
      </c>
      <c r="L7" s="86" t="s">
        <v>3148</v>
      </c>
      <c r="M7" s="87">
        <v>0.0</v>
      </c>
      <c r="N7" s="74"/>
    </row>
    <row r="8">
      <c r="A8" s="81">
        <v>103201.0</v>
      </c>
      <c r="B8" s="82" t="s">
        <v>3149</v>
      </c>
      <c r="C8" s="83">
        <v>960.0</v>
      </c>
      <c r="D8" s="83">
        <v>311.0</v>
      </c>
      <c r="E8" s="83">
        <v>2.6</v>
      </c>
      <c r="F8" s="82" t="s">
        <v>3150</v>
      </c>
      <c r="G8" s="83" t="s">
        <v>379</v>
      </c>
      <c r="H8" s="84">
        <v>0.31</v>
      </c>
      <c r="I8" s="83">
        <v>2.0</v>
      </c>
      <c r="J8" s="74"/>
      <c r="K8" s="85">
        <v>119.6153846</v>
      </c>
      <c r="L8" s="86" t="s">
        <v>3136</v>
      </c>
      <c r="M8" s="86" t="s">
        <v>3151</v>
      </c>
      <c r="N8" s="74"/>
    </row>
    <row r="9">
      <c r="A9" s="81">
        <v>103301.0</v>
      </c>
      <c r="B9" s="82" t="s">
        <v>3152</v>
      </c>
      <c r="C9" s="83">
        <v>960.0</v>
      </c>
      <c r="D9" s="83">
        <v>353.0</v>
      </c>
      <c r="E9" s="83">
        <v>2.3</v>
      </c>
      <c r="F9" s="82" t="s">
        <v>3150</v>
      </c>
      <c r="G9" s="83" t="s">
        <v>379</v>
      </c>
      <c r="H9" s="84">
        <v>0.4</v>
      </c>
      <c r="I9" s="83">
        <v>2.0</v>
      </c>
      <c r="J9" s="74"/>
      <c r="K9" s="85">
        <v>153.4782609</v>
      </c>
      <c r="L9" s="86" t="s">
        <v>3136</v>
      </c>
      <c r="M9" s="86" t="s">
        <v>3153</v>
      </c>
      <c r="N9" s="74"/>
    </row>
    <row r="10">
      <c r="A10" s="81">
        <v>103401.0</v>
      </c>
      <c r="B10" s="82" t="s">
        <v>3154</v>
      </c>
      <c r="C10" s="83">
        <v>960.0</v>
      </c>
      <c r="D10" s="83">
        <v>261.0</v>
      </c>
      <c r="E10" s="83">
        <v>2.4</v>
      </c>
      <c r="F10" s="82" t="s">
        <v>3150</v>
      </c>
      <c r="G10" s="83" t="s">
        <v>379</v>
      </c>
      <c r="H10" s="84">
        <v>0.86</v>
      </c>
      <c r="I10" s="83">
        <v>2.0</v>
      </c>
      <c r="J10" s="74"/>
      <c r="K10" s="85">
        <v>108.75</v>
      </c>
      <c r="L10" s="86" t="s">
        <v>3136</v>
      </c>
      <c r="M10" s="86" t="s">
        <v>3151</v>
      </c>
      <c r="N10" s="74"/>
    </row>
    <row r="11">
      <c r="A11" s="81">
        <v>103601.0</v>
      </c>
      <c r="B11" s="82" t="s">
        <v>3155</v>
      </c>
      <c r="C11" s="83">
        <v>960.0</v>
      </c>
      <c r="D11" s="83">
        <v>239.0</v>
      </c>
      <c r="E11" s="83">
        <v>1.3</v>
      </c>
      <c r="F11" s="82" t="s">
        <v>3150</v>
      </c>
      <c r="G11" s="83" t="s">
        <v>379</v>
      </c>
      <c r="H11" s="84">
        <v>0.43</v>
      </c>
      <c r="I11" s="83">
        <v>2.0</v>
      </c>
      <c r="J11" s="74"/>
      <c r="K11" s="85">
        <v>183.8461538</v>
      </c>
      <c r="L11" s="87">
        <v>0.0</v>
      </c>
      <c r="M11" s="87">
        <v>0.0</v>
      </c>
      <c r="N11" s="74"/>
    </row>
    <row r="12">
      <c r="A12" s="81">
        <v>103701.0</v>
      </c>
      <c r="B12" s="82" t="s">
        <v>3156</v>
      </c>
      <c r="C12" s="83">
        <v>960.0</v>
      </c>
      <c r="D12" s="83">
        <v>495.0</v>
      </c>
      <c r="E12" s="83">
        <v>6.6</v>
      </c>
      <c r="F12" s="82" t="s">
        <v>3157</v>
      </c>
      <c r="G12" s="83" t="s">
        <v>3158</v>
      </c>
      <c r="H12" s="84">
        <v>0.5</v>
      </c>
      <c r="I12" s="83">
        <v>4.0</v>
      </c>
      <c r="J12" s="74"/>
      <c r="K12" s="85">
        <v>75.0</v>
      </c>
      <c r="L12" s="87">
        <v>0.0</v>
      </c>
      <c r="M12" s="87">
        <v>0.0</v>
      </c>
      <c r="N12" s="74"/>
    </row>
    <row r="13">
      <c r="A13" s="81">
        <v>103801.0</v>
      </c>
      <c r="B13" s="82" t="s">
        <v>3159</v>
      </c>
      <c r="C13" s="83">
        <v>960.0</v>
      </c>
      <c r="D13" s="83">
        <v>513.0</v>
      </c>
      <c r="E13" s="83">
        <v>6.0</v>
      </c>
      <c r="F13" s="82" t="s">
        <v>3157</v>
      </c>
      <c r="G13" s="83" t="s">
        <v>3158</v>
      </c>
      <c r="H13" s="84">
        <v>0.79</v>
      </c>
      <c r="I13" s="83">
        <v>4.0</v>
      </c>
      <c r="J13" s="74"/>
      <c r="K13" s="85">
        <v>85.5</v>
      </c>
      <c r="L13" s="86" t="s">
        <v>3160</v>
      </c>
      <c r="M13" s="86" t="s">
        <v>3161</v>
      </c>
      <c r="N13" s="74"/>
    </row>
    <row r="14">
      <c r="A14" s="81">
        <v>104201.0</v>
      </c>
      <c r="B14" s="82" t="s">
        <v>3162</v>
      </c>
      <c r="C14" s="83">
        <v>2200.0</v>
      </c>
      <c r="D14" s="83">
        <v>2585.0</v>
      </c>
      <c r="E14" s="83">
        <v>5.6</v>
      </c>
      <c r="F14" s="82" t="s">
        <v>3157</v>
      </c>
      <c r="G14" s="83" t="s">
        <v>3163</v>
      </c>
      <c r="H14" s="84">
        <v>0.29</v>
      </c>
      <c r="I14" s="83">
        <v>4.0</v>
      </c>
      <c r="J14" s="74"/>
      <c r="K14" s="85">
        <v>461.6071429</v>
      </c>
      <c r="L14" s="86" t="s">
        <v>3164</v>
      </c>
      <c r="M14" s="86" t="s">
        <v>3153</v>
      </c>
      <c r="N14" s="74"/>
    </row>
    <row r="15">
      <c r="A15" s="81">
        <v>104501.0</v>
      </c>
      <c r="B15" s="82" t="s">
        <v>3165</v>
      </c>
      <c r="C15" s="83">
        <v>4950.0</v>
      </c>
      <c r="D15" s="83">
        <v>2836.0</v>
      </c>
      <c r="E15" s="83">
        <v>3.1</v>
      </c>
      <c r="F15" s="82" t="s">
        <v>3166</v>
      </c>
      <c r="G15" s="83" t="s">
        <v>379</v>
      </c>
      <c r="H15" s="84">
        <v>0.13</v>
      </c>
      <c r="I15" s="83">
        <v>2.0</v>
      </c>
      <c r="J15" s="74"/>
      <c r="K15" s="85">
        <v>914.8387097</v>
      </c>
      <c r="L15" s="86" t="s">
        <v>3167</v>
      </c>
      <c r="M15" s="86" t="s">
        <v>3161</v>
      </c>
      <c r="N15" s="74"/>
    </row>
    <row r="16">
      <c r="A16" s="81">
        <v>104601.0</v>
      </c>
      <c r="B16" s="82" t="s">
        <v>3168</v>
      </c>
      <c r="C16" s="83">
        <v>960.0</v>
      </c>
      <c r="D16" s="83">
        <v>1000.0</v>
      </c>
      <c r="E16" s="83">
        <v>2.0</v>
      </c>
      <c r="F16" s="82" t="s">
        <v>3169</v>
      </c>
      <c r="G16" s="83" t="s">
        <v>3170</v>
      </c>
      <c r="H16" s="84">
        <v>0.0</v>
      </c>
      <c r="I16" s="83">
        <v>2.0</v>
      </c>
      <c r="J16" s="74"/>
      <c r="K16" s="85">
        <v>500.0</v>
      </c>
      <c r="L16" s="86" t="s">
        <v>3136</v>
      </c>
      <c r="M16" s="86" t="s">
        <v>3137</v>
      </c>
      <c r="N16" s="74"/>
    </row>
    <row r="17">
      <c r="A17" s="81">
        <v>104701.0</v>
      </c>
      <c r="B17" s="82" t="s">
        <v>3171</v>
      </c>
      <c r="C17" s="83">
        <v>960.0</v>
      </c>
      <c r="D17" s="83">
        <v>1000.0</v>
      </c>
      <c r="E17" s="83">
        <v>2.0</v>
      </c>
      <c r="F17" s="82" t="s">
        <v>3169</v>
      </c>
      <c r="G17" s="83" t="s">
        <v>379</v>
      </c>
      <c r="H17" s="84">
        <v>0.0</v>
      </c>
      <c r="I17" s="83">
        <v>2.0</v>
      </c>
      <c r="J17" s="74"/>
      <c r="K17" s="85">
        <v>500.0</v>
      </c>
      <c r="L17" s="86" t="s">
        <v>3136</v>
      </c>
      <c r="M17" s="86" t="s">
        <v>3137</v>
      </c>
      <c r="N17" s="74"/>
    </row>
    <row r="18">
      <c r="A18" s="81">
        <v>105201.0</v>
      </c>
      <c r="B18" s="82" t="s">
        <v>3172</v>
      </c>
      <c r="C18" s="83">
        <v>960.0</v>
      </c>
      <c r="D18" s="83">
        <v>200.0</v>
      </c>
      <c r="E18" s="83">
        <v>2.0</v>
      </c>
      <c r="F18" s="82" t="s">
        <v>3173</v>
      </c>
      <c r="G18" s="88"/>
      <c r="H18" s="84">
        <v>0.0</v>
      </c>
      <c r="I18" s="83">
        <v>3.0</v>
      </c>
      <c r="J18" s="74"/>
      <c r="K18" s="85">
        <v>100.0</v>
      </c>
      <c r="L18" s="87">
        <v>0.0</v>
      </c>
      <c r="M18" s="87">
        <v>0.0</v>
      </c>
      <c r="N18" s="74"/>
    </row>
    <row r="19">
      <c r="A19" s="81">
        <v>105501.0</v>
      </c>
      <c r="B19" s="82" t="s">
        <v>3174</v>
      </c>
      <c r="C19" s="83">
        <v>1000.0</v>
      </c>
      <c r="D19" s="83">
        <v>200.0</v>
      </c>
      <c r="E19" s="83">
        <v>2.0</v>
      </c>
      <c r="F19" s="82" t="s">
        <v>3173</v>
      </c>
      <c r="G19" s="88"/>
      <c r="H19" s="84">
        <v>0.0</v>
      </c>
      <c r="I19" s="83">
        <v>3.0</v>
      </c>
      <c r="J19" s="74"/>
      <c r="K19" s="85">
        <v>100.0</v>
      </c>
      <c r="L19" s="86" t="s">
        <v>3175</v>
      </c>
      <c r="M19" s="86" t="s">
        <v>3176</v>
      </c>
      <c r="N19" s="74"/>
    </row>
    <row r="20">
      <c r="A20" s="81">
        <v>105601.0</v>
      </c>
      <c r="B20" s="82" t="s">
        <v>3177</v>
      </c>
      <c r="C20" s="83">
        <v>576.0</v>
      </c>
      <c r="D20" s="83">
        <v>600.0</v>
      </c>
      <c r="E20" s="83">
        <v>2.0</v>
      </c>
      <c r="F20" s="82" t="s">
        <v>3178</v>
      </c>
      <c r="G20" s="88"/>
      <c r="H20" s="84">
        <v>0.0</v>
      </c>
      <c r="I20" s="83">
        <v>2.0</v>
      </c>
      <c r="J20" s="74"/>
      <c r="K20" s="85">
        <v>300.0</v>
      </c>
      <c r="L20" s="87">
        <v>0.0</v>
      </c>
      <c r="M20" s="87">
        <v>0.0</v>
      </c>
      <c r="N20" s="74"/>
    </row>
    <row r="21">
      <c r="A21" s="81">
        <v>105701.0</v>
      </c>
      <c r="B21" s="82" t="s">
        <v>3179</v>
      </c>
      <c r="C21" s="83">
        <v>576.0</v>
      </c>
      <c r="D21" s="83">
        <v>600.0</v>
      </c>
      <c r="E21" s="83">
        <v>2.0</v>
      </c>
      <c r="F21" s="82" t="s">
        <v>3180</v>
      </c>
      <c r="G21" s="88"/>
      <c r="H21" s="84">
        <v>0.0</v>
      </c>
      <c r="I21" s="83">
        <v>2.0</v>
      </c>
      <c r="J21" s="74"/>
      <c r="K21" s="85">
        <v>300.0</v>
      </c>
      <c r="L21" s="86" t="s">
        <v>3136</v>
      </c>
      <c r="M21" s="86" t="s">
        <v>3137</v>
      </c>
      <c r="N21" s="74"/>
    </row>
    <row r="22">
      <c r="A22" s="81">
        <v>11201.0</v>
      </c>
      <c r="B22" s="82" t="s">
        <v>3181</v>
      </c>
      <c r="C22" s="83">
        <v>739.0</v>
      </c>
      <c r="D22" s="83">
        <v>605.0</v>
      </c>
      <c r="E22" s="83">
        <v>2.1</v>
      </c>
      <c r="F22" s="82" t="s">
        <v>3134</v>
      </c>
      <c r="G22" s="88"/>
      <c r="H22" s="84">
        <v>0.0</v>
      </c>
      <c r="I22" s="83">
        <v>1.0</v>
      </c>
      <c r="J22" s="74"/>
      <c r="K22" s="85">
        <v>288.0952381</v>
      </c>
      <c r="L22" s="86" t="s">
        <v>3136</v>
      </c>
      <c r="M22" s="87">
        <v>0.0</v>
      </c>
      <c r="N22" s="74"/>
    </row>
    <row r="23">
      <c r="A23" s="81">
        <v>11301.0</v>
      </c>
      <c r="B23" s="82" t="s">
        <v>3182</v>
      </c>
      <c r="C23" s="83">
        <v>508.0</v>
      </c>
      <c r="D23" s="83">
        <v>447.0</v>
      </c>
      <c r="E23" s="83">
        <v>2.6</v>
      </c>
      <c r="F23" s="82" t="s">
        <v>3134</v>
      </c>
      <c r="G23" s="88"/>
      <c r="H23" s="84">
        <v>0.18</v>
      </c>
      <c r="I23" s="83">
        <v>1.0</v>
      </c>
      <c r="J23" s="74"/>
      <c r="K23" s="85">
        <v>171.9230769</v>
      </c>
      <c r="L23" s="87">
        <v>0.0</v>
      </c>
      <c r="M23" s="87">
        <v>0.0</v>
      </c>
      <c r="N23" s="74"/>
    </row>
    <row r="24">
      <c r="A24" s="81">
        <v>11401.0</v>
      </c>
      <c r="B24" s="82" t="s">
        <v>3183</v>
      </c>
      <c r="C24" s="83">
        <v>461.0</v>
      </c>
      <c r="D24" s="83">
        <v>461.0</v>
      </c>
      <c r="E24" s="83">
        <v>3.5</v>
      </c>
      <c r="F24" s="82" t="s">
        <v>3134</v>
      </c>
      <c r="G24" s="88"/>
      <c r="H24" s="84">
        <v>1.0</v>
      </c>
      <c r="I24" s="83">
        <v>1.0</v>
      </c>
      <c r="J24" s="74"/>
      <c r="K24" s="85">
        <v>131.7142857</v>
      </c>
      <c r="L24" s="87">
        <v>0.0</v>
      </c>
      <c r="M24" s="87">
        <v>0.0</v>
      </c>
      <c r="N24" s="74"/>
    </row>
    <row r="25">
      <c r="A25" s="81">
        <v>11501.0</v>
      </c>
      <c r="B25" s="82" t="s">
        <v>3184</v>
      </c>
      <c r="C25" s="83">
        <v>960.0</v>
      </c>
      <c r="D25" s="83">
        <v>960.0</v>
      </c>
      <c r="E25" s="83">
        <v>3.0</v>
      </c>
      <c r="F25" s="82" t="s">
        <v>3134</v>
      </c>
      <c r="G25" s="88"/>
      <c r="H25" s="84">
        <v>0.0</v>
      </c>
      <c r="I25" s="83">
        <v>3.0</v>
      </c>
      <c r="J25" s="74"/>
      <c r="K25" s="85">
        <v>320.0</v>
      </c>
      <c r="L25" s="87">
        <v>0.0</v>
      </c>
      <c r="M25" s="87">
        <v>0.0</v>
      </c>
      <c r="N25" s="74"/>
    </row>
    <row r="26">
      <c r="A26" s="81">
        <v>115001.0</v>
      </c>
      <c r="B26" s="82" t="s">
        <v>3185</v>
      </c>
      <c r="C26" s="83">
        <v>55.0</v>
      </c>
      <c r="D26" s="83">
        <v>55.0</v>
      </c>
      <c r="E26" s="83">
        <v>2.8</v>
      </c>
      <c r="F26" s="82" t="s">
        <v>3173</v>
      </c>
      <c r="G26" s="83" t="s">
        <v>379</v>
      </c>
      <c r="H26" s="84">
        <v>1.0</v>
      </c>
      <c r="I26" s="83">
        <v>3.0</v>
      </c>
      <c r="J26" s="74"/>
      <c r="K26" s="85">
        <v>19.64285714</v>
      </c>
      <c r="L26" s="87">
        <v>0.0</v>
      </c>
      <c r="M26" s="87">
        <v>0.0</v>
      </c>
      <c r="N26" s="74"/>
    </row>
    <row r="27">
      <c r="A27" s="81">
        <v>11801.0</v>
      </c>
      <c r="B27" s="82" t="s">
        <v>3186</v>
      </c>
      <c r="C27" s="83">
        <v>2400.0</v>
      </c>
      <c r="D27" s="83">
        <v>2417.0</v>
      </c>
      <c r="E27" s="83">
        <v>6.0</v>
      </c>
      <c r="F27" s="82" t="s">
        <v>3134</v>
      </c>
      <c r="G27" s="88"/>
      <c r="H27" s="84">
        <v>0.2</v>
      </c>
      <c r="I27" s="83">
        <v>1.0</v>
      </c>
      <c r="J27" s="74"/>
      <c r="K27" s="85">
        <v>402.8333333</v>
      </c>
      <c r="L27" s="87">
        <v>0.0</v>
      </c>
      <c r="M27" s="87">
        <v>0.0</v>
      </c>
      <c r="N27" s="74"/>
    </row>
    <row r="28">
      <c r="A28" s="81">
        <v>88100.0</v>
      </c>
      <c r="B28" s="82" t="s">
        <v>3187</v>
      </c>
      <c r="C28" s="83">
        <v>100.0</v>
      </c>
      <c r="D28" s="83">
        <v>0.0</v>
      </c>
      <c r="E28" s="83">
        <v>1.0</v>
      </c>
      <c r="F28" s="82" t="s">
        <v>3188</v>
      </c>
      <c r="G28" s="83" t="s">
        <v>379</v>
      </c>
      <c r="H28" s="84">
        <v>0.0</v>
      </c>
      <c r="I28" s="83">
        <v>1.0</v>
      </c>
      <c r="J28" s="74"/>
      <c r="K28" s="85">
        <v>0.0</v>
      </c>
      <c r="L28" s="87">
        <v>0.0</v>
      </c>
      <c r="M28" s="87">
        <v>0.0</v>
      </c>
      <c r="N28" s="74"/>
    </row>
    <row r="29">
      <c r="A29" s="81">
        <v>101001.0</v>
      </c>
      <c r="B29" s="82" t="s">
        <v>3189</v>
      </c>
      <c r="C29" s="83">
        <v>521.0</v>
      </c>
      <c r="D29" s="83">
        <v>478.0</v>
      </c>
      <c r="E29" s="83">
        <v>4.0</v>
      </c>
      <c r="F29" s="82" t="s">
        <v>3173</v>
      </c>
      <c r="G29" s="83" t="s">
        <v>379</v>
      </c>
      <c r="H29" s="84">
        <v>0.16</v>
      </c>
      <c r="I29" s="83">
        <v>3.0</v>
      </c>
      <c r="J29" s="74"/>
      <c r="K29" s="85">
        <v>119.5</v>
      </c>
      <c r="L29" s="86" t="s">
        <v>3164</v>
      </c>
      <c r="M29" s="86" t="s">
        <v>3137</v>
      </c>
      <c r="N29" s="74"/>
    </row>
    <row r="30">
      <c r="A30" s="81">
        <v>101101.0</v>
      </c>
      <c r="B30" s="82" t="s">
        <v>3190</v>
      </c>
      <c r="C30" s="83">
        <v>200.0</v>
      </c>
      <c r="D30" s="83">
        <v>216.0</v>
      </c>
      <c r="E30" s="83">
        <v>2.1</v>
      </c>
      <c r="F30" s="82" t="s">
        <v>3173</v>
      </c>
      <c r="G30" s="83" t="s">
        <v>379</v>
      </c>
      <c r="H30" s="84">
        <v>0.18</v>
      </c>
      <c r="I30" s="83">
        <v>3.0</v>
      </c>
      <c r="J30" s="74"/>
      <c r="K30" s="85">
        <v>102.8571429</v>
      </c>
      <c r="L30" s="87">
        <v>0.0</v>
      </c>
      <c r="M30" s="87">
        <v>0.0</v>
      </c>
      <c r="N30" s="74"/>
    </row>
    <row r="31">
      <c r="A31" s="81">
        <v>101201.0</v>
      </c>
      <c r="B31" s="82" t="s">
        <v>3191</v>
      </c>
      <c r="C31" s="83">
        <v>634.0</v>
      </c>
      <c r="D31" s="83">
        <v>615.0</v>
      </c>
      <c r="E31" s="83">
        <v>3.3</v>
      </c>
      <c r="F31" s="82" t="s">
        <v>3173</v>
      </c>
      <c r="G31" s="83" t="s">
        <v>379</v>
      </c>
      <c r="H31" s="84">
        <v>0.06</v>
      </c>
      <c r="I31" s="83">
        <v>3.0</v>
      </c>
      <c r="J31" s="74"/>
      <c r="K31" s="85">
        <v>186.3636364</v>
      </c>
      <c r="L31" s="87">
        <v>0.0</v>
      </c>
      <c r="M31" s="87">
        <v>0.0</v>
      </c>
      <c r="N31" s="74"/>
    </row>
    <row r="32">
      <c r="A32" s="81">
        <v>101202.0</v>
      </c>
      <c r="B32" s="82" t="s">
        <v>3192</v>
      </c>
      <c r="C32" s="83">
        <v>200.0</v>
      </c>
      <c r="D32" s="83">
        <v>0.0</v>
      </c>
      <c r="E32" s="83">
        <v>3.0</v>
      </c>
      <c r="F32" s="82" t="s">
        <v>3173</v>
      </c>
      <c r="G32" s="83" t="s">
        <v>379</v>
      </c>
      <c r="H32" s="84">
        <v>0.0</v>
      </c>
      <c r="I32" s="83">
        <v>3.0</v>
      </c>
      <c r="J32" s="74"/>
      <c r="K32" s="85">
        <v>0.0</v>
      </c>
      <c r="L32" s="87">
        <v>0.0</v>
      </c>
      <c r="M32" s="87">
        <v>0.0</v>
      </c>
      <c r="N32" s="74"/>
    </row>
    <row r="33">
      <c r="A33" s="81">
        <v>101301.0</v>
      </c>
      <c r="B33" s="82" t="s">
        <v>3193</v>
      </c>
      <c r="C33" s="83">
        <v>200.0</v>
      </c>
      <c r="D33" s="83">
        <v>0.0</v>
      </c>
      <c r="E33" s="83">
        <v>3.0</v>
      </c>
      <c r="F33" s="82" t="s">
        <v>3173</v>
      </c>
      <c r="G33" s="83" t="s">
        <v>379</v>
      </c>
      <c r="H33" s="84">
        <v>0.0</v>
      </c>
      <c r="I33" s="83">
        <v>3.0</v>
      </c>
      <c r="J33" s="74"/>
      <c r="K33" s="85">
        <v>0.0</v>
      </c>
      <c r="L33" s="87">
        <v>0.0</v>
      </c>
      <c r="M33" s="87">
        <v>0.0</v>
      </c>
      <c r="N33" s="74"/>
    </row>
    <row r="34">
      <c r="A34" s="81">
        <v>101401.0</v>
      </c>
      <c r="B34" s="82" t="s">
        <v>3194</v>
      </c>
      <c r="C34" s="83">
        <v>117.0</v>
      </c>
      <c r="D34" s="83">
        <v>117.0</v>
      </c>
      <c r="E34" s="83">
        <v>2.1</v>
      </c>
      <c r="F34" s="82" t="s">
        <v>3195</v>
      </c>
      <c r="G34" s="83" t="s">
        <v>379</v>
      </c>
      <c r="H34" s="84">
        <v>0.0</v>
      </c>
      <c r="I34" s="83">
        <v>2.0</v>
      </c>
      <c r="J34" s="74"/>
      <c r="K34" s="85">
        <v>55.71428571</v>
      </c>
      <c r="L34" s="87">
        <v>0.0</v>
      </c>
      <c r="M34" s="87">
        <v>0.0</v>
      </c>
      <c r="N34" s="74"/>
    </row>
    <row r="35">
      <c r="A35" s="81">
        <v>101501.0</v>
      </c>
      <c r="B35" s="82" t="s">
        <v>3196</v>
      </c>
      <c r="C35" s="83">
        <v>264.0</v>
      </c>
      <c r="D35" s="83">
        <v>252.0</v>
      </c>
      <c r="E35" s="83">
        <v>1.8</v>
      </c>
      <c r="F35" s="82" t="s">
        <v>3173</v>
      </c>
      <c r="G35" s="83" t="s">
        <v>379</v>
      </c>
      <c r="H35" s="84">
        <v>0.05</v>
      </c>
      <c r="I35" s="83">
        <v>3.0</v>
      </c>
      <c r="J35" s="74"/>
      <c r="K35" s="85">
        <v>140.0</v>
      </c>
      <c r="L35" s="87">
        <v>0.0</v>
      </c>
      <c r="M35" s="87">
        <v>0.0</v>
      </c>
      <c r="N35" s="74"/>
    </row>
    <row r="36">
      <c r="A36" s="81">
        <v>101601.0</v>
      </c>
      <c r="B36" s="82" t="s">
        <v>3197</v>
      </c>
      <c r="C36" s="83">
        <v>200.0</v>
      </c>
      <c r="D36" s="83">
        <v>0.0</v>
      </c>
      <c r="E36" s="83">
        <v>3.0</v>
      </c>
      <c r="F36" s="82" t="s">
        <v>3173</v>
      </c>
      <c r="G36" s="83" t="s">
        <v>379</v>
      </c>
      <c r="H36" s="84">
        <v>0.0</v>
      </c>
      <c r="I36" s="83">
        <v>3.0</v>
      </c>
      <c r="J36" s="74"/>
      <c r="K36" s="85">
        <v>0.0</v>
      </c>
      <c r="L36" s="87">
        <v>0.0</v>
      </c>
      <c r="M36" s="87">
        <v>0.0</v>
      </c>
      <c r="N36" s="74"/>
    </row>
    <row r="37">
      <c r="A37" s="81">
        <v>101801.0</v>
      </c>
      <c r="B37" s="82" t="s">
        <v>3198</v>
      </c>
      <c r="C37" s="83">
        <v>298.0</v>
      </c>
      <c r="D37" s="83">
        <v>276.0</v>
      </c>
      <c r="E37" s="83">
        <v>3.5</v>
      </c>
      <c r="F37" s="82" t="s">
        <v>3144</v>
      </c>
      <c r="G37" s="89" t="s">
        <v>3199</v>
      </c>
      <c r="H37" s="84">
        <v>0.25</v>
      </c>
      <c r="I37" s="83">
        <v>3.0</v>
      </c>
      <c r="J37" s="74"/>
      <c r="K37" s="85">
        <v>78.85714286</v>
      </c>
      <c r="L37" s="87">
        <v>0.0</v>
      </c>
      <c r="M37" s="87">
        <v>0.0</v>
      </c>
      <c r="N37" s="74"/>
    </row>
    <row r="38">
      <c r="A38" s="81">
        <v>102001.0</v>
      </c>
      <c r="B38" s="82" t="s">
        <v>3200</v>
      </c>
      <c r="C38" s="83">
        <v>200.0</v>
      </c>
      <c r="D38" s="83">
        <v>0.0</v>
      </c>
      <c r="E38" s="83">
        <v>3.0</v>
      </c>
      <c r="F38" s="82" t="s">
        <v>3201</v>
      </c>
      <c r="G38" s="83" t="s">
        <v>379</v>
      </c>
      <c r="H38" s="84">
        <v>0.0</v>
      </c>
      <c r="I38" s="83">
        <v>2.0</v>
      </c>
      <c r="J38" s="74"/>
      <c r="K38" s="85">
        <v>0.0</v>
      </c>
      <c r="L38" s="87">
        <v>0.0</v>
      </c>
      <c r="M38" s="87">
        <v>0.0</v>
      </c>
      <c r="N38" s="74"/>
    </row>
    <row r="39">
      <c r="A39" s="81">
        <v>102201.0</v>
      </c>
      <c r="B39" s="82" t="s">
        <v>3202</v>
      </c>
      <c r="C39" s="83">
        <v>125.0</v>
      </c>
      <c r="D39" s="83">
        <v>125.0</v>
      </c>
      <c r="E39" s="83">
        <v>2.9</v>
      </c>
      <c r="F39" s="82" t="s">
        <v>3173</v>
      </c>
      <c r="G39" s="83" t="s">
        <v>379</v>
      </c>
      <c r="H39" s="84">
        <v>0.5</v>
      </c>
      <c r="I39" s="83">
        <v>3.0</v>
      </c>
      <c r="J39" s="74"/>
      <c r="K39" s="85">
        <v>43.10344828</v>
      </c>
      <c r="L39" s="87">
        <v>0.0</v>
      </c>
      <c r="M39" s="87">
        <v>0.0</v>
      </c>
      <c r="N39" s="74"/>
    </row>
    <row r="40">
      <c r="A40" s="81">
        <v>102401.0</v>
      </c>
      <c r="B40" s="82" t="s">
        <v>3203</v>
      </c>
      <c r="C40" s="83">
        <v>150.0</v>
      </c>
      <c r="D40" s="83">
        <v>125.0</v>
      </c>
      <c r="E40" s="83">
        <v>5.0</v>
      </c>
      <c r="F40" s="82" t="s">
        <v>3204</v>
      </c>
      <c r="G40" s="83" t="s">
        <v>379</v>
      </c>
      <c r="H40" s="84">
        <v>0.0</v>
      </c>
      <c r="I40" s="83">
        <v>4.0</v>
      </c>
      <c r="J40" s="74"/>
      <c r="K40" s="85">
        <v>25.0</v>
      </c>
      <c r="L40" s="87">
        <v>0.0</v>
      </c>
      <c r="M40" s="87">
        <v>0.0</v>
      </c>
      <c r="N40" s="74"/>
    </row>
    <row r="41">
      <c r="A41" s="81">
        <v>102402.0</v>
      </c>
      <c r="B41" s="82" t="s">
        <v>3205</v>
      </c>
      <c r="C41" s="83">
        <v>1114.0</v>
      </c>
      <c r="D41" s="83">
        <v>1153.0</v>
      </c>
      <c r="E41" s="83">
        <v>3.2</v>
      </c>
      <c r="F41" s="82" t="s">
        <v>3204</v>
      </c>
      <c r="G41" s="83" t="s">
        <v>3147</v>
      </c>
      <c r="H41" s="84">
        <v>0.0</v>
      </c>
      <c r="I41" s="83">
        <v>4.0</v>
      </c>
      <c r="J41" s="74"/>
      <c r="K41" s="85">
        <v>360.3125</v>
      </c>
      <c r="L41" s="87">
        <v>0.0</v>
      </c>
      <c r="M41" s="87">
        <v>0.0</v>
      </c>
      <c r="N41" s="74"/>
    </row>
    <row r="42">
      <c r="A42" s="81">
        <v>102501.0</v>
      </c>
      <c r="B42" s="82" t="s">
        <v>3206</v>
      </c>
      <c r="C42" s="83">
        <v>845.0</v>
      </c>
      <c r="D42" s="83">
        <v>892.0</v>
      </c>
      <c r="E42" s="83">
        <v>4.0</v>
      </c>
      <c r="F42" s="82" t="s">
        <v>3207</v>
      </c>
      <c r="G42" s="83" t="s">
        <v>379</v>
      </c>
      <c r="H42" s="84">
        <v>0.1</v>
      </c>
      <c r="I42" s="83">
        <v>2.0</v>
      </c>
      <c r="J42" s="74"/>
      <c r="K42" s="85">
        <v>223.0</v>
      </c>
      <c r="L42" s="87">
        <v>0.0</v>
      </c>
      <c r="M42" s="87">
        <v>0.0</v>
      </c>
      <c r="N42" s="74"/>
    </row>
    <row r="43">
      <c r="A43" s="81">
        <v>102701.0</v>
      </c>
      <c r="B43" s="82" t="s">
        <v>3208</v>
      </c>
      <c r="C43" s="83">
        <v>680.0</v>
      </c>
      <c r="D43" s="83">
        <v>533.0</v>
      </c>
      <c r="E43" s="83">
        <v>4.1</v>
      </c>
      <c r="F43" s="82" t="s">
        <v>3173</v>
      </c>
      <c r="G43" s="83" t="s">
        <v>379</v>
      </c>
      <c r="H43" s="84">
        <v>0.11</v>
      </c>
      <c r="I43" s="83">
        <v>3.0</v>
      </c>
      <c r="J43" s="74"/>
      <c r="K43" s="85">
        <v>130.0</v>
      </c>
      <c r="L43" s="86" t="s">
        <v>3167</v>
      </c>
      <c r="M43" s="86" t="s">
        <v>3161</v>
      </c>
      <c r="N43" s="74"/>
    </row>
    <row r="44">
      <c r="A44" s="81">
        <v>103001.0</v>
      </c>
      <c r="B44" s="82" t="s">
        <v>3209</v>
      </c>
      <c r="C44" s="83">
        <v>200.0</v>
      </c>
      <c r="D44" s="83">
        <v>0.0</v>
      </c>
      <c r="E44" s="83">
        <v>3.0</v>
      </c>
      <c r="F44" s="82" t="s">
        <v>3173</v>
      </c>
      <c r="G44" s="83" t="s">
        <v>379</v>
      </c>
      <c r="H44" s="84">
        <v>0.0</v>
      </c>
      <c r="I44" s="83">
        <v>3.0</v>
      </c>
      <c r="J44" s="74"/>
      <c r="K44" s="85">
        <v>0.0</v>
      </c>
      <c r="L44" s="87">
        <v>0.0</v>
      </c>
      <c r="M44" s="87">
        <v>0.0</v>
      </c>
      <c r="N44" s="74"/>
    </row>
    <row r="45">
      <c r="A45" s="81">
        <v>104101.0</v>
      </c>
      <c r="B45" s="82" t="s">
        <v>3210</v>
      </c>
      <c r="C45" s="83">
        <v>200.0</v>
      </c>
      <c r="D45" s="83">
        <v>0.0</v>
      </c>
      <c r="E45" s="83">
        <v>3.0</v>
      </c>
      <c r="F45" s="82" t="s">
        <v>3173</v>
      </c>
      <c r="G45" s="83" t="s">
        <v>379</v>
      </c>
      <c r="H45" s="84">
        <v>0.0</v>
      </c>
      <c r="I45" s="83">
        <v>3.0</v>
      </c>
      <c r="J45" s="74"/>
      <c r="K45" s="85">
        <v>0.0</v>
      </c>
      <c r="L45" s="87">
        <v>0.0</v>
      </c>
      <c r="M45" s="87">
        <v>0.0</v>
      </c>
      <c r="N45" s="74"/>
    </row>
    <row r="46">
      <c r="A46" s="81">
        <v>104301.0</v>
      </c>
      <c r="B46" s="82" t="s">
        <v>3211</v>
      </c>
      <c r="C46" s="83">
        <v>850.0</v>
      </c>
      <c r="D46" s="83">
        <v>655.0</v>
      </c>
      <c r="E46" s="83">
        <v>3.5</v>
      </c>
      <c r="F46" s="82" t="s">
        <v>3173</v>
      </c>
      <c r="G46" s="83" t="s">
        <v>379</v>
      </c>
      <c r="H46" s="84">
        <v>0.24</v>
      </c>
      <c r="I46" s="83">
        <v>3.0</v>
      </c>
      <c r="J46" s="74"/>
      <c r="K46" s="85">
        <v>187.1428571</v>
      </c>
      <c r="L46" s="86" t="s">
        <v>3212</v>
      </c>
      <c r="M46" s="86" t="s">
        <v>3137</v>
      </c>
      <c r="N46" s="74"/>
    </row>
    <row r="47">
      <c r="A47" s="81">
        <v>104201.0</v>
      </c>
      <c r="B47" s="82" t="s">
        <v>3213</v>
      </c>
      <c r="C47" s="83">
        <v>3300.0</v>
      </c>
      <c r="D47" s="83">
        <v>2585.0</v>
      </c>
      <c r="E47" s="83">
        <v>5.6</v>
      </c>
      <c r="F47" s="82" t="s">
        <v>3157</v>
      </c>
      <c r="G47" s="83" t="s">
        <v>3163</v>
      </c>
      <c r="H47" s="84">
        <v>0.29</v>
      </c>
      <c r="I47" s="83">
        <v>4.0</v>
      </c>
      <c r="J47" s="74"/>
      <c r="K47" s="85">
        <v>461.6071429</v>
      </c>
      <c r="L47" s="86" t="s">
        <v>3164</v>
      </c>
      <c r="M47" s="86" t="s">
        <v>3153</v>
      </c>
      <c r="N47" s="74"/>
    </row>
    <row r="48">
      <c r="A48" s="81">
        <v>105401.0</v>
      </c>
      <c r="B48" s="82" t="s">
        <v>3214</v>
      </c>
      <c r="C48" s="83">
        <v>159.0</v>
      </c>
      <c r="D48" s="83">
        <v>147.0</v>
      </c>
      <c r="E48" s="83">
        <v>8.4</v>
      </c>
      <c r="F48" s="82" t="s">
        <v>3215</v>
      </c>
      <c r="G48" s="83" t="s">
        <v>379</v>
      </c>
      <c r="H48" s="84">
        <v>0.11</v>
      </c>
      <c r="I48" s="83">
        <v>3.0</v>
      </c>
      <c r="J48" s="74"/>
      <c r="K48" s="85">
        <v>17.5</v>
      </c>
      <c r="L48" s="87">
        <v>0.0</v>
      </c>
      <c r="M48" s="87">
        <v>0.0</v>
      </c>
      <c r="N48" s="74"/>
    </row>
    <row r="49">
      <c r="A49" s="81">
        <v>106001.0</v>
      </c>
      <c r="B49" s="82" t="s">
        <v>3216</v>
      </c>
      <c r="C49" s="83">
        <v>508.0</v>
      </c>
      <c r="D49" s="83">
        <v>461.0</v>
      </c>
      <c r="E49" s="83">
        <v>1.4</v>
      </c>
      <c r="F49" s="82" t="s">
        <v>3173</v>
      </c>
      <c r="G49" s="83" t="s">
        <v>379</v>
      </c>
      <c r="H49" s="84">
        <v>0.03</v>
      </c>
      <c r="I49" s="83">
        <v>3.0</v>
      </c>
      <c r="J49" s="74"/>
      <c r="K49" s="85">
        <v>329.2857143</v>
      </c>
      <c r="L49" s="86" t="s">
        <v>3217</v>
      </c>
      <c r="M49" s="86" t="s">
        <v>3137</v>
      </c>
      <c r="N49" s="74"/>
    </row>
    <row r="50">
      <c r="A50" s="81">
        <v>106201.0</v>
      </c>
      <c r="B50" s="82" t="s">
        <v>3218</v>
      </c>
      <c r="C50" s="83">
        <v>1000.0</v>
      </c>
      <c r="D50" s="83">
        <v>1000.0</v>
      </c>
      <c r="E50" s="83">
        <v>3.0</v>
      </c>
      <c r="F50" s="82" t="s">
        <v>3144</v>
      </c>
      <c r="G50" s="83" t="s">
        <v>379</v>
      </c>
      <c r="H50" s="84">
        <v>0.0</v>
      </c>
      <c r="I50" s="83">
        <v>3.0</v>
      </c>
      <c r="J50" s="74"/>
      <c r="K50" s="85">
        <v>333.3333333</v>
      </c>
      <c r="L50" s="87">
        <v>0.0</v>
      </c>
      <c r="M50" s="87">
        <v>0.0</v>
      </c>
      <c r="N50" s="74"/>
    </row>
    <row r="51">
      <c r="A51" s="81">
        <v>106301.0</v>
      </c>
      <c r="B51" s="82" t="s">
        <v>3219</v>
      </c>
      <c r="C51" s="83">
        <v>200.0</v>
      </c>
      <c r="D51" s="83">
        <v>0.0</v>
      </c>
      <c r="E51" s="83">
        <v>3.0</v>
      </c>
      <c r="F51" s="82" t="s">
        <v>3220</v>
      </c>
      <c r="G51" s="83" t="s">
        <v>379</v>
      </c>
      <c r="H51" s="84">
        <v>0.0</v>
      </c>
      <c r="I51" s="83">
        <v>3.0</v>
      </c>
      <c r="J51" s="74"/>
      <c r="K51" s="85">
        <v>0.0</v>
      </c>
      <c r="L51" s="87">
        <v>0.0</v>
      </c>
      <c r="M51" s="87">
        <v>0.0</v>
      </c>
      <c r="N51" s="74"/>
    </row>
    <row r="52">
      <c r="A52" s="81">
        <v>106401.0</v>
      </c>
      <c r="B52" s="82" t="s">
        <v>3221</v>
      </c>
      <c r="C52" s="83">
        <v>438.0</v>
      </c>
      <c r="D52" s="83">
        <v>387.0</v>
      </c>
      <c r="E52" s="83">
        <v>3.4</v>
      </c>
      <c r="F52" s="82" t="s">
        <v>3173</v>
      </c>
      <c r="G52" s="83" t="s">
        <v>379</v>
      </c>
      <c r="H52" s="84">
        <v>0.19</v>
      </c>
      <c r="I52" s="83">
        <v>3.0</v>
      </c>
      <c r="J52" s="74"/>
      <c r="K52" s="85">
        <v>113.8235294</v>
      </c>
      <c r="L52" s="86" t="s">
        <v>3164</v>
      </c>
      <c r="M52" s="86" t="s">
        <v>3137</v>
      </c>
      <c r="N52" s="74"/>
    </row>
    <row r="53">
      <c r="A53" s="81">
        <v>106402.0</v>
      </c>
      <c r="B53" s="82" t="s">
        <v>3222</v>
      </c>
      <c r="C53" s="83">
        <v>200.0</v>
      </c>
      <c r="D53" s="83">
        <v>0.0</v>
      </c>
      <c r="E53" s="83">
        <v>3.0</v>
      </c>
      <c r="F53" s="82" t="s">
        <v>3173</v>
      </c>
      <c r="G53" s="83" t="s">
        <v>379</v>
      </c>
      <c r="H53" s="84">
        <v>0.0</v>
      </c>
      <c r="I53" s="83">
        <v>3.0</v>
      </c>
      <c r="J53" s="74"/>
      <c r="K53" s="85">
        <v>0.0</v>
      </c>
      <c r="L53" s="87">
        <v>0.0</v>
      </c>
      <c r="M53" s="87">
        <v>0.0</v>
      </c>
      <c r="N53" s="74"/>
    </row>
    <row r="54">
      <c r="A54" s="81">
        <v>106403.0</v>
      </c>
      <c r="B54" s="82" t="s">
        <v>3223</v>
      </c>
      <c r="C54" s="83">
        <v>200.0</v>
      </c>
      <c r="D54" s="83">
        <v>0.0</v>
      </c>
      <c r="E54" s="83">
        <v>3.0</v>
      </c>
      <c r="F54" s="82" t="s">
        <v>3173</v>
      </c>
      <c r="G54" s="83" t="s">
        <v>379</v>
      </c>
      <c r="H54" s="84">
        <v>0.0</v>
      </c>
      <c r="I54" s="83">
        <v>3.0</v>
      </c>
      <c r="J54" s="74"/>
      <c r="K54" s="85">
        <v>0.0</v>
      </c>
      <c r="L54" s="87">
        <v>0.0</v>
      </c>
      <c r="M54" s="87">
        <v>0.0</v>
      </c>
      <c r="N54" s="74"/>
    </row>
    <row r="55">
      <c r="A55" s="81">
        <v>106404.0</v>
      </c>
      <c r="B55" s="82" t="s">
        <v>3224</v>
      </c>
      <c r="C55" s="83">
        <v>1288.0</v>
      </c>
      <c r="D55" s="83">
        <v>1288.0</v>
      </c>
      <c r="E55" s="83">
        <v>2.6</v>
      </c>
      <c r="F55" s="82" t="s">
        <v>3173</v>
      </c>
      <c r="G55" s="83" t="s">
        <v>379</v>
      </c>
      <c r="H55" s="84">
        <v>0.0</v>
      </c>
      <c r="I55" s="83">
        <v>3.0</v>
      </c>
      <c r="J55" s="74"/>
      <c r="K55" s="85">
        <v>495.3846154</v>
      </c>
      <c r="L55" s="87">
        <v>0.0</v>
      </c>
      <c r="M55" s="87">
        <v>0.0</v>
      </c>
      <c r="N55" s="74"/>
    </row>
    <row r="56">
      <c r="A56" s="81">
        <v>108001.0</v>
      </c>
      <c r="B56" s="82" t="s">
        <v>3225</v>
      </c>
      <c r="C56" s="83">
        <v>325.0</v>
      </c>
      <c r="D56" s="83">
        <v>325.0</v>
      </c>
      <c r="E56" s="83">
        <v>2.5</v>
      </c>
      <c r="F56" s="82" t="s">
        <v>3173</v>
      </c>
      <c r="G56" s="83" t="s">
        <v>379</v>
      </c>
      <c r="H56" s="84">
        <v>0.0</v>
      </c>
      <c r="I56" s="83">
        <v>3.0</v>
      </c>
      <c r="J56" s="74"/>
      <c r="K56" s="85">
        <v>130.0</v>
      </c>
      <c r="L56" s="87">
        <v>0.0</v>
      </c>
      <c r="M56" s="87">
        <v>0.0</v>
      </c>
      <c r="N56" s="74"/>
    </row>
    <row r="57">
      <c r="A57" s="81">
        <v>108201.0</v>
      </c>
      <c r="B57" s="82" t="s">
        <v>3226</v>
      </c>
      <c r="C57" s="83">
        <v>1161.0</v>
      </c>
      <c r="D57" s="83">
        <v>1036.0</v>
      </c>
      <c r="E57" s="83">
        <v>5.0</v>
      </c>
      <c r="F57" s="82" t="s">
        <v>3227</v>
      </c>
      <c r="G57" s="83" t="s">
        <v>3228</v>
      </c>
      <c r="H57" s="84">
        <v>0.41</v>
      </c>
      <c r="I57" s="83">
        <v>4.0</v>
      </c>
      <c r="J57" s="74"/>
      <c r="K57" s="85">
        <v>207.2</v>
      </c>
      <c r="L57" s="86" t="s">
        <v>3229</v>
      </c>
      <c r="M57" s="86" t="s">
        <v>3230</v>
      </c>
      <c r="N57" s="74"/>
    </row>
    <row r="58">
      <c r="A58" s="81">
        <v>109001.0</v>
      </c>
      <c r="B58" s="82" t="s">
        <v>3231</v>
      </c>
      <c r="C58" s="83">
        <v>200.0</v>
      </c>
      <c r="D58" s="83">
        <v>0.0</v>
      </c>
      <c r="E58" s="83">
        <v>3.0</v>
      </c>
      <c r="F58" s="82" t="s">
        <v>3173</v>
      </c>
      <c r="G58" s="83" t="s">
        <v>379</v>
      </c>
      <c r="H58" s="84">
        <v>0.0</v>
      </c>
      <c r="I58" s="83">
        <v>3.0</v>
      </c>
      <c r="J58" s="74"/>
      <c r="K58" s="85">
        <v>0.0</v>
      </c>
      <c r="L58" s="87">
        <v>0.0</v>
      </c>
      <c r="M58" s="87">
        <v>0.0</v>
      </c>
      <c r="N58" s="74"/>
    </row>
    <row r="59">
      <c r="A59" s="81">
        <v>109501.0</v>
      </c>
      <c r="B59" s="82" t="s">
        <v>3232</v>
      </c>
      <c r="C59" s="83">
        <v>1320.0</v>
      </c>
      <c r="D59" s="83">
        <v>1320.0</v>
      </c>
      <c r="E59" s="83">
        <v>4.4</v>
      </c>
      <c r="F59" s="82" t="s">
        <v>3204</v>
      </c>
      <c r="G59" s="83" t="s">
        <v>3147</v>
      </c>
      <c r="H59" s="84">
        <v>0.0</v>
      </c>
      <c r="I59" s="83">
        <v>4.0</v>
      </c>
      <c r="J59" s="74"/>
      <c r="K59" s="85">
        <v>300.0</v>
      </c>
      <c r="L59" s="87">
        <v>0.0</v>
      </c>
      <c r="M59" s="87">
        <v>0.0</v>
      </c>
      <c r="N59" s="74"/>
    </row>
    <row r="60">
      <c r="A60" s="81">
        <v>109502.0</v>
      </c>
      <c r="B60" s="82" t="s">
        <v>3233</v>
      </c>
      <c r="C60" s="83">
        <v>282.0</v>
      </c>
      <c r="D60" s="83">
        <v>252.0</v>
      </c>
      <c r="E60" s="83">
        <v>4.5</v>
      </c>
      <c r="F60" s="82" t="s">
        <v>3204</v>
      </c>
      <c r="G60" s="83" t="s">
        <v>379</v>
      </c>
      <c r="H60" s="84">
        <v>0.09</v>
      </c>
      <c r="I60" s="83">
        <v>4.0</v>
      </c>
      <c r="J60" s="74"/>
      <c r="K60" s="85">
        <v>56.0</v>
      </c>
      <c r="L60" s="87">
        <v>0.0</v>
      </c>
      <c r="M60" s="87">
        <v>0.0</v>
      </c>
      <c r="N60" s="74"/>
    </row>
    <row r="61">
      <c r="A61" s="81">
        <v>109503.0</v>
      </c>
      <c r="B61" s="82" t="s">
        <v>3234</v>
      </c>
      <c r="C61" s="83">
        <v>960.0</v>
      </c>
      <c r="D61" s="83">
        <v>0.0</v>
      </c>
      <c r="E61" s="83">
        <v>3.0</v>
      </c>
      <c r="F61" s="82" t="s">
        <v>3204</v>
      </c>
      <c r="G61" s="83" t="s">
        <v>379</v>
      </c>
      <c r="H61" s="84">
        <v>0.0</v>
      </c>
      <c r="I61" s="83">
        <v>4.0</v>
      </c>
      <c r="J61" s="74"/>
      <c r="K61" s="85">
        <v>0.0</v>
      </c>
      <c r="L61" s="87">
        <v>0.0</v>
      </c>
      <c r="M61" s="87">
        <v>0.0</v>
      </c>
      <c r="N61" s="74"/>
    </row>
    <row r="62">
      <c r="A62" s="81">
        <v>109504.0</v>
      </c>
      <c r="B62" s="82" t="s">
        <v>3235</v>
      </c>
      <c r="C62" s="83">
        <v>1714.0</v>
      </c>
      <c r="D62" s="83">
        <v>1486.0</v>
      </c>
      <c r="E62" s="83">
        <v>2.8</v>
      </c>
      <c r="F62" s="82" t="s">
        <v>3204</v>
      </c>
      <c r="G62" s="83" t="s">
        <v>3147</v>
      </c>
      <c r="H62" s="84">
        <v>0.09</v>
      </c>
      <c r="I62" s="83">
        <v>4.0</v>
      </c>
      <c r="J62" s="74"/>
      <c r="K62" s="85">
        <v>530.7142857</v>
      </c>
      <c r="L62" s="86" t="s">
        <v>3164</v>
      </c>
      <c r="M62" s="86" t="s">
        <v>3137</v>
      </c>
      <c r="N62" s="74"/>
    </row>
    <row r="63">
      <c r="A63" s="81">
        <v>110301.0</v>
      </c>
      <c r="B63" s="82" t="s">
        <v>3236</v>
      </c>
      <c r="C63" s="83">
        <v>352.0</v>
      </c>
      <c r="D63" s="83">
        <v>327.0</v>
      </c>
      <c r="E63" s="83">
        <v>2.3</v>
      </c>
      <c r="F63" s="82" t="s">
        <v>3220</v>
      </c>
      <c r="G63" s="83" t="s">
        <v>379</v>
      </c>
      <c r="H63" s="84">
        <v>0.02</v>
      </c>
      <c r="I63" s="83">
        <v>3.0</v>
      </c>
      <c r="J63" s="74"/>
      <c r="K63" s="85">
        <v>142.173913</v>
      </c>
      <c r="L63" s="86" t="s">
        <v>3164</v>
      </c>
      <c r="M63" s="86" t="s">
        <v>3137</v>
      </c>
      <c r="N63" s="74"/>
    </row>
    <row r="64">
      <c r="A64" s="81">
        <v>110401.0</v>
      </c>
      <c r="B64" s="82" t="s">
        <v>3237</v>
      </c>
      <c r="C64" s="83">
        <v>182.0</v>
      </c>
      <c r="D64" s="83">
        <v>159.0</v>
      </c>
      <c r="E64" s="83">
        <v>1.8</v>
      </c>
      <c r="F64" s="82" t="s">
        <v>3195</v>
      </c>
      <c r="G64" s="83" t="s">
        <v>379</v>
      </c>
      <c r="H64" s="84">
        <v>0.0</v>
      </c>
      <c r="I64" s="83">
        <v>2.0</v>
      </c>
      <c r="J64" s="74"/>
      <c r="K64" s="85">
        <v>88.33333333</v>
      </c>
      <c r="L64" s="87">
        <v>0.0</v>
      </c>
      <c r="M64" s="87">
        <v>0.0</v>
      </c>
      <c r="N64" s="74"/>
    </row>
    <row r="65">
      <c r="A65" s="81">
        <v>110501.0</v>
      </c>
      <c r="B65" s="82" t="s">
        <v>3238</v>
      </c>
      <c r="C65" s="83">
        <v>248.0</v>
      </c>
      <c r="D65" s="83">
        <v>214.0</v>
      </c>
      <c r="E65" s="83">
        <v>2.3</v>
      </c>
      <c r="F65" s="82" t="s">
        <v>3239</v>
      </c>
      <c r="G65" s="83" t="s">
        <v>379</v>
      </c>
      <c r="H65" s="84">
        <v>0.17</v>
      </c>
      <c r="I65" s="83">
        <v>2.0</v>
      </c>
      <c r="J65" s="74"/>
      <c r="K65" s="85">
        <v>93.04347826</v>
      </c>
      <c r="L65" s="86" t="s">
        <v>3240</v>
      </c>
      <c r="M65" s="86" t="s">
        <v>3137</v>
      </c>
      <c r="N65" s="74"/>
    </row>
    <row r="66">
      <c r="A66" s="81">
        <v>105901.0</v>
      </c>
      <c r="B66" s="82" t="s">
        <v>3241</v>
      </c>
      <c r="C66" s="83">
        <v>1000.0</v>
      </c>
      <c r="D66" s="83">
        <v>1000.0</v>
      </c>
      <c r="E66" s="83">
        <v>2.0</v>
      </c>
      <c r="F66" s="82" t="s">
        <v>3204</v>
      </c>
      <c r="G66" s="83" t="s">
        <v>3147</v>
      </c>
      <c r="H66" s="84">
        <v>0.0</v>
      </c>
      <c r="I66" s="83">
        <v>2.0</v>
      </c>
      <c r="J66" s="74"/>
      <c r="K66" s="85">
        <v>500.0</v>
      </c>
      <c r="L66" s="87">
        <v>0.0</v>
      </c>
      <c r="M66" s="87">
        <v>0.0</v>
      </c>
      <c r="N66" s="74"/>
    </row>
    <row r="67">
      <c r="A67" s="81">
        <v>110601.0</v>
      </c>
      <c r="B67" s="82" t="s">
        <v>3242</v>
      </c>
      <c r="C67" s="83">
        <v>133.0</v>
      </c>
      <c r="D67" s="83">
        <v>133.0</v>
      </c>
      <c r="E67" s="83">
        <v>8.2</v>
      </c>
      <c r="F67" s="82" t="s">
        <v>3220</v>
      </c>
      <c r="G67" s="83" t="s">
        <v>379</v>
      </c>
      <c r="H67" s="84">
        <v>0.33</v>
      </c>
      <c r="I67" s="83">
        <v>3.0</v>
      </c>
      <c r="J67" s="74"/>
      <c r="K67" s="85">
        <v>16.2195122</v>
      </c>
      <c r="L67" s="87">
        <v>0.0</v>
      </c>
      <c r="M67" s="87">
        <v>0.0</v>
      </c>
      <c r="N67" s="74"/>
    </row>
    <row r="68">
      <c r="A68" s="81">
        <v>106501.0</v>
      </c>
      <c r="B68" s="82" t="s">
        <v>3243</v>
      </c>
      <c r="C68" s="83">
        <v>1000.0</v>
      </c>
      <c r="D68" s="83">
        <v>1000.0</v>
      </c>
      <c r="E68" s="83">
        <v>2.0</v>
      </c>
      <c r="F68" s="82" t="s">
        <v>3144</v>
      </c>
      <c r="G68" s="88"/>
      <c r="H68" s="84">
        <v>0.0</v>
      </c>
      <c r="I68" s="83">
        <v>2.0</v>
      </c>
      <c r="J68" s="74"/>
      <c r="K68" s="85">
        <v>500.0</v>
      </c>
      <c r="L68" s="86" t="s">
        <v>3244</v>
      </c>
      <c r="M68" s="86" t="s">
        <v>3245</v>
      </c>
      <c r="N68" s="74"/>
    </row>
    <row r="69">
      <c r="A69" s="81">
        <v>110801.0</v>
      </c>
      <c r="B69" s="82" t="s">
        <v>3246</v>
      </c>
      <c r="C69" s="83">
        <v>100.0</v>
      </c>
      <c r="D69" s="83">
        <v>100.0</v>
      </c>
      <c r="E69" s="83">
        <v>1.5</v>
      </c>
      <c r="F69" s="82" t="s">
        <v>3220</v>
      </c>
      <c r="G69" s="83" t="s">
        <v>379</v>
      </c>
      <c r="H69" s="84">
        <v>0.0</v>
      </c>
      <c r="I69" s="83">
        <v>3.0</v>
      </c>
      <c r="J69" s="74"/>
      <c r="K69" s="85">
        <v>66.66666667</v>
      </c>
      <c r="L69" s="87">
        <v>0.0</v>
      </c>
      <c r="M69" s="87">
        <v>0.0</v>
      </c>
      <c r="N69" s="74"/>
    </row>
    <row r="70">
      <c r="A70" s="81">
        <v>111901.0</v>
      </c>
      <c r="B70" s="82" t="s">
        <v>3247</v>
      </c>
      <c r="C70" s="83">
        <v>307.0</v>
      </c>
      <c r="D70" s="83">
        <v>264.0</v>
      </c>
      <c r="E70" s="83">
        <v>5.8</v>
      </c>
      <c r="F70" s="82" t="s">
        <v>3248</v>
      </c>
      <c r="G70" s="83" t="s">
        <v>379</v>
      </c>
      <c r="H70" s="84">
        <v>0.18</v>
      </c>
      <c r="I70" s="83">
        <v>3.0</v>
      </c>
      <c r="J70" s="74"/>
      <c r="K70" s="85">
        <v>45.51724138</v>
      </c>
      <c r="L70" s="86" t="s">
        <v>3136</v>
      </c>
      <c r="M70" s="86" t="s">
        <v>3137</v>
      </c>
      <c r="N70" s="74"/>
    </row>
    <row r="71">
      <c r="A71" s="81">
        <v>112001.0</v>
      </c>
      <c r="B71" s="82" t="s">
        <v>3249</v>
      </c>
      <c r="C71" s="83">
        <v>667.0</v>
      </c>
      <c r="D71" s="83">
        <v>668.0</v>
      </c>
      <c r="E71" s="83">
        <v>2.3</v>
      </c>
      <c r="F71" s="82" t="s">
        <v>3173</v>
      </c>
      <c r="G71" s="83" t="s">
        <v>379</v>
      </c>
      <c r="H71" s="84">
        <v>0.07</v>
      </c>
      <c r="I71" s="83">
        <v>3.0</v>
      </c>
      <c r="J71" s="74"/>
      <c r="K71" s="85">
        <v>290.4347826</v>
      </c>
      <c r="L71" s="86" t="s">
        <v>3136</v>
      </c>
      <c r="M71" s="86" t="s">
        <v>3137</v>
      </c>
      <c r="N71" s="74"/>
    </row>
    <row r="72">
      <c r="A72" s="81">
        <v>112101.0</v>
      </c>
      <c r="B72" s="82" t="s">
        <v>3250</v>
      </c>
      <c r="C72" s="83">
        <v>545.0</v>
      </c>
      <c r="D72" s="83">
        <v>557.0</v>
      </c>
      <c r="E72" s="83">
        <v>3.5</v>
      </c>
      <c r="F72" s="82" t="s">
        <v>3251</v>
      </c>
      <c r="G72" s="83" t="s">
        <v>379</v>
      </c>
      <c r="H72" s="84">
        <v>0.1</v>
      </c>
      <c r="I72" s="83">
        <v>3.0</v>
      </c>
      <c r="J72" s="74"/>
      <c r="K72" s="85">
        <v>159.1428571</v>
      </c>
      <c r="L72" s="86" t="s">
        <v>3136</v>
      </c>
      <c r="M72" s="86" t="s">
        <v>3137</v>
      </c>
      <c r="N72" s="74"/>
    </row>
    <row r="73">
      <c r="A73" s="81">
        <v>112201.0</v>
      </c>
      <c r="B73" s="82" t="s">
        <v>3252</v>
      </c>
      <c r="C73" s="83">
        <v>1295.0</v>
      </c>
      <c r="D73" s="83">
        <v>1148.0</v>
      </c>
      <c r="E73" s="83">
        <v>4.0</v>
      </c>
      <c r="F73" s="82" t="s">
        <v>3251</v>
      </c>
      <c r="G73" s="83" t="s">
        <v>379</v>
      </c>
      <c r="H73" s="84">
        <v>0.09</v>
      </c>
      <c r="I73" s="83">
        <v>3.0</v>
      </c>
      <c r="J73" s="74"/>
      <c r="K73" s="85">
        <v>287.0</v>
      </c>
      <c r="L73" s="86" t="s">
        <v>3167</v>
      </c>
      <c r="M73" s="86" t="s">
        <v>3137</v>
      </c>
      <c r="N73" s="74"/>
    </row>
    <row r="74">
      <c r="A74" s="81">
        <v>112301.0</v>
      </c>
      <c r="B74" s="82" t="s">
        <v>3253</v>
      </c>
      <c r="C74" s="83">
        <v>200.0</v>
      </c>
      <c r="D74" s="83">
        <v>0.0</v>
      </c>
      <c r="E74" s="83">
        <v>3.0</v>
      </c>
      <c r="F74" s="82" t="s">
        <v>3173</v>
      </c>
      <c r="G74" s="83" t="s">
        <v>379</v>
      </c>
      <c r="H74" s="84">
        <v>0.0</v>
      </c>
      <c r="I74" s="83">
        <v>3.0</v>
      </c>
      <c r="J74" s="74"/>
      <c r="K74" s="85">
        <v>0.0</v>
      </c>
      <c r="L74" s="87">
        <v>0.0</v>
      </c>
      <c r="M74" s="87">
        <v>0.0</v>
      </c>
      <c r="N74" s="74"/>
    </row>
    <row r="75">
      <c r="A75" s="81">
        <v>112501.0</v>
      </c>
      <c r="B75" s="82" t="s">
        <v>3254</v>
      </c>
      <c r="C75" s="83">
        <v>181.0</v>
      </c>
      <c r="D75" s="83">
        <v>228.0</v>
      </c>
      <c r="E75" s="83">
        <v>3.4</v>
      </c>
      <c r="F75" s="82" t="s">
        <v>3248</v>
      </c>
      <c r="G75" s="83" t="s">
        <v>379</v>
      </c>
      <c r="H75" s="84">
        <v>0.2</v>
      </c>
      <c r="I75" s="83">
        <v>3.0</v>
      </c>
      <c r="J75" s="74"/>
      <c r="K75" s="85">
        <v>67.05882353</v>
      </c>
      <c r="L75" s="87">
        <v>0.0</v>
      </c>
      <c r="M75" s="87">
        <v>0.0</v>
      </c>
      <c r="N75" s="74"/>
    </row>
    <row r="76">
      <c r="A76" s="81">
        <v>112601.0</v>
      </c>
      <c r="B76" s="82" t="s">
        <v>3255</v>
      </c>
      <c r="C76" s="83">
        <v>497.0</v>
      </c>
      <c r="D76" s="83">
        <v>432.0</v>
      </c>
      <c r="E76" s="83">
        <v>4.6</v>
      </c>
      <c r="F76" s="82" t="s">
        <v>3251</v>
      </c>
      <c r="G76" s="83" t="s">
        <v>379</v>
      </c>
      <c r="H76" s="84">
        <v>0.33</v>
      </c>
      <c r="I76" s="83">
        <v>3.0</v>
      </c>
      <c r="J76" s="74"/>
      <c r="K76" s="85">
        <v>93.91304348</v>
      </c>
      <c r="L76" s="86" t="s">
        <v>3256</v>
      </c>
      <c r="M76" s="86" t="s">
        <v>3137</v>
      </c>
      <c r="N76" s="74"/>
    </row>
    <row r="77">
      <c r="A77" s="81">
        <v>112701.0</v>
      </c>
      <c r="B77" s="82" t="s">
        <v>3257</v>
      </c>
      <c r="C77" s="83">
        <v>323.0</v>
      </c>
      <c r="D77" s="83">
        <v>284.0</v>
      </c>
      <c r="E77" s="83">
        <v>2.1</v>
      </c>
      <c r="F77" s="82" t="s">
        <v>3258</v>
      </c>
      <c r="G77" s="83" t="s">
        <v>379</v>
      </c>
      <c r="H77" s="84">
        <v>0.05</v>
      </c>
      <c r="I77" s="83">
        <v>3.0</v>
      </c>
      <c r="J77" s="74"/>
      <c r="K77" s="85">
        <v>135.2380952</v>
      </c>
      <c r="L77" s="86" t="s">
        <v>3136</v>
      </c>
      <c r="M77" s="86" t="s">
        <v>3137</v>
      </c>
      <c r="N77" s="74"/>
    </row>
    <row r="78">
      <c r="A78" s="81">
        <v>112901.0</v>
      </c>
      <c r="B78" s="82" t="s">
        <v>3259</v>
      </c>
      <c r="C78" s="83">
        <v>200.0</v>
      </c>
      <c r="D78" s="83">
        <v>0.0</v>
      </c>
      <c r="E78" s="83">
        <v>3.0</v>
      </c>
      <c r="F78" s="82" t="s">
        <v>3173</v>
      </c>
      <c r="G78" s="83" t="s">
        <v>379</v>
      </c>
      <c r="H78" s="84">
        <v>0.0</v>
      </c>
      <c r="I78" s="83">
        <v>3.0</v>
      </c>
      <c r="J78" s="74"/>
      <c r="K78" s="85">
        <v>0.0</v>
      </c>
      <c r="L78" s="87">
        <v>0.0</v>
      </c>
      <c r="M78" s="87">
        <v>0.0</v>
      </c>
      <c r="N78" s="74"/>
    </row>
    <row r="79">
      <c r="A79" s="81">
        <v>113001.0</v>
      </c>
      <c r="B79" s="82" t="s">
        <v>3260</v>
      </c>
      <c r="C79" s="83">
        <v>892.0</v>
      </c>
      <c r="D79" s="83">
        <v>827.0</v>
      </c>
      <c r="E79" s="83">
        <v>2.8</v>
      </c>
      <c r="F79" s="82" t="s">
        <v>3261</v>
      </c>
      <c r="G79" s="83" t="s">
        <v>379</v>
      </c>
      <c r="H79" s="84">
        <v>0.0</v>
      </c>
      <c r="I79" s="83">
        <v>3.0</v>
      </c>
      <c r="J79" s="74"/>
      <c r="K79" s="85">
        <v>295.3571429</v>
      </c>
      <c r="L79" s="86" t="s">
        <v>3167</v>
      </c>
      <c r="M79" s="86" t="s">
        <v>3137</v>
      </c>
      <c r="N79" s="74"/>
    </row>
    <row r="80">
      <c r="A80" s="81">
        <v>113101.0</v>
      </c>
      <c r="B80" s="82" t="s">
        <v>3262</v>
      </c>
      <c r="C80" s="83">
        <v>513.0</v>
      </c>
      <c r="D80" s="83">
        <v>469.0</v>
      </c>
      <c r="E80" s="83">
        <v>2.7</v>
      </c>
      <c r="F80" s="82" t="s">
        <v>3248</v>
      </c>
      <c r="G80" s="83" t="s">
        <v>379</v>
      </c>
      <c r="H80" s="84">
        <v>0.13</v>
      </c>
      <c r="I80" s="83">
        <v>3.0</v>
      </c>
      <c r="J80" s="74"/>
      <c r="K80" s="85">
        <v>173.7037037</v>
      </c>
      <c r="L80" s="86" t="s">
        <v>3136</v>
      </c>
      <c r="M80" s="86" t="s">
        <v>3230</v>
      </c>
      <c r="N80" s="74"/>
    </row>
    <row r="81">
      <c r="A81" s="81">
        <v>113201.0</v>
      </c>
      <c r="B81" s="82" t="s">
        <v>3263</v>
      </c>
      <c r="C81" s="83">
        <v>537.0</v>
      </c>
      <c r="D81" s="83">
        <v>475.0</v>
      </c>
      <c r="E81" s="83">
        <v>3.1</v>
      </c>
      <c r="F81" s="82" t="s">
        <v>3248</v>
      </c>
      <c r="G81" s="83" t="s">
        <v>379</v>
      </c>
      <c r="H81" s="84">
        <v>0.38</v>
      </c>
      <c r="I81" s="83">
        <v>3.0</v>
      </c>
      <c r="J81" s="74"/>
      <c r="K81" s="85">
        <v>153.2258065</v>
      </c>
      <c r="L81" s="86" t="s">
        <v>3167</v>
      </c>
      <c r="M81" s="86" t="s">
        <v>3137</v>
      </c>
      <c r="N81" s="74"/>
    </row>
    <row r="82">
      <c r="A82" s="81">
        <v>113301.0</v>
      </c>
      <c r="B82" s="82" t="s">
        <v>3264</v>
      </c>
      <c r="C82" s="83">
        <v>1344.0</v>
      </c>
      <c r="D82" s="83">
        <v>1344.0</v>
      </c>
      <c r="E82" s="83">
        <v>3.0</v>
      </c>
      <c r="F82" s="82" t="s">
        <v>3251</v>
      </c>
      <c r="G82" s="83" t="s">
        <v>379</v>
      </c>
      <c r="H82" s="84">
        <v>0.0</v>
      </c>
      <c r="I82" s="83">
        <v>3.5</v>
      </c>
      <c r="J82" s="74"/>
      <c r="K82" s="85">
        <v>448.0</v>
      </c>
      <c r="L82" s="86" t="s">
        <v>3256</v>
      </c>
      <c r="M82" s="86" t="s">
        <v>3137</v>
      </c>
      <c r="N82" s="74"/>
    </row>
    <row r="83">
      <c r="A83" s="81">
        <v>113516.0</v>
      </c>
      <c r="B83" s="82" t="s">
        <v>3265</v>
      </c>
      <c r="C83" s="83">
        <v>504.0</v>
      </c>
      <c r="D83" s="83">
        <v>504.0</v>
      </c>
      <c r="E83" s="83">
        <v>2.6</v>
      </c>
      <c r="F83" s="82" t="s">
        <v>3248</v>
      </c>
      <c r="G83" s="83" t="s">
        <v>379</v>
      </c>
      <c r="H83" s="84">
        <v>0.21</v>
      </c>
      <c r="I83" s="83">
        <v>3.0</v>
      </c>
      <c r="J83" s="74"/>
      <c r="K83" s="85">
        <v>193.8461538</v>
      </c>
      <c r="L83" s="87">
        <v>0.0</v>
      </c>
      <c r="M83" s="87">
        <v>0.0</v>
      </c>
      <c r="N83" s="74"/>
    </row>
    <row r="84">
      <c r="A84" s="81">
        <v>113701.0</v>
      </c>
      <c r="B84" s="82" t="s">
        <v>3266</v>
      </c>
      <c r="C84" s="83">
        <v>200.0</v>
      </c>
      <c r="D84" s="83">
        <v>0.0</v>
      </c>
      <c r="E84" s="83">
        <v>3.0</v>
      </c>
      <c r="F84" s="82" t="s">
        <v>3248</v>
      </c>
      <c r="G84" s="83" t="s">
        <v>379</v>
      </c>
      <c r="H84" s="84">
        <v>0.0</v>
      </c>
      <c r="I84" s="83">
        <v>3.0</v>
      </c>
      <c r="J84" s="74"/>
      <c r="K84" s="85">
        <v>0.0</v>
      </c>
      <c r="L84" s="87">
        <v>0.0</v>
      </c>
      <c r="M84" s="87">
        <v>0.0</v>
      </c>
      <c r="N84" s="74"/>
    </row>
    <row r="85">
      <c r="A85" s="81">
        <v>113801.0</v>
      </c>
      <c r="B85" s="82" t="s">
        <v>3267</v>
      </c>
      <c r="C85" s="83">
        <v>453.0</v>
      </c>
      <c r="D85" s="83">
        <v>415.0</v>
      </c>
      <c r="E85" s="83">
        <v>2.8</v>
      </c>
      <c r="F85" s="82" t="s">
        <v>3248</v>
      </c>
      <c r="G85" s="83" t="s">
        <v>379</v>
      </c>
      <c r="H85" s="84">
        <v>0.07</v>
      </c>
      <c r="I85" s="83">
        <v>3.0</v>
      </c>
      <c r="J85" s="74"/>
      <c r="K85" s="85">
        <v>148.2142857</v>
      </c>
      <c r="L85" s="86" t="s">
        <v>3268</v>
      </c>
      <c r="M85" s="86" t="s">
        <v>3137</v>
      </c>
      <c r="N85" s="74"/>
    </row>
    <row r="86">
      <c r="A86" s="81">
        <v>113901.0</v>
      </c>
      <c r="B86" s="82" t="s">
        <v>3269</v>
      </c>
      <c r="C86" s="83">
        <v>451.0</v>
      </c>
      <c r="D86" s="83">
        <v>377.0</v>
      </c>
      <c r="E86" s="83">
        <v>1.9</v>
      </c>
      <c r="F86" s="82" t="s">
        <v>3261</v>
      </c>
      <c r="G86" s="83" t="s">
        <v>379</v>
      </c>
      <c r="H86" s="84">
        <v>0.04</v>
      </c>
      <c r="I86" s="83">
        <v>3.0</v>
      </c>
      <c r="J86" s="74"/>
      <c r="K86" s="85">
        <v>198.4210526</v>
      </c>
      <c r="L86" s="86" t="s">
        <v>3270</v>
      </c>
      <c r="M86" s="86" t="s">
        <v>3137</v>
      </c>
      <c r="N86" s="74"/>
    </row>
    <row r="87">
      <c r="A87" s="81">
        <v>114001.0</v>
      </c>
      <c r="B87" s="82" t="s">
        <v>3271</v>
      </c>
      <c r="C87" s="83">
        <v>383.0</v>
      </c>
      <c r="D87" s="83">
        <v>339.0</v>
      </c>
      <c r="E87" s="83">
        <v>1.1</v>
      </c>
      <c r="F87" s="82" t="s">
        <v>3239</v>
      </c>
      <c r="G87" s="83" t="s">
        <v>379</v>
      </c>
      <c r="H87" s="84">
        <v>0.03</v>
      </c>
      <c r="I87" s="83">
        <v>2.0</v>
      </c>
      <c r="J87" s="74"/>
      <c r="K87" s="85">
        <v>308.1818182</v>
      </c>
      <c r="L87" s="86" t="s">
        <v>3212</v>
      </c>
      <c r="M87" s="86" t="s">
        <v>3137</v>
      </c>
      <c r="N87" s="74"/>
    </row>
    <row r="88">
      <c r="A88" s="81">
        <v>114101.0</v>
      </c>
      <c r="B88" s="82" t="s">
        <v>3272</v>
      </c>
      <c r="C88" s="83">
        <v>392.0</v>
      </c>
      <c r="D88" s="83">
        <v>367.0</v>
      </c>
      <c r="E88" s="83">
        <v>1.7</v>
      </c>
      <c r="F88" s="82" t="s">
        <v>3248</v>
      </c>
      <c r="G88" s="83" t="s">
        <v>379</v>
      </c>
      <c r="H88" s="84">
        <v>0.05</v>
      </c>
      <c r="I88" s="83">
        <v>3.0</v>
      </c>
      <c r="J88" s="74"/>
      <c r="K88" s="85">
        <v>215.8823529</v>
      </c>
      <c r="L88" s="86" t="s">
        <v>3167</v>
      </c>
      <c r="M88" s="86" t="s">
        <v>3230</v>
      </c>
      <c r="N88" s="74"/>
    </row>
    <row r="89">
      <c r="A89" s="81">
        <v>114301.0</v>
      </c>
      <c r="B89" s="82" t="s">
        <v>3273</v>
      </c>
      <c r="C89" s="83">
        <v>2109.0</v>
      </c>
      <c r="D89" s="83">
        <v>2372.0</v>
      </c>
      <c r="E89" s="83">
        <v>3.8</v>
      </c>
      <c r="F89" s="82" t="s">
        <v>3180</v>
      </c>
      <c r="G89" s="83" t="s">
        <v>379</v>
      </c>
      <c r="H89" s="84">
        <v>0.16</v>
      </c>
      <c r="I89" s="83">
        <v>3.0</v>
      </c>
      <c r="J89" s="74"/>
      <c r="K89" s="85">
        <v>624.2105263</v>
      </c>
      <c r="L89" s="86" t="s">
        <v>3164</v>
      </c>
      <c r="M89" s="86" t="s">
        <v>3137</v>
      </c>
      <c r="N89" s="74"/>
    </row>
    <row r="90">
      <c r="A90" s="81">
        <v>114601.0</v>
      </c>
      <c r="B90" s="82" t="s">
        <v>3274</v>
      </c>
      <c r="C90" s="83">
        <v>993.0</v>
      </c>
      <c r="D90" s="83">
        <v>921.0</v>
      </c>
      <c r="E90" s="83">
        <v>2.7</v>
      </c>
      <c r="F90" s="82" t="s">
        <v>3180</v>
      </c>
      <c r="G90" s="83" t="s">
        <v>379</v>
      </c>
      <c r="H90" s="84">
        <v>0.0</v>
      </c>
      <c r="I90" s="83">
        <v>3.0</v>
      </c>
      <c r="J90" s="74"/>
      <c r="K90" s="85">
        <v>341.1111111</v>
      </c>
      <c r="L90" s="86" t="s">
        <v>3167</v>
      </c>
      <c r="M90" s="86" t="s">
        <v>3137</v>
      </c>
      <c r="N90" s="74"/>
    </row>
    <row r="91">
      <c r="A91" s="81">
        <v>114701.0</v>
      </c>
      <c r="B91" s="82" t="s">
        <v>3275</v>
      </c>
      <c r="C91" s="83">
        <v>769.0</v>
      </c>
      <c r="D91" s="83">
        <v>543.0</v>
      </c>
      <c r="E91" s="83">
        <v>2.7</v>
      </c>
      <c r="F91" s="82" t="s">
        <v>3239</v>
      </c>
      <c r="G91" s="83" t="s">
        <v>379</v>
      </c>
      <c r="H91" s="84">
        <v>0.03</v>
      </c>
      <c r="I91" s="83">
        <v>2.0</v>
      </c>
      <c r="J91" s="74"/>
      <c r="K91" s="85">
        <v>201.1111111</v>
      </c>
      <c r="L91" s="86" t="s">
        <v>3148</v>
      </c>
      <c r="M91" s="86" t="s">
        <v>3137</v>
      </c>
      <c r="N91" s="74"/>
    </row>
    <row r="92">
      <c r="A92" s="81">
        <v>114801.0</v>
      </c>
      <c r="B92" s="82" t="s">
        <v>3276</v>
      </c>
      <c r="C92" s="83">
        <v>432.0</v>
      </c>
      <c r="D92" s="83">
        <v>390.0</v>
      </c>
      <c r="E92" s="83">
        <v>2.5</v>
      </c>
      <c r="F92" s="82" t="s">
        <v>3239</v>
      </c>
      <c r="G92" s="83" t="s">
        <v>379</v>
      </c>
      <c r="H92" s="84">
        <v>0.04</v>
      </c>
      <c r="I92" s="83">
        <v>2.0</v>
      </c>
      <c r="J92" s="74"/>
      <c r="K92" s="85">
        <v>156.0</v>
      </c>
      <c r="L92" s="87">
        <v>0.0</v>
      </c>
      <c r="M92" s="87">
        <v>0.0</v>
      </c>
      <c r="N92" s="74"/>
    </row>
    <row r="93">
      <c r="A93" s="81">
        <v>114901.0</v>
      </c>
      <c r="B93" s="82" t="s">
        <v>3277</v>
      </c>
      <c r="C93" s="83">
        <v>603.0</v>
      </c>
      <c r="D93" s="83">
        <v>552.0</v>
      </c>
      <c r="E93" s="83">
        <v>2.5</v>
      </c>
      <c r="F93" s="82" t="s">
        <v>3180</v>
      </c>
      <c r="G93" s="83" t="s">
        <v>379</v>
      </c>
      <c r="H93" s="84">
        <v>0.0</v>
      </c>
      <c r="I93" s="83">
        <v>3.0</v>
      </c>
      <c r="J93" s="74"/>
      <c r="K93" s="85">
        <v>220.8</v>
      </c>
      <c r="L93" s="86" t="s">
        <v>3164</v>
      </c>
      <c r="M93" s="86" t="s">
        <v>3137</v>
      </c>
      <c r="N93" s="74"/>
    </row>
    <row r="94">
      <c r="A94" s="81">
        <v>114903.0</v>
      </c>
      <c r="B94" s="82" t="s">
        <v>3278</v>
      </c>
      <c r="C94" s="83">
        <v>349.0</v>
      </c>
      <c r="D94" s="83">
        <v>328.0</v>
      </c>
      <c r="E94" s="83">
        <v>2.3</v>
      </c>
      <c r="F94" s="82" t="s">
        <v>3173</v>
      </c>
      <c r="G94" s="83" t="s">
        <v>379</v>
      </c>
      <c r="H94" s="84">
        <v>0.03</v>
      </c>
      <c r="I94" s="83">
        <v>3.0</v>
      </c>
      <c r="J94" s="74"/>
      <c r="K94" s="85">
        <v>142.6086957</v>
      </c>
      <c r="L94" s="86" t="s">
        <v>3164</v>
      </c>
      <c r="M94" s="86" t="s">
        <v>3137</v>
      </c>
      <c r="N94" s="74"/>
    </row>
    <row r="95">
      <c r="A95" s="81">
        <v>1.14955002E8</v>
      </c>
      <c r="B95" s="82" t="s">
        <v>3279</v>
      </c>
      <c r="C95" s="83">
        <v>255.0</v>
      </c>
      <c r="D95" s="83">
        <v>255.0</v>
      </c>
      <c r="E95" s="83">
        <v>2.4</v>
      </c>
      <c r="F95" s="82" t="s">
        <v>3173</v>
      </c>
      <c r="G95" s="83" t="s">
        <v>379</v>
      </c>
      <c r="H95" s="84">
        <v>0.5</v>
      </c>
      <c r="I95" s="83">
        <v>3.0</v>
      </c>
      <c r="J95" s="74"/>
      <c r="K95" s="85">
        <v>106.25</v>
      </c>
      <c r="L95" s="87">
        <v>0.0</v>
      </c>
      <c r="M95" s="87">
        <v>0.0</v>
      </c>
      <c r="N95" s="74"/>
    </row>
    <row r="96">
      <c r="A96" s="81">
        <v>115101.0</v>
      </c>
      <c r="B96" s="82" t="s">
        <v>3280</v>
      </c>
      <c r="C96" s="83">
        <v>397.0</v>
      </c>
      <c r="D96" s="83">
        <v>379.0</v>
      </c>
      <c r="E96" s="83">
        <v>2.3</v>
      </c>
      <c r="F96" s="82" t="s">
        <v>3239</v>
      </c>
      <c r="G96" s="83" t="s">
        <v>379</v>
      </c>
      <c r="H96" s="84">
        <v>0.04</v>
      </c>
      <c r="I96" s="83">
        <v>2.0</v>
      </c>
      <c r="J96" s="74"/>
      <c r="K96" s="85">
        <v>164.7826087</v>
      </c>
      <c r="L96" s="86" t="s">
        <v>3244</v>
      </c>
      <c r="M96" s="86" t="s">
        <v>3137</v>
      </c>
      <c r="N96" s="74"/>
    </row>
    <row r="97">
      <c r="A97" s="81">
        <v>115201.0</v>
      </c>
      <c r="B97" s="82" t="s">
        <v>3281</v>
      </c>
      <c r="C97" s="83">
        <v>1141.0</v>
      </c>
      <c r="D97" s="83">
        <v>895.0</v>
      </c>
      <c r="E97" s="83">
        <v>2.9</v>
      </c>
      <c r="F97" s="82" t="s">
        <v>3173</v>
      </c>
      <c r="G97" s="83" t="s">
        <v>379</v>
      </c>
      <c r="H97" s="84">
        <v>0.03</v>
      </c>
      <c r="I97" s="83">
        <v>3.0</v>
      </c>
      <c r="J97" s="74"/>
      <c r="K97" s="85">
        <v>308.6206897</v>
      </c>
      <c r="L97" s="86" t="s">
        <v>3136</v>
      </c>
      <c r="M97" s="86" t="s">
        <v>3137</v>
      </c>
      <c r="N97" s="74"/>
    </row>
    <row r="98">
      <c r="A98" s="81">
        <v>115301.0</v>
      </c>
      <c r="B98" s="82" t="s">
        <v>3282</v>
      </c>
      <c r="C98" s="83">
        <v>200.0</v>
      </c>
      <c r="D98" s="83">
        <v>0.0</v>
      </c>
      <c r="E98" s="83">
        <v>3.0</v>
      </c>
      <c r="F98" s="82" t="s">
        <v>3173</v>
      </c>
      <c r="G98" s="83" t="s">
        <v>379</v>
      </c>
      <c r="H98" s="84">
        <v>0.0</v>
      </c>
      <c r="I98" s="83">
        <v>3.0</v>
      </c>
      <c r="J98" s="74"/>
      <c r="K98" s="85">
        <v>0.0</v>
      </c>
      <c r="L98" s="87">
        <v>0.0</v>
      </c>
      <c r="M98" s="87">
        <v>0.0</v>
      </c>
      <c r="N98" s="74"/>
    </row>
    <row r="99">
      <c r="A99" s="81">
        <v>115401.0</v>
      </c>
      <c r="B99" s="82" t="s">
        <v>3283</v>
      </c>
      <c r="C99" s="83">
        <v>166.0</v>
      </c>
      <c r="D99" s="83">
        <v>177.0</v>
      </c>
      <c r="E99" s="83">
        <v>1.5</v>
      </c>
      <c r="F99" s="82" t="s">
        <v>3239</v>
      </c>
      <c r="G99" s="83" t="s">
        <v>379</v>
      </c>
      <c r="H99" s="84">
        <v>0.0</v>
      </c>
      <c r="I99" s="83">
        <v>2.0</v>
      </c>
      <c r="J99" s="74"/>
      <c r="K99" s="85">
        <v>118.0</v>
      </c>
      <c r="L99" s="86" t="s">
        <v>3136</v>
      </c>
      <c r="M99" s="86" t="s">
        <v>3137</v>
      </c>
      <c r="N99" s="74"/>
    </row>
    <row r="100">
      <c r="A100" s="81">
        <v>115501.0</v>
      </c>
      <c r="B100" s="82" t="s">
        <v>3284</v>
      </c>
      <c r="C100" s="83">
        <v>200.0</v>
      </c>
      <c r="D100" s="83">
        <v>0.0</v>
      </c>
      <c r="E100" s="83">
        <v>3.0</v>
      </c>
      <c r="F100" s="82" t="s">
        <v>3173</v>
      </c>
      <c r="G100" s="83" t="s">
        <v>379</v>
      </c>
      <c r="H100" s="84">
        <v>0.0</v>
      </c>
      <c r="I100" s="83">
        <v>3.0</v>
      </c>
      <c r="J100" s="74"/>
      <c r="K100" s="85">
        <v>0.0</v>
      </c>
      <c r="L100" s="87">
        <v>0.0</v>
      </c>
      <c r="M100" s="87">
        <v>0.0</v>
      </c>
      <c r="N100" s="74"/>
    </row>
    <row r="101">
      <c r="A101" s="81">
        <v>115701.0</v>
      </c>
      <c r="B101" s="82" t="s">
        <v>3285</v>
      </c>
      <c r="C101" s="83">
        <v>200.0</v>
      </c>
      <c r="D101" s="83">
        <v>0.0</v>
      </c>
      <c r="E101" s="83">
        <v>3.0</v>
      </c>
      <c r="F101" s="82" t="s">
        <v>3261</v>
      </c>
      <c r="G101" s="83" t="s">
        <v>379</v>
      </c>
      <c r="H101" s="84">
        <v>0.0</v>
      </c>
      <c r="I101" s="83">
        <v>3.0</v>
      </c>
      <c r="J101" s="74"/>
      <c r="K101" s="85">
        <v>0.0</v>
      </c>
      <c r="L101" s="87">
        <v>0.0</v>
      </c>
      <c r="M101" s="87">
        <v>0.0</v>
      </c>
      <c r="N101" s="74"/>
    </row>
    <row r="102">
      <c r="A102" s="81">
        <v>115901.0</v>
      </c>
      <c r="B102" s="82" t="s">
        <v>3286</v>
      </c>
      <c r="C102" s="83">
        <v>200.0</v>
      </c>
      <c r="D102" s="83">
        <v>0.0</v>
      </c>
      <c r="E102" s="83">
        <v>3.0</v>
      </c>
      <c r="F102" s="82" t="s">
        <v>3207</v>
      </c>
      <c r="G102" s="83" t="s">
        <v>379</v>
      </c>
      <c r="H102" s="84">
        <v>0.0</v>
      </c>
      <c r="I102" s="83">
        <v>2.0</v>
      </c>
      <c r="J102" s="74"/>
      <c r="K102" s="85">
        <v>0.0</v>
      </c>
      <c r="L102" s="87">
        <v>0.0</v>
      </c>
      <c r="M102" s="87">
        <v>0.0</v>
      </c>
      <c r="N102" s="74"/>
    </row>
    <row r="103">
      <c r="A103" s="81">
        <v>115902.0</v>
      </c>
      <c r="B103" s="82" t="s">
        <v>3287</v>
      </c>
      <c r="C103" s="83">
        <v>200.0</v>
      </c>
      <c r="D103" s="83">
        <v>0.0</v>
      </c>
      <c r="E103" s="83">
        <v>3.0</v>
      </c>
      <c r="F103" s="82" t="s">
        <v>3207</v>
      </c>
      <c r="G103" s="83" t="s">
        <v>379</v>
      </c>
      <c r="H103" s="84">
        <v>0.0</v>
      </c>
      <c r="I103" s="83">
        <v>2.0</v>
      </c>
      <c r="J103" s="74"/>
      <c r="K103" s="85">
        <v>0.0</v>
      </c>
      <c r="L103" s="87">
        <v>0.0</v>
      </c>
      <c r="M103" s="87">
        <v>0.0</v>
      </c>
      <c r="N103" s="74"/>
    </row>
    <row r="104">
      <c r="A104" s="81">
        <v>116001.0</v>
      </c>
      <c r="B104" s="82" t="s">
        <v>3288</v>
      </c>
      <c r="C104" s="83">
        <v>302.0</v>
      </c>
      <c r="D104" s="83">
        <v>268.0</v>
      </c>
      <c r="E104" s="83">
        <v>5.0</v>
      </c>
      <c r="F104" s="82" t="s">
        <v>3204</v>
      </c>
      <c r="G104" s="83" t="s">
        <v>379</v>
      </c>
      <c r="H104" s="84">
        <v>0.17</v>
      </c>
      <c r="I104" s="83">
        <v>4.0</v>
      </c>
      <c r="J104" s="74"/>
      <c r="K104" s="85">
        <v>53.6</v>
      </c>
      <c r="L104" s="87">
        <v>0.0</v>
      </c>
      <c r="M104" s="87">
        <v>0.0</v>
      </c>
      <c r="N104" s="74"/>
    </row>
    <row r="105">
      <c r="A105" s="81">
        <v>116101.0</v>
      </c>
      <c r="B105" s="82" t="s">
        <v>3289</v>
      </c>
      <c r="C105" s="83">
        <v>2204.0</v>
      </c>
      <c r="D105" s="83">
        <v>2204.0</v>
      </c>
      <c r="E105" s="83">
        <v>3.8</v>
      </c>
      <c r="F105" s="82" t="s">
        <v>3207</v>
      </c>
      <c r="G105" s="83" t="s">
        <v>379</v>
      </c>
      <c r="H105" s="84">
        <v>0.0</v>
      </c>
      <c r="I105" s="83">
        <v>2.0</v>
      </c>
      <c r="J105" s="74"/>
      <c r="K105" s="85">
        <v>580.0</v>
      </c>
      <c r="L105" s="87">
        <v>0.0</v>
      </c>
      <c r="M105" s="87">
        <v>0.0</v>
      </c>
      <c r="N105" s="74"/>
    </row>
    <row r="106">
      <c r="A106" s="81">
        <v>116102.0</v>
      </c>
      <c r="B106" s="82" t="s">
        <v>3290</v>
      </c>
      <c r="C106" s="83">
        <v>200.0</v>
      </c>
      <c r="D106" s="83">
        <v>0.0</v>
      </c>
      <c r="E106" s="83">
        <v>3.0</v>
      </c>
      <c r="F106" s="82" t="s">
        <v>3207</v>
      </c>
      <c r="G106" s="83" t="s">
        <v>379</v>
      </c>
      <c r="H106" s="84">
        <v>0.0</v>
      </c>
      <c r="I106" s="83">
        <v>2.0</v>
      </c>
      <c r="J106" s="74"/>
      <c r="K106" s="85">
        <v>0.0</v>
      </c>
      <c r="L106" s="87">
        <v>0.0</v>
      </c>
      <c r="M106" s="87">
        <v>0.0</v>
      </c>
      <c r="N106" s="74"/>
    </row>
    <row r="107">
      <c r="A107" s="81">
        <v>116201.0</v>
      </c>
      <c r="B107" s="82" t="s">
        <v>3291</v>
      </c>
      <c r="C107" s="83">
        <v>200.0</v>
      </c>
      <c r="D107" s="83">
        <v>0.0</v>
      </c>
      <c r="E107" s="83">
        <v>3.0</v>
      </c>
      <c r="F107" s="82" t="s">
        <v>3173</v>
      </c>
      <c r="G107" s="83" t="s">
        <v>379</v>
      </c>
      <c r="H107" s="84">
        <v>0.0</v>
      </c>
      <c r="I107" s="83">
        <v>3.0</v>
      </c>
      <c r="J107" s="74"/>
      <c r="K107" s="85">
        <v>0.0</v>
      </c>
      <c r="L107" s="87">
        <v>0.0</v>
      </c>
      <c r="M107" s="87">
        <v>0.0</v>
      </c>
      <c r="N107" s="74"/>
    </row>
    <row r="108">
      <c r="A108" s="81">
        <v>116275.0</v>
      </c>
      <c r="B108" s="82" t="s">
        <v>3292</v>
      </c>
      <c r="C108" s="83">
        <v>200.0</v>
      </c>
      <c r="D108" s="83">
        <v>0.0</v>
      </c>
      <c r="E108" s="83">
        <v>3.0</v>
      </c>
      <c r="F108" s="82" t="s">
        <v>3173</v>
      </c>
      <c r="G108" s="83" t="s">
        <v>379</v>
      </c>
      <c r="H108" s="84">
        <v>0.0</v>
      </c>
      <c r="I108" s="83">
        <v>3.0</v>
      </c>
      <c r="J108" s="74"/>
      <c r="K108" s="85">
        <v>0.0</v>
      </c>
      <c r="L108" s="87">
        <v>0.0</v>
      </c>
      <c r="M108" s="87">
        <v>0.0</v>
      </c>
      <c r="N108" s="74"/>
    </row>
    <row r="109">
      <c r="A109" s="81">
        <v>116301.0</v>
      </c>
      <c r="B109" s="82" t="s">
        <v>3293</v>
      </c>
      <c r="C109" s="83">
        <v>537.0</v>
      </c>
      <c r="D109" s="83">
        <v>453.0</v>
      </c>
      <c r="E109" s="83">
        <v>4.1</v>
      </c>
      <c r="F109" s="82" t="s">
        <v>3173</v>
      </c>
      <c r="G109" s="83" t="s">
        <v>379</v>
      </c>
      <c r="H109" s="84">
        <v>0.3</v>
      </c>
      <c r="I109" s="83">
        <v>3.0</v>
      </c>
      <c r="J109" s="74"/>
      <c r="K109" s="85">
        <v>110.4878049</v>
      </c>
      <c r="L109" s="87">
        <v>0.0</v>
      </c>
      <c r="M109" s="87">
        <v>0.0</v>
      </c>
      <c r="N109" s="74"/>
    </row>
    <row r="110">
      <c r="A110" s="81">
        <v>116401.0</v>
      </c>
      <c r="B110" s="82" t="s">
        <v>3294</v>
      </c>
      <c r="C110" s="83">
        <v>129.0</v>
      </c>
      <c r="D110" s="83">
        <v>129.0</v>
      </c>
      <c r="E110" s="83">
        <v>2.3</v>
      </c>
      <c r="F110" s="82" t="s">
        <v>3173</v>
      </c>
      <c r="G110" s="88"/>
      <c r="H110" s="84">
        <v>0.0</v>
      </c>
      <c r="I110" s="83">
        <v>3.0</v>
      </c>
      <c r="J110" s="74"/>
      <c r="K110" s="85">
        <v>56.08695652</v>
      </c>
      <c r="L110" s="87">
        <v>0.0</v>
      </c>
      <c r="M110" s="87">
        <v>0.0</v>
      </c>
      <c r="N110" s="74"/>
    </row>
    <row r="111">
      <c r="A111" s="81">
        <v>116555.0</v>
      </c>
      <c r="B111" s="82" t="s">
        <v>3295</v>
      </c>
      <c r="C111" s="83">
        <v>960.0</v>
      </c>
      <c r="D111" s="83">
        <v>0.0</v>
      </c>
      <c r="E111" s="83">
        <v>3.0</v>
      </c>
      <c r="F111" s="82" t="s">
        <v>3227</v>
      </c>
      <c r="G111" s="83" t="s">
        <v>3228</v>
      </c>
      <c r="H111" s="84">
        <v>0.0</v>
      </c>
      <c r="I111" s="83">
        <v>4.0</v>
      </c>
      <c r="J111" s="74"/>
      <c r="K111" s="85">
        <v>0.0</v>
      </c>
      <c r="L111" s="87">
        <v>0.0</v>
      </c>
      <c r="M111" s="87">
        <v>0.0</v>
      </c>
      <c r="N111" s="74"/>
    </row>
    <row r="112">
      <c r="A112" s="81">
        <v>116601.0</v>
      </c>
      <c r="B112" s="82" t="s">
        <v>3296</v>
      </c>
      <c r="C112" s="83">
        <v>457.0</v>
      </c>
      <c r="D112" s="83">
        <v>371.0</v>
      </c>
      <c r="E112" s="83">
        <v>2.9</v>
      </c>
      <c r="F112" s="82" t="s">
        <v>3297</v>
      </c>
      <c r="G112" s="83" t="s">
        <v>3141</v>
      </c>
      <c r="H112" s="84">
        <v>0.11</v>
      </c>
      <c r="I112" s="83">
        <v>3.0</v>
      </c>
      <c r="J112" s="74"/>
      <c r="K112" s="85">
        <v>127.9310345</v>
      </c>
      <c r="L112" s="86" t="s">
        <v>3229</v>
      </c>
      <c r="M112" s="86" t="s">
        <v>3142</v>
      </c>
    </row>
    <row r="113">
      <c r="A113" s="81">
        <v>116701.0</v>
      </c>
      <c r="B113" s="82" t="s">
        <v>3298</v>
      </c>
      <c r="C113" s="83">
        <v>1889.0</v>
      </c>
      <c r="D113" s="83">
        <v>1627.0</v>
      </c>
      <c r="E113" s="83">
        <v>2.8</v>
      </c>
      <c r="F113" s="82" t="s">
        <v>3239</v>
      </c>
      <c r="G113" s="83" t="s">
        <v>379</v>
      </c>
      <c r="H113" s="84">
        <v>0.01</v>
      </c>
      <c r="I113" s="83">
        <v>2.0</v>
      </c>
      <c r="J113" s="74"/>
      <c r="K113" s="85">
        <v>581.0714286</v>
      </c>
      <c r="L113" s="86" t="s">
        <v>3167</v>
      </c>
      <c r="M113" s="86" t="s">
        <v>3137</v>
      </c>
      <c r="N113" s="74"/>
    </row>
    <row r="114">
      <c r="A114" s="81">
        <v>116702.0</v>
      </c>
      <c r="B114" s="82" t="s">
        <v>3299</v>
      </c>
      <c r="C114" s="83">
        <v>100.0</v>
      </c>
      <c r="D114" s="83">
        <v>100.0</v>
      </c>
      <c r="E114" s="83">
        <v>2.0</v>
      </c>
      <c r="F114" s="82" t="s">
        <v>3166</v>
      </c>
      <c r="G114" s="83" t="s">
        <v>379</v>
      </c>
      <c r="H114" s="84">
        <v>0.0</v>
      </c>
      <c r="I114" s="83">
        <v>2.0</v>
      </c>
      <c r="J114" s="74"/>
      <c r="K114" s="85">
        <v>50.0</v>
      </c>
      <c r="L114" s="87">
        <v>0.0</v>
      </c>
      <c r="M114" s="87">
        <v>0.0</v>
      </c>
      <c r="N114" s="74"/>
    </row>
    <row r="115">
      <c r="A115" s="81">
        <v>116711.0</v>
      </c>
      <c r="B115" s="82" t="s">
        <v>3300</v>
      </c>
      <c r="C115" s="83">
        <v>200.0</v>
      </c>
      <c r="D115" s="83">
        <v>0.0</v>
      </c>
      <c r="E115" s="83">
        <v>3.0</v>
      </c>
      <c r="F115" s="82" t="s">
        <v>3173</v>
      </c>
      <c r="G115" s="83" t="s">
        <v>379</v>
      </c>
      <c r="H115" s="84">
        <v>0.0</v>
      </c>
      <c r="I115" s="83">
        <v>3.0</v>
      </c>
      <c r="J115" s="74"/>
      <c r="K115" s="85">
        <v>0.0</v>
      </c>
      <c r="L115" s="87">
        <v>0.0</v>
      </c>
      <c r="M115" s="87">
        <v>0.0</v>
      </c>
      <c r="N115" s="74"/>
    </row>
    <row r="116">
      <c r="A116" s="81">
        <v>116712.0</v>
      </c>
      <c r="B116" s="82" t="s">
        <v>3301</v>
      </c>
      <c r="C116" s="83">
        <v>200.0</v>
      </c>
      <c r="D116" s="83">
        <v>0.0</v>
      </c>
      <c r="E116" s="83">
        <v>3.0</v>
      </c>
      <c r="F116" s="82" t="s">
        <v>3173</v>
      </c>
      <c r="G116" s="83" t="s">
        <v>379</v>
      </c>
      <c r="H116" s="84">
        <v>0.0</v>
      </c>
      <c r="I116" s="83">
        <v>3.0</v>
      </c>
      <c r="J116" s="74"/>
      <c r="K116" s="85">
        <v>0.0</v>
      </c>
      <c r="L116" s="87">
        <v>0.0</v>
      </c>
      <c r="M116" s="87">
        <v>0.0</v>
      </c>
      <c r="N116" s="74"/>
    </row>
    <row r="117">
      <c r="A117" s="81">
        <v>116713.0</v>
      </c>
      <c r="B117" s="82" t="s">
        <v>3302</v>
      </c>
      <c r="C117" s="83">
        <v>200.0</v>
      </c>
      <c r="D117" s="83">
        <v>0.0</v>
      </c>
      <c r="E117" s="83">
        <v>3.0</v>
      </c>
      <c r="F117" s="82" t="s">
        <v>3173</v>
      </c>
      <c r="G117" s="83" t="s">
        <v>379</v>
      </c>
      <c r="H117" s="84">
        <v>0.0</v>
      </c>
      <c r="I117" s="83">
        <v>3.0</v>
      </c>
      <c r="J117" s="74"/>
      <c r="K117" s="85">
        <v>0.0</v>
      </c>
      <c r="L117" s="87">
        <v>0.0</v>
      </c>
      <c r="M117" s="87">
        <v>0.0</v>
      </c>
      <c r="N117" s="74"/>
    </row>
    <row r="118">
      <c r="A118" s="81">
        <v>116721.0</v>
      </c>
      <c r="B118" s="82" t="s">
        <v>3298</v>
      </c>
      <c r="C118" s="83">
        <v>1929.0</v>
      </c>
      <c r="D118" s="83">
        <v>1929.0</v>
      </c>
      <c r="E118" s="83">
        <v>2.9</v>
      </c>
      <c r="F118" s="82" t="s">
        <v>3173</v>
      </c>
      <c r="G118" s="83" t="s">
        <v>379</v>
      </c>
      <c r="H118" s="84">
        <v>0.02</v>
      </c>
      <c r="I118" s="83">
        <v>3.0</v>
      </c>
      <c r="J118" s="74"/>
      <c r="K118" s="85">
        <v>665.1724138</v>
      </c>
      <c r="L118" s="87">
        <v>0.0</v>
      </c>
      <c r="M118" s="87">
        <v>0.0</v>
      </c>
      <c r="N118" s="74"/>
    </row>
    <row r="119">
      <c r="A119" s="81">
        <v>117011.0</v>
      </c>
      <c r="B119" s="82" t="s">
        <v>3303</v>
      </c>
      <c r="C119" s="83">
        <v>934.0</v>
      </c>
      <c r="D119" s="83">
        <v>806.0</v>
      </c>
      <c r="E119" s="83">
        <v>1.3</v>
      </c>
      <c r="F119" s="82" t="s">
        <v>3204</v>
      </c>
      <c r="G119" s="83" t="s">
        <v>3141</v>
      </c>
      <c r="H119" s="84">
        <v>0.07</v>
      </c>
      <c r="I119" s="83">
        <v>4.0</v>
      </c>
      <c r="J119" s="74"/>
      <c r="K119" s="85">
        <v>620.0</v>
      </c>
      <c r="L119" s="86" t="s">
        <v>3304</v>
      </c>
      <c r="M119" s="86" t="s">
        <v>3305</v>
      </c>
      <c r="N119" s="74"/>
    </row>
    <row r="120">
      <c r="A120" s="81">
        <v>117111.0</v>
      </c>
      <c r="B120" s="82" t="s">
        <v>3306</v>
      </c>
      <c r="C120" s="83">
        <v>200.0</v>
      </c>
      <c r="D120" s="83">
        <v>0.0</v>
      </c>
      <c r="E120" s="83">
        <v>3.0</v>
      </c>
      <c r="F120" s="82" t="s">
        <v>3297</v>
      </c>
      <c r="G120" s="83" t="s">
        <v>379</v>
      </c>
      <c r="H120" s="84">
        <v>0.0</v>
      </c>
      <c r="I120" s="83">
        <v>2.0</v>
      </c>
      <c r="J120" s="74"/>
      <c r="K120" s="85">
        <v>0.0</v>
      </c>
      <c r="L120" s="87">
        <v>0.0</v>
      </c>
      <c r="M120" s="87">
        <v>0.0</v>
      </c>
      <c r="N120" s="74"/>
    </row>
    <row r="121">
      <c r="A121" s="81">
        <v>117112.0</v>
      </c>
      <c r="B121" s="82" t="s">
        <v>3307</v>
      </c>
      <c r="C121" s="83">
        <v>1246.0</v>
      </c>
      <c r="D121" s="83">
        <v>1117.0</v>
      </c>
      <c r="E121" s="83">
        <v>3.9</v>
      </c>
      <c r="F121" s="82" t="s">
        <v>3204</v>
      </c>
      <c r="G121" s="83" t="s">
        <v>3147</v>
      </c>
      <c r="H121" s="84">
        <v>0.25</v>
      </c>
      <c r="I121" s="83">
        <v>4.0</v>
      </c>
      <c r="J121" s="74"/>
      <c r="K121" s="85">
        <v>286.4102564</v>
      </c>
      <c r="L121" s="86" t="s">
        <v>3304</v>
      </c>
      <c r="M121" s="86" t="s">
        <v>3308</v>
      </c>
      <c r="N121" s="74"/>
    </row>
    <row r="122">
      <c r="A122" s="81">
        <v>117201.0</v>
      </c>
      <c r="B122" s="82" t="s">
        <v>3309</v>
      </c>
      <c r="C122" s="83">
        <v>1020.0</v>
      </c>
      <c r="D122" s="83">
        <v>968.0</v>
      </c>
      <c r="E122" s="83">
        <v>1.0</v>
      </c>
      <c r="F122" s="82" t="s">
        <v>3204</v>
      </c>
      <c r="G122" s="83" t="s">
        <v>3141</v>
      </c>
      <c r="H122" s="84">
        <v>0.0</v>
      </c>
      <c r="I122" s="83">
        <v>3.0</v>
      </c>
      <c r="J122" s="74"/>
      <c r="K122" s="85">
        <v>968.0</v>
      </c>
      <c r="L122" s="86" t="s">
        <v>3136</v>
      </c>
      <c r="M122" s="86" t="s">
        <v>3308</v>
      </c>
      <c r="N122" s="74"/>
    </row>
    <row r="123">
      <c r="A123" s="81">
        <v>117401.0</v>
      </c>
      <c r="B123" s="82" t="s">
        <v>3310</v>
      </c>
      <c r="C123" s="83">
        <v>960.0</v>
      </c>
      <c r="D123" s="83">
        <v>0.0</v>
      </c>
      <c r="E123" s="83">
        <v>3.0</v>
      </c>
      <c r="F123" s="82" t="s">
        <v>3204</v>
      </c>
      <c r="G123" s="83" t="s">
        <v>379</v>
      </c>
      <c r="H123" s="84">
        <v>0.0</v>
      </c>
      <c r="I123" s="83">
        <v>4.0</v>
      </c>
      <c r="J123" s="74"/>
      <c r="K123" s="85">
        <v>0.0</v>
      </c>
      <c r="L123" s="87">
        <v>0.0</v>
      </c>
      <c r="M123" s="87">
        <v>0.0</v>
      </c>
      <c r="N123" s="74"/>
    </row>
    <row r="124">
      <c r="A124" s="81">
        <v>117901.0</v>
      </c>
      <c r="B124" s="82" t="s">
        <v>3311</v>
      </c>
      <c r="C124" s="83">
        <v>960.0</v>
      </c>
      <c r="D124" s="83">
        <v>0.0</v>
      </c>
      <c r="E124" s="83">
        <v>3.0</v>
      </c>
      <c r="F124" s="82" t="s">
        <v>3204</v>
      </c>
      <c r="G124" s="83" t="s">
        <v>379</v>
      </c>
      <c r="H124" s="84">
        <v>0.0</v>
      </c>
      <c r="I124" s="83">
        <v>4.0</v>
      </c>
      <c r="J124" s="74"/>
      <c r="K124" s="85">
        <v>0.0</v>
      </c>
      <c r="L124" s="87">
        <v>0.0</v>
      </c>
      <c r="M124" s="87">
        <v>0.0</v>
      </c>
      <c r="N124" s="74"/>
    </row>
    <row r="125">
      <c r="A125" s="81">
        <v>118401.0</v>
      </c>
      <c r="B125" s="82" t="s">
        <v>3312</v>
      </c>
      <c r="C125" s="83">
        <v>410.0</v>
      </c>
      <c r="D125" s="83">
        <v>385.0</v>
      </c>
      <c r="E125" s="83">
        <v>1.2</v>
      </c>
      <c r="F125" s="82" t="s">
        <v>3166</v>
      </c>
      <c r="G125" s="83" t="s">
        <v>379</v>
      </c>
      <c r="H125" s="84">
        <v>0.05</v>
      </c>
      <c r="I125" s="83">
        <v>2.0</v>
      </c>
      <c r="J125" s="74"/>
      <c r="K125" s="85">
        <v>320.8333333</v>
      </c>
      <c r="L125" s="86" t="s">
        <v>3167</v>
      </c>
      <c r="M125" s="86" t="s">
        <v>3137</v>
      </c>
      <c r="N125" s="74"/>
    </row>
    <row r="126">
      <c r="A126" s="81">
        <v>118801.0</v>
      </c>
      <c r="B126" s="82" t="s">
        <v>3313</v>
      </c>
      <c r="C126" s="83">
        <v>727.0</v>
      </c>
      <c r="D126" s="83">
        <v>782.0</v>
      </c>
      <c r="E126" s="83">
        <v>3.4</v>
      </c>
      <c r="F126" s="82" t="s">
        <v>3180</v>
      </c>
      <c r="G126" s="83" t="s">
        <v>379</v>
      </c>
      <c r="H126" s="84">
        <v>0.04</v>
      </c>
      <c r="I126" s="83">
        <v>3.0</v>
      </c>
      <c r="J126" s="74"/>
      <c r="K126" s="85">
        <v>230.0</v>
      </c>
      <c r="L126" s="86" t="s">
        <v>3314</v>
      </c>
      <c r="M126" s="86" t="s">
        <v>3137</v>
      </c>
      <c r="N126" s="74"/>
    </row>
    <row r="127">
      <c r="A127" s="81">
        <v>118902.0</v>
      </c>
      <c r="B127" s="82" t="s">
        <v>3315</v>
      </c>
      <c r="C127" s="83">
        <v>1468.0</v>
      </c>
      <c r="D127" s="83">
        <v>1274.0</v>
      </c>
      <c r="E127" s="83">
        <v>1.7</v>
      </c>
      <c r="F127" s="82" t="s">
        <v>3166</v>
      </c>
      <c r="G127" s="83" t="s">
        <v>379</v>
      </c>
      <c r="H127" s="84">
        <v>0.0</v>
      </c>
      <c r="I127" s="83">
        <v>2.0</v>
      </c>
      <c r="J127" s="74"/>
      <c r="K127" s="85">
        <v>749.4117647</v>
      </c>
      <c r="L127" s="86" t="s">
        <v>3160</v>
      </c>
      <c r="M127" s="86" t="s">
        <v>3153</v>
      </c>
      <c r="N127" s="74"/>
    </row>
    <row r="128">
      <c r="A128" s="81">
        <v>119101.0</v>
      </c>
      <c r="B128" s="82" t="s">
        <v>3316</v>
      </c>
      <c r="C128" s="83">
        <v>153.0</v>
      </c>
      <c r="D128" s="83">
        <v>156.0</v>
      </c>
      <c r="E128" s="83">
        <v>2.4</v>
      </c>
      <c r="F128" s="82" t="s">
        <v>3207</v>
      </c>
      <c r="G128" s="83" t="s">
        <v>379</v>
      </c>
      <c r="H128" s="84">
        <v>0.1</v>
      </c>
      <c r="I128" s="83">
        <v>2.0</v>
      </c>
      <c r="J128" s="74"/>
      <c r="K128" s="85">
        <v>65.0</v>
      </c>
      <c r="L128" s="86" t="s">
        <v>3217</v>
      </c>
      <c r="M128" s="86" t="s">
        <v>3151</v>
      </c>
      <c r="N128" s="74"/>
    </row>
    <row r="129">
      <c r="A129" s="81">
        <v>119201.0</v>
      </c>
      <c r="B129" s="82" t="s">
        <v>3317</v>
      </c>
      <c r="C129" s="83">
        <v>416.0</v>
      </c>
      <c r="D129" s="83">
        <v>416.0</v>
      </c>
      <c r="E129" s="83">
        <v>1.7</v>
      </c>
      <c r="F129" s="82" t="s">
        <v>3173</v>
      </c>
      <c r="G129" s="83" t="s">
        <v>379</v>
      </c>
      <c r="H129" s="84">
        <v>0.0</v>
      </c>
      <c r="I129" s="83">
        <v>3.0</v>
      </c>
      <c r="J129" s="74"/>
      <c r="K129" s="85">
        <v>244.7058824</v>
      </c>
      <c r="L129" s="87">
        <v>0.0</v>
      </c>
      <c r="M129" s="87">
        <v>0.0</v>
      </c>
      <c r="N129" s="74"/>
    </row>
    <row r="130">
      <c r="A130" s="81">
        <v>119401.0</v>
      </c>
      <c r="B130" s="82" t="s">
        <v>3318</v>
      </c>
      <c r="C130" s="83">
        <v>281.0</v>
      </c>
      <c r="D130" s="83">
        <v>281.0</v>
      </c>
      <c r="E130" s="83">
        <v>3.7</v>
      </c>
      <c r="F130" s="82" t="s">
        <v>3173</v>
      </c>
      <c r="G130" s="83" t="s">
        <v>379</v>
      </c>
      <c r="H130" s="84">
        <v>0.04</v>
      </c>
      <c r="I130" s="83">
        <v>3.0</v>
      </c>
      <c r="J130" s="74"/>
      <c r="K130" s="85">
        <v>75.94594595</v>
      </c>
      <c r="L130" s="87">
        <v>0.0</v>
      </c>
      <c r="M130" s="87">
        <v>0.0</v>
      </c>
      <c r="N130" s="74"/>
    </row>
    <row r="131">
      <c r="A131" s="81">
        <v>119501.0</v>
      </c>
      <c r="B131" s="82" t="s">
        <v>3319</v>
      </c>
      <c r="C131" s="83">
        <v>256.0</v>
      </c>
      <c r="D131" s="83">
        <v>256.0</v>
      </c>
      <c r="E131" s="83">
        <v>2.5</v>
      </c>
      <c r="F131" s="82" t="s">
        <v>3173</v>
      </c>
      <c r="G131" s="83" t="s">
        <v>379</v>
      </c>
      <c r="H131" s="84">
        <v>0.07</v>
      </c>
      <c r="I131" s="83">
        <v>3.0</v>
      </c>
      <c r="J131" s="74"/>
      <c r="K131" s="85">
        <v>102.4</v>
      </c>
      <c r="L131" s="87">
        <v>0.0</v>
      </c>
      <c r="M131" s="87">
        <v>0.0</v>
      </c>
      <c r="N131" s="74"/>
    </row>
    <row r="132">
      <c r="A132" s="81">
        <v>119601.0</v>
      </c>
      <c r="B132" s="82" t="s">
        <v>3320</v>
      </c>
      <c r="C132" s="83">
        <v>671.0</v>
      </c>
      <c r="D132" s="83">
        <v>706.0</v>
      </c>
      <c r="E132" s="83">
        <v>5.6</v>
      </c>
      <c r="F132" s="82" t="s">
        <v>3173</v>
      </c>
      <c r="G132" s="83" t="s">
        <v>379</v>
      </c>
      <c r="H132" s="84">
        <v>0.48</v>
      </c>
      <c r="I132" s="83">
        <v>3.0</v>
      </c>
      <c r="J132" s="74"/>
      <c r="K132" s="85">
        <v>126.0714286</v>
      </c>
      <c r="L132" s="86" t="s">
        <v>3164</v>
      </c>
      <c r="M132" s="86" t="s">
        <v>3321</v>
      </c>
      <c r="N132" s="74"/>
    </row>
    <row r="133">
      <c r="A133" s="81">
        <v>119602.0</v>
      </c>
      <c r="B133" s="82" t="s">
        <v>3322</v>
      </c>
      <c r="C133" s="83">
        <v>339.0</v>
      </c>
      <c r="D133" s="83">
        <v>339.0</v>
      </c>
      <c r="E133" s="83">
        <v>4.2</v>
      </c>
      <c r="F133" s="82" t="s">
        <v>3173</v>
      </c>
      <c r="G133" s="83" t="s">
        <v>379</v>
      </c>
      <c r="H133" s="84">
        <v>0.42</v>
      </c>
      <c r="I133" s="83">
        <v>3.0</v>
      </c>
      <c r="J133" s="74"/>
      <c r="K133" s="85">
        <v>80.71428571</v>
      </c>
      <c r="L133" s="87">
        <v>0.0</v>
      </c>
      <c r="M133" s="87">
        <v>0.0</v>
      </c>
      <c r="N133" s="74"/>
    </row>
    <row r="134">
      <c r="A134" s="81">
        <v>119603.0</v>
      </c>
      <c r="B134" s="82" t="s">
        <v>3323</v>
      </c>
      <c r="C134" s="83">
        <v>427.0</v>
      </c>
      <c r="D134" s="83">
        <v>427.0</v>
      </c>
      <c r="E134" s="83">
        <v>3.2</v>
      </c>
      <c r="F134" s="82" t="s">
        <v>3173</v>
      </c>
      <c r="G134" s="83" t="s">
        <v>379</v>
      </c>
      <c r="H134" s="84">
        <v>0.12</v>
      </c>
      <c r="I134" s="83">
        <v>3.0</v>
      </c>
      <c r="J134" s="74"/>
      <c r="K134" s="85">
        <v>133.4375</v>
      </c>
      <c r="L134" s="87">
        <v>0.0</v>
      </c>
      <c r="M134" s="87">
        <v>0.0</v>
      </c>
      <c r="N134" s="74"/>
    </row>
    <row r="135">
      <c r="A135" s="81">
        <v>1196004.0</v>
      </c>
      <c r="B135" s="82" t="s">
        <v>3324</v>
      </c>
      <c r="C135" s="83">
        <v>319.0</v>
      </c>
      <c r="D135" s="83">
        <v>319.0</v>
      </c>
      <c r="E135" s="83">
        <v>5.2</v>
      </c>
      <c r="F135" s="82" t="s">
        <v>3173</v>
      </c>
      <c r="G135" s="83" t="s">
        <v>379</v>
      </c>
      <c r="H135" s="84">
        <v>0.14</v>
      </c>
      <c r="I135" s="83">
        <v>3.0</v>
      </c>
      <c r="J135" s="74"/>
      <c r="K135" s="85">
        <v>61.34615385</v>
      </c>
      <c r="L135" s="87">
        <v>0.0</v>
      </c>
      <c r="M135" s="87">
        <v>0.0</v>
      </c>
      <c r="N135" s="74"/>
    </row>
    <row r="136">
      <c r="A136" s="81">
        <v>119611.0</v>
      </c>
      <c r="B136" s="82" t="s">
        <v>3325</v>
      </c>
      <c r="C136" s="83">
        <v>200.0</v>
      </c>
      <c r="D136" s="83">
        <v>0.0</v>
      </c>
      <c r="E136" s="83">
        <v>3.0</v>
      </c>
      <c r="F136" s="82" t="s">
        <v>3173</v>
      </c>
      <c r="G136" s="83" t="s">
        <v>379</v>
      </c>
      <c r="H136" s="84">
        <v>0.0</v>
      </c>
      <c r="I136" s="83">
        <v>3.0</v>
      </c>
      <c r="J136" s="74"/>
      <c r="K136" s="85">
        <v>0.0</v>
      </c>
      <c r="L136" s="87">
        <v>0.0</v>
      </c>
      <c r="M136" s="87">
        <v>0.0</v>
      </c>
      <c r="N136" s="74"/>
    </row>
    <row r="137">
      <c r="A137" s="81">
        <v>119701.0</v>
      </c>
      <c r="B137" s="82" t="s">
        <v>3326</v>
      </c>
      <c r="C137" s="83">
        <v>527.0</v>
      </c>
      <c r="D137" s="83">
        <v>527.0</v>
      </c>
      <c r="E137" s="83">
        <v>5.1</v>
      </c>
      <c r="F137" s="82" t="s">
        <v>3173</v>
      </c>
      <c r="G137" s="83" t="s">
        <v>379</v>
      </c>
      <c r="H137" s="84">
        <v>0.5</v>
      </c>
      <c r="I137" s="83">
        <v>3.0</v>
      </c>
      <c r="J137" s="74"/>
      <c r="K137" s="85">
        <v>103.3333333</v>
      </c>
      <c r="L137" s="87">
        <v>0.0</v>
      </c>
      <c r="M137" s="87">
        <v>0.0</v>
      </c>
      <c r="N137" s="74"/>
    </row>
    <row r="138">
      <c r="A138" s="81">
        <v>119801.0</v>
      </c>
      <c r="B138" s="82" t="s">
        <v>3327</v>
      </c>
      <c r="C138" s="83">
        <v>529.0</v>
      </c>
      <c r="D138" s="83">
        <v>529.0</v>
      </c>
      <c r="E138" s="83">
        <v>2.3</v>
      </c>
      <c r="F138" s="82" t="s">
        <v>3173</v>
      </c>
      <c r="G138" s="83" t="s">
        <v>379</v>
      </c>
      <c r="H138" s="84">
        <v>0.03</v>
      </c>
      <c r="I138" s="83">
        <v>1.0</v>
      </c>
      <c r="J138" s="74"/>
      <c r="K138" s="85">
        <v>230.0</v>
      </c>
      <c r="L138" s="87">
        <v>0.0</v>
      </c>
      <c r="M138" s="87">
        <v>0.0</v>
      </c>
      <c r="N138" s="74"/>
    </row>
    <row r="139">
      <c r="A139" s="81">
        <v>120001.0</v>
      </c>
      <c r="B139" s="82" t="s">
        <v>3328</v>
      </c>
      <c r="C139" s="83">
        <v>822.0</v>
      </c>
      <c r="D139" s="83">
        <v>742.0</v>
      </c>
      <c r="E139" s="83">
        <v>1.0</v>
      </c>
      <c r="F139" s="82" t="s">
        <v>3204</v>
      </c>
      <c r="G139" s="83" t="s">
        <v>3141</v>
      </c>
      <c r="H139" s="84">
        <v>0.06</v>
      </c>
      <c r="I139" s="83">
        <v>4.0</v>
      </c>
      <c r="J139" s="74"/>
      <c r="K139" s="85">
        <v>742.0</v>
      </c>
      <c r="L139" s="86" t="s">
        <v>3329</v>
      </c>
      <c r="M139" s="86" t="s">
        <v>3330</v>
      </c>
      <c r="N139" s="74"/>
    </row>
    <row r="140">
      <c r="A140" s="81">
        <v>120201.0</v>
      </c>
      <c r="B140" s="82" t="s">
        <v>3331</v>
      </c>
      <c r="C140" s="83">
        <v>908.0</v>
      </c>
      <c r="D140" s="83">
        <v>836.0</v>
      </c>
      <c r="E140" s="83">
        <v>2.8</v>
      </c>
      <c r="F140" s="82" t="s">
        <v>3173</v>
      </c>
      <c r="G140" s="83" t="s">
        <v>379</v>
      </c>
      <c r="H140" s="84">
        <v>0.03</v>
      </c>
      <c r="I140" s="83">
        <v>3.0</v>
      </c>
      <c r="J140" s="74"/>
      <c r="K140" s="85">
        <v>298.5714286</v>
      </c>
      <c r="L140" s="86" t="s">
        <v>3212</v>
      </c>
      <c r="M140" s="86" t="s">
        <v>3153</v>
      </c>
      <c r="N140" s="74"/>
    </row>
    <row r="141">
      <c r="A141" s="81">
        <v>120301.0</v>
      </c>
      <c r="B141" s="82" t="s">
        <v>3332</v>
      </c>
      <c r="C141" s="83">
        <v>652.0</v>
      </c>
      <c r="D141" s="83">
        <v>678.0</v>
      </c>
      <c r="E141" s="83">
        <v>2.0</v>
      </c>
      <c r="F141" s="82" t="s">
        <v>3207</v>
      </c>
      <c r="G141" s="83" t="s">
        <v>379</v>
      </c>
      <c r="H141" s="84">
        <v>0.04</v>
      </c>
      <c r="I141" s="83">
        <v>2.0</v>
      </c>
      <c r="J141" s="74"/>
      <c r="K141" s="85">
        <v>339.0</v>
      </c>
      <c r="L141" s="87">
        <v>0.0</v>
      </c>
      <c r="M141" s="87">
        <v>0.0</v>
      </c>
      <c r="N141" s="74"/>
    </row>
    <row r="142">
      <c r="A142" s="81">
        <v>120501.0</v>
      </c>
      <c r="B142" s="82" t="s">
        <v>3333</v>
      </c>
      <c r="C142" s="83">
        <v>1186.0</v>
      </c>
      <c r="D142" s="83">
        <v>1122.0</v>
      </c>
      <c r="E142" s="83">
        <v>1.9</v>
      </c>
      <c r="F142" s="82" t="s">
        <v>3173</v>
      </c>
      <c r="G142" s="83" t="s">
        <v>3141</v>
      </c>
      <c r="H142" s="84">
        <v>0.0</v>
      </c>
      <c r="I142" s="83">
        <v>3.0</v>
      </c>
      <c r="J142" s="74"/>
      <c r="K142" s="85">
        <v>590.5263158</v>
      </c>
      <c r="L142" s="87">
        <v>0.0</v>
      </c>
      <c r="M142" s="87">
        <v>0.0</v>
      </c>
      <c r="N142" s="74"/>
    </row>
    <row r="143">
      <c r="A143" s="81">
        <v>120601.0</v>
      </c>
      <c r="B143" s="82" t="s">
        <v>3334</v>
      </c>
      <c r="C143" s="83">
        <v>899.0</v>
      </c>
      <c r="D143" s="83">
        <v>702.0</v>
      </c>
      <c r="E143" s="83">
        <v>2.3</v>
      </c>
      <c r="F143" s="82" t="s">
        <v>3204</v>
      </c>
      <c r="G143" s="83" t="s">
        <v>3141</v>
      </c>
      <c r="H143" s="84">
        <v>0.11</v>
      </c>
      <c r="I143" s="83">
        <v>4.0</v>
      </c>
      <c r="J143" s="74"/>
      <c r="K143" s="85">
        <v>305.2173913</v>
      </c>
      <c r="L143" s="87">
        <v>0.0</v>
      </c>
      <c r="M143" s="87">
        <v>0.0</v>
      </c>
      <c r="N143" s="74"/>
    </row>
    <row r="144">
      <c r="A144" s="81">
        <v>120701.0</v>
      </c>
      <c r="B144" s="82" t="s">
        <v>3335</v>
      </c>
      <c r="C144" s="83">
        <v>3850.0</v>
      </c>
      <c r="D144" s="83">
        <v>2859.0</v>
      </c>
      <c r="E144" s="83">
        <v>1.6</v>
      </c>
      <c r="F144" s="82" t="s">
        <v>3204</v>
      </c>
      <c r="G144" s="83" t="s">
        <v>3141</v>
      </c>
      <c r="H144" s="84">
        <v>0.05</v>
      </c>
      <c r="I144" s="83">
        <v>4.0</v>
      </c>
      <c r="J144" s="74"/>
      <c r="K144" s="85">
        <v>1786.875</v>
      </c>
      <c r="L144" s="87">
        <v>0.0</v>
      </c>
      <c r="M144" s="87">
        <v>0.0</v>
      </c>
      <c r="N144" s="74"/>
    </row>
    <row r="145">
      <c r="A145" s="81">
        <v>120801.0</v>
      </c>
      <c r="B145" s="82" t="s">
        <v>3336</v>
      </c>
      <c r="C145" s="83">
        <v>193.0</v>
      </c>
      <c r="D145" s="83">
        <v>184.0</v>
      </c>
      <c r="E145" s="83">
        <v>1.9</v>
      </c>
      <c r="F145" s="82" t="s">
        <v>3173</v>
      </c>
      <c r="G145" s="83" t="s">
        <v>379</v>
      </c>
      <c r="H145" s="84">
        <v>0.25</v>
      </c>
      <c r="I145" s="83">
        <v>3.0</v>
      </c>
      <c r="J145" s="74"/>
      <c r="K145" s="85">
        <v>96.84210526</v>
      </c>
      <c r="L145" s="87">
        <v>0.0</v>
      </c>
      <c r="M145" s="87">
        <v>0.0</v>
      </c>
      <c r="N145" s="74"/>
    </row>
    <row r="146">
      <c r="A146" s="81">
        <v>120901.0</v>
      </c>
      <c r="B146" s="82" t="s">
        <v>3337</v>
      </c>
      <c r="C146" s="83">
        <v>630.0</v>
      </c>
      <c r="D146" s="83">
        <v>538.0</v>
      </c>
      <c r="E146" s="83">
        <v>2.2</v>
      </c>
      <c r="F146" s="82" t="s">
        <v>3173</v>
      </c>
      <c r="G146" s="83" t="s">
        <v>379</v>
      </c>
      <c r="H146" s="84">
        <v>0.0</v>
      </c>
      <c r="I146" s="83">
        <v>3.0</v>
      </c>
      <c r="J146" s="74"/>
      <c r="K146" s="85">
        <v>244.5454545</v>
      </c>
      <c r="L146" s="86" t="s">
        <v>3136</v>
      </c>
      <c r="M146" s="86" t="s">
        <v>3137</v>
      </c>
      <c r="N146" s="74"/>
    </row>
    <row r="147">
      <c r="A147" s="81">
        <v>121001.0</v>
      </c>
      <c r="B147" s="82" t="s">
        <v>3338</v>
      </c>
      <c r="C147" s="83">
        <v>230.0</v>
      </c>
      <c r="D147" s="83">
        <v>230.0</v>
      </c>
      <c r="E147" s="83">
        <v>5.9</v>
      </c>
      <c r="F147" s="82" t="s">
        <v>3173</v>
      </c>
      <c r="G147" s="83" t="s">
        <v>379</v>
      </c>
      <c r="H147" s="84">
        <v>0.0</v>
      </c>
      <c r="I147" s="83">
        <v>3.0</v>
      </c>
      <c r="J147" s="74"/>
      <c r="K147" s="85">
        <v>38.98305085</v>
      </c>
      <c r="L147" s="87">
        <v>0.0</v>
      </c>
      <c r="M147" s="87">
        <v>0.0</v>
      </c>
      <c r="N147" s="74"/>
    </row>
    <row r="148">
      <c r="A148" s="81">
        <v>121101.0</v>
      </c>
      <c r="B148" s="82" t="s">
        <v>3138</v>
      </c>
      <c r="C148" s="83">
        <v>4000.0</v>
      </c>
      <c r="D148" s="83">
        <v>4000.0</v>
      </c>
      <c r="E148" s="83">
        <v>4.0</v>
      </c>
      <c r="F148" s="82" t="s">
        <v>3139</v>
      </c>
      <c r="G148" s="83" t="s">
        <v>3141</v>
      </c>
      <c r="H148" s="84">
        <v>0.0</v>
      </c>
      <c r="I148" s="83">
        <v>3.0</v>
      </c>
      <c r="J148" s="74"/>
      <c r="K148" s="85">
        <v>1000.0</v>
      </c>
      <c r="L148" s="86" t="s">
        <v>3339</v>
      </c>
      <c r="M148" s="86" t="s">
        <v>3137</v>
      </c>
      <c r="N148" s="74"/>
    </row>
    <row r="149">
      <c r="A149" s="81">
        <v>121401.0</v>
      </c>
      <c r="B149" s="82" t="s">
        <v>3340</v>
      </c>
      <c r="C149" s="83">
        <v>595.0</v>
      </c>
      <c r="D149" s="83">
        <v>398.0</v>
      </c>
      <c r="E149" s="83">
        <v>0.9</v>
      </c>
      <c r="F149" s="82" t="s">
        <v>3239</v>
      </c>
      <c r="G149" s="83" t="s">
        <v>379</v>
      </c>
      <c r="H149" s="84">
        <v>0.0</v>
      </c>
      <c r="I149" s="83">
        <v>2.0</v>
      </c>
      <c r="J149" s="74"/>
      <c r="K149" s="85">
        <v>442.2222222</v>
      </c>
      <c r="L149" s="86" t="s">
        <v>3217</v>
      </c>
      <c r="M149" s="86" t="s">
        <v>3151</v>
      </c>
      <c r="N149" s="74"/>
    </row>
    <row r="150">
      <c r="A150" s="81">
        <v>121501.0</v>
      </c>
      <c r="B150" s="82" t="s">
        <v>3341</v>
      </c>
      <c r="C150" s="83">
        <v>352.0</v>
      </c>
      <c r="D150" s="83">
        <v>318.0</v>
      </c>
      <c r="E150" s="83">
        <v>5.0</v>
      </c>
      <c r="F150" s="82" t="s">
        <v>3227</v>
      </c>
      <c r="G150" s="83" t="s">
        <v>3228</v>
      </c>
      <c r="H150" s="84">
        <v>0.17</v>
      </c>
      <c r="I150" s="83">
        <v>4.0</v>
      </c>
      <c r="J150" s="74"/>
      <c r="K150" s="85">
        <v>63.6</v>
      </c>
      <c r="L150" s="86" t="s">
        <v>3229</v>
      </c>
      <c r="M150" s="86" t="s">
        <v>3230</v>
      </c>
      <c r="N150" s="74"/>
    </row>
    <row r="151">
      <c r="A151" s="81">
        <v>121801.0</v>
      </c>
      <c r="B151" s="82" t="s">
        <v>3342</v>
      </c>
      <c r="C151" s="83">
        <v>496.0</v>
      </c>
      <c r="D151" s="83">
        <v>453.0</v>
      </c>
      <c r="E151" s="83">
        <v>3.1</v>
      </c>
      <c r="F151" s="82" t="s">
        <v>3227</v>
      </c>
      <c r="G151" s="83" t="s">
        <v>3228</v>
      </c>
      <c r="H151" s="84">
        <v>0.06</v>
      </c>
      <c r="I151" s="83">
        <v>4.0</v>
      </c>
      <c r="J151" s="74"/>
      <c r="K151" s="85">
        <v>146.1290323</v>
      </c>
      <c r="L151" s="87">
        <v>0.0</v>
      </c>
      <c r="M151" s="87">
        <v>0.0</v>
      </c>
      <c r="N151" s="74"/>
    </row>
    <row r="152">
      <c r="A152" s="81">
        <v>121901.0</v>
      </c>
      <c r="B152" s="82" t="s">
        <v>3343</v>
      </c>
      <c r="C152" s="83">
        <v>508.0</v>
      </c>
      <c r="D152" s="83">
        <v>494.0</v>
      </c>
      <c r="E152" s="83">
        <v>5.0</v>
      </c>
      <c r="F152" s="82" t="s">
        <v>3227</v>
      </c>
      <c r="G152" s="83" t="s">
        <v>3228</v>
      </c>
      <c r="H152" s="84">
        <v>0.3</v>
      </c>
      <c r="I152" s="83">
        <v>4.0</v>
      </c>
      <c r="J152" s="74"/>
      <c r="K152" s="85">
        <v>98.8</v>
      </c>
      <c r="L152" s="86" t="s">
        <v>3229</v>
      </c>
      <c r="M152" s="86" t="s">
        <v>3230</v>
      </c>
      <c r="N152" s="74"/>
    </row>
    <row r="153">
      <c r="A153" s="81">
        <v>122001.0</v>
      </c>
      <c r="B153" s="82" t="s">
        <v>3344</v>
      </c>
      <c r="C153" s="83">
        <v>960.0</v>
      </c>
      <c r="D153" s="83">
        <v>0.0</v>
      </c>
      <c r="E153" s="83">
        <v>3.0</v>
      </c>
      <c r="F153" s="82" t="s">
        <v>3227</v>
      </c>
      <c r="G153" s="83" t="s">
        <v>3228</v>
      </c>
      <c r="H153" s="84">
        <v>0.0</v>
      </c>
      <c r="I153" s="83">
        <v>4.0</v>
      </c>
      <c r="J153" s="74"/>
      <c r="K153" s="85">
        <v>0.0</v>
      </c>
      <c r="L153" s="87">
        <v>0.0</v>
      </c>
      <c r="M153" s="87">
        <v>0.0</v>
      </c>
      <c r="N153" s="74"/>
    </row>
    <row r="154">
      <c r="A154" s="81">
        <v>122401.0</v>
      </c>
      <c r="B154" s="82" t="s">
        <v>3345</v>
      </c>
      <c r="C154" s="83">
        <v>235.0</v>
      </c>
      <c r="D154" s="83">
        <v>235.0</v>
      </c>
      <c r="E154" s="83">
        <v>1.0</v>
      </c>
      <c r="F154" s="82" t="s">
        <v>3227</v>
      </c>
      <c r="G154" s="83" t="s">
        <v>3228</v>
      </c>
      <c r="H154" s="84">
        <v>0.0</v>
      </c>
      <c r="I154" s="83">
        <v>4.0</v>
      </c>
      <c r="J154" s="74"/>
      <c r="K154" s="85">
        <v>235.0</v>
      </c>
      <c r="L154" s="87">
        <v>0.0</v>
      </c>
      <c r="M154" s="87">
        <v>0.0</v>
      </c>
      <c r="N154" s="74"/>
    </row>
    <row r="155">
      <c r="A155" s="81">
        <v>122501.0</v>
      </c>
      <c r="B155" s="82" t="s">
        <v>3346</v>
      </c>
      <c r="C155" s="83">
        <v>980.0</v>
      </c>
      <c r="D155" s="83">
        <v>781.0</v>
      </c>
      <c r="E155" s="83">
        <v>5.0</v>
      </c>
      <c r="F155" s="82" t="s">
        <v>3227</v>
      </c>
      <c r="G155" s="83" t="s">
        <v>3228</v>
      </c>
      <c r="H155" s="84">
        <v>0.24</v>
      </c>
      <c r="I155" s="83">
        <v>4.0</v>
      </c>
      <c r="J155" s="74"/>
      <c r="K155" s="85">
        <v>156.2</v>
      </c>
      <c r="L155" s="86" t="s">
        <v>3229</v>
      </c>
      <c r="M155" s="86" t="s">
        <v>3230</v>
      </c>
      <c r="N155" s="74"/>
    </row>
    <row r="156">
      <c r="A156" s="81">
        <v>122701.0</v>
      </c>
      <c r="B156" s="82" t="s">
        <v>3347</v>
      </c>
      <c r="C156" s="83">
        <v>200.0</v>
      </c>
      <c r="D156" s="83">
        <v>200.0</v>
      </c>
      <c r="E156" s="83">
        <v>5.1</v>
      </c>
      <c r="F156" s="82" t="s">
        <v>3227</v>
      </c>
      <c r="G156" s="83" t="s">
        <v>3228</v>
      </c>
      <c r="H156" s="84">
        <v>0.0</v>
      </c>
      <c r="I156" s="83">
        <v>4.0</v>
      </c>
      <c r="J156" s="74"/>
      <c r="K156" s="85">
        <v>39.21568627</v>
      </c>
      <c r="L156" s="87">
        <v>0.0</v>
      </c>
      <c r="M156" s="87">
        <v>0.0</v>
      </c>
      <c r="N156" s="74"/>
    </row>
    <row r="157">
      <c r="A157" s="81">
        <v>122901.0</v>
      </c>
      <c r="B157" s="82" t="s">
        <v>3348</v>
      </c>
      <c r="C157" s="83">
        <v>960.0</v>
      </c>
      <c r="D157" s="83">
        <v>0.0</v>
      </c>
      <c r="E157" s="83">
        <v>3.0</v>
      </c>
      <c r="F157" s="82" t="s">
        <v>3227</v>
      </c>
      <c r="G157" s="83" t="s">
        <v>3228</v>
      </c>
      <c r="H157" s="84">
        <v>0.0</v>
      </c>
      <c r="I157" s="83">
        <v>4.0</v>
      </c>
      <c r="J157" s="74"/>
      <c r="K157" s="85">
        <v>0.0</v>
      </c>
      <c r="L157" s="87">
        <v>0.0</v>
      </c>
      <c r="M157" s="87">
        <v>0.0</v>
      </c>
      <c r="N157" s="74"/>
    </row>
    <row r="158">
      <c r="A158" s="81">
        <v>123001.0</v>
      </c>
      <c r="B158" s="82" t="s">
        <v>3349</v>
      </c>
      <c r="C158" s="83">
        <v>838.0</v>
      </c>
      <c r="D158" s="83">
        <v>763.0</v>
      </c>
      <c r="E158" s="83">
        <v>5.0</v>
      </c>
      <c r="F158" s="82" t="s">
        <v>3227</v>
      </c>
      <c r="G158" s="83" t="s">
        <v>3228</v>
      </c>
      <c r="H158" s="84">
        <v>0.21</v>
      </c>
      <c r="I158" s="83">
        <v>4.0</v>
      </c>
      <c r="J158" s="74"/>
      <c r="K158" s="85">
        <v>152.6</v>
      </c>
      <c r="L158" s="86" t="s">
        <v>3229</v>
      </c>
      <c r="M158" s="86" t="s">
        <v>3230</v>
      </c>
      <c r="N158" s="74"/>
    </row>
    <row r="159">
      <c r="A159" s="81">
        <v>123801.0</v>
      </c>
      <c r="B159" s="82" t="s">
        <v>3350</v>
      </c>
      <c r="C159" s="83">
        <v>200.0</v>
      </c>
      <c r="D159" s="83">
        <v>0.0</v>
      </c>
      <c r="E159" s="83">
        <v>3.0</v>
      </c>
      <c r="F159" s="82" t="s">
        <v>3248</v>
      </c>
      <c r="G159" s="83" t="s">
        <v>379</v>
      </c>
      <c r="H159" s="84">
        <v>0.0</v>
      </c>
      <c r="I159" s="83">
        <v>3.0</v>
      </c>
      <c r="J159" s="74"/>
      <c r="K159" s="85">
        <v>0.0</v>
      </c>
      <c r="L159" s="87">
        <v>0.0</v>
      </c>
      <c r="M159" s="87">
        <v>0.0</v>
      </c>
      <c r="N159" s="74"/>
    </row>
    <row r="160">
      <c r="A160" s="81">
        <v>124001.0</v>
      </c>
      <c r="B160" s="82" t="s">
        <v>3351</v>
      </c>
      <c r="C160" s="83">
        <v>339.0</v>
      </c>
      <c r="D160" s="83">
        <v>275.0</v>
      </c>
      <c r="E160" s="83">
        <v>1.2</v>
      </c>
      <c r="F160" s="82" t="s">
        <v>3166</v>
      </c>
      <c r="G160" s="83" t="s">
        <v>379</v>
      </c>
      <c r="H160" s="84">
        <v>0.0</v>
      </c>
      <c r="I160" s="83">
        <v>2.0</v>
      </c>
      <c r="J160" s="74"/>
      <c r="K160" s="85">
        <v>229.1666667</v>
      </c>
      <c r="L160" s="87">
        <v>0.0</v>
      </c>
      <c r="M160" s="87">
        <v>0.0</v>
      </c>
      <c r="N160" s="74"/>
    </row>
    <row r="161">
      <c r="A161" s="81">
        <v>124016.0</v>
      </c>
      <c r="B161" s="82" t="s">
        <v>3352</v>
      </c>
      <c r="C161" s="83">
        <v>2356.0</v>
      </c>
      <c r="D161" s="83">
        <v>2298.0</v>
      </c>
      <c r="E161" s="83">
        <v>5.6</v>
      </c>
      <c r="F161" s="82" t="s">
        <v>3166</v>
      </c>
      <c r="G161" s="83" t="s">
        <v>379</v>
      </c>
      <c r="H161" s="84">
        <v>0.04</v>
      </c>
      <c r="I161" s="83">
        <v>2.0</v>
      </c>
      <c r="J161" s="74"/>
      <c r="K161" s="85">
        <v>410.3571429</v>
      </c>
      <c r="L161" s="87">
        <v>0.0</v>
      </c>
      <c r="M161" s="87">
        <v>0.0</v>
      </c>
      <c r="N161" s="74"/>
    </row>
    <row r="162">
      <c r="A162" s="81">
        <v>124101.0</v>
      </c>
      <c r="B162" s="82" t="s">
        <v>3353</v>
      </c>
      <c r="C162" s="83">
        <v>674.0</v>
      </c>
      <c r="D162" s="83">
        <v>644.0</v>
      </c>
      <c r="E162" s="83">
        <v>3.8</v>
      </c>
      <c r="F162" s="82" t="s">
        <v>3239</v>
      </c>
      <c r="G162" s="83" t="s">
        <v>379</v>
      </c>
      <c r="H162" s="84">
        <v>0.12</v>
      </c>
      <c r="I162" s="83">
        <v>2.0</v>
      </c>
      <c r="J162" s="74"/>
      <c r="K162" s="85">
        <v>169.4736842</v>
      </c>
      <c r="L162" s="86" t="s">
        <v>3136</v>
      </c>
      <c r="M162" s="86" t="s">
        <v>3354</v>
      </c>
      <c r="N162" s="74"/>
    </row>
    <row r="163">
      <c r="A163" s="81">
        <v>124316.0</v>
      </c>
      <c r="B163" s="82" t="s">
        <v>3355</v>
      </c>
      <c r="C163" s="83">
        <v>960.0</v>
      </c>
      <c r="D163" s="83">
        <v>0.0</v>
      </c>
      <c r="E163" s="83">
        <v>3.0</v>
      </c>
      <c r="F163" s="82" t="s">
        <v>3227</v>
      </c>
      <c r="G163" s="83" t="s">
        <v>3228</v>
      </c>
      <c r="H163" s="84">
        <v>0.0</v>
      </c>
      <c r="I163" s="83">
        <v>4.0</v>
      </c>
      <c r="J163" s="74"/>
      <c r="K163" s="85">
        <v>0.0</v>
      </c>
      <c r="L163" s="87">
        <v>0.0</v>
      </c>
      <c r="M163" s="87">
        <v>0.0</v>
      </c>
      <c r="N163" s="74"/>
    </row>
    <row r="164">
      <c r="A164" s="81">
        <v>124901.0</v>
      </c>
      <c r="B164" s="82" t="s">
        <v>3356</v>
      </c>
      <c r="C164" s="83">
        <v>240.0</v>
      </c>
      <c r="D164" s="83">
        <v>240.0</v>
      </c>
      <c r="E164" s="83">
        <v>8.4</v>
      </c>
      <c r="F164" s="82" t="s">
        <v>3227</v>
      </c>
      <c r="G164" s="83" t="s">
        <v>3228</v>
      </c>
      <c r="H164" s="84">
        <v>1.0</v>
      </c>
      <c r="I164" s="83">
        <v>4.0</v>
      </c>
      <c r="J164" s="74"/>
      <c r="K164" s="85">
        <v>28.57142857</v>
      </c>
      <c r="L164" s="87">
        <v>0.0</v>
      </c>
      <c r="M164" s="87">
        <v>0.0</v>
      </c>
      <c r="N164" s="74"/>
    </row>
    <row r="165">
      <c r="A165" s="81">
        <v>125901.0</v>
      </c>
      <c r="B165" s="82" t="s">
        <v>3357</v>
      </c>
      <c r="C165" s="83">
        <v>356.0</v>
      </c>
      <c r="D165" s="83">
        <v>329.0</v>
      </c>
      <c r="E165" s="83">
        <v>5.0</v>
      </c>
      <c r="F165" s="82" t="s">
        <v>3227</v>
      </c>
      <c r="G165" s="83" t="s">
        <v>3228</v>
      </c>
      <c r="H165" s="84">
        <v>0.36</v>
      </c>
      <c r="I165" s="83">
        <v>4.0</v>
      </c>
      <c r="J165" s="74"/>
      <c r="K165" s="85">
        <v>65.8</v>
      </c>
      <c r="L165" s="87">
        <v>0.0</v>
      </c>
      <c r="M165" s="87">
        <v>0.0</v>
      </c>
      <c r="N165" s="74"/>
    </row>
    <row r="166">
      <c r="A166" s="81">
        <v>126901.0</v>
      </c>
      <c r="B166" s="82" t="s">
        <v>3358</v>
      </c>
      <c r="C166" s="83">
        <v>220.0</v>
      </c>
      <c r="D166" s="83">
        <v>220.0</v>
      </c>
      <c r="E166" s="83">
        <v>5.0</v>
      </c>
      <c r="F166" s="82" t="s">
        <v>3227</v>
      </c>
      <c r="G166" s="83" t="s">
        <v>3228</v>
      </c>
      <c r="H166" s="84">
        <v>0.33</v>
      </c>
      <c r="I166" s="83">
        <v>4.0</v>
      </c>
      <c r="J166" s="74"/>
      <c r="K166" s="85">
        <v>44.0</v>
      </c>
      <c r="L166" s="87">
        <v>0.0</v>
      </c>
      <c r="M166" s="87">
        <v>0.0</v>
      </c>
      <c r="N166" s="74"/>
    </row>
    <row r="167">
      <c r="A167" s="81">
        <v>127001.0</v>
      </c>
      <c r="B167" s="82" t="s">
        <v>3359</v>
      </c>
      <c r="C167" s="83">
        <v>504.0</v>
      </c>
      <c r="D167" s="83">
        <v>478.0</v>
      </c>
      <c r="E167" s="83">
        <v>5.0</v>
      </c>
      <c r="F167" s="82" t="s">
        <v>3227</v>
      </c>
      <c r="G167" s="83" t="s">
        <v>3228</v>
      </c>
      <c r="H167" s="84">
        <v>0.22</v>
      </c>
      <c r="I167" s="83">
        <v>4.0</v>
      </c>
      <c r="J167" s="74"/>
      <c r="K167" s="85">
        <v>95.6</v>
      </c>
      <c r="L167" s="86" t="s">
        <v>3229</v>
      </c>
      <c r="M167" s="86" t="s">
        <v>3230</v>
      </c>
      <c r="N167" s="74"/>
    </row>
    <row r="168">
      <c r="A168" s="81">
        <v>127101.0</v>
      </c>
      <c r="B168" s="82" t="s">
        <v>3360</v>
      </c>
      <c r="C168" s="83">
        <v>169.0</v>
      </c>
      <c r="D168" s="83">
        <v>169.0</v>
      </c>
      <c r="E168" s="83">
        <v>5.0</v>
      </c>
      <c r="F168" s="82" t="s">
        <v>3227</v>
      </c>
      <c r="G168" s="83" t="s">
        <v>3228</v>
      </c>
      <c r="H168" s="84">
        <v>0.33</v>
      </c>
      <c r="I168" s="83">
        <v>4.0</v>
      </c>
      <c r="J168" s="74"/>
      <c r="K168" s="85">
        <v>33.8</v>
      </c>
      <c r="L168" s="87">
        <v>0.0</v>
      </c>
      <c r="M168" s="87">
        <v>0.0</v>
      </c>
      <c r="N168" s="74"/>
    </row>
    <row r="169">
      <c r="A169" s="81">
        <v>127201.0</v>
      </c>
      <c r="B169" s="82" t="s">
        <v>3361</v>
      </c>
      <c r="C169" s="83">
        <v>503.0</v>
      </c>
      <c r="D169" s="83">
        <v>493.0</v>
      </c>
      <c r="E169" s="83">
        <v>5.0</v>
      </c>
      <c r="F169" s="82" t="s">
        <v>3227</v>
      </c>
      <c r="G169" s="83" t="s">
        <v>3228</v>
      </c>
      <c r="H169" s="84">
        <v>0.2</v>
      </c>
      <c r="I169" s="83">
        <v>4.0</v>
      </c>
      <c r="J169" s="74"/>
      <c r="K169" s="85">
        <v>98.6</v>
      </c>
      <c r="L169" s="86" t="s">
        <v>3229</v>
      </c>
      <c r="M169" s="86" t="s">
        <v>3230</v>
      </c>
      <c r="N169" s="74"/>
    </row>
    <row r="170">
      <c r="A170" s="81">
        <v>127301.0</v>
      </c>
      <c r="B170" s="82" t="s">
        <v>3362</v>
      </c>
      <c r="C170" s="83">
        <v>200.0</v>
      </c>
      <c r="D170" s="83">
        <v>200.0</v>
      </c>
      <c r="E170" s="83">
        <v>1.8</v>
      </c>
      <c r="F170" s="82" t="s">
        <v>3363</v>
      </c>
      <c r="G170" s="83" t="s">
        <v>379</v>
      </c>
      <c r="H170" s="84">
        <v>0.0</v>
      </c>
      <c r="I170" s="83">
        <v>2.0</v>
      </c>
      <c r="J170" s="74"/>
      <c r="K170" s="85">
        <v>111.1111111</v>
      </c>
      <c r="L170" s="87">
        <v>0.0</v>
      </c>
      <c r="M170" s="87">
        <v>0.0</v>
      </c>
      <c r="N170" s="74"/>
    </row>
    <row r="171">
      <c r="A171" s="81">
        <v>127601.0</v>
      </c>
      <c r="B171" s="82" t="s">
        <v>3364</v>
      </c>
      <c r="C171" s="83">
        <v>462.0</v>
      </c>
      <c r="D171" s="83">
        <v>449.0</v>
      </c>
      <c r="E171" s="83">
        <v>5.0</v>
      </c>
      <c r="F171" s="82" t="s">
        <v>3227</v>
      </c>
      <c r="G171" s="83" t="s">
        <v>3228</v>
      </c>
      <c r="H171" s="84">
        <v>0.04</v>
      </c>
      <c r="I171" s="83">
        <v>4.0</v>
      </c>
      <c r="J171" s="74"/>
      <c r="K171" s="85">
        <v>89.8</v>
      </c>
      <c r="L171" s="86" t="s">
        <v>3229</v>
      </c>
      <c r="M171" s="86" t="s">
        <v>3230</v>
      </c>
      <c r="N171" s="74"/>
    </row>
    <row r="172">
      <c r="A172" s="81">
        <v>127701.0</v>
      </c>
      <c r="B172" s="82" t="s">
        <v>3365</v>
      </c>
      <c r="C172" s="83">
        <v>180.0</v>
      </c>
      <c r="D172" s="83">
        <v>180.0</v>
      </c>
      <c r="E172" s="83">
        <v>0.0</v>
      </c>
      <c r="F172" s="82" t="s">
        <v>3227</v>
      </c>
      <c r="G172" s="83" t="s">
        <v>3228</v>
      </c>
      <c r="H172" s="84">
        <v>0.0</v>
      </c>
      <c r="I172" s="83">
        <v>4.0</v>
      </c>
      <c r="J172" s="74"/>
      <c r="K172" s="90" t="e">
        <v>#DIV/0!</v>
      </c>
      <c r="L172" s="87">
        <v>0.0</v>
      </c>
      <c r="M172" s="87">
        <v>0.0</v>
      </c>
      <c r="N172" s="74"/>
    </row>
    <row r="173">
      <c r="A173" s="81">
        <v>128201.0</v>
      </c>
      <c r="B173" s="82" t="s">
        <v>3366</v>
      </c>
      <c r="C173" s="83">
        <v>960.0</v>
      </c>
      <c r="D173" s="83">
        <v>0.0</v>
      </c>
      <c r="E173" s="83">
        <v>3.0</v>
      </c>
      <c r="F173" s="82" t="s">
        <v>3227</v>
      </c>
      <c r="G173" s="83" t="s">
        <v>3228</v>
      </c>
      <c r="H173" s="84">
        <v>0.0</v>
      </c>
      <c r="I173" s="83">
        <v>4.0</v>
      </c>
      <c r="J173" s="74"/>
      <c r="K173" s="85">
        <v>0.0</v>
      </c>
      <c r="L173" s="87">
        <v>0.0</v>
      </c>
      <c r="M173" s="87">
        <v>0.0</v>
      </c>
      <c r="N173" s="74"/>
    </row>
    <row r="174">
      <c r="A174" s="81">
        <v>128501.0</v>
      </c>
      <c r="B174" s="82" t="s">
        <v>3367</v>
      </c>
      <c r="C174" s="83">
        <v>575.0</v>
      </c>
      <c r="D174" s="83">
        <v>540.0</v>
      </c>
      <c r="E174" s="83">
        <v>5.0</v>
      </c>
      <c r="F174" s="82" t="s">
        <v>3227</v>
      </c>
      <c r="G174" s="83" t="s">
        <v>3228</v>
      </c>
      <c r="H174" s="84">
        <v>0.18</v>
      </c>
      <c r="I174" s="83">
        <v>4.0</v>
      </c>
      <c r="J174" s="74"/>
      <c r="K174" s="85">
        <v>108.0</v>
      </c>
      <c r="L174" s="86" t="s">
        <v>3229</v>
      </c>
      <c r="M174" s="86" t="s">
        <v>3230</v>
      </c>
      <c r="N174" s="74"/>
    </row>
    <row r="175">
      <c r="A175" s="81">
        <v>129601.0</v>
      </c>
      <c r="B175" s="82" t="s">
        <v>3368</v>
      </c>
      <c r="C175" s="83">
        <v>385.0</v>
      </c>
      <c r="D175" s="83">
        <v>337.0</v>
      </c>
      <c r="E175" s="83">
        <v>5.0</v>
      </c>
      <c r="F175" s="82" t="s">
        <v>3227</v>
      </c>
      <c r="G175" s="83" t="s">
        <v>3228</v>
      </c>
      <c r="H175" s="84">
        <v>0.0</v>
      </c>
      <c r="I175" s="83">
        <v>4.0</v>
      </c>
      <c r="J175" s="74"/>
      <c r="K175" s="85">
        <v>67.4</v>
      </c>
      <c r="L175" s="87">
        <v>0.0</v>
      </c>
      <c r="M175" s="87">
        <v>0.0</v>
      </c>
      <c r="N175" s="74"/>
    </row>
    <row r="176">
      <c r="A176" s="81">
        <v>129701.0</v>
      </c>
      <c r="B176" s="82" t="s">
        <v>3369</v>
      </c>
      <c r="C176" s="83">
        <v>361.0</v>
      </c>
      <c r="D176" s="83">
        <v>361.0</v>
      </c>
      <c r="E176" s="83">
        <v>3.9</v>
      </c>
      <c r="F176" s="82" t="s">
        <v>3227</v>
      </c>
      <c r="G176" s="83" t="s">
        <v>3228</v>
      </c>
      <c r="H176" s="84">
        <v>0.0</v>
      </c>
      <c r="I176" s="83">
        <v>4.0</v>
      </c>
      <c r="J176" s="74"/>
      <c r="K176" s="85">
        <v>92.56410256</v>
      </c>
      <c r="L176" s="87">
        <v>0.0</v>
      </c>
      <c r="M176" s="87">
        <v>0.0</v>
      </c>
      <c r="N176" s="74"/>
    </row>
    <row r="177">
      <c r="A177" s="81">
        <v>129901.0</v>
      </c>
      <c r="B177" s="82" t="s">
        <v>3370</v>
      </c>
      <c r="C177" s="83">
        <v>274.0</v>
      </c>
      <c r="D177" s="83">
        <v>284.0</v>
      </c>
      <c r="E177" s="83">
        <v>6.8</v>
      </c>
      <c r="F177" s="82" t="s">
        <v>3227</v>
      </c>
      <c r="G177" s="83" t="s">
        <v>3228</v>
      </c>
      <c r="H177" s="84">
        <v>0.06</v>
      </c>
      <c r="I177" s="83">
        <v>4.0</v>
      </c>
      <c r="J177" s="74"/>
      <c r="K177" s="85">
        <v>41.76470588</v>
      </c>
      <c r="L177" s="86" t="s">
        <v>3229</v>
      </c>
      <c r="M177" s="86" t="s">
        <v>3230</v>
      </c>
      <c r="N177" s="74"/>
    </row>
    <row r="178">
      <c r="A178" s="81">
        <v>130401.0</v>
      </c>
      <c r="B178" s="82" t="s">
        <v>3371</v>
      </c>
      <c r="C178" s="83">
        <v>200.0</v>
      </c>
      <c r="D178" s="83">
        <v>0.0</v>
      </c>
      <c r="E178" s="83">
        <v>3.0</v>
      </c>
      <c r="F178" s="82" t="s">
        <v>3207</v>
      </c>
      <c r="G178" s="83" t="s">
        <v>379</v>
      </c>
      <c r="H178" s="84">
        <v>0.0</v>
      </c>
      <c r="I178" s="83">
        <v>2.0</v>
      </c>
      <c r="J178" s="74"/>
      <c r="K178" s="85">
        <v>0.0</v>
      </c>
      <c r="L178" s="87">
        <v>0.0</v>
      </c>
      <c r="M178" s="87">
        <v>0.0</v>
      </c>
      <c r="N178" s="74"/>
    </row>
    <row r="179">
      <c r="A179" s="81">
        <v>131101.0</v>
      </c>
      <c r="B179" s="82" t="s">
        <v>3372</v>
      </c>
      <c r="C179" s="83">
        <v>360.0</v>
      </c>
      <c r="D179" s="83">
        <v>360.0</v>
      </c>
      <c r="E179" s="83">
        <v>2.0</v>
      </c>
      <c r="F179" s="82" t="s">
        <v>3173</v>
      </c>
      <c r="G179" s="83" t="s">
        <v>379</v>
      </c>
      <c r="H179" s="84">
        <v>0.0</v>
      </c>
      <c r="I179" s="83">
        <v>3.0</v>
      </c>
      <c r="J179" s="74"/>
      <c r="K179" s="85">
        <v>180.0</v>
      </c>
      <c r="L179" s="87">
        <v>0.0</v>
      </c>
      <c r="M179" s="87">
        <v>0.0</v>
      </c>
      <c r="N179" s="74"/>
    </row>
    <row r="180">
      <c r="A180" s="81">
        <v>131201.0</v>
      </c>
      <c r="B180" s="82" t="s">
        <v>3373</v>
      </c>
      <c r="C180" s="83">
        <v>274.0</v>
      </c>
      <c r="D180" s="83">
        <v>254.0</v>
      </c>
      <c r="E180" s="83">
        <v>2.1</v>
      </c>
      <c r="F180" s="82" t="s">
        <v>3173</v>
      </c>
      <c r="G180" s="83" t="s">
        <v>379</v>
      </c>
      <c r="H180" s="84">
        <v>0.15</v>
      </c>
      <c r="I180" s="83">
        <v>3.0</v>
      </c>
      <c r="J180" s="74"/>
      <c r="K180" s="85">
        <v>120.952381</v>
      </c>
      <c r="L180" s="87">
        <v>0.0</v>
      </c>
      <c r="M180" s="87">
        <v>0.0</v>
      </c>
      <c r="N180" s="74"/>
    </row>
    <row r="181">
      <c r="A181" s="81">
        <v>131301.0</v>
      </c>
      <c r="B181" s="82" t="s">
        <v>3374</v>
      </c>
      <c r="C181" s="83">
        <v>1206.0</v>
      </c>
      <c r="D181" s="83">
        <v>1136.0</v>
      </c>
      <c r="E181" s="83">
        <v>3.8</v>
      </c>
      <c r="F181" s="82" t="s">
        <v>3180</v>
      </c>
      <c r="G181" s="83" t="s">
        <v>379</v>
      </c>
      <c r="H181" s="84">
        <v>0.07</v>
      </c>
      <c r="I181" s="83">
        <v>3.0</v>
      </c>
      <c r="J181" s="74"/>
      <c r="K181" s="85">
        <v>298.9473684</v>
      </c>
      <c r="L181" s="86" t="s">
        <v>3145</v>
      </c>
      <c r="M181" s="86" t="s">
        <v>3137</v>
      </c>
      <c r="N181" s="74"/>
    </row>
    <row r="182">
      <c r="A182" s="81">
        <v>131302.0</v>
      </c>
      <c r="B182" s="82" t="s">
        <v>3375</v>
      </c>
      <c r="C182" s="83">
        <v>2250.0</v>
      </c>
      <c r="D182" s="83">
        <v>2647.0</v>
      </c>
      <c r="E182" s="83">
        <v>6.5</v>
      </c>
      <c r="F182" s="82" t="s">
        <v>3173</v>
      </c>
      <c r="G182" s="83" t="s">
        <v>379</v>
      </c>
      <c r="H182" s="84">
        <v>0.07</v>
      </c>
      <c r="I182" s="83">
        <v>3.0</v>
      </c>
      <c r="J182" s="74"/>
      <c r="K182" s="85">
        <v>407.2307692</v>
      </c>
      <c r="L182" s="86" t="s">
        <v>3145</v>
      </c>
      <c r="M182" s="86" t="s">
        <v>3137</v>
      </c>
      <c r="N182" s="74"/>
    </row>
    <row r="183">
      <c r="A183" s="81">
        <v>131432.0</v>
      </c>
      <c r="B183" s="82" t="s">
        <v>3376</v>
      </c>
      <c r="C183" s="83">
        <v>151.0</v>
      </c>
      <c r="D183" s="83">
        <v>151.0</v>
      </c>
      <c r="E183" s="83">
        <v>0.6</v>
      </c>
      <c r="F183" s="82" t="s">
        <v>3207</v>
      </c>
      <c r="G183" s="83" t="s">
        <v>379</v>
      </c>
      <c r="H183" s="84">
        <v>0.0</v>
      </c>
      <c r="I183" s="83">
        <v>2.0</v>
      </c>
      <c r="J183" s="74"/>
      <c r="K183" s="85">
        <v>251.6666667</v>
      </c>
      <c r="L183" s="87">
        <v>0.0</v>
      </c>
      <c r="M183" s="87">
        <v>0.0</v>
      </c>
      <c r="N183" s="74"/>
    </row>
    <row r="184">
      <c r="A184" s="81">
        <v>131501.0</v>
      </c>
      <c r="B184" s="82" t="s">
        <v>3377</v>
      </c>
      <c r="C184" s="83">
        <v>748.0</v>
      </c>
      <c r="D184" s="83">
        <v>690.0</v>
      </c>
      <c r="E184" s="83">
        <v>4.2</v>
      </c>
      <c r="F184" s="82" t="s">
        <v>3378</v>
      </c>
      <c r="G184" s="88"/>
      <c r="H184" s="84">
        <v>0.06</v>
      </c>
      <c r="I184" s="83">
        <v>2.0</v>
      </c>
      <c r="J184" s="74"/>
      <c r="K184" s="85">
        <v>164.2857143</v>
      </c>
      <c r="L184" s="87">
        <v>0.0</v>
      </c>
      <c r="M184" s="87">
        <v>0.0</v>
      </c>
      <c r="N184" s="74"/>
    </row>
    <row r="185">
      <c r="A185" s="81">
        <v>131601.0</v>
      </c>
      <c r="B185" s="82" t="s">
        <v>3379</v>
      </c>
      <c r="C185" s="83">
        <v>200.0</v>
      </c>
      <c r="D185" s="83">
        <v>0.0</v>
      </c>
      <c r="E185" s="83">
        <v>3.0</v>
      </c>
      <c r="F185" s="82" t="s">
        <v>3173</v>
      </c>
      <c r="G185" s="83" t="s">
        <v>379</v>
      </c>
      <c r="H185" s="84">
        <v>0.0</v>
      </c>
      <c r="I185" s="83">
        <v>3.0</v>
      </c>
      <c r="J185" s="74"/>
      <c r="K185" s="85">
        <v>0.0</v>
      </c>
      <c r="L185" s="87">
        <v>0.0</v>
      </c>
      <c r="M185" s="87">
        <v>0.0</v>
      </c>
      <c r="N185" s="74"/>
    </row>
    <row r="186">
      <c r="A186" s="81">
        <v>131801.0</v>
      </c>
      <c r="B186" s="82" t="s">
        <v>3380</v>
      </c>
      <c r="C186" s="83">
        <v>200.0</v>
      </c>
      <c r="D186" s="83">
        <v>200.0</v>
      </c>
      <c r="E186" s="83">
        <v>2.1</v>
      </c>
      <c r="F186" s="82" t="s">
        <v>3173</v>
      </c>
      <c r="G186" s="83" t="s">
        <v>379</v>
      </c>
      <c r="H186" s="84">
        <v>0.1</v>
      </c>
      <c r="I186" s="83">
        <v>3.0</v>
      </c>
      <c r="J186" s="74"/>
      <c r="K186" s="85">
        <v>95.23809524</v>
      </c>
      <c r="L186" s="86" t="s">
        <v>3136</v>
      </c>
      <c r="M186" s="86" t="s">
        <v>3137</v>
      </c>
      <c r="N186" s="74"/>
    </row>
    <row r="187">
      <c r="A187" s="81">
        <v>133001.0</v>
      </c>
      <c r="B187" s="82" t="s">
        <v>3381</v>
      </c>
      <c r="C187" s="83">
        <v>366.0</v>
      </c>
      <c r="D187" s="83">
        <v>301.0</v>
      </c>
      <c r="E187" s="83">
        <v>2.0</v>
      </c>
      <c r="F187" s="82" t="s">
        <v>3173</v>
      </c>
      <c r="G187" s="83" t="s">
        <v>379</v>
      </c>
      <c r="H187" s="84">
        <v>0.11</v>
      </c>
      <c r="I187" s="83">
        <v>3.0</v>
      </c>
      <c r="J187" s="74"/>
      <c r="K187" s="85">
        <v>150.5</v>
      </c>
      <c r="L187" s="86" t="s">
        <v>3136</v>
      </c>
      <c r="M187" s="86" t="s">
        <v>3137</v>
      </c>
      <c r="N187" s="74"/>
    </row>
    <row r="188">
      <c r="A188" s="81">
        <v>140001.0</v>
      </c>
      <c r="B188" s="82" t="s">
        <v>3382</v>
      </c>
      <c r="C188" s="83">
        <v>694.0</v>
      </c>
      <c r="D188" s="83">
        <v>577.0</v>
      </c>
      <c r="E188" s="83">
        <v>3.8</v>
      </c>
      <c r="F188" s="82" t="s">
        <v>3261</v>
      </c>
      <c r="G188" s="83" t="s">
        <v>379</v>
      </c>
      <c r="H188" s="84">
        <v>0.0</v>
      </c>
      <c r="I188" s="83">
        <v>3.0</v>
      </c>
      <c r="J188" s="74"/>
      <c r="K188" s="85">
        <v>151.8421053</v>
      </c>
      <c r="L188" s="86" t="s">
        <v>3383</v>
      </c>
      <c r="M188" s="86" t="s">
        <v>3384</v>
      </c>
      <c r="N188" s="74"/>
    </row>
    <row r="189">
      <c r="A189" s="81">
        <v>140101.0</v>
      </c>
      <c r="B189" s="82" t="s">
        <v>3385</v>
      </c>
      <c r="C189" s="83">
        <v>200.0</v>
      </c>
      <c r="D189" s="83">
        <v>0.0</v>
      </c>
      <c r="E189" s="83">
        <v>3.0</v>
      </c>
      <c r="F189" s="82" t="s">
        <v>3261</v>
      </c>
      <c r="G189" s="83" t="s">
        <v>379</v>
      </c>
      <c r="H189" s="84">
        <v>0.0</v>
      </c>
      <c r="I189" s="83">
        <v>3.0</v>
      </c>
      <c r="J189" s="74"/>
      <c r="K189" s="85">
        <v>0.0</v>
      </c>
      <c r="L189" s="87">
        <v>0.0</v>
      </c>
      <c r="M189" s="87">
        <v>0.0</v>
      </c>
      <c r="N189" s="74"/>
    </row>
    <row r="190">
      <c r="A190" s="81">
        <v>140201.0</v>
      </c>
      <c r="B190" s="82" t="s">
        <v>3386</v>
      </c>
      <c r="C190" s="88"/>
      <c r="D190" s="83">
        <v>906.0</v>
      </c>
      <c r="E190" s="83">
        <v>2.5</v>
      </c>
      <c r="F190" s="82" t="s">
        <v>3261</v>
      </c>
      <c r="G190" s="83" t="s">
        <v>379</v>
      </c>
      <c r="H190" s="84">
        <v>0.02</v>
      </c>
      <c r="I190" s="83">
        <v>3.0</v>
      </c>
      <c r="J190" s="74"/>
      <c r="K190" s="85">
        <v>362.4</v>
      </c>
      <c r="L190" s="86" t="s">
        <v>3164</v>
      </c>
      <c r="M190" s="87">
        <v>0.0</v>
      </c>
      <c r="N190" s="74"/>
    </row>
    <row r="191">
      <c r="A191" s="81">
        <v>140301.0</v>
      </c>
      <c r="B191" s="82" t="s">
        <v>3387</v>
      </c>
      <c r="C191" s="83">
        <v>550.0</v>
      </c>
      <c r="D191" s="83">
        <v>0.0</v>
      </c>
      <c r="E191" s="83">
        <v>3.0</v>
      </c>
      <c r="F191" s="82" t="s">
        <v>3173</v>
      </c>
      <c r="G191" s="83" t="s">
        <v>379</v>
      </c>
      <c r="H191" s="84">
        <v>0.0</v>
      </c>
      <c r="I191" s="83">
        <v>3.0</v>
      </c>
      <c r="J191" s="74"/>
      <c r="K191" s="85">
        <v>0.0</v>
      </c>
      <c r="L191" s="87">
        <v>0.0</v>
      </c>
      <c r="M191" s="87">
        <v>0.0</v>
      </c>
      <c r="N191" s="74"/>
    </row>
    <row r="192">
      <c r="A192" s="81">
        <v>140501.0</v>
      </c>
      <c r="B192" s="82" t="s">
        <v>3388</v>
      </c>
      <c r="C192" s="83">
        <v>550.0</v>
      </c>
      <c r="D192" s="83">
        <v>396.0</v>
      </c>
      <c r="E192" s="83">
        <v>1.8</v>
      </c>
      <c r="F192" s="82" t="s">
        <v>3173</v>
      </c>
      <c r="G192" s="83" t="s">
        <v>379</v>
      </c>
      <c r="H192" s="84">
        <v>0.0</v>
      </c>
      <c r="I192" s="83">
        <v>3.0</v>
      </c>
      <c r="J192" s="74"/>
      <c r="K192" s="85">
        <v>220.0</v>
      </c>
      <c r="L192" s="87">
        <v>0.0</v>
      </c>
      <c r="M192" s="87">
        <v>0.0</v>
      </c>
      <c r="N192" s="74"/>
    </row>
    <row r="193">
      <c r="A193" s="81">
        <v>140601.0</v>
      </c>
      <c r="B193" s="82" t="s">
        <v>3389</v>
      </c>
      <c r="C193" s="83">
        <v>96.0</v>
      </c>
      <c r="D193" s="83">
        <v>207.0</v>
      </c>
      <c r="E193" s="83">
        <v>1.5</v>
      </c>
      <c r="F193" s="82" t="s">
        <v>3201</v>
      </c>
      <c r="G193" s="83" t="s">
        <v>379</v>
      </c>
      <c r="H193" s="84">
        <v>0.0</v>
      </c>
      <c r="I193" s="83">
        <v>2.0</v>
      </c>
      <c r="J193" s="74"/>
      <c r="K193" s="85">
        <v>138.0</v>
      </c>
      <c r="L193" s="87">
        <v>0.0</v>
      </c>
      <c r="M193" s="87">
        <v>0.0</v>
      </c>
      <c r="N193" s="74"/>
    </row>
    <row r="194">
      <c r="A194" s="81">
        <v>141001.0</v>
      </c>
      <c r="B194" s="82" t="s">
        <v>3390</v>
      </c>
      <c r="C194" s="83">
        <v>720.0</v>
      </c>
      <c r="D194" s="83">
        <v>1368.0</v>
      </c>
      <c r="E194" s="83">
        <v>5.9</v>
      </c>
      <c r="F194" s="82" t="s">
        <v>3261</v>
      </c>
      <c r="G194" s="83" t="s">
        <v>379</v>
      </c>
      <c r="H194" s="84">
        <v>0.14</v>
      </c>
      <c r="I194" s="83">
        <v>3.0</v>
      </c>
      <c r="J194" s="74"/>
      <c r="K194" s="85">
        <v>231.8644068</v>
      </c>
      <c r="L194" s="86" t="s">
        <v>3217</v>
      </c>
      <c r="M194" s="86" t="s">
        <v>3391</v>
      </c>
      <c r="N194" s="74"/>
    </row>
    <row r="195">
      <c r="A195" s="81">
        <v>141008.0</v>
      </c>
      <c r="B195" s="82" t="s">
        <v>3392</v>
      </c>
      <c r="C195" s="83">
        <v>720.0</v>
      </c>
      <c r="D195" s="83">
        <v>324.0</v>
      </c>
      <c r="E195" s="83">
        <v>1.7</v>
      </c>
      <c r="F195" s="82" t="s">
        <v>3173</v>
      </c>
      <c r="G195" s="83" t="s">
        <v>379</v>
      </c>
      <c r="H195" s="84">
        <v>0.11</v>
      </c>
      <c r="I195" s="83">
        <v>3.0</v>
      </c>
      <c r="J195" s="74"/>
      <c r="K195" s="85">
        <v>190.5882353</v>
      </c>
      <c r="L195" s="86" t="s">
        <v>3268</v>
      </c>
      <c r="M195" s="86" t="s">
        <v>3137</v>
      </c>
      <c r="N195" s="74"/>
    </row>
    <row r="196">
      <c r="A196" s="81">
        <v>141011.0</v>
      </c>
      <c r="B196" s="82" t="s">
        <v>3393</v>
      </c>
      <c r="C196" s="83">
        <v>720.0</v>
      </c>
      <c r="D196" s="83">
        <v>0.0</v>
      </c>
      <c r="E196" s="83">
        <v>3.0</v>
      </c>
      <c r="F196" s="82" t="s">
        <v>3261</v>
      </c>
      <c r="G196" s="83" t="s">
        <v>379</v>
      </c>
      <c r="H196" s="84">
        <v>0.0</v>
      </c>
      <c r="I196" s="83">
        <v>3.0</v>
      </c>
      <c r="J196" s="74"/>
      <c r="K196" s="85">
        <v>0.0</v>
      </c>
      <c r="L196" s="87">
        <v>0.0</v>
      </c>
      <c r="M196" s="87">
        <v>0.0</v>
      </c>
      <c r="N196" s="74"/>
    </row>
    <row r="197">
      <c r="A197" s="81">
        <v>141101.0</v>
      </c>
      <c r="B197" s="82" t="s">
        <v>3394</v>
      </c>
      <c r="C197" s="83">
        <v>192.0</v>
      </c>
      <c r="D197" s="83">
        <v>364.0</v>
      </c>
      <c r="E197" s="83">
        <v>2.1</v>
      </c>
      <c r="F197" s="82" t="s">
        <v>3173</v>
      </c>
      <c r="G197" s="83" t="s">
        <v>379</v>
      </c>
      <c r="H197" s="84">
        <v>0.12</v>
      </c>
      <c r="I197" s="83">
        <v>3.0</v>
      </c>
      <c r="J197" s="74"/>
      <c r="K197" s="85">
        <v>173.3333333</v>
      </c>
      <c r="L197" s="86" t="s">
        <v>3148</v>
      </c>
      <c r="M197" s="86" t="s">
        <v>3137</v>
      </c>
      <c r="N197" s="74"/>
    </row>
    <row r="198">
      <c r="A198" s="81">
        <v>141501.0</v>
      </c>
      <c r="B198" s="82" t="s">
        <v>3395</v>
      </c>
      <c r="C198" s="83">
        <v>165.0</v>
      </c>
      <c r="D198" s="83">
        <v>275.0</v>
      </c>
      <c r="E198" s="83">
        <v>1.8</v>
      </c>
      <c r="F198" s="82" t="s">
        <v>3173</v>
      </c>
      <c r="G198" s="83" t="s">
        <v>379</v>
      </c>
      <c r="H198" s="84">
        <v>0.03</v>
      </c>
      <c r="I198" s="83">
        <v>3.0</v>
      </c>
      <c r="J198" s="74"/>
      <c r="K198" s="85">
        <v>152.7777778</v>
      </c>
      <c r="L198" s="86" t="s">
        <v>3136</v>
      </c>
      <c r="M198" s="86" t="s">
        <v>3391</v>
      </c>
      <c r="N198" s="74"/>
    </row>
    <row r="199">
      <c r="A199" s="81">
        <v>141601.0</v>
      </c>
      <c r="B199" s="82" t="s">
        <v>3396</v>
      </c>
      <c r="C199" s="83">
        <v>110.0</v>
      </c>
      <c r="D199" s="83">
        <v>447.0</v>
      </c>
      <c r="E199" s="83">
        <v>2.0</v>
      </c>
      <c r="F199" s="82" t="s">
        <v>3261</v>
      </c>
      <c r="G199" s="83" t="s">
        <v>3397</v>
      </c>
      <c r="H199" s="84">
        <v>0.02</v>
      </c>
      <c r="I199" s="83">
        <v>2.0</v>
      </c>
      <c r="J199" s="74"/>
      <c r="K199" s="85">
        <v>223.5</v>
      </c>
      <c r="L199" s="86" t="s">
        <v>3160</v>
      </c>
      <c r="M199" s="86" t="s">
        <v>3398</v>
      </c>
      <c r="N199" s="74"/>
    </row>
    <row r="200">
      <c r="A200" s="81">
        <v>141701.0</v>
      </c>
      <c r="B200" s="82" t="s">
        <v>3399</v>
      </c>
      <c r="C200" s="83">
        <v>720.0</v>
      </c>
      <c r="D200" s="83">
        <v>0.0</v>
      </c>
      <c r="E200" s="83">
        <v>3.0</v>
      </c>
      <c r="F200" s="82" t="s">
        <v>3173</v>
      </c>
      <c r="G200" s="83" t="s">
        <v>379</v>
      </c>
      <c r="H200" s="84">
        <v>0.0</v>
      </c>
      <c r="I200" s="83">
        <v>3.0</v>
      </c>
      <c r="J200" s="74"/>
      <c r="K200" s="85">
        <v>0.0</v>
      </c>
      <c r="L200" s="87">
        <v>0.0</v>
      </c>
      <c r="M200" s="87">
        <v>0.0</v>
      </c>
      <c r="N200" s="74"/>
    </row>
    <row r="201">
      <c r="A201" s="81">
        <v>141901.0</v>
      </c>
      <c r="B201" s="82" t="s">
        <v>3400</v>
      </c>
      <c r="C201" s="83">
        <v>660.0</v>
      </c>
      <c r="D201" s="83">
        <v>633.0</v>
      </c>
      <c r="E201" s="83">
        <v>3.7</v>
      </c>
      <c r="F201" s="82" t="s">
        <v>3261</v>
      </c>
      <c r="G201" s="83" t="s">
        <v>379</v>
      </c>
      <c r="H201" s="84">
        <v>0.06</v>
      </c>
      <c r="I201" s="83">
        <v>3.0</v>
      </c>
      <c r="J201" s="74"/>
      <c r="K201" s="85">
        <v>171.0810811</v>
      </c>
      <c r="L201" s="87">
        <v>0.0</v>
      </c>
      <c r="M201" s="87">
        <v>0.0</v>
      </c>
      <c r="N201" s="74"/>
    </row>
    <row r="202">
      <c r="A202" s="81">
        <v>142001.0</v>
      </c>
      <c r="B202" s="82" t="s">
        <v>3401</v>
      </c>
      <c r="C202" s="83">
        <v>390.0</v>
      </c>
      <c r="D202" s="83">
        <v>0.0</v>
      </c>
      <c r="E202" s="83">
        <v>3.0</v>
      </c>
      <c r="F202" s="82" t="s">
        <v>3220</v>
      </c>
      <c r="G202" s="83" t="s">
        <v>379</v>
      </c>
      <c r="H202" s="84">
        <v>0.0</v>
      </c>
      <c r="I202" s="83">
        <v>3.0</v>
      </c>
      <c r="J202" s="74"/>
      <c r="K202" s="85">
        <v>0.0</v>
      </c>
      <c r="L202" s="87">
        <v>0.0</v>
      </c>
      <c r="M202" s="87">
        <v>0.0</v>
      </c>
      <c r="N202" s="74"/>
    </row>
    <row r="203">
      <c r="A203" s="81">
        <v>142101.0</v>
      </c>
      <c r="B203" s="82" t="s">
        <v>3402</v>
      </c>
      <c r="C203" s="83">
        <v>1000.0</v>
      </c>
      <c r="D203" s="83">
        <v>223.0</v>
      </c>
      <c r="E203" s="83">
        <v>1.9</v>
      </c>
      <c r="F203" s="82" t="s">
        <v>3261</v>
      </c>
      <c r="G203" s="83" t="s">
        <v>379</v>
      </c>
      <c r="H203" s="84">
        <v>0.17</v>
      </c>
      <c r="I203" s="83">
        <v>3.0</v>
      </c>
      <c r="J203" s="74"/>
      <c r="K203" s="85">
        <v>117.3684211</v>
      </c>
      <c r="L203" s="87">
        <v>0.0</v>
      </c>
      <c r="M203" s="87">
        <v>0.0</v>
      </c>
      <c r="N203" s="74"/>
    </row>
    <row r="204">
      <c r="A204" s="81">
        <v>142301.0</v>
      </c>
      <c r="B204" s="82" t="s">
        <v>3403</v>
      </c>
      <c r="C204" s="83">
        <v>392.0</v>
      </c>
      <c r="D204" s="83">
        <v>242.0</v>
      </c>
      <c r="E204" s="83">
        <v>5.0</v>
      </c>
      <c r="F204" s="82" t="s">
        <v>3261</v>
      </c>
      <c r="G204" s="83" t="s">
        <v>379</v>
      </c>
      <c r="H204" s="84">
        <v>0.41</v>
      </c>
      <c r="I204" s="83">
        <v>3.0</v>
      </c>
      <c r="J204" s="74"/>
      <c r="K204" s="85">
        <v>48.4</v>
      </c>
      <c r="L204" s="86" t="s">
        <v>3268</v>
      </c>
      <c r="M204" s="87">
        <v>0.0</v>
      </c>
      <c r="N204" s="74"/>
    </row>
    <row r="205">
      <c r="A205" s="81">
        <v>142401.0</v>
      </c>
      <c r="B205" s="82" t="s">
        <v>3404</v>
      </c>
      <c r="C205" s="83">
        <v>110.0</v>
      </c>
      <c r="D205" s="83">
        <v>0.0</v>
      </c>
      <c r="E205" s="83">
        <v>3.0</v>
      </c>
      <c r="F205" s="82" t="s">
        <v>3261</v>
      </c>
      <c r="G205" s="83" t="s">
        <v>379</v>
      </c>
      <c r="H205" s="84">
        <v>0.0</v>
      </c>
      <c r="I205" s="83">
        <v>3.0</v>
      </c>
      <c r="J205" s="74"/>
      <c r="K205" s="85">
        <v>0.0</v>
      </c>
      <c r="L205" s="87">
        <v>0.0</v>
      </c>
      <c r="M205" s="87">
        <v>0.0</v>
      </c>
      <c r="N205" s="74"/>
    </row>
    <row r="206">
      <c r="A206" s="81">
        <v>142701.0</v>
      </c>
      <c r="B206" s="82" t="s">
        <v>3405</v>
      </c>
      <c r="C206" s="83">
        <v>392.0</v>
      </c>
      <c r="D206" s="83">
        <v>330.0</v>
      </c>
      <c r="E206" s="83">
        <v>3.3</v>
      </c>
      <c r="F206" s="82" t="s">
        <v>3261</v>
      </c>
      <c r="G206" s="83" t="s">
        <v>379</v>
      </c>
      <c r="H206" s="84">
        <v>0.22</v>
      </c>
      <c r="I206" s="83">
        <v>3.0</v>
      </c>
      <c r="J206" s="74"/>
      <c r="K206" s="85">
        <v>100.0</v>
      </c>
      <c r="L206" s="86" t="s">
        <v>3244</v>
      </c>
      <c r="M206" s="86" t="s">
        <v>3406</v>
      </c>
      <c r="N206" s="74"/>
    </row>
    <row r="207">
      <c r="A207" s="81">
        <v>143101.0</v>
      </c>
      <c r="B207" s="91" t="s">
        <v>3407</v>
      </c>
      <c r="C207" s="83">
        <v>400.0</v>
      </c>
      <c r="D207" s="83">
        <v>0.0</v>
      </c>
      <c r="E207" s="83">
        <v>3.0</v>
      </c>
      <c r="F207" s="82" t="s">
        <v>3173</v>
      </c>
      <c r="G207" s="83" t="s">
        <v>379</v>
      </c>
      <c r="H207" s="84">
        <v>0.0</v>
      </c>
      <c r="I207" s="83">
        <v>3.0</v>
      </c>
      <c r="J207" s="74"/>
      <c r="K207" s="85">
        <v>0.0</v>
      </c>
      <c r="L207" s="87">
        <v>0.0</v>
      </c>
      <c r="M207" s="87">
        <v>0.0</v>
      </c>
      <c r="N207" s="74"/>
    </row>
    <row r="208">
      <c r="A208" s="81">
        <v>143201.0</v>
      </c>
      <c r="B208" s="82" t="s">
        <v>3408</v>
      </c>
      <c r="C208" s="83">
        <v>937.0</v>
      </c>
      <c r="D208" s="83">
        <v>808.0</v>
      </c>
      <c r="E208" s="83">
        <v>2.8</v>
      </c>
      <c r="F208" s="82" t="s">
        <v>3261</v>
      </c>
      <c r="G208" s="83" t="s">
        <v>3170</v>
      </c>
      <c r="H208" s="84">
        <v>0.0</v>
      </c>
      <c r="I208" s="83">
        <v>2.0</v>
      </c>
      <c r="J208" s="74"/>
      <c r="K208" s="85">
        <v>288.5714286</v>
      </c>
      <c r="L208" s="86" t="s">
        <v>3136</v>
      </c>
      <c r="M208" s="86" t="s">
        <v>3391</v>
      </c>
      <c r="N208" s="74"/>
    </row>
    <row r="209">
      <c r="A209" s="81">
        <v>143301.0</v>
      </c>
      <c r="B209" s="82" t="s">
        <v>3409</v>
      </c>
      <c r="C209" s="83">
        <v>392.0</v>
      </c>
      <c r="D209" s="83">
        <v>0.0</v>
      </c>
      <c r="E209" s="83">
        <v>3.0</v>
      </c>
      <c r="F209" s="82" t="s">
        <v>3261</v>
      </c>
      <c r="G209" s="83" t="s">
        <v>379</v>
      </c>
      <c r="H209" s="84">
        <v>0.0</v>
      </c>
      <c r="I209" s="83">
        <v>3.0</v>
      </c>
      <c r="J209" s="74"/>
      <c r="K209" s="85">
        <v>0.0</v>
      </c>
      <c r="L209" s="87">
        <v>0.0</v>
      </c>
      <c r="M209" s="87">
        <v>0.0</v>
      </c>
      <c r="N209" s="74"/>
    </row>
    <row r="210">
      <c r="A210" s="81">
        <v>143401.0</v>
      </c>
      <c r="B210" s="82" t="s">
        <v>3410</v>
      </c>
      <c r="C210" s="83">
        <v>1000.0</v>
      </c>
      <c r="D210" s="83">
        <v>0.0</v>
      </c>
      <c r="E210" s="83">
        <v>3.0</v>
      </c>
      <c r="F210" s="82" t="s">
        <v>3261</v>
      </c>
      <c r="G210" s="83" t="s">
        <v>379</v>
      </c>
      <c r="H210" s="84">
        <v>0.0</v>
      </c>
      <c r="I210" s="83">
        <v>3.0</v>
      </c>
      <c r="J210" s="74"/>
      <c r="K210" s="85">
        <v>0.0</v>
      </c>
      <c r="L210" s="87">
        <v>0.0</v>
      </c>
      <c r="M210" s="87">
        <v>0.0</v>
      </c>
      <c r="N210" s="74"/>
    </row>
    <row r="211">
      <c r="A211" s="81">
        <v>143501.0</v>
      </c>
      <c r="B211" s="82" t="s">
        <v>3411</v>
      </c>
      <c r="C211" s="83">
        <v>1000.0</v>
      </c>
      <c r="D211" s="83">
        <v>511.0</v>
      </c>
      <c r="E211" s="83">
        <v>7.4</v>
      </c>
      <c r="F211" s="82" t="s">
        <v>3261</v>
      </c>
      <c r="G211" s="83" t="s">
        <v>379</v>
      </c>
      <c r="H211" s="84">
        <v>0.06</v>
      </c>
      <c r="I211" s="83">
        <v>3.0</v>
      </c>
      <c r="J211" s="74"/>
      <c r="K211" s="85">
        <v>69.05405405</v>
      </c>
      <c r="L211" s="86" t="s">
        <v>3212</v>
      </c>
      <c r="M211" s="86" t="s">
        <v>3391</v>
      </c>
      <c r="N211" s="74"/>
    </row>
    <row r="212">
      <c r="A212" s="81">
        <v>143509.0</v>
      </c>
      <c r="B212" s="82" t="s">
        <v>3412</v>
      </c>
      <c r="C212" s="83">
        <v>1000.0</v>
      </c>
      <c r="D212" s="83">
        <v>297.0</v>
      </c>
      <c r="E212" s="83">
        <v>2.5</v>
      </c>
      <c r="F212" s="82" t="s">
        <v>3261</v>
      </c>
      <c r="G212" s="83" t="s">
        <v>379</v>
      </c>
      <c r="H212" s="84">
        <v>0.09</v>
      </c>
      <c r="I212" s="83">
        <v>3.0</v>
      </c>
      <c r="J212" s="74"/>
      <c r="K212" s="85">
        <v>118.8</v>
      </c>
      <c r="L212" s="86" t="s">
        <v>3244</v>
      </c>
      <c r="M212" s="86" t="s">
        <v>3391</v>
      </c>
      <c r="N212" s="74"/>
    </row>
    <row r="213">
      <c r="A213" s="81">
        <v>143601.0</v>
      </c>
      <c r="B213" s="82" t="s">
        <v>3413</v>
      </c>
      <c r="C213" s="83">
        <v>1000.0</v>
      </c>
      <c r="D213" s="83">
        <v>0.0</v>
      </c>
      <c r="E213" s="83">
        <v>3.0</v>
      </c>
      <c r="F213" s="82" t="s">
        <v>3261</v>
      </c>
      <c r="G213" s="83" t="s">
        <v>379</v>
      </c>
      <c r="H213" s="84">
        <v>0.0</v>
      </c>
      <c r="I213" s="83">
        <v>3.0</v>
      </c>
      <c r="J213" s="74"/>
      <c r="K213" s="85">
        <v>0.0</v>
      </c>
      <c r="L213" s="87">
        <v>0.0</v>
      </c>
      <c r="M213" s="87">
        <v>0.0</v>
      </c>
      <c r="N213" s="74"/>
    </row>
    <row r="214">
      <c r="A214" s="81">
        <v>145001.0</v>
      </c>
      <c r="B214" s="82" t="s">
        <v>3414</v>
      </c>
      <c r="C214" s="83">
        <v>165.0</v>
      </c>
      <c r="D214" s="83">
        <v>535.0</v>
      </c>
      <c r="E214" s="83">
        <v>2.8</v>
      </c>
      <c r="F214" s="82" t="s">
        <v>3144</v>
      </c>
      <c r="G214" s="89" t="s">
        <v>3199</v>
      </c>
      <c r="H214" s="84">
        <v>0.05</v>
      </c>
      <c r="I214" s="83">
        <v>3.0</v>
      </c>
      <c r="J214" s="74"/>
      <c r="K214" s="85">
        <v>191.0714286</v>
      </c>
      <c r="L214" s="86" t="s">
        <v>3164</v>
      </c>
      <c r="M214" s="86" t="s">
        <v>3384</v>
      </c>
      <c r="N214" s="74"/>
    </row>
    <row r="215">
      <c r="A215" s="81">
        <v>145101.0</v>
      </c>
      <c r="B215" s="82" t="s">
        <v>3415</v>
      </c>
      <c r="C215" s="83">
        <v>330.0</v>
      </c>
      <c r="D215" s="83">
        <v>267.0</v>
      </c>
      <c r="E215" s="83">
        <v>2.6</v>
      </c>
      <c r="F215" s="82" t="s">
        <v>3416</v>
      </c>
      <c r="G215" s="83" t="s">
        <v>3417</v>
      </c>
      <c r="H215" s="84">
        <v>0.07</v>
      </c>
      <c r="I215" s="83">
        <v>4.0</v>
      </c>
      <c r="J215" s="74"/>
      <c r="K215" s="85">
        <v>102.6923077</v>
      </c>
      <c r="L215" s="86" t="s">
        <v>3136</v>
      </c>
      <c r="M215" s="86" t="s">
        <v>3384</v>
      </c>
      <c r="N215" s="74"/>
    </row>
    <row r="216">
      <c r="A216" s="81">
        <v>145201.0</v>
      </c>
      <c r="B216" s="82" t="s">
        <v>3418</v>
      </c>
      <c r="C216" s="83">
        <v>110.0</v>
      </c>
      <c r="D216" s="83">
        <v>373.0</v>
      </c>
      <c r="E216" s="83">
        <v>3.0</v>
      </c>
      <c r="F216" s="82" t="s">
        <v>3416</v>
      </c>
      <c r="G216" s="83" t="s">
        <v>379</v>
      </c>
      <c r="H216" s="84">
        <v>0.06</v>
      </c>
      <c r="I216" s="83">
        <v>3.0</v>
      </c>
      <c r="J216" s="74"/>
      <c r="K216" s="85">
        <v>124.3333333</v>
      </c>
      <c r="L216" s="86" t="s">
        <v>3419</v>
      </c>
      <c r="M216" s="86" t="s">
        <v>3384</v>
      </c>
      <c r="N216" s="74"/>
    </row>
    <row r="217">
      <c r="A217" s="81">
        <v>145301.0</v>
      </c>
      <c r="B217" s="82" t="s">
        <v>3420</v>
      </c>
      <c r="C217" s="83">
        <v>592.0</v>
      </c>
      <c r="D217" s="83">
        <v>3012.0</v>
      </c>
      <c r="E217" s="83">
        <v>5.1</v>
      </c>
      <c r="F217" s="82" t="s">
        <v>3144</v>
      </c>
      <c r="G217" s="89" t="s">
        <v>3199</v>
      </c>
      <c r="H217" s="84">
        <v>0.05</v>
      </c>
      <c r="I217" s="83">
        <v>1.0</v>
      </c>
      <c r="J217" s="74"/>
      <c r="K217" s="85">
        <v>590.5882353</v>
      </c>
      <c r="L217" s="86" t="s">
        <v>3136</v>
      </c>
      <c r="M217" s="86" t="s">
        <v>3137</v>
      </c>
      <c r="N217" s="74"/>
    </row>
    <row r="218">
      <c r="A218" s="81">
        <v>145302.0</v>
      </c>
      <c r="B218" s="82" t="s">
        <v>3421</v>
      </c>
      <c r="C218" s="83">
        <v>592.0</v>
      </c>
      <c r="D218" s="83">
        <v>0.0</v>
      </c>
      <c r="E218" s="83">
        <v>3.0</v>
      </c>
      <c r="F218" s="82" t="s">
        <v>3144</v>
      </c>
      <c r="G218" s="89" t="s">
        <v>3199</v>
      </c>
      <c r="H218" s="84">
        <v>0.0</v>
      </c>
      <c r="I218" s="83">
        <v>3.0</v>
      </c>
      <c r="J218" s="74"/>
      <c r="K218" s="85">
        <v>0.0</v>
      </c>
      <c r="L218" s="87">
        <v>0.0</v>
      </c>
      <c r="M218" s="87">
        <v>0.0</v>
      </c>
      <c r="N218" s="74"/>
    </row>
    <row r="219">
      <c r="A219" s="81">
        <v>145401.0</v>
      </c>
      <c r="B219" s="82" t="s">
        <v>3422</v>
      </c>
      <c r="C219" s="83">
        <v>1000.0</v>
      </c>
      <c r="D219" s="83">
        <v>1712.0</v>
      </c>
      <c r="E219" s="83">
        <v>4.2</v>
      </c>
      <c r="F219" s="82" t="s">
        <v>3144</v>
      </c>
      <c r="G219" s="89" t="s">
        <v>3199</v>
      </c>
      <c r="H219" s="84">
        <v>0.08</v>
      </c>
      <c r="I219" s="83">
        <v>3.0</v>
      </c>
      <c r="J219" s="74"/>
      <c r="K219" s="85">
        <v>407.6190476</v>
      </c>
      <c r="L219" s="86" t="s">
        <v>3167</v>
      </c>
      <c r="M219" s="86" t="s">
        <v>3161</v>
      </c>
      <c r="N219" s="74"/>
    </row>
    <row r="220">
      <c r="A220" s="81">
        <v>145601.0</v>
      </c>
      <c r="B220" s="82" t="s">
        <v>3423</v>
      </c>
      <c r="C220" s="83">
        <v>55.0</v>
      </c>
      <c r="D220" s="83">
        <v>169.0</v>
      </c>
      <c r="E220" s="83">
        <v>1.8</v>
      </c>
      <c r="F220" s="82" t="s">
        <v>3416</v>
      </c>
      <c r="G220" s="83" t="s">
        <v>379</v>
      </c>
      <c r="H220" s="84">
        <v>0.25</v>
      </c>
      <c r="I220" s="83">
        <v>2.0</v>
      </c>
      <c r="J220" s="74"/>
      <c r="K220" s="85">
        <v>93.88888889</v>
      </c>
      <c r="L220" s="87">
        <v>0.0</v>
      </c>
      <c r="M220" s="87">
        <v>0.0</v>
      </c>
      <c r="N220" s="74"/>
    </row>
    <row r="221">
      <c r="A221" s="81">
        <v>145701.0</v>
      </c>
      <c r="B221" s="82" t="s">
        <v>3424</v>
      </c>
      <c r="C221" s="83">
        <v>192.0</v>
      </c>
      <c r="D221" s="83">
        <v>686.0</v>
      </c>
      <c r="E221" s="83">
        <v>3.8</v>
      </c>
      <c r="F221" s="82" t="s">
        <v>3144</v>
      </c>
      <c r="G221" s="89" t="s">
        <v>3199</v>
      </c>
      <c r="H221" s="84">
        <v>0.27</v>
      </c>
      <c r="I221" s="83">
        <v>3.0</v>
      </c>
      <c r="J221" s="74"/>
      <c r="K221" s="85">
        <v>180.5263158</v>
      </c>
      <c r="L221" s="86" t="s">
        <v>3164</v>
      </c>
      <c r="M221" s="86" t="s">
        <v>3161</v>
      </c>
      <c r="N221" s="74"/>
    </row>
    <row r="222">
      <c r="A222" s="81">
        <v>145901.0</v>
      </c>
      <c r="B222" s="82" t="s">
        <v>3425</v>
      </c>
      <c r="C222" s="83">
        <v>1000.0</v>
      </c>
      <c r="D222" s="83">
        <v>901.0</v>
      </c>
      <c r="E222" s="83">
        <v>2.8</v>
      </c>
      <c r="F222" s="82" t="s">
        <v>3144</v>
      </c>
      <c r="G222" s="89" t="s">
        <v>3199</v>
      </c>
      <c r="H222" s="84">
        <v>0.11</v>
      </c>
      <c r="I222" s="83">
        <v>3.0</v>
      </c>
      <c r="J222" s="74"/>
      <c r="K222" s="85">
        <v>321.7857143</v>
      </c>
      <c r="L222" s="86" t="s">
        <v>3244</v>
      </c>
      <c r="M222" s="86" t="s">
        <v>3406</v>
      </c>
      <c r="N222" s="74"/>
    </row>
    <row r="223">
      <c r="A223" s="81">
        <v>146001.0</v>
      </c>
      <c r="B223" s="82" t="s">
        <v>3426</v>
      </c>
      <c r="C223" s="83">
        <v>1000.0</v>
      </c>
      <c r="D223" s="83">
        <v>1561.0</v>
      </c>
      <c r="E223" s="83">
        <v>3.6</v>
      </c>
      <c r="F223" s="82" t="s">
        <v>3144</v>
      </c>
      <c r="G223" s="89" t="s">
        <v>3199</v>
      </c>
      <c r="H223" s="84">
        <v>0.08</v>
      </c>
      <c r="I223" s="83">
        <v>1.0</v>
      </c>
      <c r="J223" s="74"/>
      <c r="K223" s="85">
        <v>433.6111111</v>
      </c>
      <c r="L223" s="86" t="s">
        <v>3136</v>
      </c>
      <c r="M223" s="86" t="s">
        <v>3161</v>
      </c>
      <c r="N223" s="74"/>
    </row>
    <row r="224">
      <c r="A224" s="81">
        <v>146101.0</v>
      </c>
      <c r="B224" s="82" t="s">
        <v>3427</v>
      </c>
      <c r="C224" s="83">
        <v>192.0</v>
      </c>
      <c r="D224" s="83">
        <v>805.0</v>
      </c>
      <c r="E224" s="83">
        <v>6.4</v>
      </c>
      <c r="F224" s="82" t="s">
        <v>3144</v>
      </c>
      <c r="G224" s="89" t="s">
        <v>3199</v>
      </c>
      <c r="H224" s="84">
        <v>0.31</v>
      </c>
      <c r="I224" s="83">
        <v>3.0</v>
      </c>
      <c r="J224" s="74"/>
      <c r="K224" s="85">
        <v>125.78125</v>
      </c>
      <c r="L224" s="87">
        <v>0.0</v>
      </c>
      <c r="M224" s="87">
        <v>0.0</v>
      </c>
      <c r="N224" s="74"/>
    </row>
    <row r="225">
      <c r="A225" s="81">
        <v>146102.0</v>
      </c>
      <c r="B225" s="82" t="s">
        <v>3428</v>
      </c>
      <c r="C225" s="83">
        <v>970.0</v>
      </c>
      <c r="D225" s="83">
        <v>1357.0</v>
      </c>
      <c r="E225" s="83">
        <v>5.7</v>
      </c>
      <c r="F225" s="82" t="s">
        <v>3144</v>
      </c>
      <c r="G225" s="89" t="s">
        <v>3199</v>
      </c>
      <c r="H225" s="84">
        <v>0.23</v>
      </c>
      <c r="I225" s="83">
        <v>3.0</v>
      </c>
      <c r="J225" s="74"/>
      <c r="K225" s="85">
        <v>238.0701754</v>
      </c>
      <c r="L225" s="87">
        <v>0.0</v>
      </c>
      <c r="M225" s="87">
        <v>0.0</v>
      </c>
      <c r="N225" s="74"/>
    </row>
    <row r="226">
      <c r="A226" s="81">
        <v>146201.0</v>
      </c>
      <c r="B226" s="82" t="s">
        <v>3429</v>
      </c>
      <c r="C226" s="83">
        <v>220.0</v>
      </c>
      <c r="D226" s="83">
        <v>386.0</v>
      </c>
      <c r="E226" s="83">
        <v>3.8</v>
      </c>
      <c r="F226" s="82" t="s">
        <v>3144</v>
      </c>
      <c r="G226" s="89" t="s">
        <v>3199</v>
      </c>
      <c r="H226" s="84">
        <v>0.23</v>
      </c>
      <c r="I226" s="83">
        <v>3.0</v>
      </c>
      <c r="J226" s="74"/>
      <c r="K226" s="85">
        <v>101.5789474</v>
      </c>
      <c r="L226" s="86" t="s">
        <v>3244</v>
      </c>
      <c r="M226" s="86" t="s">
        <v>3161</v>
      </c>
      <c r="N226" s="74"/>
    </row>
    <row r="227">
      <c r="A227" s="81">
        <v>146202.0</v>
      </c>
      <c r="B227" s="82" t="s">
        <v>3430</v>
      </c>
      <c r="C227" s="83">
        <v>220.0</v>
      </c>
      <c r="D227" s="83">
        <v>200.0</v>
      </c>
      <c r="E227" s="83">
        <v>0.1</v>
      </c>
      <c r="F227" s="82" t="s">
        <v>3144</v>
      </c>
      <c r="G227" s="89" t="s">
        <v>3199</v>
      </c>
      <c r="H227" s="84">
        <v>0.0</v>
      </c>
      <c r="I227" s="83">
        <v>3.0</v>
      </c>
      <c r="J227" s="74"/>
      <c r="K227" s="85">
        <v>2000.0</v>
      </c>
      <c r="L227" s="87">
        <v>0.0</v>
      </c>
      <c r="M227" s="87">
        <v>0.0</v>
      </c>
      <c r="N227" s="74"/>
    </row>
    <row r="228">
      <c r="A228" s="81">
        <v>146301.0</v>
      </c>
      <c r="B228" s="82" t="s">
        <v>3431</v>
      </c>
      <c r="C228" s="83">
        <v>500.0</v>
      </c>
      <c r="D228" s="83">
        <v>630.0</v>
      </c>
      <c r="E228" s="83">
        <v>2.4</v>
      </c>
      <c r="F228" s="82" t="s">
        <v>3173</v>
      </c>
      <c r="G228" s="83" t="s">
        <v>379</v>
      </c>
      <c r="H228" s="84">
        <v>0.0</v>
      </c>
      <c r="I228" s="83">
        <v>3.0</v>
      </c>
      <c r="J228" s="74"/>
      <c r="K228" s="85">
        <v>262.5</v>
      </c>
      <c r="L228" s="87">
        <v>0.0</v>
      </c>
      <c r="M228" s="87">
        <v>0.0</v>
      </c>
      <c r="N228" s="74"/>
    </row>
    <row r="229">
      <c r="A229" s="81">
        <v>146401.0</v>
      </c>
      <c r="B229" s="82" t="s">
        <v>3432</v>
      </c>
      <c r="C229" s="83">
        <v>165.0</v>
      </c>
      <c r="D229" s="83">
        <v>153.0</v>
      </c>
      <c r="E229" s="83">
        <v>2.1</v>
      </c>
      <c r="F229" s="82" t="s">
        <v>3261</v>
      </c>
      <c r="G229" s="83" t="s">
        <v>379</v>
      </c>
      <c r="H229" s="84">
        <v>0.0</v>
      </c>
      <c r="I229" s="83">
        <v>3.0</v>
      </c>
      <c r="J229" s="74"/>
      <c r="K229" s="85">
        <v>72.85714286</v>
      </c>
      <c r="L229" s="87">
        <v>0.0</v>
      </c>
      <c r="M229" s="87">
        <v>0.0</v>
      </c>
      <c r="N229" s="74"/>
    </row>
    <row r="230">
      <c r="A230" s="81">
        <v>146501.0</v>
      </c>
      <c r="B230" s="82" t="s">
        <v>3433</v>
      </c>
      <c r="C230" s="83">
        <v>1100.0</v>
      </c>
      <c r="D230" s="83">
        <v>0.0</v>
      </c>
      <c r="E230" s="83">
        <v>3.0</v>
      </c>
      <c r="F230" s="82" t="s">
        <v>3173</v>
      </c>
      <c r="G230" s="83" t="s">
        <v>379</v>
      </c>
      <c r="H230" s="84">
        <v>0.0</v>
      </c>
      <c r="I230" s="83">
        <v>3.0</v>
      </c>
      <c r="J230" s="74"/>
      <c r="K230" s="85">
        <v>0.0</v>
      </c>
      <c r="L230" s="87">
        <v>0.0</v>
      </c>
      <c r="M230" s="87">
        <v>0.0</v>
      </c>
      <c r="N230" s="74"/>
    </row>
    <row r="231">
      <c r="A231" s="81">
        <v>147001.0</v>
      </c>
      <c r="B231" s="82" t="s">
        <v>3434</v>
      </c>
      <c r="C231" s="83">
        <v>200.0</v>
      </c>
      <c r="D231" s="83">
        <v>876.0</v>
      </c>
      <c r="E231" s="83">
        <v>3.8</v>
      </c>
      <c r="F231" s="82" t="s">
        <v>3144</v>
      </c>
      <c r="G231" s="89" t="s">
        <v>3199</v>
      </c>
      <c r="H231" s="84">
        <v>0.02</v>
      </c>
      <c r="I231" s="83">
        <v>3.0</v>
      </c>
      <c r="J231" s="74"/>
      <c r="K231" s="85">
        <v>230.5263158</v>
      </c>
      <c r="L231" s="87">
        <v>0.0</v>
      </c>
      <c r="M231" s="87">
        <v>0.0</v>
      </c>
      <c r="N231" s="74"/>
    </row>
    <row r="232">
      <c r="A232" s="81">
        <v>150001.0</v>
      </c>
      <c r="B232" s="82" t="s">
        <v>3435</v>
      </c>
      <c r="C232" s="83">
        <v>590.0</v>
      </c>
      <c r="D232" s="83">
        <v>273.0</v>
      </c>
      <c r="E232" s="83">
        <v>1.5</v>
      </c>
      <c r="F232" s="82" t="s">
        <v>3169</v>
      </c>
      <c r="G232" s="83" t="s">
        <v>379</v>
      </c>
      <c r="H232" s="84">
        <v>0.0</v>
      </c>
      <c r="I232" s="83">
        <v>2.0</v>
      </c>
      <c r="J232" s="74"/>
      <c r="K232" s="85">
        <v>182.0</v>
      </c>
      <c r="L232" s="86" t="s">
        <v>3229</v>
      </c>
      <c r="M232" s="86" t="s">
        <v>3161</v>
      </c>
      <c r="N232" s="74"/>
    </row>
    <row r="233">
      <c r="A233" s="81">
        <v>150501.0</v>
      </c>
      <c r="B233" s="82" t="s">
        <v>3436</v>
      </c>
      <c r="C233" s="83">
        <v>144.0</v>
      </c>
      <c r="D233" s="83">
        <v>196.0</v>
      </c>
      <c r="E233" s="83">
        <v>2.6</v>
      </c>
      <c r="F233" s="82" t="s">
        <v>3169</v>
      </c>
      <c r="G233" s="83" t="s">
        <v>379</v>
      </c>
      <c r="H233" s="84">
        <v>0.17</v>
      </c>
      <c r="I233" s="83">
        <v>2.0</v>
      </c>
      <c r="J233" s="74"/>
      <c r="K233" s="85">
        <v>75.38461538</v>
      </c>
      <c r="L233" s="87">
        <v>0.0</v>
      </c>
      <c r="M233" s="87">
        <v>0.0</v>
      </c>
      <c r="N233" s="74"/>
    </row>
    <row r="234">
      <c r="A234" s="81">
        <v>151001.0</v>
      </c>
      <c r="B234" s="82" t="s">
        <v>3437</v>
      </c>
      <c r="C234" s="83">
        <v>500.0</v>
      </c>
      <c r="D234" s="83">
        <v>285.0</v>
      </c>
      <c r="E234" s="83">
        <v>3.3</v>
      </c>
      <c r="F234" s="82" t="s">
        <v>3169</v>
      </c>
      <c r="G234" s="83" t="s">
        <v>379</v>
      </c>
      <c r="H234" s="84">
        <v>0.22</v>
      </c>
      <c r="I234" s="83">
        <v>2.0</v>
      </c>
      <c r="J234" s="74"/>
      <c r="K234" s="85">
        <v>86.36363636</v>
      </c>
      <c r="L234" s="86" t="s">
        <v>3136</v>
      </c>
      <c r="M234" s="86" t="s">
        <v>3137</v>
      </c>
      <c r="N234" s="74"/>
    </row>
    <row r="235">
      <c r="A235" s="81">
        <v>151101.0</v>
      </c>
      <c r="B235" s="82" t="s">
        <v>3438</v>
      </c>
      <c r="C235" s="83">
        <v>275.0</v>
      </c>
      <c r="D235" s="83">
        <v>305.0</v>
      </c>
      <c r="E235" s="83">
        <v>3.1</v>
      </c>
      <c r="F235" s="82" t="s">
        <v>3169</v>
      </c>
      <c r="G235" s="83" t="s">
        <v>379</v>
      </c>
      <c r="H235" s="84">
        <v>0.48</v>
      </c>
      <c r="I235" s="83">
        <v>2.0</v>
      </c>
      <c r="J235" s="74"/>
      <c r="K235" s="85">
        <v>98.38709677</v>
      </c>
      <c r="L235" s="86" t="s">
        <v>3136</v>
      </c>
      <c r="M235" s="86" t="s">
        <v>3137</v>
      </c>
      <c r="N235" s="74"/>
    </row>
    <row r="236">
      <c r="A236" s="81">
        <v>151301.0</v>
      </c>
      <c r="B236" s="82" t="s">
        <v>3439</v>
      </c>
      <c r="C236" s="83">
        <v>192.0</v>
      </c>
      <c r="D236" s="83">
        <v>0.0</v>
      </c>
      <c r="E236" s="83">
        <v>3.0</v>
      </c>
      <c r="F236" s="82" t="s">
        <v>3169</v>
      </c>
      <c r="G236" s="83" t="s">
        <v>379</v>
      </c>
      <c r="H236" s="84">
        <v>0.0</v>
      </c>
      <c r="I236" s="83">
        <v>2.0</v>
      </c>
      <c r="J236" s="74"/>
      <c r="K236" s="85">
        <v>0.0</v>
      </c>
      <c r="L236" s="87">
        <v>0.0</v>
      </c>
      <c r="M236" s="87">
        <v>0.0</v>
      </c>
      <c r="N236" s="74"/>
    </row>
    <row r="237">
      <c r="A237" s="81">
        <v>151801.0</v>
      </c>
      <c r="B237" s="82" t="s">
        <v>3440</v>
      </c>
      <c r="C237" s="83">
        <v>192.0</v>
      </c>
      <c r="D237" s="83">
        <v>306.0</v>
      </c>
      <c r="E237" s="83">
        <v>3.1</v>
      </c>
      <c r="F237" s="82" t="s">
        <v>3169</v>
      </c>
      <c r="G237" s="83" t="s">
        <v>379</v>
      </c>
      <c r="H237" s="84">
        <v>0.0</v>
      </c>
      <c r="I237" s="83">
        <v>2.0</v>
      </c>
      <c r="J237" s="74"/>
      <c r="K237" s="85">
        <v>98.70967742</v>
      </c>
      <c r="L237" s="87">
        <v>0.0</v>
      </c>
      <c r="M237" s="87">
        <v>0.0</v>
      </c>
      <c r="N237" s="74"/>
    </row>
    <row r="238">
      <c r="A238" s="81">
        <v>151901.0</v>
      </c>
      <c r="B238" s="82" t="s">
        <v>3441</v>
      </c>
      <c r="C238" s="83">
        <v>192.0</v>
      </c>
      <c r="D238" s="83">
        <v>318.0</v>
      </c>
      <c r="E238" s="83">
        <v>3.1</v>
      </c>
      <c r="F238" s="82" t="s">
        <v>3169</v>
      </c>
      <c r="G238" s="83" t="s">
        <v>3170</v>
      </c>
      <c r="H238" s="84">
        <v>0.07</v>
      </c>
      <c r="I238" s="83">
        <v>2.0</v>
      </c>
      <c r="J238" s="74"/>
      <c r="K238" s="85">
        <v>102.5806452</v>
      </c>
      <c r="L238" s="86" t="s">
        <v>3136</v>
      </c>
      <c r="M238" s="86" t="s">
        <v>3153</v>
      </c>
      <c r="N238" s="74"/>
    </row>
    <row r="239">
      <c r="A239" s="81">
        <v>152001.0</v>
      </c>
      <c r="B239" s="82" t="s">
        <v>3442</v>
      </c>
      <c r="C239" s="83">
        <v>500.0</v>
      </c>
      <c r="D239" s="83">
        <v>0.0</v>
      </c>
      <c r="E239" s="83">
        <v>3.0</v>
      </c>
      <c r="F239" s="82" t="s">
        <v>3169</v>
      </c>
      <c r="G239" s="83" t="s">
        <v>379</v>
      </c>
      <c r="H239" s="84">
        <v>0.0</v>
      </c>
      <c r="I239" s="83">
        <v>2.0</v>
      </c>
      <c r="J239" s="74"/>
      <c r="K239" s="85">
        <v>0.0</v>
      </c>
      <c r="L239" s="87">
        <v>0.0</v>
      </c>
      <c r="M239" s="87">
        <v>0.0</v>
      </c>
      <c r="N239" s="74"/>
    </row>
    <row r="240">
      <c r="A240" s="81">
        <v>152101.0</v>
      </c>
      <c r="B240" s="82" t="s">
        <v>3443</v>
      </c>
      <c r="C240" s="83">
        <v>592.0</v>
      </c>
      <c r="D240" s="83">
        <v>652.0</v>
      </c>
      <c r="E240" s="83">
        <v>3.0</v>
      </c>
      <c r="F240" s="82" t="s">
        <v>3169</v>
      </c>
      <c r="G240" s="83" t="s">
        <v>379</v>
      </c>
      <c r="H240" s="84">
        <v>0.04</v>
      </c>
      <c r="I240" s="83">
        <v>2.0</v>
      </c>
      <c r="J240" s="74"/>
      <c r="K240" s="85">
        <v>217.3333333</v>
      </c>
      <c r="L240" s="86" t="s">
        <v>3270</v>
      </c>
      <c r="M240" s="86" t="s">
        <v>3391</v>
      </c>
      <c r="N240" s="74"/>
    </row>
    <row r="241">
      <c r="A241" s="81">
        <v>152201.0</v>
      </c>
      <c r="B241" s="82" t="s">
        <v>3444</v>
      </c>
      <c r="C241" s="83">
        <v>592.0</v>
      </c>
      <c r="D241" s="83">
        <v>450.0</v>
      </c>
      <c r="E241" s="83">
        <v>3.1</v>
      </c>
      <c r="F241" s="82" t="s">
        <v>3169</v>
      </c>
      <c r="G241" s="83" t="s">
        <v>379</v>
      </c>
      <c r="H241" s="84">
        <v>0.0</v>
      </c>
      <c r="I241" s="83">
        <v>2.0</v>
      </c>
      <c r="J241" s="74"/>
      <c r="K241" s="85">
        <v>145.1612903</v>
      </c>
      <c r="L241" s="87">
        <v>0.0</v>
      </c>
      <c r="M241" s="87">
        <v>0.0</v>
      </c>
      <c r="N241" s="74"/>
    </row>
    <row r="242">
      <c r="A242" s="81">
        <v>152301.0</v>
      </c>
      <c r="B242" s="82" t="s">
        <v>3445</v>
      </c>
      <c r="C242" s="83">
        <v>380.0</v>
      </c>
      <c r="D242" s="83">
        <v>281.0</v>
      </c>
      <c r="E242" s="83">
        <v>1.9</v>
      </c>
      <c r="F242" s="82" t="s">
        <v>3169</v>
      </c>
      <c r="G242" s="83" t="s">
        <v>379</v>
      </c>
      <c r="H242" s="84">
        <v>0.1</v>
      </c>
      <c r="I242" s="83">
        <v>2.0</v>
      </c>
      <c r="J242" s="74"/>
      <c r="K242" s="85">
        <v>147.8947368</v>
      </c>
      <c r="L242" s="86" t="s">
        <v>3136</v>
      </c>
      <c r="M242" s="86" t="s">
        <v>3446</v>
      </c>
    </row>
    <row r="243">
      <c r="A243" s="81">
        <v>152401.0</v>
      </c>
      <c r="B243" s="82" t="s">
        <v>3447</v>
      </c>
      <c r="C243" s="83">
        <v>165.0</v>
      </c>
      <c r="D243" s="83">
        <v>217.0</v>
      </c>
      <c r="E243" s="83">
        <v>2.0</v>
      </c>
      <c r="F243" s="82" t="s">
        <v>3173</v>
      </c>
      <c r="G243" s="83" t="s">
        <v>379</v>
      </c>
      <c r="H243" s="84">
        <v>0.26</v>
      </c>
      <c r="I243" s="83">
        <v>3.0</v>
      </c>
      <c r="J243" s="74"/>
      <c r="K243" s="85">
        <v>108.5</v>
      </c>
      <c r="L243" s="86" t="s">
        <v>3212</v>
      </c>
      <c r="M243" s="86" t="s">
        <v>3161</v>
      </c>
      <c r="N243" s="74"/>
    </row>
    <row r="244">
      <c r="A244" s="81">
        <v>152501.0</v>
      </c>
      <c r="B244" s="82" t="s">
        <v>3448</v>
      </c>
      <c r="C244" s="83">
        <v>592.0</v>
      </c>
      <c r="D244" s="83">
        <v>703.0</v>
      </c>
      <c r="E244" s="83">
        <v>3.0</v>
      </c>
      <c r="F244" s="82" t="s">
        <v>3169</v>
      </c>
      <c r="G244" s="83" t="s">
        <v>379</v>
      </c>
      <c r="H244" s="84">
        <v>0.15</v>
      </c>
      <c r="I244" s="83">
        <v>2.0</v>
      </c>
      <c r="J244" s="74"/>
      <c r="K244" s="85">
        <v>234.3333333</v>
      </c>
      <c r="L244" s="86" t="s">
        <v>3229</v>
      </c>
      <c r="M244" s="86" t="s">
        <v>3449</v>
      </c>
      <c r="N244" s="74"/>
    </row>
    <row r="245">
      <c r="A245" s="81">
        <v>152501.0</v>
      </c>
      <c r="B245" s="82" t="s">
        <v>3450</v>
      </c>
      <c r="C245" s="83">
        <v>192.0</v>
      </c>
      <c r="D245" s="83">
        <v>703.0</v>
      </c>
      <c r="E245" s="83">
        <v>3.0</v>
      </c>
      <c r="F245" s="82" t="s">
        <v>3169</v>
      </c>
      <c r="G245" s="83" t="s">
        <v>379</v>
      </c>
      <c r="H245" s="84">
        <v>0.15</v>
      </c>
      <c r="I245" s="83">
        <v>2.0</v>
      </c>
      <c r="J245" s="74"/>
      <c r="K245" s="85">
        <v>234.3333333</v>
      </c>
      <c r="L245" s="86" t="s">
        <v>3229</v>
      </c>
      <c r="M245" s="86" t="s">
        <v>3449</v>
      </c>
      <c r="N245" s="74"/>
    </row>
    <row r="246">
      <c r="A246" s="81">
        <v>153001.0</v>
      </c>
      <c r="B246" s="82" t="s">
        <v>3451</v>
      </c>
      <c r="C246" s="83">
        <v>192.0</v>
      </c>
      <c r="D246" s="83">
        <v>230.0</v>
      </c>
      <c r="E246" s="83">
        <v>4.2</v>
      </c>
      <c r="F246" s="82" t="s">
        <v>3169</v>
      </c>
      <c r="G246" s="83" t="s">
        <v>379</v>
      </c>
      <c r="H246" s="84">
        <v>0.21</v>
      </c>
      <c r="I246" s="83">
        <v>2.0</v>
      </c>
      <c r="J246" s="74"/>
      <c r="K246" s="85">
        <v>54.76190476</v>
      </c>
      <c r="L246" s="86" t="s">
        <v>3136</v>
      </c>
      <c r="M246" s="86" t="s">
        <v>3137</v>
      </c>
      <c r="N246" s="74"/>
    </row>
    <row r="247">
      <c r="A247" s="81">
        <v>153301.0</v>
      </c>
      <c r="B247" s="82" t="s">
        <v>3452</v>
      </c>
      <c r="C247" s="83">
        <v>500.0</v>
      </c>
      <c r="D247" s="83">
        <v>693.0</v>
      </c>
      <c r="E247" s="83">
        <v>2.9</v>
      </c>
      <c r="F247" s="82" t="s">
        <v>3169</v>
      </c>
      <c r="G247" s="83" t="s">
        <v>379</v>
      </c>
      <c r="H247" s="84">
        <v>0.08</v>
      </c>
      <c r="I247" s="83">
        <v>2.5</v>
      </c>
      <c r="J247" s="74"/>
      <c r="K247" s="85">
        <v>238.9655172</v>
      </c>
      <c r="L247" s="87">
        <v>0.0</v>
      </c>
      <c r="M247" s="87">
        <v>0.0</v>
      </c>
      <c r="N247" s="74"/>
    </row>
    <row r="248">
      <c r="A248" s="81">
        <v>153501.0</v>
      </c>
      <c r="B248" s="82" t="s">
        <v>3453</v>
      </c>
      <c r="C248" s="83">
        <v>165.0</v>
      </c>
      <c r="D248" s="83">
        <v>0.0</v>
      </c>
      <c r="E248" s="83">
        <v>3.0</v>
      </c>
      <c r="F248" s="82" t="s">
        <v>3173</v>
      </c>
      <c r="G248" s="83" t="s">
        <v>379</v>
      </c>
      <c r="H248" s="84">
        <v>0.0</v>
      </c>
      <c r="I248" s="83">
        <v>3.0</v>
      </c>
      <c r="J248" s="74"/>
      <c r="K248" s="85">
        <v>0.0</v>
      </c>
      <c r="L248" s="87">
        <v>0.0</v>
      </c>
      <c r="M248" s="87">
        <v>0.0</v>
      </c>
      <c r="N248" s="74"/>
    </row>
    <row r="249">
      <c r="A249" s="81">
        <v>153601.0</v>
      </c>
      <c r="B249" s="82" t="s">
        <v>3454</v>
      </c>
      <c r="C249" s="83">
        <v>440.0</v>
      </c>
      <c r="D249" s="83">
        <v>325.0</v>
      </c>
      <c r="E249" s="83">
        <v>2.3</v>
      </c>
      <c r="F249" s="82" t="s">
        <v>3173</v>
      </c>
      <c r="G249" s="83" t="s">
        <v>379</v>
      </c>
      <c r="H249" s="84">
        <v>0.05</v>
      </c>
      <c r="I249" s="83">
        <v>3.0</v>
      </c>
      <c r="J249" s="74"/>
      <c r="K249" s="85">
        <v>141.3043478</v>
      </c>
      <c r="L249" s="87">
        <v>0.0</v>
      </c>
      <c r="M249" s="87">
        <v>0.0</v>
      </c>
      <c r="N249" s="74"/>
    </row>
    <row r="250">
      <c r="A250" s="81">
        <v>153701.0</v>
      </c>
      <c r="B250" s="82" t="s">
        <v>3455</v>
      </c>
      <c r="C250" s="83">
        <v>55.0</v>
      </c>
      <c r="D250" s="83">
        <v>0.0</v>
      </c>
      <c r="E250" s="83">
        <v>3.0</v>
      </c>
      <c r="F250" s="82" t="s">
        <v>3169</v>
      </c>
      <c r="G250" s="83" t="s">
        <v>379</v>
      </c>
      <c r="H250" s="84">
        <v>0.0</v>
      </c>
      <c r="I250" s="83">
        <v>2.0</v>
      </c>
      <c r="J250" s="74"/>
      <c r="K250" s="85">
        <v>0.0</v>
      </c>
      <c r="L250" s="87">
        <v>0.0</v>
      </c>
      <c r="M250" s="87">
        <v>0.0</v>
      </c>
      <c r="N250" s="74"/>
    </row>
    <row r="251">
      <c r="A251" s="81">
        <v>153801.0</v>
      </c>
      <c r="B251" s="82" t="s">
        <v>3456</v>
      </c>
      <c r="C251" s="83">
        <v>165.0</v>
      </c>
      <c r="D251" s="83">
        <v>148.0</v>
      </c>
      <c r="E251" s="83">
        <v>0.3</v>
      </c>
      <c r="F251" s="82" t="s">
        <v>3169</v>
      </c>
      <c r="G251" s="83" t="s">
        <v>379</v>
      </c>
      <c r="H251" s="84">
        <v>0.33</v>
      </c>
      <c r="I251" s="83">
        <v>2.0</v>
      </c>
      <c r="J251" s="74"/>
      <c r="K251" s="85">
        <v>493.3333333</v>
      </c>
      <c r="L251" s="87">
        <v>0.0</v>
      </c>
      <c r="M251" s="87">
        <v>0.0</v>
      </c>
      <c r="N251" s="74"/>
    </row>
    <row r="252">
      <c r="A252" s="81">
        <v>153901.0</v>
      </c>
      <c r="B252" s="82" t="s">
        <v>3457</v>
      </c>
      <c r="C252" s="83">
        <v>330.0</v>
      </c>
      <c r="D252" s="83">
        <v>0.0</v>
      </c>
      <c r="E252" s="83">
        <v>3.0</v>
      </c>
      <c r="F252" s="82" t="s">
        <v>3173</v>
      </c>
      <c r="G252" s="83" t="s">
        <v>379</v>
      </c>
      <c r="H252" s="84">
        <v>0.0</v>
      </c>
      <c r="I252" s="83">
        <v>3.0</v>
      </c>
      <c r="J252" s="74"/>
      <c r="K252" s="85">
        <v>0.0</v>
      </c>
      <c r="L252" s="87">
        <v>0.0</v>
      </c>
      <c r="M252" s="87">
        <v>0.0</v>
      </c>
      <c r="N252" s="74"/>
    </row>
    <row r="253">
      <c r="A253" s="81">
        <v>154001.0</v>
      </c>
      <c r="B253" s="82" t="s">
        <v>3458</v>
      </c>
      <c r="C253" s="83">
        <v>55.0</v>
      </c>
      <c r="D253" s="83">
        <v>114.0</v>
      </c>
      <c r="E253" s="83">
        <v>2.6</v>
      </c>
      <c r="F253" s="82" t="s">
        <v>3169</v>
      </c>
      <c r="G253" s="83" t="s">
        <v>379</v>
      </c>
      <c r="H253" s="84">
        <v>0.0</v>
      </c>
      <c r="I253" s="83">
        <v>2.0</v>
      </c>
      <c r="J253" s="74"/>
      <c r="K253" s="85">
        <v>43.84615385</v>
      </c>
      <c r="L253" s="87">
        <v>0.0</v>
      </c>
      <c r="M253" s="87">
        <v>0.0</v>
      </c>
      <c r="N253" s="74"/>
    </row>
    <row r="254">
      <c r="A254" s="81">
        <v>154101.0</v>
      </c>
      <c r="B254" s="82" t="s">
        <v>3459</v>
      </c>
      <c r="C254" s="83">
        <v>165.0</v>
      </c>
      <c r="D254" s="83">
        <v>652.0</v>
      </c>
      <c r="E254" s="83">
        <v>4.0</v>
      </c>
      <c r="F254" s="82" t="s">
        <v>3220</v>
      </c>
      <c r="G254" s="83" t="s">
        <v>379</v>
      </c>
      <c r="H254" s="84">
        <v>0.38</v>
      </c>
      <c r="I254" s="83">
        <v>3.0</v>
      </c>
      <c r="J254" s="74"/>
      <c r="K254" s="85">
        <v>163.0</v>
      </c>
      <c r="L254" s="86" t="s">
        <v>3212</v>
      </c>
      <c r="M254" s="86" t="s">
        <v>3153</v>
      </c>
      <c r="N254" s="74"/>
    </row>
    <row r="255">
      <c r="A255" s="81">
        <v>154201.0</v>
      </c>
      <c r="B255" s="82" t="s">
        <v>3460</v>
      </c>
      <c r="C255" s="83">
        <v>144.0</v>
      </c>
      <c r="D255" s="83">
        <v>316.0</v>
      </c>
      <c r="E255" s="83">
        <v>1.9</v>
      </c>
      <c r="F255" s="82" t="s">
        <v>3220</v>
      </c>
      <c r="G255" s="83" t="s">
        <v>379</v>
      </c>
      <c r="H255" s="84">
        <v>0.03</v>
      </c>
      <c r="I255" s="83">
        <v>3.0</v>
      </c>
      <c r="J255" s="74"/>
      <c r="K255" s="85">
        <v>166.3157895</v>
      </c>
      <c r="L255" s="86" t="s">
        <v>3167</v>
      </c>
      <c r="M255" s="86" t="s">
        <v>3330</v>
      </c>
      <c r="N255" s="74"/>
    </row>
    <row r="256">
      <c r="A256" s="81">
        <v>154401.0</v>
      </c>
      <c r="B256" s="82" t="s">
        <v>3461</v>
      </c>
      <c r="C256" s="83">
        <v>592.0</v>
      </c>
      <c r="D256" s="83">
        <v>531.0</v>
      </c>
      <c r="E256" s="83">
        <v>5.9</v>
      </c>
      <c r="F256" s="82" t="s">
        <v>3220</v>
      </c>
      <c r="G256" s="83" t="s">
        <v>379</v>
      </c>
      <c r="H256" s="84">
        <v>0.11</v>
      </c>
      <c r="I256" s="83">
        <v>3.0</v>
      </c>
      <c r="J256" s="74"/>
      <c r="K256" s="85">
        <v>90.0</v>
      </c>
      <c r="L256" s="86" t="s">
        <v>3160</v>
      </c>
      <c r="M256" s="86" t="s">
        <v>3391</v>
      </c>
      <c r="N256" s="74"/>
    </row>
    <row r="257">
      <c r="A257" s="81">
        <v>154501.0</v>
      </c>
      <c r="B257" s="82" t="s">
        <v>3462</v>
      </c>
      <c r="C257" s="83">
        <v>55.0</v>
      </c>
      <c r="D257" s="83">
        <v>0.0</v>
      </c>
      <c r="E257" s="83">
        <v>3.0</v>
      </c>
      <c r="F257" s="82" t="s">
        <v>3173</v>
      </c>
      <c r="G257" s="83" t="s">
        <v>379</v>
      </c>
      <c r="H257" s="84">
        <v>0.0</v>
      </c>
      <c r="I257" s="83">
        <v>3.0</v>
      </c>
      <c r="J257" s="74"/>
      <c r="K257" s="85">
        <v>0.0</v>
      </c>
      <c r="L257" s="87">
        <v>0.0</v>
      </c>
      <c r="M257" s="87">
        <v>0.0</v>
      </c>
      <c r="N257" s="74"/>
    </row>
    <row r="258">
      <c r="A258" s="81">
        <v>154701.0</v>
      </c>
      <c r="B258" s="82" t="s">
        <v>3463</v>
      </c>
      <c r="C258" s="83">
        <v>192.0</v>
      </c>
      <c r="D258" s="83">
        <v>0.0</v>
      </c>
      <c r="E258" s="83">
        <v>3.0</v>
      </c>
      <c r="F258" s="82" t="s">
        <v>3220</v>
      </c>
      <c r="G258" s="83" t="s">
        <v>379</v>
      </c>
      <c r="H258" s="84">
        <v>0.0</v>
      </c>
      <c r="I258" s="83">
        <v>3.0</v>
      </c>
      <c r="J258" s="74"/>
      <c r="K258" s="85">
        <v>0.0</v>
      </c>
      <c r="L258" s="87">
        <v>0.0</v>
      </c>
      <c r="M258" s="87">
        <v>0.0</v>
      </c>
      <c r="N258" s="74"/>
    </row>
    <row r="259">
      <c r="A259" s="81">
        <v>154801.0</v>
      </c>
      <c r="B259" s="82" t="s">
        <v>3464</v>
      </c>
      <c r="C259" s="83">
        <v>592.0</v>
      </c>
      <c r="D259" s="83">
        <v>394.0</v>
      </c>
      <c r="E259" s="83">
        <v>5.1</v>
      </c>
      <c r="F259" s="82" t="s">
        <v>3220</v>
      </c>
      <c r="G259" s="83" t="s">
        <v>379</v>
      </c>
      <c r="H259" s="84">
        <v>0.21</v>
      </c>
      <c r="I259" s="83">
        <v>2.0</v>
      </c>
      <c r="J259" s="74"/>
      <c r="K259" s="85">
        <v>77.25490196</v>
      </c>
      <c r="L259" s="86" t="s">
        <v>3212</v>
      </c>
      <c r="M259" s="86" t="s">
        <v>3153</v>
      </c>
      <c r="N259" s="74"/>
    </row>
    <row r="260">
      <c r="A260" s="81">
        <v>155001.0</v>
      </c>
      <c r="B260" s="82" t="s">
        <v>3465</v>
      </c>
      <c r="C260" s="83">
        <v>592.0</v>
      </c>
      <c r="D260" s="83">
        <v>623.0</v>
      </c>
      <c r="E260" s="83">
        <v>4.1</v>
      </c>
      <c r="F260" s="82" t="s">
        <v>3220</v>
      </c>
      <c r="G260" s="83" t="s">
        <v>379</v>
      </c>
      <c r="H260" s="84">
        <v>0.33</v>
      </c>
      <c r="I260" s="83">
        <v>3.0</v>
      </c>
      <c r="J260" s="74"/>
      <c r="K260" s="85">
        <v>151.9512195</v>
      </c>
      <c r="L260" s="86" t="s">
        <v>3148</v>
      </c>
      <c r="M260" s="86" t="s">
        <v>3466</v>
      </c>
      <c r="N260" s="74"/>
    </row>
    <row r="261">
      <c r="A261" s="81">
        <v>155002.0</v>
      </c>
      <c r="B261" s="82" t="s">
        <v>3467</v>
      </c>
      <c r="C261" s="83">
        <v>592.0</v>
      </c>
      <c r="D261" s="83">
        <v>392.0</v>
      </c>
      <c r="E261" s="83">
        <v>4.0</v>
      </c>
      <c r="F261" s="82" t="s">
        <v>3220</v>
      </c>
      <c r="G261" s="83" t="s">
        <v>379</v>
      </c>
      <c r="H261" s="84">
        <v>0.06</v>
      </c>
      <c r="I261" s="83">
        <v>3.0</v>
      </c>
      <c r="J261" s="74"/>
      <c r="K261" s="85">
        <v>98.0</v>
      </c>
      <c r="L261" s="86" t="s">
        <v>3148</v>
      </c>
      <c r="M261" s="86" t="s">
        <v>3466</v>
      </c>
      <c r="N261" s="74"/>
    </row>
    <row r="262">
      <c r="A262" s="81">
        <v>155101.0</v>
      </c>
      <c r="B262" s="82" t="s">
        <v>3468</v>
      </c>
      <c r="C262" s="83">
        <v>192.0</v>
      </c>
      <c r="D262" s="83">
        <v>214.0</v>
      </c>
      <c r="E262" s="83">
        <v>2.1</v>
      </c>
      <c r="F262" s="82" t="s">
        <v>3220</v>
      </c>
      <c r="G262" s="83" t="s">
        <v>379</v>
      </c>
      <c r="H262" s="84">
        <v>0.12</v>
      </c>
      <c r="I262" s="83">
        <v>3.0</v>
      </c>
      <c r="J262" s="74"/>
      <c r="K262" s="85">
        <v>101.9047619</v>
      </c>
      <c r="L262" s="86" t="s">
        <v>3268</v>
      </c>
      <c r="M262" s="86" t="s">
        <v>3153</v>
      </c>
      <c r="N262" s="74"/>
    </row>
    <row r="263">
      <c r="A263" s="81">
        <v>155207.0</v>
      </c>
      <c r="B263" s="82" t="s">
        <v>3469</v>
      </c>
      <c r="C263" s="83">
        <v>565.0</v>
      </c>
      <c r="D263" s="83">
        <v>304.0</v>
      </c>
      <c r="E263" s="83">
        <v>1.7</v>
      </c>
      <c r="F263" s="82" t="s">
        <v>3173</v>
      </c>
      <c r="G263" s="83" t="s">
        <v>379</v>
      </c>
      <c r="H263" s="84">
        <v>0.0</v>
      </c>
      <c r="I263" s="83">
        <v>3.0</v>
      </c>
      <c r="J263" s="74"/>
      <c r="K263" s="85">
        <v>178.8235294</v>
      </c>
      <c r="L263" s="86" t="s">
        <v>3470</v>
      </c>
      <c r="M263" s="86" t="s">
        <v>3471</v>
      </c>
      <c r="N263" s="74"/>
    </row>
    <row r="264">
      <c r="A264" s="81">
        <v>155401.0</v>
      </c>
      <c r="B264" s="82" t="s">
        <v>3472</v>
      </c>
      <c r="C264" s="83">
        <v>210.0</v>
      </c>
      <c r="D264" s="83">
        <v>177.0</v>
      </c>
      <c r="E264" s="83">
        <v>2.5</v>
      </c>
      <c r="F264" s="82" t="s">
        <v>3220</v>
      </c>
      <c r="G264" s="83" t="s">
        <v>379</v>
      </c>
      <c r="H264" s="84">
        <v>0.14</v>
      </c>
      <c r="I264" s="83">
        <v>3.0</v>
      </c>
      <c r="J264" s="74"/>
      <c r="K264" s="85">
        <v>70.8</v>
      </c>
      <c r="L264" s="87">
        <v>0.0</v>
      </c>
      <c r="M264" s="87">
        <v>0.0</v>
      </c>
      <c r="N264" s="74"/>
    </row>
    <row r="265">
      <c r="A265" s="81">
        <v>155501.0</v>
      </c>
      <c r="B265" s="82" t="s">
        <v>443</v>
      </c>
      <c r="C265" s="83">
        <v>110.0</v>
      </c>
      <c r="D265" s="83">
        <v>278.0</v>
      </c>
      <c r="E265" s="83">
        <v>2.8</v>
      </c>
      <c r="F265" s="82" t="s">
        <v>3173</v>
      </c>
      <c r="G265" s="83" t="s">
        <v>379</v>
      </c>
      <c r="H265" s="84">
        <v>0.07</v>
      </c>
      <c r="I265" s="83">
        <v>3.0</v>
      </c>
      <c r="J265" s="74"/>
      <c r="K265" s="85">
        <v>99.28571429</v>
      </c>
      <c r="L265" s="86" t="s">
        <v>3473</v>
      </c>
      <c r="M265" s="86" t="s">
        <v>3466</v>
      </c>
      <c r="N265" s="74"/>
    </row>
    <row r="266">
      <c r="A266" s="81">
        <v>155601.0</v>
      </c>
      <c r="B266" s="82" t="s">
        <v>3474</v>
      </c>
      <c r="C266" s="83">
        <v>192.0</v>
      </c>
      <c r="D266" s="83">
        <v>369.0</v>
      </c>
      <c r="E266" s="83">
        <v>2.4</v>
      </c>
      <c r="F266" s="82" t="s">
        <v>3220</v>
      </c>
      <c r="G266" s="83" t="s">
        <v>379</v>
      </c>
      <c r="H266" s="84">
        <v>0.19</v>
      </c>
      <c r="I266" s="83">
        <v>3.0</v>
      </c>
      <c r="J266" s="74"/>
      <c r="K266" s="85">
        <v>153.75</v>
      </c>
      <c r="L266" s="87">
        <v>0.0</v>
      </c>
      <c r="M266" s="87">
        <v>0.0</v>
      </c>
      <c r="N266" s="74"/>
    </row>
    <row r="267">
      <c r="A267" s="81">
        <v>155701.0</v>
      </c>
      <c r="B267" s="82" t="s">
        <v>3475</v>
      </c>
      <c r="C267" s="83">
        <v>550.0</v>
      </c>
      <c r="D267" s="83">
        <v>246.0</v>
      </c>
      <c r="E267" s="83">
        <v>2.8</v>
      </c>
      <c r="F267" s="82" t="s">
        <v>3173</v>
      </c>
      <c r="G267" s="83" t="s">
        <v>379</v>
      </c>
      <c r="H267" s="84">
        <v>0.0</v>
      </c>
      <c r="I267" s="83">
        <v>3.0</v>
      </c>
      <c r="J267" s="74"/>
      <c r="K267" s="85">
        <v>87.85714286</v>
      </c>
      <c r="L267" s="86" t="s">
        <v>3164</v>
      </c>
      <c r="M267" s="86" t="s">
        <v>3466</v>
      </c>
      <c r="N267" s="74"/>
    </row>
    <row r="268">
      <c r="A268" s="81">
        <v>155801.0</v>
      </c>
      <c r="B268" s="82" t="s">
        <v>3476</v>
      </c>
      <c r="C268" s="83">
        <v>565.0</v>
      </c>
      <c r="D268" s="83">
        <v>623.0</v>
      </c>
      <c r="E268" s="83">
        <v>2.3</v>
      </c>
      <c r="F268" s="82" t="s">
        <v>3169</v>
      </c>
      <c r="G268" s="83" t="s">
        <v>379</v>
      </c>
      <c r="H268" s="84">
        <v>0.0</v>
      </c>
      <c r="I268" s="83">
        <v>2.0</v>
      </c>
      <c r="J268" s="74"/>
      <c r="K268" s="85">
        <v>270.8695652</v>
      </c>
      <c r="L268" s="86" t="s">
        <v>3470</v>
      </c>
      <c r="M268" s="86" t="s">
        <v>3391</v>
      </c>
      <c r="N268" s="74"/>
    </row>
    <row r="269">
      <c r="A269" s="81">
        <v>156001.0</v>
      </c>
      <c r="B269" s="82" t="s">
        <v>3477</v>
      </c>
      <c r="C269" s="83">
        <v>392.0</v>
      </c>
      <c r="D269" s="83">
        <v>242.0</v>
      </c>
      <c r="E269" s="83">
        <v>4.2</v>
      </c>
      <c r="F269" s="82" t="s">
        <v>3220</v>
      </c>
      <c r="G269" s="83" t="s">
        <v>379</v>
      </c>
      <c r="H269" s="84">
        <v>0.0</v>
      </c>
      <c r="I269" s="83">
        <v>3.0</v>
      </c>
      <c r="J269" s="74"/>
      <c r="K269" s="85">
        <v>57.61904762</v>
      </c>
      <c r="L269" s="86" t="s">
        <v>3478</v>
      </c>
      <c r="M269" s="86" t="s">
        <v>3471</v>
      </c>
      <c r="N269" s="74"/>
    </row>
    <row r="270">
      <c r="A270" s="81">
        <v>156101.0</v>
      </c>
      <c r="B270" s="82" t="s">
        <v>3479</v>
      </c>
      <c r="C270" s="83">
        <v>192.0</v>
      </c>
      <c r="D270" s="83">
        <v>170.0</v>
      </c>
      <c r="E270" s="83">
        <v>1.5</v>
      </c>
      <c r="F270" s="82" t="s">
        <v>3169</v>
      </c>
      <c r="G270" s="83" t="s">
        <v>379</v>
      </c>
      <c r="H270" s="84">
        <v>0.0</v>
      </c>
      <c r="I270" s="83">
        <v>2.0</v>
      </c>
      <c r="J270" s="74"/>
      <c r="K270" s="85">
        <v>113.3333333</v>
      </c>
      <c r="L270" s="87">
        <v>0.0</v>
      </c>
      <c r="M270" s="87">
        <v>0.0</v>
      </c>
      <c r="N270" s="74"/>
    </row>
    <row r="271">
      <c r="A271" s="81">
        <v>156201.0</v>
      </c>
      <c r="B271" s="82" t="s">
        <v>3480</v>
      </c>
      <c r="C271" s="83">
        <v>170.0</v>
      </c>
      <c r="D271" s="83">
        <v>302.0</v>
      </c>
      <c r="E271" s="83">
        <v>3.0</v>
      </c>
      <c r="F271" s="82" t="s">
        <v>3220</v>
      </c>
      <c r="G271" s="83" t="s">
        <v>379</v>
      </c>
      <c r="H271" s="84">
        <v>0.0</v>
      </c>
      <c r="I271" s="83">
        <v>3.0</v>
      </c>
      <c r="J271" s="74"/>
      <c r="K271" s="85">
        <v>100.6666667</v>
      </c>
      <c r="L271" s="86" t="s">
        <v>3244</v>
      </c>
      <c r="M271" s="86" t="s">
        <v>3471</v>
      </c>
      <c r="N271" s="74"/>
    </row>
    <row r="272">
      <c r="A272" s="81">
        <v>156301.0</v>
      </c>
      <c r="B272" s="82" t="s">
        <v>3481</v>
      </c>
      <c r="C272" s="83">
        <v>360.0</v>
      </c>
      <c r="D272" s="83">
        <v>55.0</v>
      </c>
      <c r="E272" s="83">
        <v>1.8</v>
      </c>
      <c r="F272" s="82" t="s">
        <v>3173</v>
      </c>
      <c r="G272" s="83" t="s">
        <v>379</v>
      </c>
      <c r="H272" s="84">
        <v>0.0</v>
      </c>
      <c r="I272" s="83">
        <v>3.0</v>
      </c>
      <c r="J272" s="74"/>
      <c r="K272" s="85">
        <v>30.55555556</v>
      </c>
      <c r="L272" s="87">
        <v>0.0</v>
      </c>
      <c r="M272" s="87">
        <v>0.0</v>
      </c>
      <c r="N272" s="74"/>
    </row>
    <row r="273">
      <c r="A273" s="81">
        <v>156401.0</v>
      </c>
      <c r="B273" s="82" t="s">
        <v>3482</v>
      </c>
      <c r="C273" s="83">
        <v>192.0</v>
      </c>
      <c r="D273" s="83">
        <v>279.0</v>
      </c>
      <c r="E273" s="83">
        <v>3.0</v>
      </c>
      <c r="F273" s="82" t="s">
        <v>3169</v>
      </c>
      <c r="G273" s="83" t="s">
        <v>379</v>
      </c>
      <c r="H273" s="84">
        <v>0.07</v>
      </c>
      <c r="I273" s="83">
        <v>2.0</v>
      </c>
      <c r="J273" s="74"/>
      <c r="K273" s="85">
        <v>93.0</v>
      </c>
      <c r="L273" s="86" t="s">
        <v>3136</v>
      </c>
      <c r="M273" s="86" t="s">
        <v>3446</v>
      </c>
    </row>
    <row r="274">
      <c r="A274" s="81">
        <v>156501.0</v>
      </c>
      <c r="B274" s="82" t="s">
        <v>3483</v>
      </c>
      <c r="C274" s="83">
        <v>192.0</v>
      </c>
      <c r="D274" s="83">
        <v>785.0</v>
      </c>
      <c r="E274" s="83">
        <v>2.2</v>
      </c>
      <c r="F274" s="82" t="s">
        <v>3261</v>
      </c>
      <c r="G274" s="83" t="s">
        <v>379</v>
      </c>
      <c r="H274" s="84">
        <v>0.0</v>
      </c>
      <c r="I274" s="83">
        <v>3.0</v>
      </c>
      <c r="J274" s="74"/>
      <c r="K274" s="85">
        <v>356.8181818</v>
      </c>
      <c r="L274" s="86" t="s">
        <v>3212</v>
      </c>
      <c r="M274" s="86" t="s">
        <v>3446</v>
      </c>
    </row>
    <row r="275">
      <c r="A275" s="81">
        <v>156502.0</v>
      </c>
      <c r="B275" s="82" t="s">
        <v>3484</v>
      </c>
      <c r="C275" s="83">
        <v>192.0</v>
      </c>
      <c r="D275" s="83">
        <v>0.0</v>
      </c>
      <c r="E275" s="83">
        <v>3.0</v>
      </c>
      <c r="F275" s="82" t="s">
        <v>3173</v>
      </c>
      <c r="G275" s="83" t="s">
        <v>379</v>
      </c>
      <c r="H275" s="84">
        <v>0.0</v>
      </c>
      <c r="I275" s="83">
        <v>3.0</v>
      </c>
      <c r="J275" s="74"/>
      <c r="K275" s="85">
        <v>0.0</v>
      </c>
      <c r="L275" s="87">
        <v>0.0</v>
      </c>
      <c r="M275" s="87">
        <v>0.0</v>
      </c>
      <c r="N275" s="74"/>
    </row>
    <row r="276">
      <c r="A276" s="81">
        <v>156701.0</v>
      </c>
      <c r="B276" s="82" t="s">
        <v>3485</v>
      </c>
      <c r="C276" s="83">
        <v>192.0</v>
      </c>
      <c r="D276" s="83">
        <v>647.0</v>
      </c>
      <c r="E276" s="83">
        <v>3.3</v>
      </c>
      <c r="F276" s="82" t="s">
        <v>3173</v>
      </c>
      <c r="G276" s="83" t="s">
        <v>379</v>
      </c>
      <c r="H276" s="84">
        <v>0.08</v>
      </c>
      <c r="I276" s="83">
        <v>3.0</v>
      </c>
      <c r="J276" s="74"/>
      <c r="K276" s="85">
        <v>196.0606061</v>
      </c>
      <c r="L276" s="86" t="s">
        <v>3244</v>
      </c>
      <c r="M276" s="86" t="s">
        <v>3137</v>
      </c>
      <c r="N276" s="74"/>
    </row>
    <row r="277">
      <c r="A277" s="81">
        <v>156801.0</v>
      </c>
      <c r="B277" s="82" t="s">
        <v>3486</v>
      </c>
      <c r="C277" s="83">
        <v>96.0</v>
      </c>
      <c r="D277" s="83">
        <v>173.0</v>
      </c>
      <c r="E277" s="83">
        <v>2.4</v>
      </c>
      <c r="F277" s="82" t="s">
        <v>3173</v>
      </c>
      <c r="G277" s="83" t="s">
        <v>379</v>
      </c>
      <c r="H277" s="84">
        <v>0.07</v>
      </c>
      <c r="I277" s="83">
        <v>3.0</v>
      </c>
      <c r="J277" s="74"/>
      <c r="K277" s="85">
        <v>72.08333333</v>
      </c>
      <c r="L277" s="86" t="s">
        <v>3487</v>
      </c>
      <c r="M277" s="86" t="s">
        <v>3488</v>
      </c>
      <c r="N277" s="74"/>
    </row>
    <row r="278">
      <c r="A278" s="81">
        <v>156802.0</v>
      </c>
      <c r="B278" s="82" t="s">
        <v>3489</v>
      </c>
      <c r="C278" s="83">
        <v>1230.0</v>
      </c>
      <c r="D278" s="83">
        <v>321.0</v>
      </c>
      <c r="E278" s="83">
        <v>2.5</v>
      </c>
      <c r="F278" s="82" t="s">
        <v>3220</v>
      </c>
      <c r="G278" s="83" t="s">
        <v>379</v>
      </c>
      <c r="H278" s="84">
        <v>0.1</v>
      </c>
      <c r="I278" s="83">
        <v>3.0</v>
      </c>
      <c r="J278" s="74"/>
      <c r="K278" s="85">
        <v>128.4</v>
      </c>
      <c r="L278" s="87">
        <v>0.0</v>
      </c>
      <c r="M278" s="87">
        <v>0.0</v>
      </c>
      <c r="N278" s="74"/>
    </row>
    <row r="279">
      <c r="A279" s="81">
        <v>156901.0</v>
      </c>
      <c r="B279" s="82" t="s">
        <v>3490</v>
      </c>
      <c r="C279" s="83">
        <v>110.0</v>
      </c>
      <c r="D279" s="83">
        <v>826.0</v>
      </c>
      <c r="E279" s="83">
        <v>3.0</v>
      </c>
      <c r="F279" s="82" t="s">
        <v>3166</v>
      </c>
      <c r="G279" s="83" t="s">
        <v>379</v>
      </c>
      <c r="H279" s="84">
        <v>0.01</v>
      </c>
      <c r="I279" s="83">
        <v>2.0</v>
      </c>
      <c r="J279" s="74"/>
      <c r="K279" s="85">
        <v>275.3333333</v>
      </c>
      <c r="L279" s="86" t="s">
        <v>3244</v>
      </c>
      <c r="M279" s="86" t="s">
        <v>3446</v>
      </c>
    </row>
    <row r="280">
      <c r="A280" s="81">
        <v>157001.0</v>
      </c>
      <c r="B280" s="82" t="s">
        <v>3491</v>
      </c>
      <c r="C280" s="83">
        <v>192.0</v>
      </c>
      <c r="D280" s="83">
        <v>399.0</v>
      </c>
      <c r="E280" s="83">
        <v>3.1</v>
      </c>
      <c r="F280" s="82" t="s">
        <v>3220</v>
      </c>
      <c r="G280" s="83" t="s">
        <v>379</v>
      </c>
      <c r="H280" s="84">
        <v>0.0</v>
      </c>
      <c r="I280" s="83">
        <v>2.0</v>
      </c>
      <c r="J280" s="74"/>
      <c r="K280" s="85">
        <v>128.7096774</v>
      </c>
      <c r="L280" s="86" t="s">
        <v>3270</v>
      </c>
      <c r="M280" s="86" t="s">
        <v>3391</v>
      </c>
      <c r="N280" s="74"/>
    </row>
    <row r="281">
      <c r="A281" s="81">
        <v>157301.0</v>
      </c>
      <c r="B281" s="82" t="s">
        <v>3492</v>
      </c>
      <c r="C281" s="83">
        <v>192.0</v>
      </c>
      <c r="D281" s="83">
        <v>279.0</v>
      </c>
      <c r="E281" s="83">
        <v>2.1</v>
      </c>
      <c r="F281" s="82" t="s">
        <v>3169</v>
      </c>
      <c r="G281" s="83" t="s">
        <v>379</v>
      </c>
      <c r="H281" s="84">
        <v>0.0</v>
      </c>
      <c r="I281" s="83">
        <v>2.0</v>
      </c>
      <c r="J281" s="74"/>
      <c r="K281" s="85">
        <v>132.8571429</v>
      </c>
      <c r="L281" s="87">
        <v>0.0</v>
      </c>
      <c r="M281" s="87">
        <v>0.0</v>
      </c>
      <c r="N281" s="74"/>
    </row>
    <row r="282">
      <c r="A282" s="81">
        <v>157601.0</v>
      </c>
      <c r="B282" s="82" t="s">
        <v>3493</v>
      </c>
      <c r="C282" s="83">
        <v>96.0</v>
      </c>
      <c r="D282" s="83">
        <v>0.0</v>
      </c>
      <c r="E282" s="83">
        <v>3.0</v>
      </c>
      <c r="F282" s="82" t="s">
        <v>3169</v>
      </c>
      <c r="G282" s="83" t="s">
        <v>379</v>
      </c>
      <c r="H282" s="84">
        <v>0.0</v>
      </c>
      <c r="I282" s="83">
        <v>2.0</v>
      </c>
      <c r="J282" s="74"/>
      <c r="K282" s="85">
        <v>0.0</v>
      </c>
      <c r="L282" s="87">
        <v>0.0</v>
      </c>
      <c r="M282" s="87">
        <v>0.0</v>
      </c>
      <c r="N282" s="74"/>
    </row>
    <row r="283">
      <c r="A283" s="81">
        <v>157801.0</v>
      </c>
      <c r="B283" s="82" t="s">
        <v>3494</v>
      </c>
      <c r="C283" s="83">
        <v>960.0</v>
      </c>
      <c r="D283" s="83">
        <v>164.0</v>
      </c>
      <c r="E283" s="83">
        <v>1.7</v>
      </c>
      <c r="F283" s="82" t="s">
        <v>3173</v>
      </c>
      <c r="G283" s="83" t="s">
        <v>379</v>
      </c>
      <c r="H283" s="84">
        <v>0.0</v>
      </c>
      <c r="I283" s="83">
        <v>3.0</v>
      </c>
      <c r="J283" s="74"/>
      <c r="K283" s="85">
        <v>96.47058824</v>
      </c>
      <c r="L283" s="87">
        <v>0.0</v>
      </c>
      <c r="M283" s="87">
        <v>0.0</v>
      </c>
      <c r="N283" s="74"/>
    </row>
    <row r="284">
      <c r="A284" s="81">
        <v>157901.0</v>
      </c>
      <c r="B284" s="82" t="s">
        <v>3495</v>
      </c>
      <c r="C284" s="83">
        <v>288.0</v>
      </c>
      <c r="D284" s="83">
        <v>0.0</v>
      </c>
      <c r="E284" s="83">
        <v>3.0</v>
      </c>
      <c r="F284" s="82" t="s">
        <v>3173</v>
      </c>
      <c r="G284" s="83" t="s">
        <v>379</v>
      </c>
      <c r="H284" s="84">
        <v>0.0</v>
      </c>
      <c r="I284" s="83">
        <v>3.0</v>
      </c>
      <c r="J284" s="74"/>
      <c r="K284" s="85">
        <v>0.0</v>
      </c>
      <c r="L284" s="87">
        <v>0.0</v>
      </c>
      <c r="M284" s="87">
        <v>0.0</v>
      </c>
      <c r="N284" s="74"/>
    </row>
    <row r="285">
      <c r="A285" s="81">
        <v>158001.0</v>
      </c>
      <c r="B285" s="82" t="s">
        <v>3496</v>
      </c>
      <c r="C285" s="83">
        <v>192.0</v>
      </c>
      <c r="D285" s="83">
        <v>355.0</v>
      </c>
      <c r="E285" s="83">
        <v>2.5</v>
      </c>
      <c r="F285" s="82" t="s">
        <v>3220</v>
      </c>
      <c r="G285" s="83" t="s">
        <v>379</v>
      </c>
      <c r="H285" s="84">
        <v>0.02</v>
      </c>
      <c r="I285" s="83">
        <v>3.0</v>
      </c>
      <c r="J285" s="74"/>
      <c r="K285" s="85">
        <v>142.0</v>
      </c>
      <c r="L285" s="86" t="s">
        <v>3136</v>
      </c>
      <c r="M285" s="86" t="s">
        <v>3151</v>
      </c>
      <c r="N285" s="74"/>
    </row>
    <row r="286">
      <c r="A286" s="81">
        <v>158132.0</v>
      </c>
      <c r="B286" s="82" t="s">
        <v>3497</v>
      </c>
      <c r="C286" s="83">
        <v>165.0</v>
      </c>
      <c r="D286" s="83">
        <v>117.0</v>
      </c>
      <c r="E286" s="83">
        <v>0.4</v>
      </c>
      <c r="F286" s="82" t="s">
        <v>3220</v>
      </c>
      <c r="G286" s="83" t="s">
        <v>379</v>
      </c>
      <c r="H286" s="84">
        <v>0.0</v>
      </c>
      <c r="I286" s="83">
        <v>3.0</v>
      </c>
      <c r="J286" s="74"/>
      <c r="K286" s="85">
        <v>292.5</v>
      </c>
      <c r="L286" s="87">
        <v>0.0</v>
      </c>
      <c r="M286" s="87">
        <v>0.0</v>
      </c>
      <c r="N286" s="74"/>
    </row>
    <row r="287">
      <c r="A287" s="81">
        <v>158201.0</v>
      </c>
      <c r="B287" s="82" t="s">
        <v>3498</v>
      </c>
      <c r="C287" s="83">
        <v>55.0</v>
      </c>
      <c r="D287" s="83">
        <v>120.0</v>
      </c>
      <c r="E287" s="83">
        <v>1.3</v>
      </c>
      <c r="F287" s="82" t="s">
        <v>3173</v>
      </c>
      <c r="G287" s="83" t="s">
        <v>379</v>
      </c>
      <c r="H287" s="84">
        <v>0.0</v>
      </c>
      <c r="I287" s="83">
        <v>3.0</v>
      </c>
      <c r="J287" s="74"/>
      <c r="K287" s="85">
        <v>92.30769231</v>
      </c>
      <c r="L287" s="87">
        <v>0.0</v>
      </c>
      <c r="M287" s="87">
        <v>0.0</v>
      </c>
      <c r="N287" s="74"/>
    </row>
    <row r="288">
      <c r="A288" s="81">
        <v>158301.0</v>
      </c>
      <c r="B288" s="82" t="s">
        <v>3499</v>
      </c>
      <c r="C288" s="83">
        <v>55.0</v>
      </c>
      <c r="D288" s="83">
        <v>149.0</v>
      </c>
      <c r="E288" s="83">
        <v>2.2</v>
      </c>
      <c r="F288" s="82" t="s">
        <v>3173</v>
      </c>
      <c r="G288" s="83" t="s">
        <v>379</v>
      </c>
      <c r="H288" s="84">
        <v>0.0</v>
      </c>
      <c r="I288" s="83">
        <v>3.0</v>
      </c>
      <c r="J288" s="74"/>
      <c r="K288" s="85">
        <v>67.72727273</v>
      </c>
      <c r="L288" s="86" t="s">
        <v>3136</v>
      </c>
      <c r="M288" s="86" t="s">
        <v>3446</v>
      </c>
    </row>
    <row r="289">
      <c r="A289" s="81">
        <v>158401.0</v>
      </c>
      <c r="B289" s="82" t="s">
        <v>3500</v>
      </c>
      <c r="C289" s="83">
        <v>55.0</v>
      </c>
      <c r="D289" s="83">
        <v>69.0</v>
      </c>
      <c r="E289" s="83">
        <v>1.4</v>
      </c>
      <c r="F289" s="82" t="s">
        <v>3173</v>
      </c>
      <c r="G289" s="83" t="s">
        <v>379</v>
      </c>
      <c r="H289" s="84">
        <v>0.0</v>
      </c>
      <c r="I289" s="83">
        <v>3.0</v>
      </c>
      <c r="J289" s="74"/>
      <c r="K289" s="85">
        <v>49.28571429</v>
      </c>
      <c r="L289" s="87">
        <v>0.0</v>
      </c>
      <c r="M289" s="87">
        <v>0.0</v>
      </c>
      <c r="N289" s="74"/>
    </row>
    <row r="290">
      <c r="A290" s="81">
        <v>158501.0</v>
      </c>
      <c r="B290" s="82" t="s">
        <v>3501</v>
      </c>
      <c r="C290" s="83">
        <v>55.0</v>
      </c>
      <c r="D290" s="83">
        <v>57.0</v>
      </c>
      <c r="E290" s="83">
        <v>0.8</v>
      </c>
      <c r="F290" s="82" t="s">
        <v>3173</v>
      </c>
      <c r="G290" s="83" t="s">
        <v>379</v>
      </c>
      <c r="H290" s="84">
        <v>0.17</v>
      </c>
      <c r="I290" s="83">
        <v>3.0</v>
      </c>
      <c r="J290" s="74"/>
      <c r="K290" s="85">
        <v>71.25</v>
      </c>
      <c r="L290" s="87">
        <v>0.0</v>
      </c>
      <c r="M290" s="87">
        <v>0.0</v>
      </c>
      <c r="N290" s="74"/>
    </row>
    <row r="291">
      <c r="A291" s="81">
        <v>160101.0</v>
      </c>
      <c r="B291" s="82" t="s">
        <v>3502</v>
      </c>
      <c r="C291" s="83">
        <v>55.0</v>
      </c>
      <c r="D291" s="83">
        <v>1478.0</v>
      </c>
      <c r="E291" s="83">
        <v>2.6</v>
      </c>
      <c r="F291" s="82" t="s">
        <v>3378</v>
      </c>
      <c r="G291" s="83" t="s">
        <v>379</v>
      </c>
      <c r="H291" s="84">
        <v>0.02</v>
      </c>
      <c r="I291" s="83">
        <v>2.0</v>
      </c>
      <c r="J291" s="74"/>
      <c r="K291" s="85">
        <v>568.4615385</v>
      </c>
      <c r="L291" s="86" t="s">
        <v>3164</v>
      </c>
      <c r="M291" s="86" t="s">
        <v>3137</v>
      </c>
      <c r="N291" s="74"/>
    </row>
    <row r="292">
      <c r="A292" s="81">
        <v>160201.0</v>
      </c>
      <c r="B292" s="82" t="s">
        <v>3503</v>
      </c>
      <c r="C292" s="83">
        <v>135.0</v>
      </c>
      <c r="D292" s="83">
        <v>0.0</v>
      </c>
      <c r="E292" s="83">
        <v>3.0</v>
      </c>
      <c r="F292" s="82" t="s">
        <v>3173</v>
      </c>
      <c r="G292" s="83" t="s">
        <v>379</v>
      </c>
      <c r="H292" s="84">
        <v>0.0</v>
      </c>
      <c r="I292" s="83">
        <v>3.0</v>
      </c>
      <c r="J292" s="74"/>
      <c r="K292" s="85">
        <v>0.0</v>
      </c>
      <c r="L292" s="87">
        <v>0.0</v>
      </c>
      <c r="M292" s="87">
        <v>0.0</v>
      </c>
      <c r="N292" s="74"/>
    </row>
    <row r="293">
      <c r="A293" s="81">
        <v>160301.0</v>
      </c>
      <c r="B293" s="82" t="s">
        <v>3504</v>
      </c>
      <c r="C293" s="83">
        <v>135.0</v>
      </c>
      <c r="D293" s="83">
        <v>256.0</v>
      </c>
      <c r="E293" s="83">
        <v>2.7</v>
      </c>
      <c r="F293" s="82" t="s">
        <v>3173</v>
      </c>
      <c r="G293" s="83" t="s">
        <v>379</v>
      </c>
      <c r="H293" s="84">
        <v>0.0</v>
      </c>
      <c r="I293" s="83">
        <v>3.0</v>
      </c>
      <c r="J293" s="74"/>
      <c r="K293" s="85">
        <v>94.81481481</v>
      </c>
      <c r="L293" s="87">
        <v>0.0</v>
      </c>
      <c r="M293" s="87">
        <v>0.0</v>
      </c>
      <c r="N293" s="74"/>
    </row>
    <row r="294">
      <c r="A294" s="81">
        <v>160501.0</v>
      </c>
      <c r="B294" s="82" t="s">
        <v>3505</v>
      </c>
      <c r="C294" s="83">
        <v>55.0</v>
      </c>
      <c r="D294" s="83">
        <v>180.0</v>
      </c>
      <c r="E294" s="83">
        <v>3.6</v>
      </c>
      <c r="F294" s="82" t="s">
        <v>3378</v>
      </c>
      <c r="G294" s="83" t="s">
        <v>379</v>
      </c>
      <c r="H294" s="84">
        <v>0.67</v>
      </c>
      <c r="I294" s="83">
        <v>2.0</v>
      </c>
      <c r="J294" s="74"/>
      <c r="K294" s="85">
        <v>50.0</v>
      </c>
      <c r="L294" s="87">
        <v>0.0</v>
      </c>
      <c r="M294" s="87">
        <v>0.0</v>
      </c>
      <c r="N294" s="74"/>
    </row>
    <row r="295">
      <c r="A295" s="81">
        <v>160901.0</v>
      </c>
      <c r="B295" s="82" t="s">
        <v>3506</v>
      </c>
      <c r="C295" s="83">
        <v>2000.0</v>
      </c>
      <c r="D295" s="83">
        <v>456.0</v>
      </c>
      <c r="E295" s="83">
        <v>2.8</v>
      </c>
      <c r="F295" s="82" t="s">
        <v>3258</v>
      </c>
      <c r="G295" s="83" t="s">
        <v>379</v>
      </c>
      <c r="H295" s="84">
        <v>0.02</v>
      </c>
      <c r="I295" s="83">
        <v>3.0</v>
      </c>
      <c r="J295" s="74"/>
      <c r="K295" s="85">
        <v>162.8571429</v>
      </c>
      <c r="L295" s="86" t="s">
        <v>3270</v>
      </c>
      <c r="M295" s="86" t="s">
        <v>3446</v>
      </c>
    </row>
    <row r="296">
      <c r="A296" s="81">
        <v>161501.0</v>
      </c>
      <c r="B296" s="82" t="s">
        <v>3507</v>
      </c>
      <c r="C296" s="83">
        <v>1000.0</v>
      </c>
      <c r="D296" s="83">
        <v>1652.0</v>
      </c>
      <c r="E296" s="83">
        <v>3.5</v>
      </c>
      <c r="F296" s="82" t="s">
        <v>3180</v>
      </c>
      <c r="G296" s="83" t="s">
        <v>379</v>
      </c>
      <c r="H296" s="84">
        <v>0.02</v>
      </c>
      <c r="I296" s="83">
        <v>3.0</v>
      </c>
      <c r="J296" s="74"/>
      <c r="K296" s="85">
        <v>472.0</v>
      </c>
      <c r="L296" s="86" t="s">
        <v>3270</v>
      </c>
      <c r="M296" s="86" t="s">
        <v>3137</v>
      </c>
      <c r="N296" s="74"/>
    </row>
    <row r="297">
      <c r="A297" s="81">
        <v>161516.0</v>
      </c>
      <c r="B297" s="82" t="s">
        <v>3508</v>
      </c>
      <c r="C297" s="83">
        <v>1000.0</v>
      </c>
      <c r="D297" s="83">
        <v>2420.0</v>
      </c>
      <c r="E297" s="83">
        <v>4.4</v>
      </c>
      <c r="F297" s="82" t="s">
        <v>3207</v>
      </c>
      <c r="G297" s="83" t="s">
        <v>379</v>
      </c>
      <c r="H297" s="84">
        <v>0.08</v>
      </c>
      <c r="I297" s="83">
        <v>2.0</v>
      </c>
      <c r="J297" s="74"/>
      <c r="K297" s="85">
        <v>550.0</v>
      </c>
      <c r="L297" s="86" t="s">
        <v>3270</v>
      </c>
      <c r="M297" s="86" t="s">
        <v>3137</v>
      </c>
      <c r="N297" s="74"/>
    </row>
    <row r="298">
      <c r="A298" s="81">
        <v>161701.0</v>
      </c>
      <c r="B298" s="82" t="s">
        <v>3509</v>
      </c>
      <c r="C298" s="83">
        <v>275.0</v>
      </c>
      <c r="D298" s="83">
        <v>291.0</v>
      </c>
      <c r="E298" s="83">
        <v>11.8</v>
      </c>
      <c r="F298" s="82" t="s">
        <v>3173</v>
      </c>
      <c r="G298" s="83" t="s">
        <v>379</v>
      </c>
      <c r="H298" s="84">
        <v>0.0</v>
      </c>
      <c r="I298" s="83">
        <v>3.0</v>
      </c>
      <c r="J298" s="74"/>
      <c r="K298" s="85">
        <v>24.66101695</v>
      </c>
      <c r="L298" s="87">
        <v>0.0</v>
      </c>
      <c r="M298" s="87">
        <v>0.0</v>
      </c>
      <c r="N298" s="74"/>
    </row>
    <row r="299">
      <c r="A299" s="81">
        <v>162101.0</v>
      </c>
      <c r="B299" s="82" t="s">
        <v>3510</v>
      </c>
      <c r="C299" s="83">
        <v>192.0</v>
      </c>
      <c r="D299" s="83">
        <v>0.0</v>
      </c>
      <c r="E299" s="83">
        <v>3.0</v>
      </c>
      <c r="F299" s="82" t="s">
        <v>3173</v>
      </c>
      <c r="G299" s="83" t="s">
        <v>379</v>
      </c>
      <c r="H299" s="84">
        <v>0.0</v>
      </c>
      <c r="I299" s="83">
        <v>3.0</v>
      </c>
      <c r="J299" s="74"/>
      <c r="K299" s="85">
        <v>0.0</v>
      </c>
      <c r="L299" s="87">
        <v>0.0</v>
      </c>
      <c r="M299" s="87">
        <v>0.0</v>
      </c>
      <c r="N299" s="74"/>
    </row>
    <row r="300">
      <c r="A300" s="81">
        <v>162201.0</v>
      </c>
      <c r="B300" s="82" t="s">
        <v>3511</v>
      </c>
      <c r="C300" s="83">
        <v>310.0</v>
      </c>
      <c r="D300" s="83">
        <v>0.0</v>
      </c>
      <c r="E300" s="83">
        <v>3.0</v>
      </c>
      <c r="F300" s="82" t="s">
        <v>3215</v>
      </c>
      <c r="G300" s="83" t="s">
        <v>379</v>
      </c>
      <c r="H300" s="84">
        <v>0.0</v>
      </c>
      <c r="I300" s="83">
        <v>3.0</v>
      </c>
      <c r="J300" s="74"/>
      <c r="K300" s="85">
        <v>0.0</v>
      </c>
      <c r="L300" s="87">
        <v>0.0</v>
      </c>
      <c r="M300" s="87">
        <v>0.0</v>
      </c>
      <c r="N300" s="74"/>
    </row>
    <row r="301">
      <c r="A301" s="81">
        <v>162401.0</v>
      </c>
      <c r="B301" s="82" t="s">
        <v>3512</v>
      </c>
      <c r="C301" s="83">
        <v>165.0</v>
      </c>
      <c r="D301" s="83">
        <v>284.0</v>
      </c>
      <c r="E301" s="83">
        <v>1.7</v>
      </c>
      <c r="F301" s="82" t="s">
        <v>3513</v>
      </c>
      <c r="G301" s="83" t="s">
        <v>379</v>
      </c>
      <c r="H301" s="84">
        <v>0.02</v>
      </c>
      <c r="I301" s="83">
        <v>2.0</v>
      </c>
      <c r="J301" s="74"/>
      <c r="K301" s="85">
        <v>167.0588235</v>
      </c>
      <c r="L301" s="86" t="s">
        <v>3160</v>
      </c>
      <c r="M301" s="86" t="s">
        <v>3153</v>
      </c>
      <c r="N301" s="74"/>
    </row>
    <row r="302">
      <c r="A302" s="81">
        <v>162601.0</v>
      </c>
      <c r="B302" s="82" t="s">
        <v>3514</v>
      </c>
      <c r="C302" s="83">
        <v>1000.0</v>
      </c>
      <c r="D302" s="83">
        <v>552.0</v>
      </c>
      <c r="E302" s="83">
        <v>3.0</v>
      </c>
      <c r="F302" s="82" t="s">
        <v>3513</v>
      </c>
      <c r="G302" s="83" t="s">
        <v>379</v>
      </c>
      <c r="H302" s="84">
        <v>0.31</v>
      </c>
      <c r="I302" s="83">
        <v>2.0</v>
      </c>
      <c r="J302" s="74"/>
      <c r="K302" s="85">
        <v>184.0</v>
      </c>
      <c r="L302" s="86" t="s">
        <v>3515</v>
      </c>
      <c r="M302" s="86" t="s">
        <v>3153</v>
      </c>
      <c r="N302" s="74"/>
    </row>
    <row r="303">
      <c r="A303" s="81">
        <v>162901.0</v>
      </c>
      <c r="B303" s="82" t="s">
        <v>3516</v>
      </c>
      <c r="C303" s="83">
        <v>165.0</v>
      </c>
      <c r="D303" s="83">
        <v>205.0</v>
      </c>
      <c r="E303" s="83">
        <v>2.8</v>
      </c>
      <c r="F303" s="82" t="s">
        <v>3513</v>
      </c>
      <c r="G303" s="83" t="s">
        <v>379</v>
      </c>
      <c r="H303" s="84">
        <v>0.0</v>
      </c>
      <c r="I303" s="83">
        <v>2.0</v>
      </c>
      <c r="J303" s="74"/>
      <c r="K303" s="85">
        <v>73.21428571</v>
      </c>
      <c r="L303" s="87">
        <v>0.0</v>
      </c>
      <c r="M303" s="87">
        <v>0.0</v>
      </c>
      <c r="N303" s="74"/>
    </row>
    <row r="304">
      <c r="A304" s="81">
        <v>163001.0</v>
      </c>
      <c r="B304" s="82" t="s">
        <v>3517</v>
      </c>
      <c r="C304" s="83">
        <v>1300.0</v>
      </c>
      <c r="D304" s="83">
        <v>799.0</v>
      </c>
      <c r="E304" s="83">
        <v>3.0</v>
      </c>
      <c r="F304" s="82" t="s">
        <v>3173</v>
      </c>
      <c r="G304" s="83" t="s">
        <v>379</v>
      </c>
      <c r="H304" s="84">
        <v>0.02</v>
      </c>
      <c r="I304" s="83">
        <v>3.0</v>
      </c>
      <c r="J304" s="74"/>
      <c r="K304" s="85">
        <v>266.3333333</v>
      </c>
      <c r="L304" s="86" t="s">
        <v>3314</v>
      </c>
      <c r="M304" s="86" t="s">
        <v>3153</v>
      </c>
      <c r="N304" s="74"/>
    </row>
    <row r="305">
      <c r="A305" s="81">
        <v>163101.0</v>
      </c>
      <c r="B305" s="82" t="s">
        <v>3518</v>
      </c>
      <c r="C305" s="83">
        <v>165.0</v>
      </c>
      <c r="D305" s="83">
        <v>1005.0</v>
      </c>
      <c r="E305" s="83">
        <v>2.6</v>
      </c>
      <c r="F305" s="82" t="s">
        <v>3513</v>
      </c>
      <c r="G305" s="83" t="s">
        <v>379</v>
      </c>
      <c r="H305" s="84">
        <v>0.1</v>
      </c>
      <c r="I305" s="83">
        <v>2.0</v>
      </c>
      <c r="J305" s="74"/>
      <c r="K305" s="85">
        <v>386.5384615</v>
      </c>
      <c r="L305" s="86" t="s">
        <v>3314</v>
      </c>
      <c r="M305" s="86" t="s">
        <v>3153</v>
      </c>
      <c r="N305" s="92"/>
    </row>
    <row r="306">
      <c r="A306" s="81">
        <v>163201.0</v>
      </c>
      <c r="B306" s="82" t="s">
        <v>3519</v>
      </c>
      <c r="C306" s="83">
        <v>392.0</v>
      </c>
      <c r="D306" s="83">
        <v>546.0</v>
      </c>
      <c r="E306" s="83">
        <v>5.3</v>
      </c>
      <c r="F306" s="82" t="s">
        <v>3173</v>
      </c>
      <c r="G306" s="83" t="s">
        <v>379</v>
      </c>
      <c r="H306" s="84">
        <v>0.07</v>
      </c>
      <c r="I306" s="83">
        <v>3.0</v>
      </c>
      <c r="J306" s="74"/>
      <c r="K306" s="85">
        <v>103.0188679</v>
      </c>
      <c r="L306" s="86" t="s">
        <v>3256</v>
      </c>
      <c r="M306" s="86" t="s">
        <v>3137</v>
      </c>
      <c r="N306" s="92"/>
    </row>
    <row r="307">
      <c r="A307" s="81">
        <v>163801.0</v>
      </c>
      <c r="B307" s="82" t="s">
        <v>3520</v>
      </c>
      <c r="C307" s="83">
        <v>340.0</v>
      </c>
      <c r="D307" s="83">
        <v>330.0</v>
      </c>
      <c r="E307" s="83">
        <v>3.7</v>
      </c>
      <c r="F307" s="82" t="s">
        <v>3180</v>
      </c>
      <c r="G307" s="83" t="s">
        <v>379</v>
      </c>
      <c r="H307" s="84">
        <v>0.0</v>
      </c>
      <c r="I307" s="83">
        <v>3.0</v>
      </c>
      <c r="J307" s="74"/>
      <c r="K307" s="85">
        <v>89.18918919</v>
      </c>
      <c r="L307" s="87">
        <v>0.0</v>
      </c>
      <c r="M307" s="87">
        <v>0.0</v>
      </c>
      <c r="N307" s="92"/>
    </row>
    <row r="308">
      <c r="A308" s="81">
        <v>164101.0</v>
      </c>
      <c r="B308" s="82" t="s">
        <v>3521</v>
      </c>
      <c r="C308" s="83">
        <v>55.0</v>
      </c>
      <c r="D308" s="83">
        <v>282.0</v>
      </c>
      <c r="E308" s="83">
        <v>4.0</v>
      </c>
      <c r="F308" s="82" t="s">
        <v>3173</v>
      </c>
      <c r="G308" s="83" t="s">
        <v>379</v>
      </c>
      <c r="H308" s="84">
        <v>0.02</v>
      </c>
      <c r="I308" s="83">
        <v>3.0</v>
      </c>
      <c r="J308" s="74"/>
      <c r="K308" s="85">
        <v>70.5</v>
      </c>
      <c r="L308" s="86" t="s">
        <v>3160</v>
      </c>
      <c r="M308" s="86" t="s">
        <v>3522</v>
      </c>
      <c r="N308" s="92"/>
    </row>
    <row r="309">
      <c r="A309" s="81">
        <v>164301.0</v>
      </c>
      <c r="B309" s="82" t="s">
        <v>3523</v>
      </c>
      <c r="C309" s="83">
        <v>500.0</v>
      </c>
      <c r="D309" s="83">
        <v>1001.0</v>
      </c>
      <c r="E309" s="83">
        <v>3.4</v>
      </c>
      <c r="F309" s="82" t="s">
        <v>3173</v>
      </c>
      <c r="G309" s="83" t="s">
        <v>3170</v>
      </c>
      <c r="H309" s="84">
        <v>0.01</v>
      </c>
      <c r="I309" s="83">
        <v>2.0</v>
      </c>
      <c r="J309" s="74"/>
      <c r="K309" s="85">
        <v>294.4117647</v>
      </c>
      <c r="L309" s="86" t="s">
        <v>3136</v>
      </c>
      <c r="M309" s="86" t="s">
        <v>3153</v>
      </c>
      <c r="N309" s="92"/>
    </row>
    <row r="310">
      <c r="A310" s="81">
        <v>165501.0</v>
      </c>
      <c r="B310" s="82" t="s">
        <v>3524</v>
      </c>
      <c r="C310" s="83">
        <v>1000.0</v>
      </c>
      <c r="D310" s="83">
        <v>310.0</v>
      </c>
      <c r="E310" s="83">
        <v>3.5</v>
      </c>
      <c r="F310" s="82" t="s">
        <v>3201</v>
      </c>
      <c r="G310" s="83" t="s">
        <v>379</v>
      </c>
      <c r="H310" s="84">
        <v>0.6</v>
      </c>
      <c r="I310" s="83">
        <v>2.0</v>
      </c>
      <c r="J310" s="74"/>
      <c r="K310" s="85">
        <v>88.57142857</v>
      </c>
      <c r="L310" s="86" t="s">
        <v>3167</v>
      </c>
      <c r="M310" s="86" t="s">
        <v>3161</v>
      </c>
      <c r="N310" s="92"/>
    </row>
    <row r="311">
      <c r="A311" s="81">
        <v>165701.0</v>
      </c>
      <c r="B311" s="82" t="s">
        <v>3525</v>
      </c>
      <c r="C311" s="83">
        <v>450.0</v>
      </c>
      <c r="D311" s="83">
        <v>174.0</v>
      </c>
      <c r="E311" s="83">
        <v>4.0</v>
      </c>
      <c r="F311" s="82" t="s">
        <v>3201</v>
      </c>
      <c r="G311" s="83" t="s">
        <v>379</v>
      </c>
      <c r="H311" s="84">
        <v>0.47</v>
      </c>
      <c r="I311" s="83">
        <v>2.0</v>
      </c>
      <c r="J311" s="74"/>
      <c r="K311" s="85">
        <v>43.5</v>
      </c>
      <c r="L311" s="87">
        <v>0.0</v>
      </c>
      <c r="M311" s="87">
        <v>0.0</v>
      </c>
      <c r="N311" s="92"/>
    </row>
    <row r="312">
      <c r="A312" s="81">
        <v>165801.0</v>
      </c>
      <c r="B312" s="82" t="s">
        <v>3526</v>
      </c>
      <c r="C312" s="83">
        <v>275.0</v>
      </c>
      <c r="D312" s="83">
        <v>92.0</v>
      </c>
      <c r="E312" s="83">
        <v>7.9</v>
      </c>
      <c r="F312" s="82" t="s">
        <v>3173</v>
      </c>
      <c r="G312" s="83" t="s">
        <v>379</v>
      </c>
      <c r="H312" s="84">
        <v>0.6</v>
      </c>
      <c r="I312" s="83">
        <v>3.0</v>
      </c>
      <c r="J312" s="74"/>
      <c r="K312" s="85">
        <v>11.64556962</v>
      </c>
      <c r="L312" s="87">
        <v>0.0</v>
      </c>
      <c r="M312" s="87">
        <v>0.0</v>
      </c>
      <c r="N312" s="92"/>
    </row>
    <row r="313">
      <c r="A313" s="81">
        <v>166001.0</v>
      </c>
      <c r="B313" s="82" t="s">
        <v>3527</v>
      </c>
      <c r="C313" s="83">
        <v>150.0</v>
      </c>
      <c r="D313" s="83">
        <v>175.0</v>
      </c>
      <c r="E313" s="83">
        <v>4.7</v>
      </c>
      <c r="F313" s="82" t="s">
        <v>3173</v>
      </c>
      <c r="G313" s="83" t="s">
        <v>379</v>
      </c>
      <c r="H313" s="84">
        <v>0.0</v>
      </c>
      <c r="I313" s="83">
        <v>3.0</v>
      </c>
      <c r="J313" s="74"/>
      <c r="K313" s="85">
        <v>37.23404255</v>
      </c>
      <c r="L313" s="87">
        <v>0.0</v>
      </c>
      <c r="M313" s="87">
        <v>0.0</v>
      </c>
      <c r="N313" s="92"/>
    </row>
    <row r="314">
      <c r="A314" s="81">
        <v>166301.0</v>
      </c>
      <c r="B314" s="82" t="s">
        <v>3528</v>
      </c>
      <c r="C314" s="83">
        <v>55.0</v>
      </c>
      <c r="D314" s="83">
        <v>0.0</v>
      </c>
      <c r="E314" s="83">
        <v>3.0</v>
      </c>
      <c r="F314" s="82" t="s">
        <v>3173</v>
      </c>
      <c r="G314" s="83" t="s">
        <v>379</v>
      </c>
      <c r="H314" s="84">
        <v>0.0</v>
      </c>
      <c r="I314" s="83">
        <v>3.0</v>
      </c>
      <c r="J314" s="74"/>
      <c r="K314" s="85">
        <v>0.0</v>
      </c>
      <c r="L314" s="87">
        <v>0.0</v>
      </c>
      <c r="M314" s="87">
        <v>0.0</v>
      </c>
      <c r="N314" s="74"/>
    </row>
    <row r="315">
      <c r="A315" s="81">
        <v>167601.0</v>
      </c>
      <c r="B315" s="82" t="s">
        <v>3529</v>
      </c>
      <c r="C315" s="83">
        <v>1800.0</v>
      </c>
      <c r="D315" s="83">
        <v>1894.0</v>
      </c>
      <c r="E315" s="83">
        <v>4.1</v>
      </c>
      <c r="F315" s="82" t="s">
        <v>3173</v>
      </c>
      <c r="G315" s="83" t="s">
        <v>379</v>
      </c>
      <c r="H315" s="84">
        <v>0.26</v>
      </c>
      <c r="I315" s="83">
        <v>3.0</v>
      </c>
      <c r="J315" s="74"/>
      <c r="K315" s="85">
        <v>461.9512195</v>
      </c>
      <c r="L315" s="86" t="s">
        <v>3217</v>
      </c>
      <c r="M315" s="86" t="s">
        <v>3151</v>
      </c>
      <c r="N315" s="74"/>
    </row>
    <row r="316">
      <c r="A316" s="81">
        <v>167611.0</v>
      </c>
      <c r="B316" s="82" t="s">
        <v>3530</v>
      </c>
      <c r="C316" s="83">
        <v>1800.0</v>
      </c>
      <c r="D316" s="83">
        <v>2349.0</v>
      </c>
      <c r="E316" s="83">
        <v>1.2</v>
      </c>
      <c r="F316" s="82" t="s">
        <v>3173</v>
      </c>
      <c r="G316" s="83" t="s">
        <v>379</v>
      </c>
      <c r="H316" s="84">
        <v>0.0</v>
      </c>
      <c r="I316" s="83">
        <v>3.0</v>
      </c>
      <c r="J316" s="74"/>
      <c r="K316" s="85">
        <v>1957.5</v>
      </c>
      <c r="L316" s="87">
        <v>0.0</v>
      </c>
      <c r="M316" s="87">
        <v>0.0</v>
      </c>
      <c r="N316" s="74"/>
    </row>
    <row r="317">
      <c r="A317" s="81">
        <v>167621.0</v>
      </c>
      <c r="B317" s="82" t="s">
        <v>3531</v>
      </c>
      <c r="C317" s="83">
        <v>330.0</v>
      </c>
      <c r="D317" s="83">
        <v>0.0</v>
      </c>
      <c r="E317" s="83">
        <v>3.0</v>
      </c>
      <c r="F317" s="82" t="s">
        <v>3173</v>
      </c>
      <c r="G317" s="83" t="s">
        <v>379</v>
      </c>
      <c r="H317" s="84">
        <v>0.0</v>
      </c>
      <c r="I317" s="83">
        <v>3.0</v>
      </c>
      <c r="J317" s="74"/>
      <c r="K317" s="85">
        <v>0.0</v>
      </c>
      <c r="L317" s="87">
        <v>0.0</v>
      </c>
      <c r="M317" s="87">
        <v>0.0</v>
      </c>
      <c r="N317" s="74"/>
    </row>
    <row r="318">
      <c r="A318" s="81">
        <v>167631.0</v>
      </c>
      <c r="B318" s="82" t="s">
        <v>3532</v>
      </c>
      <c r="C318" s="83">
        <v>330.0</v>
      </c>
      <c r="D318" s="83">
        <v>0.0</v>
      </c>
      <c r="E318" s="83">
        <v>3.0</v>
      </c>
      <c r="F318" s="82" t="s">
        <v>3173</v>
      </c>
      <c r="G318" s="83" t="s">
        <v>379</v>
      </c>
      <c r="H318" s="84">
        <v>0.0</v>
      </c>
      <c r="I318" s="83">
        <v>3.0</v>
      </c>
      <c r="J318" s="74"/>
      <c r="K318" s="85">
        <v>0.0</v>
      </c>
      <c r="L318" s="87">
        <v>0.0</v>
      </c>
      <c r="M318" s="87">
        <v>0.0</v>
      </c>
      <c r="N318" s="74"/>
    </row>
    <row r="319">
      <c r="A319" s="81">
        <v>167701.0</v>
      </c>
      <c r="B319" s="82" t="s">
        <v>3533</v>
      </c>
      <c r="C319" s="83">
        <v>1000.0</v>
      </c>
      <c r="D319" s="83">
        <v>2211.0</v>
      </c>
      <c r="E319" s="83">
        <v>4.0</v>
      </c>
      <c r="F319" s="82" t="s">
        <v>3173</v>
      </c>
      <c r="G319" s="83" t="s">
        <v>379</v>
      </c>
      <c r="H319" s="84">
        <v>0.24</v>
      </c>
      <c r="I319" s="83">
        <v>3.0</v>
      </c>
      <c r="J319" s="74"/>
      <c r="K319" s="85">
        <v>552.75</v>
      </c>
      <c r="L319" s="86" t="s">
        <v>3167</v>
      </c>
      <c r="M319" s="86" t="s">
        <v>3161</v>
      </c>
      <c r="N319" s="74"/>
    </row>
    <row r="320">
      <c r="A320" s="81">
        <v>167801.0</v>
      </c>
      <c r="B320" s="82" t="s">
        <v>3534</v>
      </c>
      <c r="C320" s="83">
        <v>200.0</v>
      </c>
      <c r="D320" s="83">
        <v>234.0</v>
      </c>
      <c r="E320" s="83">
        <v>5.8</v>
      </c>
      <c r="F320" s="82" t="s">
        <v>3173</v>
      </c>
      <c r="G320" s="83" t="s">
        <v>379</v>
      </c>
      <c r="H320" s="84">
        <v>0.4</v>
      </c>
      <c r="I320" s="83">
        <v>3.0</v>
      </c>
      <c r="J320" s="74"/>
      <c r="K320" s="85">
        <v>40.34482759</v>
      </c>
      <c r="L320" s="87">
        <v>0.0</v>
      </c>
      <c r="M320" s="87">
        <v>0.0</v>
      </c>
      <c r="N320" s="74"/>
    </row>
    <row r="321">
      <c r="A321" s="81">
        <v>168601.0</v>
      </c>
      <c r="B321" s="82" t="s">
        <v>3535</v>
      </c>
      <c r="C321" s="83">
        <v>1000.0</v>
      </c>
      <c r="D321" s="83">
        <v>1696.0</v>
      </c>
      <c r="E321" s="83">
        <v>3.6</v>
      </c>
      <c r="F321" s="82" t="s">
        <v>3173</v>
      </c>
      <c r="G321" s="83" t="s">
        <v>379</v>
      </c>
      <c r="H321" s="84">
        <v>0.03</v>
      </c>
      <c r="I321" s="83">
        <v>3.0</v>
      </c>
      <c r="J321" s="74"/>
      <c r="K321" s="85">
        <v>471.1111111</v>
      </c>
      <c r="L321" s="86" t="s">
        <v>3536</v>
      </c>
      <c r="M321" s="86" t="s">
        <v>3406</v>
      </c>
      <c r="N321" s="74"/>
    </row>
    <row r="322">
      <c r="A322" s="81">
        <v>168801.0</v>
      </c>
      <c r="B322" s="82" t="s">
        <v>3537</v>
      </c>
      <c r="C322" s="83">
        <v>1000.0</v>
      </c>
      <c r="D322" s="83">
        <v>1812.0</v>
      </c>
      <c r="E322" s="83">
        <v>4.2</v>
      </c>
      <c r="F322" s="82" t="s">
        <v>3173</v>
      </c>
      <c r="G322" s="83" t="s">
        <v>379</v>
      </c>
      <c r="H322" s="84">
        <v>0.2</v>
      </c>
      <c r="I322" s="83">
        <v>3.0</v>
      </c>
      <c r="J322" s="74"/>
      <c r="K322" s="85">
        <v>431.4285714</v>
      </c>
      <c r="L322" s="87">
        <v>0.0</v>
      </c>
      <c r="M322" s="87">
        <v>0.0</v>
      </c>
      <c r="N322" s="74"/>
    </row>
    <row r="323">
      <c r="A323" s="81">
        <v>168201.0</v>
      </c>
      <c r="B323" s="82" t="s">
        <v>3538</v>
      </c>
      <c r="C323" s="83">
        <v>1000.0</v>
      </c>
      <c r="D323" s="83">
        <v>1001.0</v>
      </c>
      <c r="E323" s="83">
        <v>4.0</v>
      </c>
      <c r="F323" s="82" t="s">
        <v>3173</v>
      </c>
      <c r="G323" s="83" t="s">
        <v>379</v>
      </c>
      <c r="H323" s="84">
        <v>0.41</v>
      </c>
      <c r="I323" s="83">
        <v>3.0</v>
      </c>
      <c r="J323" s="74"/>
      <c r="K323" s="85">
        <v>250.25</v>
      </c>
      <c r="L323" s="87">
        <v>0.0</v>
      </c>
      <c r="M323" s="87">
        <v>0.0</v>
      </c>
      <c r="N323" s="74"/>
    </row>
    <row r="324">
      <c r="A324" s="81">
        <v>168001.0</v>
      </c>
      <c r="B324" s="82" t="s">
        <v>3539</v>
      </c>
      <c r="C324" s="83">
        <v>1000.0</v>
      </c>
      <c r="D324" s="83">
        <v>1345.0</v>
      </c>
      <c r="E324" s="83">
        <v>7.1</v>
      </c>
      <c r="F324" s="82" t="s">
        <v>3173</v>
      </c>
      <c r="G324" s="83" t="s">
        <v>379</v>
      </c>
      <c r="H324" s="84">
        <v>0.28</v>
      </c>
      <c r="I324" s="83">
        <v>3.0</v>
      </c>
      <c r="J324" s="74"/>
      <c r="K324" s="85">
        <v>189.4366197</v>
      </c>
      <c r="L324" s="86" t="s">
        <v>3148</v>
      </c>
      <c r="M324" s="86" t="s">
        <v>3391</v>
      </c>
      <c r="N324" s="74"/>
    </row>
    <row r="325">
      <c r="A325" s="81">
        <v>168401.0</v>
      </c>
      <c r="B325" s="82" t="s">
        <v>3540</v>
      </c>
      <c r="C325" s="83">
        <v>1000.0</v>
      </c>
      <c r="D325" s="83">
        <v>1295.0</v>
      </c>
      <c r="E325" s="83">
        <v>4.1</v>
      </c>
      <c r="F325" s="82" t="s">
        <v>3173</v>
      </c>
      <c r="G325" s="83" t="s">
        <v>379</v>
      </c>
      <c r="H325" s="84">
        <v>0.33</v>
      </c>
      <c r="I325" s="83">
        <v>3.0</v>
      </c>
      <c r="J325" s="74"/>
      <c r="K325" s="85">
        <v>315.8536585</v>
      </c>
      <c r="L325" s="86" t="s">
        <v>3314</v>
      </c>
      <c r="M325" s="86" t="s">
        <v>3153</v>
      </c>
      <c r="N325" s="74"/>
    </row>
    <row r="326">
      <c r="A326" s="81">
        <v>177901.0</v>
      </c>
      <c r="B326" s="82" t="s">
        <v>3541</v>
      </c>
      <c r="C326" s="83">
        <v>220.0</v>
      </c>
      <c r="D326" s="83">
        <v>301.0</v>
      </c>
      <c r="E326" s="83">
        <v>4.0</v>
      </c>
      <c r="F326" s="82" t="s">
        <v>3173</v>
      </c>
      <c r="G326" s="83" t="s">
        <v>379</v>
      </c>
      <c r="H326" s="84">
        <v>0.1</v>
      </c>
      <c r="I326" s="83">
        <v>3.0</v>
      </c>
      <c r="J326" s="74"/>
      <c r="K326" s="85">
        <v>75.25</v>
      </c>
      <c r="L326" s="87">
        <v>0.0</v>
      </c>
      <c r="M326" s="87">
        <v>0.0</v>
      </c>
      <c r="N326" s="74"/>
    </row>
    <row r="327">
      <c r="A327" s="81">
        <v>178001.0</v>
      </c>
      <c r="B327" s="82" t="s">
        <v>3542</v>
      </c>
      <c r="C327" s="83">
        <v>970.0</v>
      </c>
      <c r="D327" s="83">
        <v>623.0</v>
      </c>
      <c r="E327" s="83">
        <v>2.7</v>
      </c>
      <c r="F327" s="82" t="s">
        <v>3215</v>
      </c>
      <c r="G327" s="83" t="s">
        <v>379</v>
      </c>
      <c r="H327" s="84">
        <v>0.06</v>
      </c>
      <c r="I327" s="83">
        <v>3.0</v>
      </c>
      <c r="J327" s="74"/>
      <c r="K327" s="85">
        <v>230.7407407</v>
      </c>
      <c r="L327" s="86" t="s">
        <v>3160</v>
      </c>
      <c r="M327" s="86" t="s">
        <v>3153</v>
      </c>
      <c r="N327" s="74"/>
    </row>
    <row r="328">
      <c r="A328" s="81">
        <v>178201.0</v>
      </c>
      <c r="B328" s="82" t="s">
        <v>3543</v>
      </c>
      <c r="C328" s="83">
        <v>192.0</v>
      </c>
      <c r="D328" s="83">
        <v>186.0</v>
      </c>
      <c r="E328" s="83">
        <v>1.4</v>
      </c>
      <c r="F328" s="82" t="s">
        <v>3215</v>
      </c>
      <c r="G328" s="83" t="s">
        <v>379</v>
      </c>
      <c r="H328" s="84">
        <v>0.0</v>
      </c>
      <c r="I328" s="83">
        <v>3.0</v>
      </c>
      <c r="J328" s="74"/>
      <c r="K328" s="85">
        <v>132.8571429</v>
      </c>
      <c r="L328" s="86" t="s">
        <v>3167</v>
      </c>
      <c r="M328" s="86" t="s">
        <v>3153</v>
      </c>
      <c r="N328" s="74"/>
    </row>
    <row r="329">
      <c r="A329" s="81">
        <v>178301.0</v>
      </c>
      <c r="B329" s="82" t="s">
        <v>3544</v>
      </c>
      <c r="C329" s="83">
        <v>275.0</v>
      </c>
      <c r="D329" s="83">
        <v>204.0</v>
      </c>
      <c r="E329" s="83">
        <v>2.1</v>
      </c>
      <c r="F329" s="82" t="s">
        <v>3173</v>
      </c>
      <c r="G329" s="83" t="s">
        <v>379</v>
      </c>
      <c r="H329" s="84">
        <v>0.1</v>
      </c>
      <c r="I329" s="83">
        <v>3.0</v>
      </c>
      <c r="J329" s="74"/>
      <c r="K329" s="85">
        <v>97.14285714</v>
      </c>
      <c r="L329" s="87">
        <v>0.0</v>
      </c>
      <c r="M329" s="87">
        <v>0.0</v>
      </c>
      <c r="N329" s="74"/>
    </row>
    <row r="330">
      <c r="A330" s="81">
        <v>178401.0</v>
      </c>
      <c r="B330" s="82" t="s">
        <v>3545</v>
      </c>
      <c r="C330" s="83">
        <v>500.0</v>
      </c>
      <c r="D330" s="83">
        <v>196.0</v>
      </c>
      <c r="E330" s="83">
        <v>2.9</v>
      </c>
      <c r="F330" s="82" t="s">
        <v>3215</v>
      </c>
      <c r="G330" s="83" t="s">
        <v>379</v>
      </c>
      <c r="H330" s="84">
        <v>0.07</v>
      </c>
      <c r="I330" s="83">
        <v>2.0</v>
      </c>
      <c r="J330" s="74"/>
      <c r="K330" s="85">
        <v>67.5862069</v>
      </c>
      <c r="L330" s="86" t="s">
        <v>3229</v>
      </c>
      <c r="M330" s="86" t="s">
        <v>3354</v>
      </c>
      <c r="N330" s="74"/>
    </row>
    <row r="331">
      <c r="A331" s="81">
        <v>178501.0</v>
      </c>
      <c r="B331" s="82" t="s">
        <v>3546</v>
      </c>
      <c r="C331" s="83">
        <v>275.0</v>
      </c>
      <c r="D331" s="83">
        <v>447.0</v>
      </c>
      <c r="E331" s="83">
        <v>2.2</v>
      </c>
      <c r="F331" s="82" t="s">
        <v>3215</v>
      </c>
      <c r="G331" s="83" t="s">
        <v>379</v>
      </c>
      <c r="H331" s="84">
        <v>0.02</v>
      </c>
      <c r="I331" s="83">
        <v>3.0</v>
      </c>
      <c r="J331" s="74"/>
      <c r="K331" s="85">
        <v>203.1818182</v>
      </c>
      <c r="L331" s="86" t="s">
        <v>3229</v>
      </c>
      <c r="M331" s="86" t="s">
        <v>3161</v>
      </c>
      <c r="N331" s="74"/>
    </row>
    <row r="332">
      <c r="A332" s="81">
        <v>178701.0</v>
      </c>
      <c r="B332" s="82" t="s">
        <v>3547</v>
      </c>
      <c r="C332" s="83">
        <v>100.0</v>
      </c>
      <c r="D332" s="83">
        <v>227.0</v>
      </c>
      <c r="E332" s="83">
        <v>1.6</v>
      </c>
      <c r="F332" s="82" t="s">
        <v>3215</v>
      </c>
      <c r="G332" s="83" t="s">
        <v>379</v>
      </c>
      <c r="H332" s="84">
        <v>0.0</v>
      </c>
      <c r="I332" s="83">
        <v>3.0</v>
      </c>
      <c r="J332" s="74"/>
      <c r="K332" s="85">
        <v>141.875</v>
      </c>
      <c r="L332" s="87">
        <v>0.0</v>
      </c>
      <c r="M332" s="87">
        <v>0.0</v>
      </c>
      <c r="N332" s="74"/>
    </row>
    <row r="333">
      <c r="A333" s="81">
        <v>178801.0</v>
      </c>
      <c r="B333" s="82" t="s">
        <v>3548</v>
      </c>
      <c r="C333" s="83">
        <v>55.0</v>
      </c>
      <c r="D333" s="83">
        <v>0.0</v>
      </c>
      <c r="E333" s="83">
        <v>3.0</v>
      </c>
      <c r="F333" s="82" t="s">
        <v>3173</v>
      </c>
      <c r="G333" s="83" t="s">
        <v>379</v>
      </c>
      <c r="H333" s="84">
        <v>0.0</v>
      </c>
      <c r="I333" s="83">
        <v>3.0</v>
      </c>
      <c r="J333" s="74"/>
      <c r="K333" s="85">
        <v>0.0</v>
      </c>
      <c r="L333" s="87">
        <v>0.0</v>
      </c>
      <c r="M333" s="87">
        <v>0.0</v>
      </c>
      <c r="N333" s="74"/>
    </row>
    <row r="334">
      <c r="A334" s="81">
        <v>179001.0</v>
      </c>
      <c r="B334" s="82" t="s">
        <v>3549</v>
      </c>
      <c r="C334" s="83">
        <v>1000.0</v>
      </c>
      <c r="D334" s="83">
        <v>210.0</v>
      </c>
      <c r="E334" s="83">
        <v>1.7</v>
      </c>
      <c r="F334" s="82" t="s">
        <v>3195</v>
      </c>
      <c r="G334" s="83" t="s">
        <v>379</v>
      </c>
      <c r="H334" s="84">
        <v>0.17</v>
      </c>
      <c r="I334" s="83">
        <v>2.0</v>
      </c>
      <c r="J334" s="74"/>
      <c r="K334" s="85">
        <v>123.5294118</v>
      </c>
      <c r="L334" s="86" t="s">
        <v>3148</v>
      </c>
      <c r="M334" s="86" t="s">
        <v>3449</v>
      </c>
      <c r="N334" s="74"/>
    </row>
    <row r="335">
      <c r="A335" s="81">
        <v>179101.0</v>
      </c>
      <c r="B335" s="82" t="s">
        <v>3550</v>
      </c>
      <c r="C335" s="83">
        <v>155.0</v>
      </c>
      <c r="D335" s="83">
        <v>191.0</v>
      </c>
      <c r="E335" s="83">
        <v>1.8</v>
      </c>
      <c r="F335" s="82" t="s">
        <v>3195</v>
      </c>
      <c r="G335" s="83" t="s">
        <v>379</v>
      </c>
      <c r="H335" s="84">
        <v>0.06</v>
      </c>
      <c r="I335" s="83">
        <v>2.0</v>
      </c>
      <c r="J335" s="74"/>
      <c r="K335" s="85">
        <v>106.1111111</v>
      </c>
      <c r="L335" s="87">
        <v>0.0</v>
      </c>
      <c r="M335" s="87">
        <v>0.0</v>
      </c>
      <c r="N335" s="74"/>
    </row>
    <row r="336">
      <c r="A336" s="81">
        <v>179201.0</v>
      </c>
      <c r="B336" s="82" t="s">
        <v>3551</v>
      </c>
      <c r="C336" s="83">
        <v>1000.0</v>
      </c>
      <c r="D336" s="83">
        <v>1090.0</v>
      </c>
      <c r="E336" s="83">
        <v>2.6</v>
      </c>
      <c r="F336" s="82" t="s">
        <v>3552</v>
      </c>
      <c r="G336" s="83" t="s">
        <v>379</v>
      </c>
      <c r="H336" s="84">
        <v>0.01</v>
      </c>
      <c r="I336" s="83">
        <v>2.0</v>
      </c>
      <c r="J336" s="74"/>
      <c r="K336" s="85">
        <v>419.2307692</v>
      </c>
      <c r="L336" s="86" t="s">
        <v>3164</v>
      </c>
      <c r="M336" s="86" t="s">
        <v>3449</v>
      </c>
      <c r="N336" s="74"/>
    </row>
    <row r="337">
      <c r="A337" s="81">
        <v>179202.0</v>
      </c>
      <c r="B337" s="82" t="s">
        <v>3553</v>
      </c>
      <c r="C337" s="83">
        <v>1000.0</v>
      </c>
      <c r="D337" s="83">
        <v>0.0</v>
      </c>
      <c r="E337" s="83">
        <v>3.0</v>
      </c>
      <c r="F337" s="82" t="s">
        <v>3552</v>
      </c>
      <c r="G337" s="83" t="s">
        <v>379</v>
      </c>
      <c r="H337" s="84">
        <v>0.0</v>
      </c>
      <c r="I337" s="83">
        <v>2.0</v>
      </c>
      <c r="J337" s="74"/>
      <c r="K337" s="85">
        <v>0.0</v>
      </c>
      <c r="L337" s="87">
        <v>0.0</v>
      </c>
      <c r="M337" s="87">
        <v>0.0</v>
      </c>
      <c r="N337" s="74"/>
    </row>
    <row r="338">
      <c r="A338" s="81">
        <v>179211.0</v>
      </c>
      <c r="B338" s="82" t="s">
        <v>3554</v>
      </c>
      <c r="C338" s="83">
        <v>1000.0</v>
      </c>
      <c r="D338" s="83">
        <v>0.0</v>
      </c>
      <c r="E338" s="83">
        <v>3.0</v>
      </c>
      <c r="F338" s="82" t="s">
        <v>3552</v>
      </c>
      <c r="G338" s="83" t="s">
        <v>379</v>
      </c>
      <c r="H338" s="84">
        <v>0.0</v>
      </c>
      <c r="I338" s="83">
        <v>2.0</v>
      </c>
      <c r="J338" s="74"/>
      <c r="K338" s="85">
        <v>0.0</v>
      </c>
      <c r="L338" s="87">
        <v>0.0</v>
      </c>
      <c r="M338" s="87">
        <v>0.0</v>
      </c>
      <c r="N338" s="74"/>
    </row>
    <row r="339">
      <c r="A339" s="81">
        <v>179301.0</v>
      </c>
      <c r="B339" s="82" t="s">
        <v>3555</v>
      </c>
      <c r="C339" s="83">
        <v>392.0</v>
      </c>
      <c r="D339" s="83">
        <v>258.0</v>
      </c>
      <c r="E339" s="83">
        <v>1.8</v>
      </c>
      <c r="F339" s="82" t="s">
        <v>3195</v>
      </c>
      <c r="G339" s="83" t="s">
        <v>379</v>
      </c>
      <c r="H339" s="84">
        <v>0.0</v>
      </c>
      <c r="I339" s="83">
        <v>2.0</v>
      </c>
      <c r="J339" s="74"/>
      <c r="K339" s="85">
        <v>143.3333333</v>
      </c>
      <c r="L339" s="87">
        <v>0.0</v>
      </c>
      <c r="M339" s="87">
        <v>0.0</v>
      </c>
      <c r="N339" s="74"/>
    </row>
    <row r="340">
      <c r="A340" s="81">
        <v>179302.0</v>
      </c>
      <c r="B340" s="82" t="s">
        <v>3556</v>
      </c>
      <c r="C340" s="83">
        <v>110.0</v>
      </c>
      <c r="D340" s="83">
        <v>0.0</v>
      </c>
      <c r="E340" s="83">
        <v>3.0</v>
      </c>
      <c r="F340" s="82" t="s">
        <v>3195</v>
      </c>
      <c r="G340" s="83" t="s">
        <v>379</v>
      </c>
      <c r="H340" s="84">
        <v>0.0</v>
      </c>
      <c r="I340" s="83">
        <v>2.0</v>
      </c>
      <c r="J340" s="74"/>
      <c r="K340" s="85">
        <v>0.0</v>
      </c>
      <c r="L340" s="87">
        <v>0.0</v>
      </c>
      <c r="M340" s="87">
        <v>0.0</v>
      </c>
      <c r="N340" s="74"/>
    </row>
    <row r="341">
      <c r="A341" s="81">
        <v>179303.0</v>
      </c>
      <c r="B341" s="82" t="s">
        <v>3557</v>
      </c>
      <c r="C341" s="83">
        <v>192.0</v>
      </c>
      <c r="D341" s="83">
        <v>681.0</v>
      </c>
      <c r="E341" s="83">
        <v>2.2</v>
      </c>
      <c r="F341" s="82" t="s">
        <v>3173</v>
      </c>
      <c r="G341" s="83" t="s">
        <v>379</v>
      </c>
      <c r="H341" s="84">
        <v>0.1</v>
      </c>
      <c r="I341" s="83">
        <v>3.0</v>
      </c>
      <c r="J341" s="74"/>
      <c r="K341" s="85">
        <v>309.5454545</v>
      </c>
      <c r="L341" s="86" t="s">
        <v>3148</v>
      </c>
      <c r="M341" s="86" t="s">
        <v>3151</v>
      </c>
      <c r="N341" s="74"/>
    </row>
    <row r="342">
      <c r="A342" s="81">
        <v>179401.0</v>
      </c>
      <c r="B342" s="82" t="s">
        <v>3558</v>
      </c>
      <c r="C342" s="83">
        <v>192.0</v>
      </c>
      <c r="D342" s="83">
        <v>288.0</v>
      </c>
      <c r="E342" s="83">
        <v>3.0</v>
      </c>
      <c r="F342" s="82" t="s">
        <v>3195</v>
      </c>
      <c r="G342" s="83" t="s">
        <v>379</v>
      </c>
      <c r="H342" s="84">
        <v>0.15</v>
      </c>
      <c r="I342" s="83">
        <v>2.0</v>
      </c>
      <c r="J342" s="74"/>
      <c r="K342" s="85">
        <v>96.0</v>
      </c>
      <c r="L342" s="87">
        <v>0.0</v>
      </c>
      <c r="M342" s="87">
        <v>0.0</v>
      </c>
      <c r="N342" s="74"/>
    </row>
    <row r="343">
      <c r="A343" s="81">
        <v>179501.0</v>
      </c>
      <c r="B343" s="82" t="s">
        <v>3559</v>
      </c>
      <c r="C343" s="83">
        <v>110.0</v>
      </c>
      <c r="D343" s="83">
        <v>133.0</v>
      </c>
      <c r="E343" s="83">
        <v>1.3</v>
      </c>
      <c r="F343" s="82" t="s">
        <v>3173</v>
      </c>
      <c r="G343" s="83" t="s">
        <v>379</v>
      </c>
      <c r="H343" s="84">
        <v>0.0</v>
      </c>
      <c r="I343" s="83">
        <v>3.0</v>
      </c>
      <c r="J343" s="74"/>
      <c r="K343" s="85">
        <v>102.3076923</v>
      </c>
      <c r="L343" s="87">
        <v>0.0</v>
      </c>
      <c r="M343" s="87">
        <v>0.0</v>
      </c>
      <c r="N343" s="74"/>
    </row>
    <row r="344">
      <c r="A344" s="81">
        <v>179502.0</v>
      </c>
      <c r="B344" s="82" t="s">
        <v>3560</v>
      </c>
      <c r="C344" s="83">
        <v>110.0</v>
      </c>
      <c r="D344" s="83">
        <v>220.0</v>
      </c>
      <c r="E344" s="83">
        <v>0.0</v>
      </c>
      <c r="F344" s="82" t="s">
        <v>3173</v>
      </c>
      <c r="G344" s="83" t="s">
        <v>379</v>
      </c>
      <c r="H344" s="84">
        <v>0.0</v>
      </c>
      <c r="I344" s="83">
        <v>3.0</v>
      </c>
      <c r="J344" s="74"/>
      <c r="K344" s="90" t="e">
        <v>#DIV/0!</v>
      </c>
      <c r="L344" s="87">
        <v>0.0</v>
      </c>
      <c r="M344" s="87">
        <v>0.0</v>
      </c>
      <c r="N344" s="74"/>
    </row>
    <row r="345">
      <c r="A345" s="81">
        <v>179601.0</v>
      </c>
      <c r="B345" s="82" t="s">
        <v>3561</v>
      </c>
      <c r="C345" s="83">
        <v>220.0</v>
      </c>
      <c r="D345" s="83">
        <v>0.0</v>
      </c>
      <c r="E345" s="83">
        <v>3.0</v>
      </c>
      <c r="F345" s="82" t="s">
        <v>3173</v>
      </c>
      <c r="G345" s="83" t="s">
        <v>379</v>
      </c>
      <c r="H345" s="84">
        <v>0.0</v>
      </c>
      <c r="I345" s="83">
        <v>3.0</v>
      </c>
      <c r="J345" s="74"/>
      <c r="K345" s="85">
        <v>0.0</v>
      </c>
      <c r="L345" s="87">
        <v>0.0</v>
      </c>
      <c r="M345" s="87">
        <v>0.0</v>
      </c>
      <c r="N345" s="74"/>
    </row>
    <row r="346">
      <c r="A346" s="81">
        <v>179701.0</v>
      </c>
      <c r="B346" s="82" t="s">
        <v>3562</v>
      </c>
      <c r="C346" s="83">
        <v>192.0</v>
      </c>
      <c r="D346" s="83">
        <v>444.0</v>
      </c>
      <c r="E346" s="83">
        <v>1.6</v>
      </c>
      <c r="F346" s="82" t="s">
        <v>3195</v>
      </c>
      <c r="G346" s="83" t="s">
        <v>379</v>
      </c>
      <c r="H346" s="84">
        <v>0.11</v>
      </c>
      <c r="I346" s="83">
        <v>2.0</v>
      </c>
      <c r="J346" s="74"/>
      <c r="K346" s="85">
        <v>277.5</v>
      </c>
      <c r="L346" s="86" t="s">
        <v>3164</v>
      </c>
      <c r="M346" s="86" t="s">
        <v>3449</v>
      </c>
      <c r="N346" s="74"/>
    </row>
    <row r="347">
      <c r="A347" s="81">
        <v>179801.0</v>
      </c>
      <c r="B347" s="82" t="s">
        <v>3563</v>
      </c>
      <c r="C347" s="83">
        <v>385.0</v>
      </c>
      <c r="D347" s="83">
        <v>264.0</v>
      </c>
      <c r="E347" s="83">
        <v>2.9</v>
      </c>
      <c r="F347" s="82" t="s">
        <v>3195</v>
      </c>
      <c r="G347" s="83" t="s">
        <v>379</v>
      </c>
      <c r="H347" s="84">
        <v>0.0</v>
      </c>
      <c r="I347" s="83">
        <v>2.0</v>
      </c>
      <c r="J347" s="74"/>
      <c r="K347" s="85">
        <v>91.03448276</v>
      </c>
      <c r="L347" s="87">
        <v>0.0</v>
      </c>
      <c r="M347" s="87">
        <v>0.0</v>
      </c>
      <c r="N347" s="74"/>
    </row>
    <row r="348">
      <c r="A348" s="81">
        <v>180004.0</v>
      </c>
      <c r="B348" s="82" t="s">
        <v>3564</v>
      </c>
      <c r="C348" s="83">
        <v>392.0</v>
      </c>
      <c r="D348" s="83">
        <v>378.0</v>
      </c>
      <c r="E348" s="83">
        <v>2.4</v>
      </c>
      <c r="F348" s="82" t="s">
        <v>3195</v>
      </c>
      <c r="G348" s="83" t="s">
        <v>379</v>
      </c>
      <c r="H348" s="84">
        <v>0.16</v>
      </c>
      <c r="I348" s="83">
        <v>2.0</v>
      </c>
      <c r="J348" s="74"/>
      <c r="K348" s="85">
        <v>157.5</v>
      </c>
      <c r="L348" s="87">
        <v>0.0</v>
      </c>
      <c r="M348" s="87">
        <v>0.0</v>
      </c>
      <c r="N348" s="74"/>
    </row>
    <row r="349">
      <c r="A349" s="81">
        <v>180301.0</v>
      </c>
      <c r="B349" s="82" t="s">
        <v>3565</v>
      </c>
      <c r="C349" s="83">
        <v>330.0</v>
      </c>
      <c r="D349" s="83">
        <v>275.0</v>
      </c>
      <c r="E349" s="83">
        <v>3.0</v>
      </c>
      <c r="F349" s="82" t="s">
        <v>3195</v>
      </c>
      <c r="G349" s="83" t="s">
        <v>379</v>
      </c>
      <c r="H349" s="84">
        <v>0.07</v>
      </c>
      <c r="I349" s="83">
        <v>2.0</v>
      </c>
      <c r="J349" s="74"/>
      <c r="K349" s="85">
        <v>91.66666667</v>
      </c>
      <c r="L349" s="86" t="s">
        <v>3136</v>
      </c>
      <c r="M349" s="86" t="s">
        <v>3391</v>
      </c>
      <c r="N349" s="74"/>
    </row>
    <row r="350">
      <c r="A350" s="81">
        <v>180701.0</v>
      </c>
      <c r="B350" s="82" t="s">
        <v>3566</v>
      </c>
      <c r="C350" s="83">
        <v>192.0</v>
      </c>
      <c r="D350" s="83">
        <v>1010.0</v>
      </c>
      <c r="E350" s="83">
        <v>2.9</v>
      </c>
      <c r="F350" s="82" t="s">
        <v>3567</v>
      </c>
      <c r="G350" s="83" t="s">
        <v>379</v>
      </c>
      <c r="H350" s="84">
        <v>0.02</v>
      </c>
      <c r="I350" s="83">
        <v>3.0</v>
      </c>
      <c r="J350" s="74"/>
      <c r="K350" s="85">
        <v>348.2758621</v>
      </c>
      <c r="L350" s="86" t="s">
        <v>3136</v>
      </c>
      <c r="M350" s="86" t="s">
        <v>3137</v>
      </c>
      <c r="N350" s="74"/>
    </row>
    <row r="351">
      <c r="A351" s="81">
        <v>180801.0</v>
      </c>
      <c r="B351" s="82" t="s">
        <v>3568</v>
      </c>
      <c r="C351" s="83">
        <v>192.0</v>
      </c>
      <c r="D351" s="83">
        <v>1411.0</v>
      </c>
      <c r="E351" s="83">
        <v>5.9</v>
      </c>
      <c r="F351" s="82" t="s">
        <v>3157</v>
      </c>
      <c r="G351" s="83" t="s">
        <v>3147</v>
      </c>
      <c r="H351" s="84">
        <v>0.22</v>
      </c>
      <c r="I351" s="83">
        <v>4.0</v>
      </c>
      <c r="J351" s="74"/>
      <c r="K351" s="85">
        <v>239.1525424</v>
      </c>
      <c r="L351" s="86" t="s">
        <v>3244</v>
      </c>
      <c r="M351" s="86" t="s">
        <v>3391</v>
      </c>
      <c r="N351" s="74"/>
    </row>
    <row r="352">
      <c r="A352" s="81">
        <v>180802.0</v>
      </c>
      <c r="B352" s="82" t="s">
        <v>3569</v>
      </c>
      <c r="C352" s="83">
        <v>200.0</v>
      </c>
      <c r="D352" s="83">
        <v>264.0</v>
      </c>
      <c r="E352" s="83">
        <v>4.8</v>
      </c>
      <c r="F352" s="82" t="s">
        <v>3157</v>
      </c>
      <c r="G352" s="83" t="s">
        <v>379</v>
      </c>
      <c r="H352" s="84">
        <v>0.41</v>
      </c>
      <c r="I352" s="83">
        <v>4.0</v>
      </c>
      <c r="J352" s="74"/>
      <c r="K352" s="85">
        <v>55.0</v>
      </c>
      <c r="L352" s="87">
        <v>0.0</v>
      </c>
      <c r="M352" s="87">
        <v>0.0</v>
      </c>
      <c r="N352" s="74"/>
    </row>
    <row r="353">
      <c r="A353" s="81">
        <v>181001.0</v>
      </c>
      <c r="B353" s="82" t="s">
        <v>3570</v>
      </c>
      <c r="C353" s="83">
        <v>2000.0</v>
      </c>
      <c r="D353" s="83">
        <v>2978.0</v>
      </c>
      <c r="E353" s="83">
        <v>6.5</v>
      </c>
      <c r="F353" s="82" t="s">
        <v>3157</v>
      </c>
      <c r="G353" s="83" t="s">
        <v>3147</v>
      </c>
      <c r="H353" s="84">
        <v>0.26</v>
      </c>
      <c r="I353" s="83">
        <v>4.0</v>
      </c>
      <c r="J353" s="74"/>
      <c r="K353" s="85">
        <v>458.1538462</v>
      </c>
      <c r="L353" s="86" t="s">
        <v>3167</v>
      </c>
      <c r="M353" s="86" t="s">
        <v>3161</v>
      </c>
      <c r="N353" s="74"/>
    </row>
    <row r="354">
      <c r="A354" s="81">
        <v>181101.0</v>
      </c>
      <c r="B354" s="82" t="s">
        <v>3571</v>
      </c>
      <c r="C354" s="83">
        <v>1200.0</v>
      </c>
      <c r="D354" s="83">
        <v>1777.0</v>
      </c>
      <c r="E354" s="83">
        <v>3.1</v>
      </c>
      <c r="F354" s="82" t="s">
        <v>3178</v>
      </c>
      <c r="G354" s="83" t="s">
        <v>379</v>
      </c>
      <c r="H354" s="84">
        <v>0.02</v>
      </c>
      <c r="I354" s="83">
        <v>2.0</v>
      </c>
      <c r="J354" s="74"/>
      <c r="K354" s="85">
        <v>573.2258065</v>
      </c>
      <c r="L354" s="86" t="s">
        <v>3136</v>
      </c>
      <c r="M354" s="86" t="s">
        <v>3488</v>
      </c>
      <c r="N354" s="74"/>
    </row>
    <row r="355">
      <c r="A355" s="81">
        <v>181301.0</v>
      </c>
      <c r="B355" s="82" t="s">
        <v>3572</v>
      </c>
      <c r="C355" s="83">
        <v>110.0</v>
      </c>
      <c r="D355" s="83">
        <v>939.0</v>
      </c>
      <c r="E355" s="83">
        <v>3.5</v>
      </c>
      <c r="F355" s="82" t="s">
        <v>3178</v>
      </c>
      <c r="G355" s="83" t="s">
        <v>379</v>
      </c>
      <c r="H355" s="84">
        <v>0.02</v>
      </c>
      <c r="I355" s="83">
        <v>2.0</v>
      </c>
      <c r="J355" s="74"/>
      <c r="K355" s="85">
        <v>268.2857143</v>
      </c>
      <c r="L355" s="86" t="s">
        <v>3270</v>
      </c>
      <c r="M355" s="86" t="s">
        <v>3573</v>
      </c>
      <c r="N355" s="74"/>
    </row>
    <row r="356">
      <c r="A356" s="81">
        <v>181401.0</v>
      </c>
      <c r="B356" s="82" t="s">
        <v>3574</v>
      </c>
      <c r="C356" s="83">
        <v>1000.0</v>
      </c>
      <c r="D356" s="83">
        <v>951.0</v>
      </c>
      <c r="E356" s="83">
        <v>6.0</v>
      </c>
      <c r="F356" s="82" t="s">
        <v>3157</v>
      </c>
      <c r="G356" s="83" t="s">
        <v>3147</v>
      </c>
      <c r="H356" s="84">
        <v>0.26</v>
      </c>
      <c r="I356" s="83">
        <v>4.0</v>
      </c>
      <c r="J356" s="74"/>
      <c r="K356" s="85">
        <v>158.5</v>
      </c>
      <c r="L356" s="87">
        <v>0.0</v>
      </c>
      <c r="M356" s="87">
        <v>0.0</v>
      </c>
      <c r="N356" s="74"/>
    </row>
    <row r="357">
      <c r="A357" s="81">
        <v>181402.0</v>
      </c>
      <c r="B357" s="82" t="s">
        <v>3575</v>
      </c>
      <c r="C357" s="83">
        <v>360.0</v>
      </c>
      <c r="D357" s="83">
        <v>632.0</v>
      </c>
      <c r="E357" s="83">
        <v>6.7</v>
      </c>
      <c r="F357" s="82" t="s">
        <v>3157</v>
      </c>
      <c r="G357" s="83" t="s">
        <v>3135</v>
      </c>
      <c r="H357" s="84">
        <v>0.27</v>
      </c>
      <c r="I357" s="83">
        <v>4.0</v>
      </c>
      <c r="J357" s="74"/>
      <c r="K357" s="85">
        <v>94.32835821</v>
      </c>
      <c r="L357" s="86" t="s">
        <v>3576</v>
      </c>
      <c r="M357" s="86" t="s">
        <v>3161</v>
      </c>
      <c r="N357" s="74"/>
    </row>
    <row r="358">
      <c r="A358" s="81">
        <v>181403.0</v>
      </c>
      <c r="B358" s="82" t="s">
        <v>3577</v>
      </c>
      <c r="C358" s="83">
        <v>900.0</v>
      </c>
      <c r="D358" s="83">
        <v>1578.0</v>
      </c>
      <c r="E358" s="83">
        <v>6.7</v>
      </c>
      <c r="F358" s="82" t="s">
        <v>3157</v>
      </c>
      <c r="G358" s="83" t="s">
        <v>3147</v>
      </c>
      <c r="H358" s="84">
        <v>0.25</v>
      </c>
      <c r="I358" s="83">
        <v>4.0</v>
      </c>
      <c r="J358" s="74"/>
      <c r="K358" s="85">
        <v>235.5223881</v>
      </c>
      <c r="L358" s="86" t="s">
        <v>3244</v>
      </c>
      <c r="M358" s="86" t="s">
        <v>3161</v>
      </c>
      <c r="N358" s="74"/>
    </row>
    <row r="359">
      <c r="A359" s="81">
        <v>181501.0</v>
      </c>
      <c r="B359" s="82" t="s">
        <v>3578</v>
      </c>
      <c r="C359" s="83">
        <v>1000.0</v>
      </c>
      <c r="D359" s="83">
        <v>350.0</v>
      </c>
      <c r="E359" s="83">
        <v>5.0</v>
      </c>
      <c r="F359" s="82" t="s">
        <v>3157</v>
      </c>
      <c r="G359" s="83" t="s">
        <v>3147</v>
      </c>
      <c r="H359" s="84">
        <v>0.38</v>
      </c>
      <c r="I359" s="83">
        <v>4.0</v>
      </c>
      <c r="J359" s="74"/>
      <c r="K359" s="85">
        <v>70.0</v>
      </c>
      <c r="L359" s="87">
        <v>0.0</v>
      </c>
      <c r="M359" s="87">
        <v>0.0</v>
      </c>
      <c r="N359" s="74"/>
    </row>
    <row r="360">
      <c r="A360" s="81">
        <v>181701.0</v>
      </c>
      <c r="B360" s="82" t="s">
        <v>3579</v>
      </c>
      <c r="C360" s="83">
        <v>192.0</v>
      </c>
      <c r="D360" s="83">
        <v>519.0</v>
      </c>
      <c r="E360" s="83">
        <v>3.8</v>
      </c>
      <c r="F360" s="82" t="s">
        <v>3178</v>
      </c>
      <c r="G360" s="83" t="s">
        <v>379</v>
      </c>
      <c r="H360" s="84">
        <v>0.06</v>
      </c>
      <c r="I360" s="83">
        <v>2.0</v>
      </c>
      <c r="J360" s="74"/>
      <c r="K360" s="85">
        <v>136.5789474</v>
      </c>
      <c r="L360" s="86" t="s">
        <v>3515</v>
      </c>
      <c r="M360" s="86" t="s">
        <v>3580</v>
      </c>
      <c r="N360" s="74"/>
    </row>
    <row r="361">
      <c r="A361" s="81">
        <v>181702.0</v>
      </c>
      <c r="B361" s="82" t="s">
        <v>3581</v>
      </c>
      <c r="C361" s="83">
        <v>192.0</v>
      </c>
      <c r="D361" s="83">
        <v>0.0</v>
      </c>
      <c r="E361" s="83">
        <v>3.0</v>
      </c>
      <c r="F361" s="82" t="s">
        <v>3178</v>
      </c>
      <c r="G361" s="83" t="s">
        <v>379</v>
      </c>
      <c r="H361" s="84">
        <v>0.0</v>
      </c>
      <c r="I361" s="83">
        <v>2.0</v>
      </c>
      <c r="J361" s="74"/>
      <c r="K361" s="85">
        <v>0.0</v>
      </c>
      <c r="L361" s="87">
        <v>0.0</v>
      </c>
      <c r="M361" s="87">
        <v>0.0</v>
      </c>
      <c r="N361" s="74"/>
    </row>
    <row r="362">
      <c r="A362" s="81">
        <v>181801.0</v>
      </c>
      <c r="B362" s="82" t="s">
        <v>3582</v>
      </c>
      <c r="C362" s="83">
        <v>1000.0</v>
      </c>
      <c r="D362" s="83">
        <v>214.0</v>
      </c>
      <c r="E362" s="83">
        <v>1.5</v>
      </c>
      <c r="F362" s="82" t="s">
        <v>3195</v>
      </c>
      <c r="G362" s="83" t="s">
        <v>379</v>
      </c>
      <c r="H362" s="84">
        <v>0.0</v>
      </c>
      <c r="I362" s="83">
        <v>2.0</v>
      </c>
      <c r="J362" s="74"/>
      <c r="K362" s="85">
        <v>142.6666667</v>
      </c>
      <c r="L362" s="86" t="s">
        <v>3473</v>
      </c>
      <c r="M362" s="86" t="s">
        <v>3137</v>
      </c>
      <c r="N362" s="74"/>
    </row>
    <row r="363">
      <c r="A363" s="81">
        <v>181901.0</v>
      </c>
      <c r="B363" s="82" t="s">
        <v>3583</v>
      </c>
      <c r="C363" s="83">
        <v>322.0</v>
      </c>
      <c r="D363" s="83">
        <v>208.0</v>
      </c>
      <c r="E363" s="83">
        <v>1.8</v>
      </c>
      <c r="F363" s="82" t="s">
        <v>3195</v>
      </c>
      <c r="G363" s="83" t="s">
        <v>379</v>
      </c>
      <c r="H363" s="84">
        <v>0.0</v>
      </c>
      <c r="I363" s="83">
        <v>2.0</v>
      </c>
      <c r="J363" s="74"/>
      <c r="K363" s="85">
        <v>115.5555556</v>
      </c>
      <c r="L363" s="87">
        <v>0.0</v>
      </c>
      <c r="M363" s="87">
        <v>0.0</v>
      </c>
      <c r="N363" s="74"/>
    </row>
    <row r="364">
      <c r="A364" s="81">
        <v>182160.0</v>
      </c>
      <c r="B364" s="82" t="s">
        <v>3584</v>
      </c>
      <c r="C364" s="83">
        <v>592.0</v>
      </c>
      <c r="D364" s="83">
        <v>2477.0</v>
      </c>
      <c r="E364" s="83">
        <v>6.0</v>
      </c>
      <c r="F364" s="82" t="s">
        <v>3157</v>
      </c>
      <c r="G364" s="83" t="s">
        <v>3163</v>
      </c>
      <c r="H364" s="84">
        <v>0.4</v>
      </c>
      <c r="I364" s="83">
        <v>4.0</v>
      </c>
      <c r="J364" s="74"/>
      <c r="K364" s="85">
        <v>412.8333333</v>
      </c>
      <c r="L364" s="87">
        <v>0.0</v>
      </c>
      <c r="M364" s="87">
        <v>0.0</v>
      </c>
      <c r="N364" s="74"/>
    </row>
    <row r="365">
      <c r="A365" s="81">
        <v>182201.0</v>
      </c>
      <c r="B365" s="82" t="s">
        <v>3585</v>
      </c>
      <c r="C365" s="83">
        <v>192.0</v>
      </c>
      <c r="D365" s="83">
        <v>145.0</v>
      </c>
      <c r="E365" s="83">
        <v>2.5</v>
      </c>
      <c r="F365" s="82" t="s">
        <v>3173</v>
      </c>
      <c r="G365" s="83" t="s">
        <v>379</v>
      </c>
      <c r="H365" s="84">
        <v>0.13</v>
      </c>
      <c r="I365" s="83">
        <v>3.0</v>
      </c>
      <c r="J365" s="74"/>
      <c r="K365" s="85">
        <v>58.0</v>
      </c>
      <c r="L365" s="86" t="s">
        <v>3136</v>
      </c>
      <c r="M365" s="86" t="s">
        <v>3391</v>
      </c>
      <c r="N365" s="74"/>
    </row>
    <row r="366">
      <c r="A366" s="81">
        <v>182301.0</v>
      </c>
      <c r="B366" s="82" t="s">
        <v>3586</v>
      </c>
      <c r="C366" s="83">
        <v>1000.0</v>
      </c>
      <c r="D366" s="83">
        <v>679.0</v>
      </c>
      <c r="E366" s="83">
        <v>3.0</v>
      </c>
      <c r="F366" s="82" t="s">
        <v>3178</v>
      </c>
      <c r="G366" s="83" t="s">
        <v>379</v>
      </c>
      <c r="H366" s="84">
        <v>0.0</v>
      </c>
      <c r="I366" s="83">
        <v>2.0</v>
      </c>
      <c r="J366" s="74"/>
      <c r="K366" s="85">
        <v>226.3333333</v>
      </c>
      <c r="L366" s="87">
        <v>0.0</v>
      </c>
      <c r="M366" s="87">
        <v>0.0</v>
      </c>
      <c r="N366" s="74"/>
    </row>
    <row r="367">
      <c r="A367" s="81">
        <v>182401.0</v>
      </c>
      <c r="B367" s="82" t="s">
        <v>3587</v>
      </c>
      <c r="C367" s="83">
        <v>372.0</v>
      </c>
      <c r="D367" s="83">
        <v>2126.0</v>
      </c>
      <c r="E367" s="83">
        <v>1.4</v>
      </c>
      <c r="F367" s="82" t="s">
        <v>3204</v>
      </c>
      <c r="G367" s="83" t="s">
        <v>3141</v>
      </c>
      <c r="H367" s="84">
        <v>0.05</v>
      </c>
      <c r="I367" s="83">
        <v>4.0</v>
      </c>
      <c r="J367" s="74"/>
      <c r="K367" s="85">
        <v>1518.571429</v>
      </c>
      <c r="L367" s="86" t="s">
        <v>3148</v>
      </c>
      <c r="M367" s="86" t="s">
        <v>3308</v>
      </c>
      <c r="N367" s="74"/>
    </row>
    <row r="368">
      <c r="A368" s="81">
        <v>182701.0</v>
      </c>
      <c r="B368" s="82" t="s">
        <v>3588</v>
      </c>
      <c r="C368" s="83">
        <v>1000.0</v>
      </c>
      <c r="D368" s="83">
        <v>1972.0</v>
      </c>
      <c r="E368" s="83">
        <v>4.0</v>
      </c>
      <c r="F368" s="82" t="s">
        <v>3157</v>
      </c>
      <c r="G368" s="83" t="s">
        <v>3147</v>
      </c>
      <c r="H368" s="84">
        <v>0.63</v>
      </c>
      <c r="I368" s="83">
        <v>4.0</v>
      </c>
      <c r="J368" s="74"/>
      <c r="K368" s="85">
        <v>493.0</v>
      </c>
      <c r="L368" s="86" t="s">
        <v>3244</v>
      </c>
      <c r="M368" s="86" t="s">
        <v>3391</v>
      </c>
      <c r="N368" s="74"/>
    </row>
    <row r="369">
      <c r="A369" s="81">
        <v>182702.0</v>
      </c>
      <c r="B369" s="82" t="s">
        <v>3589</v>
      </c>
      <c r="C369" s="83">
        <v>1000.0</v>
      </c>
      <c r="D369" s="83">
        <v>1849.0</v>
      </c>
      <c r="E369" s="83">
        <v>6.0</v>
      </c>
      <c r="F369" s="82" t="s">
        <v>3157</v>
      </c>
      <c r="G369" s="83" t="s">
        <v>3147</v>
      </c>
      <c r="H369" s="84">
        <v>0.58</v>
      </c>
      <c r="I369" s="83">
        <v>4.0</v>
      </c>
      <c r="J369" s="74"/>
      <c r="K369" s="85">
        <v>308.1666667</v>
      </c>
      <c r="L369" s="86" t="s">
        <v>3164</v>
      </c>
      <c r="M369" s="86" t="s">
        <v>3137</v>
      </c>
      <c r="N369" s="74"/>
    </row>
    <row r="370">
      <c r="A370" s="81">
        <v>182901.0</v>
      </c>
      <c r="B370" s="82" t="s">
        <v>3590</v>
      </c>
      <c r="C370" s="83">
        <v>192.0</v>
      </c>
      <c r="D370" s="83">
        <v>293.0</v>
      </c>
      <c r="E370" s="83">
        <v>2.3</v>
      </c>
      <c r="F370" s="82" t="s">
        <v>3207</v>
      </c>
      <c r="G370" s="83" t="s">
        <v>379</v>
      </c>
      <c r="H370" s="84">
        <v>0.28</v>
      </c>
      <c r="I370" s="83">
        <v>2.0</v>
      </c>
      <c r="J370" s="74"/>
      <c r="K370" s="85">
        <v>127.3913043</v>
      </c>
      <c r="L370" s="86" t="s">
        <v>3136</v>
      </c>
      <c r="M370" s="86" t="s">
        <v>3137</v>
      </c>
      <c r="N370" s="74"/>
    </row>
    <row r="371">
      <c r="A371" s="81">
        <v>183001.0</v>
      </c>
      <c r="B371" s="82" t="s">
        <v>3591</v>
      </c>
      <c r="C371" s="83">
        <v>1000.0</v>
      </c>
      <c r="D371" s="83">
        <v>1365.0</v>
      </c>
      <c r="E371" s="83">
        <v>4.7</v>
      </c>
      <c r="F371" s="82" t="s">
        <v>3157</v>
      </c>
      <c r="G371" s="83" t="s">
        <v>3147</v>
      </c>
      <c r="H371" s="84">
        <v>0.15</v>
      </c>
      <c r="I371" s="83">
        <v>4.0</v>
      </c>
      <c r="J371" s="74"/>
      <c r="K371" s="85">
        <v>290.4255319</v>
      </c>
      <c r="L371" s="86" t="s">
        <v>3164</v>
      </c>
      <c r="M371" s="86" t="s">
        <v>3391</v>
      </c>
      <c r="N371" s="74"/>
    </row>
    <row r="372">
      <c r="A372" s="81">
        <v>183002.0</v>
      </c>
      <c r="B372" s="82" t="s">
        <v>3592</v>
      </c>
      <c r="C372" s="83">
        <v>3300.0</v>
      </c>
      <c r="D372" s="83">
        <v>3533.0</v>
      </c>
      <c r="E372" s="83">
        <v>5.9</v>
      </c>
      <c r="F372" s="82" t="s">
        <v>3157</v>
      </c>
      <c r="G372" s="83" t="s">
        <v>3147</v>
      </c>
      <c r="H372" s="84">
        <v>0.04</v>
      </c>
      <c r="I372" s="83">
        <v>4.0</v>
      </c>
      <c r="J372" s="74"/>
      <c r="K372" s="85">
        <v>598.8135593</v>
      </c>
      <c r="L372" s="86" t="s">
        <v>3164</v>
      </c>
      <c r="M372" s="86" t="s">
        <v>3391</v>
      </c>
      <c r="N372" s="74"/>
    </row>
    <row r="373">
      <c r="A373" s="81">
        <v>183101.0</v>
      </c>
      <c r="B373" s="82" t="s">
        <v>3593</v>
      </c>
      <c r="C373" s="83">
        <v>110.0</v>
      </c>
      <c r="D373" s="83">
        <v>0.0</v>
      </c>
      <c r="E373" s="83">
        <v>3.0</v>
      </c>
      <c r="F373" s="82" t="s">
        <v>3157</v>
      </c>
      <c r="G373" s="83" t="s">
        <v>379</v>
      </c>
      <c r="H373" s="84">
        <v>0.0</v>
      </c>
      <c r="I373" s="83">
        <v>4.0</v>
      </c>
      <c r="J373" s="74"/>
      <c r="K373" s="85">
        <v>0.0</v>
      </c>
      <c r="L373" s="87">
        <v>0.0</v>
      </c>
      <c r="M373" s="87">
        <v>0.0</v>
      </c>
      <c r="N373" s="74"/>
    </row>
    <row r="374">
      <c r="A374" s="81">
        <v>183201.0</v>
      </c>
      <c r="B374" s="82" t="s">
        <v>3594</v>
      </c>
      <c r="C374" s="83">
        <v>144.0</v>
      </c>
      <c r="D374" s="83">
        <v>412.0</v>
      </c>
      <c r="E374" s="83">
        <v>4.0</v>
      </c>
      <c r="F374" s="82" t="s">
        <v>3173</v>
      </c>
      <c r="G374" s="83" t="s">
        <v>379</v>
      </c>
      <c r="H374" s="84">
        <v>0.15</v>
      </c>
      <c r="I374" s="83">
        <v>3.0</v>
      </c>
      <c r="J374" s="74"/>
      <c r="K374" s="85">
        <v>103.0</v>
      </c>
      <c r="L374" s="86" t="s">
        <v>3595</v>
      </c>
      <c r="M374" s="86" t="s">
        <v>3391</v>
      </c>
      <c r="N374" s="74"/>
    </row>
    <row r="375">
      <c r="A375" s="81">
        <v>183301.0</v>
      </c>
      <c r="B375" s="82" t="s">
        <v>3596</v>
      </c>
      <c r="C375" s="83">
        <v>55.0</v>
      </c>
      <c r="D375" s="83">
        <v>0.0</v>
      </c>
      <c r="E375" s="83">
        <v>3.0</v>
      </c>
      <c r="F375" s="82" t="s">
        <v>3173</v>
      </c>
      <c r="G375" s="83" t="s">
        <v>379</v>
      </c>
      <c r="H375" s="84">
        <v>0.0</v>
      </c>
      <c r="I375" s="83">
        <v>3.0</v>
      </c>
      <c r="J375" s="74"/>
      <c r="K375" s="85">
        <v>0.0</v>
      </c>
      <c r="L375" s="87">
        <v>0.0</v>
      </c>
      <c r="M375" s="87">
        <v>0.0</v>
      </c>
      <c r="N375" s="74"/>
    </row>
    <row r="376">
      <c r="A376" s="81">
        <v>183524.0</v>
      </c>
      <c r="B376" s="82" t="s">
        <v>3597</v>
      </c>
      <c r="C376" s="83">
        <v>55.0</v>
      </c>
      <c r="D376" s="83">
        <v>185.0</v>
      </c>
      <c r="E376" s="83">
        <v>4.0</v>
      </c>
      <c r="F376" s="82" t="s">
        <v>3173</v>
      </c>
      <c r="G376" s="83" t="s">
        <v>379</v>
      </c>
      <c r="H376" s="84">
        <v>0.5</v>
      </c>
      <c r="I376" s="83">
        <v>3.0</v>
      </c>
      <c r="J376" s="74"/>
      <c r="K376" s="85">
        <v>46.25</v>
      </c>
      <c r="L376" s="86" t="s">
        <v>3160</v>
      </c>
      <c r="M376" s="86" t="s">
        <v>3391</v>
      </c>
      <c r="N376" s="74"/>
    </row>
    <row r="377">
      <c r="A377" s="81">
        <v>183701.0</v>
      </c>
      <c r="B377" s="82" t="s">
        <v>3598</v>
      </c>
      <c r="C377" s="83">
        <v>129.0</v>
      </c>
      <c r="D377" s="83">
        <v>322.0</v>
      </c>
      <c r="E377" s="83">
        <v>2.1</v>
      </c>
      <c r="F377" s="82" t="s">
        <v>3173</v>
      </c>
      <c r="G377" s="83" t="s">
        <v>379</v>
      </c>
      <c r="H377" s="84">
        <v>0.0</v>
      </c>
      <c r="I377" s="83">
        <v>3.0</v>
      </c>
      <c r="J377" s="74"/>
      <c r="K377" s="85">
        <v>153.3333333</v>
      </c>
      <c r="L377" s="86" t="s">
        <v>3599</v>
      </c>
      <c r="M377" s="86" t="s">
        <v>3446</v>
      </c>
    </row>
    <row r="378">
      <c r="A378" s="81">
        <v>183901.0</v>
      </c>
      <c r="B378" s="82" t="s">
        <v>3600</v>
      </c>
      <c r="C378" s="83">
        <v>240.0</v>
      </c>
      <c r="D378" s="83">
        <v>283.0</v>
      </c>
      <c r="E378" s="83">
        <v>3.2</v>
      </c>
      <c r="F378" s="82" t="s">
        <v>3239</v>
      </c>
      <c r="G378" s="83" t="s">
        <v>379</v>
      </c>
      <c r="H378" s="84">
        <v>0.28</v>
      </c>
      <c r="I378" s="83">
        <v>2.0</v>
      </c>
      <c r="J378" s="74"/>
      <c r="K378" s="85">
        <v>88.4375</v>
      </c>
      <c r="L378" s="86" t="s">
        <v>3136</v>
      </c>
      <c r="M378" s="86" t="s">
        <v>3137</v>
      </c>
      <c r="N378" s="74"/>
    </row>
    <row r="379">
      <c r="A379" s="81">
        <v>183902.0</v>
      </c>
      <c r="B379" s="82" t="s">
        <v>3601</v>
      </c>
      <c r="C379" s="83">
        <v>240.0</v>
      </c>
      <c r="D379" s="83">
        <v>200.0</v>
      </c>
      <c r="E379" s="83">
        <v>2.5</v>
      </c>
      <c r="F379" s="82" t="s">
        <v>3166</v>
      </c>
      <c r="G379" s="83" t="s">
        <v>379</v>
      </c>
      <c r="H379" s="84">
        <v>0.54</v>
      </c>
      <c r="I379" s="83">
        <v>2.0</v>
      </c>
      <c r="J379" s="74"/>
      <c r="K379" s="85">
        <v>80.0</v>
      </c>
      <c r="L379" s="86" t="s">
        <v>3136</v>
      </c>
      <c r="M379" s="86" t="s">
        <v>3391</v>
      </c>
      <c r="N379" s="74"/>
    </row>
    <row r="380">
      <c r="A380" s="81">
        <v>184001.0</v>
      </c>
      <c r="B380" s="82" t="s">
        <v>3602</v>
      </c>
      <c r="C380" s="83">
        <v>115.0</v>
      </c>
      <c r="D380" s="83">
        <v>287.0</v>
      </c>
      <c r="E380" s="83">
        <v>2.6</v>
      </c>
      <c r="F380" s="82" t="s">
        <v>3173</v>
      </c>
      <c r="G380" s="83" t="s">
        <v>3170</v>
      </c>
      <c r="H380" s="84">
        <v>0.08</v>
      </c>
      <c r="I380" s="83">
        <v>3.0</v>
      </c>
      <c r="J380" s="74"/>
      <c r="K380" s="85">
        <v>110.3846154</v>
      </c>
      <c r="L380" s="86" t="s">
        <v>3136</v>
      </c>
      <c r="M380" s="86" t="s">
        <v>3137</v>
      </c>
      <c r="N380" s="74"/>
    </row>
    <row r="381">
      <c r="A381" s="81">
        <v>184101.0</v>
      </c>
      <c r="B381" s="82" t="s">
        <v>3603</v>
      </c>
      <c r="C381" s="83">
        <v>360.0</v>
      </c>
      <c r="D381" s="83">
        <v>1359.0</v>
      </c>
      <c r="E381" s="83">
        <v>3.0</v>
      </c>
      <c r="F381" s="82" t="s">
        <v>3567</v>
      </c>
      <c r="G381" s="83" t="s">
        <v>379</v>
      </c>
      <c r="H381" s="84">
        <v>0.01</v>
      </c>
      <c r="I381" s="83">
        <v>3.0</v>
      </c>
      <c r="J381" s="74"/>
      <c r="K381" s="85">
        <v>453.0</v>
      </c>
      <c r="L381" s="86" t="s">
        <v>3304</v>
      </c>
      <c r="M381" s="86" t="s">
        <v>3137</v>
      </c>
      <c r="N381" s="74"/>
    </row>
    <row r="382">
      <c r="A382" s="81">
        <v>184201.0</v>
      </c>
      <c r="B382" s="82" t="s">
        <v>3604</v>
      </c>
      <c r="C382" s="83">
        <v>240.0</v>
      </c>
      <c r="D382" s="83">
        <v>217.0</v>
      </c>
      <c r="E382" s="83">
        <v>4.3</v>
      </c>
      <c r="F382" s="82" t="s">
        <v>3261</v>
      </c>
      <c r="G382" s="83" t="s">
        <v>379</v>
      </c>
      <c r="H382" s="84">
        <v>0.0</v>
      </c>
      <c r="I382" s="83">
        <v>3.0</v>
      </c>
      <c r="J382" s="74"/>
      <c r="K382" s="85">
        <v>50.46511628</v>
      </c>
      <c r="L382" s="86" t="s">
        <v>3244</v>
      </c>
      <c r="M382" s="86" t="s">
        <v>3137</v>
      </c>
      <c r="N382" s="74"/>
    </row>
    <row r="383">
      <c r="A383" s="81">
        <v>184301.0</v>
      </c>
      <c r="B383" s="82" t="s">
        <v>3605</v>
      </c>
      <c r="C383" s="83">
        <v>195.0</v>
      </c>
      <c r="D383" s="83">
        <v>352.0</v>
      </c>
      <c r="E383" s="83">
        <v>5.4</v>
      </c>
      <c r="F383" s="82" t="s">
        <v>3204</v>
      </c>
      <c r="G383" s="83" t="s">
        <v>3135</v>
      </c>
      <c r="H383" s="84">
        <v>0.39</v>
      </c>
      <c r="I383" s="83">
        <v>4.0</v>
      </c>
      <c r="J383" s="74"/>
      <c r="K383" s="85">
        <v>65.18518519</v>
      </c>
      <c r="L383" s="86" t="s">
        <v>3244</v>
      </c>
      <c r="M383" s="86" t="s">
        <v>3391</v>
      </c>
      <c r="N383" s="74"/>
    </row>
    <row r="384">
      <c r="A384" s="81">
        <v>184401.0</v>
      </c>
      <c r="B384" s="82" t="s">
        <v>3606</v>
      </c>
      <c r="C384" s="83">
        <v>195.0</v>
      </c>
      <c r="D384" s="83">
        <v>288.0</v>
      </c>
      <c r="E384" s="83">
        <v>2.3</v>
      </c>
      <c r="F384" s="82" t="s">
        <v>3204</v>
      </c>
      <c r="G384" s="83" t="s">
        <v>379</v>
      </c>
      <c r="H384" s="84">
        <v>0.13</v>
      </c>
      <c r="I384" s="83">
        <v>4.0</v>
      </c>
      <c r="J384" s="74"/>
      <c r="K384" s="85">
        <v>125.2173913</v>
      </c>
      <c r="L384" s="86" t="s">
        <v>3244</v>
      </c>
      <c r="M384" s="86" t="s">
        <v>3391</v>
      </c>
      <c r="N384" s="74"/>
    </row>
    <row r="385">
      <c r="A385" s="81">
        <v>184501.0</v>
      </c>
      <c r="B385" s="82" t="s">
        <v>3607</v>
      </c>
      <c r="C385" s="83">
        <v>195.0</v>
      </c>
      <c r="D385" s="83">
        <v>346.0</v>
      </c>
      <c r="E385" s="83">
        <v>6.0</v>
      </c>
      <c r="F385" s="82" t="s">
        <v>3157</v>
      </c>
      <c r="G385" s="83" t="s">
        <v>3135</v>
      </c>
      <c r="H385" s="84">
        <v>0.71</v>
      </c>
      <c r="I385" s="83">
        <v>4.0</v>
      </c>
      <c r="J385" s="74"/>
      <c r="K385" s="85">
        <v>57.66666667</v>
      </c>
      <c r="L385" s="86" t="s">
        <v>3244</v>
      </c>
      <c r="M385" s="86" t="s">
        <v>3391</v>
      </c>
      <c r="N385" s="74"/>
    </row>
    <row r="386">
      <c r="A386" s="81">
        <v>184601.0</v>
      </c>
      <c r="B386" s="82" t="s">
        <v>3608</v>
      </c>
      <c r="C386" s="83">
        <v>385.0</v>
      </c>
      <c r="D386" s="83">
        <v>745.0</v>
      </c>
      <c r="E386" s="83">
        <v>2.5</v>
      </c>
      <c r="F386" s="82" t="s">
        <v>3157</v>
      </c>
      <c r="G386" s="83" t="s">
        <v>379</v>
      </c>
      <c r="H386" s="84">
        <v>0.03</v>
      </c>
      <c r="I386" s="83">
        <v>3.0</v>
      </c>
      <c r="J386" s="74"/>
      <c r="K386" s="85">
        <v>298.0</v>
      </c>
      <c r="L386" s="86" t="s">
        <v>3304</v>
      </c>
      <c r="M386" s="86" t="s">
        <v>3609</v>
      </c>
      <c r="N386" s="74"/>
    </row>
    <row r="387">
      <c r="A387" s="81">
        <v>184602.0</v>
      </c>
      <c r="B387" s="82" t="s">
        <v>3610</v>
      </c>
      <c r="C387" s="83">
        <v>192.0</v>
      </c>
      <c r="D387" s="83">
        <v>191.0</v>
      </c>
      <c r="E387" s="83">
        <v>5.7</v>
      </c>
      <c r="F387" s="82" t="s">
        <v>3173</v>
      </c>
      <c r="G387" s="83" t="s">
        <v>379</v>
      </c>
      <c r="H387" s="84">
        <v>0.17</v>
      </c>
      <c r="I387" s="83">
        <v>3.0</v>
      </c>
      <c r="J387" s="74"/>
      <c r="K387" s="85">
        <v>33.50877193</v>
      </c>
      <c r="L387" s="87">
        <v>0.0</v>
      </c>
      <c r="M387" s="87">
        <v>0.0</v>
      </c>
      <c r="N387" s="74"/>
    </row>
    <row r="388">
      <c r="A388" s="81">
        <v>184701.0</v>
      </c>
      <c r="B388" s="82" t="s">
        <v>3611</v>
      </c>
      <c r="C388" s="83">
        <v>275.0</v>
      </c>
      <c r="D388" s="83">
        <v>264.0</v>
      </c>
      <c r="E388" s="83">
        <v>2.5</v>
      </c>
      <c r="F388" s="82" t="s">
        <v>3261</v>
      </c>
      <c r="G388" s="83" t="s">
        <v>379</v>
      </c>
      <c r="H388" s="84">
        <v>0.17</v>
      </c>
      <c r="I388" s="83">
        <v>3.0</v>
      </c>
      <c r="J388" s="74"/>
      <c r="K388" s="85">
        <v>105.6</v>
      </c>
      <c r="L388" s="86" t="s">
        <v>3148</v>
      </c>
      <c r="M388" s="86" t="s">
        <v>3488</v>
      </c>
      <c r="N388" s="74"/>
    </row>
    <row r="389">
      <c r="A389" s="81">
        <v>184801.0</v>
      </c>
      <c r="B389" s="82" t="s">
        <v>3612</v>
      </c>
      <c r="C389" s="83">
        <v>5.0</v>
      </c>
      <c r="D389" s="83">
        <v>0.0</v>
      </c>
      <c r="E389" s="83">
        <v>3.0</v>
      </c>
      <c r="F389" s="82" t="s">
        <v>3204</v>
      </c>
      <c r="G389" s="83" t="s">
        <v>379</v>
      </c>
      <c r="H389" s="84">
        <v>0.0</v>
      </c>
      <c r="I389" s="83">
        <v>4.0</v>
      </c>
      <c r="J389" s="74"/>
      <c r="K389" s="85">
        <v>0.0</v>
      </c>
      <c r="L389" s="87">
        <v>0.0</v>
      </c>
      <c r="M389" s="87">
        <v>0.0</v>
      </c>
      <c r="N389" s="74"/>
    </row>
    <row r="390">
      <c r="A390" s="81">
        <v>184901.0</v>
      </c>
      <c r="B390" s="82" t="s">
        <v>3613</v>
      </c>
      <c r="C390" s="83">
        <v>385.0</v>
      </c>
      <c r="D390" s="83">
        <v>1100.0</v>
      </c>
      <c r="E390" s="83">
        <v>4.0</v>
      </c>
      <c r="F390" s="82" t="s">
        <v>3157</v>
      </c>
      <c r="G390" s="83" t="s">
        <v>3147</v>
      </c>
      <c r="H390" s="84">
        <v>0.2</v>
      </c>
      <c r="I390" s="83">
        <v>4.0</v>
      </c>
      <c r="J390" s="74"/>
      <c r="K390" s="85">
        <v>275.0</v>
      </c>
      <c r="L390" s="86" t="s">
        <v>3339</v>
      </c>
      <c r="M390" s="86" t="s">
        <v>3308</v>
      </c>
      <c r="N390" s="74"/>
    </row>
    <row r="391">
      <c r="A391" s="81">
        <v>185102.0</v>
      </c>
      <c r="B391" s="82" t="s">
        <v>3614</v>
      </c>
      <c r="C391" s="83">
        <v>192.0</v>
      </c>
      <c r="D391" s="83">
        <v>222.0</v>
      </c>
      <c r="E391" s="83">
        <v>4.0</v>
      </c>
      <c r="F391" s="82" t="s">
        <v>3173</v>
      </c>
      <c r="G391" s="83" t="s">
        <v>379</v>
      </c>
      <c r="H391" s="84">
        <v>0.67</v>
      </c>
      <c r="I391" s="83">
        <v>3.0</v>
      </c>
      <c r="J391" s="74"/>
      <c r="K391" s="85">
        <v>55.5</v>
      </c>
      <c r="L391" s="87">
        <v>0.0</v>
      </c>
      <c r="M391" s="87">
        <v>0.0</v>
      </c>
      <c r="N391" s="74"/>
    </row>
    <row r="392">
      <c r="A392" s="81">
        <v>185201.0</v>
      </c>
      <c r="B392" s="82" t="s">
        <v>3615</v>
      </c>
      <c r="C392" s="83">
        <v>275.0</v>
      </c>
      <c r="D392" s="83">
        <v>0.0</v>
      </c>
      <c r="E392" s="83">
        <v>3.0</v>
      </c>
      <c r="F392" s="82" t="s">
        <v>3261</v>
      </c>
      <c r="G392" s="83" t="s">
        <v>379</v>
      </c>
      <c r="H392" s="84">
        <v>0.0</v>
      </c>
      <c r="I392" s="83">
        <v>3.0</v>
      </c>
      <c r="J392" s="74"/>
      <c r="K392" s="85">
        <v>0.0</v>
      </c>
      <c r="L392" s="87">
        <v>0.0</v>
      </c>
      <c r="M392" s="87">
        <v>0.0</v>
      </c>
      <c r="N392" s="74"/>
    </row>
    <row r="393">
      <c r="A393" s="81">
        <v>185401.0</v>
      </c>
      <c r="B393" s="82" t="s">
        <v>3616</v>
      </c>
      <c r="C393" s="83">
        <v>576.0</v>
      </c>
      <c r="D393" s="83">
        <v>2746.0</v>
      </c>
      <c r="E393" s="83">
        <v>5.0</v>
      </c>
      <c r="F393" s="82" t="s">
        <v>3157</v>
      </c>
      <c r="G393" s="83" t="s">
        <v>3147</v>
      </c>
      <c r="H393" s="84">
        <v>0.0</v>
      </c>
      <c r="I393" s="83">
        <v>4.0</v>
      </c>
      <c r="J393" s="74"/>
      <c r="K393" s="85">
        <v>549.2</v>
      </c>
      <c r="L393" s="87">
        <v>0.0</v>
      </c>
      <c r="M393" s="87">
        <v>0.0</v>
      </c>
      <c r="N393" s="74"/>
    </row>
    <row r="394">
      <c r="A394" s="81">
        <v>185501.0</v>
      </c>
      <c r="B394" s="82" t="s">
        <v>3617</v>
      </c>
      <c r="C394" s="83">
        <v>1000.0</v>
      </c>
      <c r="D394" s="83">
        <v>4023.0</v>
      </c>
      <c r="E394" s="83">
        <v>6.6</v>
      </c>
      <c r="F394" s="82" t="s">
        <v>3157</v>
      </c>
      <c r="G394" s="83" t="s">
        <v>3147</v>
      </c>
      <c r="H394" s="84">
        <v>0.22</v>
      </c>
      <c r="I394" s="83">
        <v>4.0</v>
      </c>
      <c r="J394" s="74"/>
      <c r="K394" s="85">
        <v>609.5454545</v>
      </c>
      <c r="L394" s="86" t="s">
        <v>3164</v>
      </c>
      <c r="M394" s="86" t="s">
        <v>3161</v>
      </c>
      <c r="N394" s="74"/>
    </row>
    <row r="395">
      <c r="A395" s="81">
        <v>185502.0</v>
      </c>
      <c r="B395" s="82" t="s">
        <v>3618</v>
      </c>
      <c r="C395" s="83">
        <v>1000.0</v>
      </c>
      <c r="D395" s="83">
        <v>0.0</v>
      </c>
      <c r="E395" s="83">
        <v>3.0</v>
      </c>
      <c r="F395" s="82" t="s">
        <v>3157</v>
      </c>
      <c r="G395" s="83" t="s">
        <v>379</v>
      </c>
      <c r="H395" s="84">
        <v>0.0</v>
      </c>
      <c r="I395" s="83">
        <v>4.0</v>
      </c>
      <c r="J395" s="74"/>
      <c r="K395" s="85">
        <v>0.0</v>
      </c>
      <c r="L395" s="87">
        <v>0.0</v>
      </c>
      <c r="M395" s="87">
        <v>0.0</v>
      </c>
      <c r="N395" s="74"/>
    </row>
    <row r="396">
      <c r="A396" s="81">
        <v>185601.0</v>
      </c>
      <c r="B396" s="82" t="s">
        <v>3619</v>
      </c>
      <c r="C396" s="83">
        <v>770.0</v>
      </c>
      <c r="D396" s="83">
        <v>3189.0</v>
      </c>
      <c r="E396" s="83">
        <v>7.3</v>
      </c>
      <c r="F396" s="82" t="s">
        <v>3157</v>
      </c>
      <c r="G396" s="83" t="s">
        <v>3147</v>
      </c>
      <c r="H396" s="84">
        <v>0.29</v>
      </c>
      <c r="I396" s="83">
        <v>4.0</v>
      </c>
      <c r="J396" s="74"/>
      <c r="K396" s="85">
        <v>436.8493151</v>
      </c>
      <c r="L396" s="86" t="s">
        <v>3167</v>
      </c>
      <c r="M396" s="86" t="s">
        <v>3161</v>
      </c>
      <c r="N396" s="74"/>
    </row>
    <row r="397">
      <c r="A397" s="81">
        <v>185801.0</v>
      </c>
      <c r="B397" s="82" t="s">
        <v>3620</v>
      </c>
      <c r="C397" s="83">
        <v>192.0</v>
      </c>
      <c r="D397" s="83">
        <v>219.0</v>
      </c>
      <c r="E397" s="83">
        <v>5.0</v>
      </c>
      <c r="F397" s="82" t="s">
        <v>3173</v>
      </c>
      <c r="G397" s="83" t="s">
        <v>379</v>
      </c>
      <c r="H397" s="84">
        <v>0.2</v>
      </c>
      <c r="I397" s="83">
        <v>3.0</v>
      </c>
      <c r="J397" s="74"/>
      <c r="K397" s="85">
        <v>43.8</v>
      </c>
      <c r="L397" s="86" t="s">
        <v>3515</v>
      </c>
      <c r="M397" s="86" t="s">
        <v>3580</v>
      </c>
      <c r="N397" s="74"/>
    </row>
    <row r="398">
      <c r="A398" s="81">
        <v>185901.0</v>
      </c>
      <c r="B398" s="82" t="s">
        <v>3621</v>
      </c>
      <c r="C398" s="83">
        <v>960.0</v>
      </c>
      <c r="D398" s="83">
        <v>2048.0</v>
      </c>
      <c r="E398" s="83">
        <v>3.7</v>
      </c>
      <c r="F398" s="82" t="s">
        <v>3157</v>
      </c>
      <c r="G398" s="83" t="s">
        <v>3147</v>
      </c>
      <c r="H398" s="84">
        <v>0.38</v>
      </c>
      <c r="I398" s="83">
        <v>4.0</v>
      </c>
      <c r="J398" s="74"/>
      <c r="K398" s="85">
        <v>553.5135135</v>
      </c>
      <c r="L398" s="86" t="s">
        <v>3314</v>
      </c>
      <c r="M398" s="86" t="s">
        <v>3314</v>
      </c>
      <c r="N398" s="74"/>
    </row>
    <row r="399">
      <c r="A399" s="81">
        <v>186101.0</v>
      </c>
      <c r="B399" s="82" t="s">
        <v>3622</v>
      </c>
      <c r="C399" s="83">
        <v>970.0</v>
      </c>
      <c r="D399" s="83">
        <v>260.0</v>
      </c>
      <c r="E399" s="83">
        <v>4.0</v>
      </c>
      <c r="F399" s="82" t="s">
        <v>3173</v>
      </c>
      <c r="G399" s="83" t="s">
        <v>379</v>
      </c>
      <c r="H399" s="84">
        <v>0.4</v>
      </c>
      <c r="I399" s="83">
        <v>3.0</v>
      </c>
      <c r="J399" s="74"/>
      <c r="K399" s="85">
        <v>65.0</v>
      </c>
      <c r="L399" s="87">
        <v>0.0</v>
      </c>
      <c r="M399" s="87">
        <v>0.0</v>
      </c>
      <c r="N399" s="74"/>
    </row>
    <row r="400">
      <c r="A400" s="81">
        <v>186102.0</v>
      </c>
      <c r="B400" s="82" t="s">
        <v>3623</v>
      </c>
      <c r="C400" s="83">
        <v>385.0</v>
      </c>
      <c r="D400" s="83">
        <v>0.0</v>
      </c>
      <c r="E400" s="83">
        <v>3.0</v>
      </c>
      <c r="F400" s="82" t="s">
        <v>3173</v>
      </c>
      <c r="G400" s="83" t="s">
        <v>379</v>
      </c>
      <c r="H400" s="84">
        <v>0.0</v>
      </c>
      <c r="I400" s="83">
        <v>3.0</v>
      </c>
      <c r="J400" s="74"/>
      <c r="K400" s="85">
        <v>0.0</v>
      </c>
      <c r="L400" s="87">
        <v>0.0</v>
      </c>
      <c r="M400" s="87">
        <v>0.0</v>
      </c>
      <c r="N400" s="74"/>
    </row>
    <row r="401">
      <c r="A401" s="81">
        <v>186201.0</v>
      </c>
      <c r="B401" s="82" t="s">
        <v>3624</v>
      </c>
      <c r="C401" s="83">
        <v>385.0</v>
      </c>
      <c r="D401" s="83">
        <v>258.0</v>
      </c>
      <c r="E401" s="83">
        <v>7.1</v>
      </c>
      <c r="F401" s="82" t="s">
        <v>3204</v>
      </c>
      <c r="G401" s="83" t="s">
        <v>3141</v>
      </c>
      <c r="H401" s="84">
        <v>0.14</v>
      </c>
      <c r="I401" s="83">
        <v>4.0</v>
      </c>
      <c r="J401" s="74"/>
      <c r="K401" s="85">
        <v>36.33802817</v>
      </c>
      <c r="L401" s="87">
        <v>0.0</v>
      </c>
      <c r="M401" s="87">
        <v>0.0</v>
      </c>
      <c r="N401" s="74"/>
    </row>
    <row r="402">
      <c r="A402" s="81">
        <v>186301.0</v>
      </c>
      <c r="B402" s="82" t="s">
        <v>3625</v>
      </c>
      <c r="C402" s="83">
        <v>192.0</v>
      </c>
      <c r="D402" s="83">
        <v>212.0</v>
      </c>
      <c r="E402" s="83">
        <v>2.5</v>
      </c>
      <c r="F402" s="82" t="s">
        <v>3173</v>
      </c>
      <c r="G402" s="83" t="s">
        <v>379</v>
      </c>
      <c r="H402" s="84">
        <v>0.0</v>
      </c>
      <c r="I402" s="83">
        <v>3.0</v>
      </c>
      <c r="J402" s="74"/>
      <c r="K402" s="85">
        <v>84.8</v>
      </c>
      <c r="L402" s="87">
        <v>0.0</v>
      </c>
      <c r="M402" s="87">
        <v>0.0</v>
      </c>
      <c r="N402" s="74"/>
    </row>
    <row r="403">
      <c r="A403" s="81">
        <v>186401.0</v>
      </c>
      <c r="B403" s="82" t="s">
        <v>3626</v>
      </c>
      <c r="C403" s="83">
        <v>192.0</v>
      </c>
      <c r="D403" s="83">
        <v>956.0</v>
      </c>
      <c r="E403" s="83">
        <v>4.0</v>
      </c>
      <c r="F403" s="82" t="s">
        <v>3173</v>
      </c>
      <c r="G403" s="83" t="s">
        <v>3627</v>
      </c>
      <c r="H403" s="84">
        <v>0.0</v>
      </c>
      <c r="I403" s="83">
        <v>3.0</v>
      </c>
      <c r="J403" s="74"/>
      <c r="K403" s="85">
        <v>239.0</v>
      </c>
      <c r="L403" s="86" t="s">
        <v>3473</v>
      </c>
      <c r="M403" s="86" t="s">
        <v>3628</v>
      </c>
      <c r="N403" s="74"/>
    </row>
    <row r="404">
      <c r="A404" s="81">
        <v>186501.0</v>
      </c>
      <c r="B404" s="82" t="s">
        <v>3629</v>
      </c>
      <c r="C404" s="83">
        <v>385.0</v>
      </c>
      <c r="D404" s="83">
        <v>0.0</v>
      </c>
      <c r="E404" s="83">
        <v>3.0</v>
      </c>
      <c r="F404" s="82" t="s">
        <v>3157</v>
      </c>
      <c r="G404" s="83" t="s">
        <v>379</v>
      </c>
      <c r="H404" s="84">
        <v>0.0</v>
      </c>
      <c r="I404" s="83">
        <v>4.0</v>
      </c>
      <c r="J404" s="74"/>
      <c r="K404" s="85">
        <v>0.0</v>
      </c>
      <c r="L404" s="87">
        <v>0.0</v>
      </c>
      <c r="M404" s="87">
        <v>0.0</v>
      </c>
      <c r="N404" s="74"/>
    </row>
    <row r="405">
      <c r="A405" s="81">
        <v>186601.0</v>
      </c>
      <c r="B405" s="82" t="s">
        <v>3630</v>
      </c>
      <c r="C405" s="83">
        <v>385.0</v>
      </c>
      <c r="D405" s="83">
        <v>730.0</v>
      </c>
      <c r="E405" s="83">
        <v>4.0</v>
      </c>
      <c r="F405" s="82" t="s">
        <v>3157</v>
      </c>
      <c r="G405" s="83" t="s">
        <v>379</v>
      </c>
      <c r="H405" s="84">
        <v>0.33</v>
      </c>
      <c r="I405" s="83">
        <v>4.0</v>
      </c>
      <c r="J405" s="74"/>
      <c r="K405" s="85">
        <v>182.5</v>
      </c>
      <c r="L405" s="87">
        <v>0.0</v>
      </c>
      <c r="M405" s="87">
        <v>0.0</v>
      </c>
      <c r="N405" s="74"/>
    </row>
    <row r="406">
      <c r="A406" s="81">
        <v>186701.0</v>
      </c>
      <c r="B406" s="82" t="s">
        <v>3631</v>
      </c>
      <c r="C406" s="83">
        <v>600.0</v>
      </c>
      <c r="D406" s="83">
        <v>0.0</v>
      </c>
      <c r="E406" s="83">
        <v>3.0</v>
      </c>
      <c r="F406" s="82" t="s">
        <v>3632</v>
      </c>
      <c r="G406" s="83" t="s">
        <v>379</v>
      </c>
      <c r="H406" s="84">
        <v>0.0</v>
      </c>
      <c r="I406" s="83">
        <v>4.0</v>
      </c>
      <c r="J406" s="74"/>
      <c r="K406" s="85">
        <v>0.0</v>
      </c>
      <c r="L406" s="87">
        <v>0.0</v>
      </c>
      <c r="M406" s="87">
        <v>0.0</v>
      </c>
      <c r="N406" s="74"/>
    </row>
    <row r="407">
      <c r="A407" s="81">
        <v>186901.0</v>
      </c>
      <c r="B407" s="82" t="s">
        <v>3633</v>
      </c>
      <c r="C407" s="83">
        <v>970.0</v>
      </c>
      <c r="D407" s="83">
        <v>0.0</v>
      </c>
      <c r="E407" s="83">
        <v>3.0</v>
      </c>
      <c r="F407" s="82" t="s">
        <v>3634</v>
      </c>
      <c r="G407" s="83" t="s">
        <v>379</v>
      </c>
      <c r="H407" s="84">
        <v>0.0</v>
      </c>
      <c r="I407" s="83">
        <v>4.0</v>
      </c>
      <c r="J407" s="74"/>
      <c r="K407" s="85">
        <v>0.0</v>
      </c>
      <c r="L407" s="87">
        <v>0.0</v>
      </c>
      <c r="M407" s="87">
        <v>0.0</v>
      </c>
      <c r="N407" s="74"/>
    </row>
    <row r="408">
      <c r="A408" s="81">
        <v>186902.0</v>
      </c>
      <c r="B408" s="82" t="s">
        <v>3635</v>
      </c>
      <c r="C408" s="83">
        <v>970.0</v>
      </c>
      <c r="D408" s="83">
        <v>790.0</v>
      </c>
      <c r="E408" s="83">
        <v>5.0</v>
      </c>
      <c r="F408" s="82" t="s">
        <v>3634</v>
      </c>
      <c r="G408" s="83" t="s">
        <v>379</v>
      </c>
      <c r="H408" s="84">
        <v>0.5</v>
      </c>
      <c r="I408" s="83">
        <v>4.0</v>
      </c>
      <c r="J408" s="74"/>
      <c r="K408" s="85">
        <v>158.0</v>
      </c>
      <c r="L408" s="87">
        <v>0.0</v>
      </c>
      <c r="M408" s="87">
        <v>0.0</v>
      </c>
      <c r="N408" s="74"/>
    </row>
    <row r="409">
      <c r="A409" s="81">
        <v>186903.0</v>
      </c>
      <c r="B409" s="82" t="s">
        <v>3636</v>
      </c>
      <c r="C409" s="83">
        <v>970.0</v>
      </c>
      <c r="D409" s="83">
        <v>830.0</v>
      </c>
      <c r="E409" s="83">
        <v>5.0</v>
      </c>
      <c r="F409" s="82" t="s">
        <v>3634</v>
      </c>
      <c r="G409" s="88"/>
      <c r="H409" s="84">
        <v>0.2</v>
      </c>
      <c r="I409" s="83">
        <v>4.0</v>
      </c>
      <c r="J409" s="74"/>
      <c r="K409" s="85">
        <v>166.0</v>
      </c>
      <c r="L409" s="87">
        <v>0.0</v>
      </c>
      <c r="M409" s="87">
        <v>0.0</v>
      </c>
      <c r="N409" s="74"/>
    </row>
    <row r="410">
      <c r="A410" s="81">
        <v>187001.0</v>
      </c>
      <c r="B410" s="82" t="s">
        <v>3637</v>
      </c>
      <c r="C410" s="83">
        <v>970.0</v>
      </c>
      <c r="D410" s="83">
        <v>600.0</v>
      </c>
      <c r="E410" s="83">
        <v>2.9</v>
      </c>
      <c r="F410" s="82" t="s">
        <v>3204</v>
      </c>
      <c r="G410" s="83" t="s">
        <v>379</v>
      </c>
      <c r="H410" s="84">
        <v>0.0</v>
      </c>
      <c r="I410" s="83">
        <v>4.0</v>
      </c>
      <c r="J410" s="74"/>
      <c r="K410" s="85">
        <v>206.8965517</v>
      </c>
      <c r="L410" s="87">
        <v>0.0</v>
      </c>
      <c r="M410" s="87">
        <v>0.0</v>
      </c>
      <c r="N410" s="74"/>
    </row>
    <row r="411">
      <c r="A411" s="81">
        <v>187101.0</v>
      </c>
      <c r="B411" s="82" t="s">
        <v>3638</v>
      </c>
      <c r="C411" s="83">
        <v>970.0</v>
      </c>
      <c r="D411" s="83">
        <v>600.0</v>
      </c>
      <c r="E411" s="83">
        <v>3.6</v>
      </c>
      <c r="F411" s="82" t="s">
        <v>3634</v>
      </c>
      <c r="G411" s="83" t="s">
        <v>379</v>
      </c>
      <c r="H411" s="84">
        <v>0.0</v>
      </c>
      <c r="I411" s="83">
        <v>4.0</v>
      </c>
      <c r="J411" s="74"/>
      <c r="K411" s="85">
        <v>166.6666667</v>
      </c>
      <c r="L411" s="87">
        <v>0.0</v>
      </c>
      <c r="M411" s="87">
        <v>0.0</v>
      </c>
      <c r="N411" s="74"/>
    </row>
    <row r="412">
      <c r="A412" s="81">
        <v>187201.0</v>
      </c>
      <c r="B412" s="82" t="s">
        <v>3639</v>
      </c>
      <c r="C412" s="83">
        <v>1000.0</v>
      </c>
      <c r="D412" s="83">
        <v>825.0</v>
      </c>
      <c r="E412" s="83">
        <v>3.0</v>
      </c>
      <c r="F412" s="82" t="s">
        <v>3178</v>
      </c>
      <c r="G412" s="83" t="s">
        <v>379</v>
      </c>
      <c r="H412" s="84">
        <v>0.04</v>
      </c>
      <c r="I412" s="83">
        <v>2.0</v>
      </c>
      <c r="J412" s="74"/>
      <c r="K412" s="85">
        <v>275.0</v>
      </c>
      <c r="L412" s="86" t="s">
        <v>3160</v>
      </c>
      <c r="M412" s="86" t="s">
        <v>3161</v>
      </c>
      <c r="N412" s="74"/>
    </row>
    <row r="413">
      <c r="A413" s="81">
        <v>187301.0</v>
      </c>
      <c r="B413" s="82" t="s">
        <v>3640</v>
      </c>
      <c r="C413" s="83">
        <v>1000.0</v>
      </c>
      <c r="D413" s="83">
        <v>323.0</v>
      </c>
      <c r="E413" s="83">
        <v>2.5</v>
      </c>
      <c r="F413" s="82" t="s">
        <v>3178</v>
      </c>
      <c r="G413" s="83" t="s">
        <v>379</v>
      </c>
      <c r="H413" s="84">
        <v>0.07</v>
      </c>
      <c r="I413" s="83">
        <v>2.0</v>
      </c>
      <c r="J413" s="74"/>
      <c r="K413" s="85">
        <v>129.2</v>
      </c>
      <c r="L413" s="86" t="s">
        <v>3641</v>
      </c>
      <c r="M413" s="86" t="s">
        <v>3642</v>
      </c>
      <c r="N413" s="74"/>
    </row>
    <row r="414">
      <c r="A414" s="81">
        <v>187401.0</v>
      </c>
      <c r="B414" s="82" t="s">
        <v>3643</v>
      </c>
      <c r="C414" s="83">
        <v>1000.0</v>
      </c>
      <c r="D414" s="83">
        <v>360.0</v>
      </c>
      <c r="E414" s="83">
        <v>3.0</v>
      </c>
      <c r="F414" s="82" t="s">
        <v>3178</v>
      </c>
      <c r="G414" s="83" t="s">
        <v>379</v>
      </c>
      <c r="H414" s="84">
        <v>0.17</v>
      </c>
      <c r="I414" s="83">
        <v>2.0</v>
      </c>
      <c r="J414" s="74"/>
      <c r="K414" s="85">
        <v>120.0</v>
      </c>
      <c r="L414" s="86" t="s">
        <v>3644</v>
      </c>
      <c r="M414" s="86" t="s">
        <v>3137</v>
      </c>
      <c r="N414" s="74"/>
    </row>
    <row r="415">
      <c r="A415" s="81">
        <v>187501.0</v>
      </c>
      <c r="B415" s="82" t="s">
        <v>3645</v>
      </c>
      <c r="C415" s="83">
        <v>1000.0</v>
      </c>
      <c r="D415" s="83">
        <v>369.0</v>
      </c>
      <c r="E415" s="83">
        <v>2.4</v>
      </c>
      <c r="F415" s="82" t="s">
        <v>3178</v>
      </c>
      <c r="G415" s="83" t="s">
        <v>379</v>
      </c>
      <c r="H415" s="84">
        <v>0.03</v>
      </c>
      <c r="I415" s="83">
        <v>2.0</v>
      </c>
      <c r="J415" s="74"/>
      <c r="K415" s="85">
        <v>153.75</v>
      </c>
      <c r="L415" s="86" t="s">
        <v>3646</v>
      </c>
      <c r="M415" s="86" t="s">
        <v>3391</v>
      </c>
      <c r="N415" s="74"/>
    </row>
    <row r="416">
      <c r="A416" s="81">
        <v>190601.0</v>
      </c>
      <c r="B416" s="82" t="s">
        <v>3647</v>
      </c>
      <c r="C416" s="83">
        <v>96.0</v>
      </c>
      <c r="D416" s="83">
        <v>0.0</v>
      </c>
      <c r="E416" s="83">
        <v>3.0</v>
      </c>
      <c r="F416" s="93"/>
      <c r="G416" s="83" t="s">
        <v>379</v>
      </c>
      <c r="H416" s="84">
        <v>0.0</v>
      </c>
      <c r="I416" s="93"/>
      <c r="J416" s="74"/>
      <c r="K416" s="85">
        <v>0.0</v>
      </c>
      <c r="L416" s="87">
        <v>0.0</v>
      </c>
      <c r="M416" s="87">
        <v>0.0</v>
      </c>
      <c r="N416" s="74"/>
    </row>
    <row r="417">
      <c r="A417" s="81">
        <v>192001.0</v>
      </c>
      <c r="B417" s="82" t="s">
        <v>3648</v>
      </c>
      <c r="C417" s="83">
        <v>192.0</v>
      </c>
      <c r="D417" s="83">
        <v>1466.0</v>
      </c>
      <c r="E417" s="83">
        <v>3.6</v>
      </c>
      <c r="F417" s="93"/>
      <c r="G417" s="83" t="s">
        <v>379</v>
      </c>
      <c r="H417" s="84">
        <v>0.37</v>
      </c>
      <c r="I417" s="93"/>
      <c r="J417" s="74"/>
      <c r="K417" s="85">
        <v>407.2222222</v>
      </c>
      <c r="L417" s="86" t="s">
        <v>3164</v>
      </c>
      <c r="M417" s="86" t="s">
        <v>3137</v>
      </c>
      <c r="N417" s="74"/>
    </row>
    <row r="418">
      <c r="A418" s="81">
        <v>192100.0</v>
      </c>
      <c r="B418" s="82" t="s">
        <v>3649</v>
      </c>
      <c r="C418" s="83">
        <v>390.0</v>
      </c>
      <c r="D418" s="83">
        <v>410.0</v>
      </c>
      <c r="E418" s="83">
        <v>0.8</v>
      </c>
      <c r="F418" s="82" t="s">
        <v>3180</v>
      </c>
      <c r="G418" s="83" t="s">
        <v>379</v>
      </c>
      <c r="H418" s="84">
        <v>0.0</v>
      </c>
      <c r="I418" s="94">
        <v>3.0</v>
      </c>
      <c r="J418" s="74"/>
      <c r="K418" s="85">
        <v>512.5</v>
      </c>
      <c r="L418" s="87">
        <v>0.0</v>
      </c>
      <c r="M418" s="87">
        <v>0.0</v>
      </c>
      <c r="N418" s="74"/>
    </row>
    <row r="419">
      <c r="A419" s="81">
        <v>192101.0</v>
      </c>
      <c r="B419" s="82" t="s">
        <v>3650</v>
      </c>
      <c r="C419" s="83">
        <v>390.0</v>
      </c>
      <c r="D419" s="83">
        <v>465.0</v>
      </c>
      <c r="E419" s="83">
        <v>3.2</v>
      </c>
      <c r="F419" s="82" t="s">
        <v>3180</v>
      </c>
      <c r="G419" s="83" t="s">
        <v>379</v>
      </c>
      <c r="H419" s="84">
        <v>0.0</v>
      </c>
      <c r="I419" s="94">
        <v>3.0</v>
      </c>
      <c r="J419" s="74"/>
      <c r="K419" s="85">
        <v>145.3125</v>
      </c>
      <c r="L419" s="87">
        <v>0.0</v>
      </c>
      <c r="M419" s="87">
        <v>0.0</v>
      </c>
      <c r="N419" s="74"/>
    </row>
    <row r="420">
      <c r="A420" s="81">
        <v>192102.0</v>
      </c>
      <c r="B420" s="82" t="s">
        <v>3651</v>
      </c>
      <c r="C420" s="83">
        <v>390.0</v>
      </c>
      <c r="D420" s="83">
        <v>0.0</v>
      </c>
      <c r="E420" s="83">
        <v>3.0</v>
      </c>
      <c r="F420" s="82" t="s">
        <v>3180</v>
      </c>
      <c r="G420" s="83" t="s">
        <v>379</v>
      </c>
      <c r="H420" s="84">
        <v>0.0</v>
      </c>
      <c r="I420" s="94">
        <v>3.0</v>
      </c>
      <c r="J420" s="74"/>
      <c r="K420" s="85">
        <v>0.0</v>
      </c>
      <c r="L420" s="87">
        <v>0.0</v>
      </c>
      <c r="M420" s="87">
        <v>0.0</v>
      </c>
      <c r="N420" s="74"/>
    </row>
    <row r="421">
      <c r="A421" s="81">
        <v>192103.0</v>
      </c>
      <c r="B421" s="82" t="s">
        <v>3652</v>
      </c>
      <c r="C421" s="83">
        <v>390.0</v>
      </c>
      <c r="D421" s="83">
        <v>777.0</v>
      </c>
      <c r="E421" s="83">
        <v>3.1</v>
      </c>
      <c r="F421" s="82" t="s">
        <v>3180</v>
      </c>
      <c r="G421" s="83" t="s">
        <v>379</v>
      </c>
      <c r="H421" s="84">
        <v>0.05</v>
      </c>
      <c r="I421" s="94">
        <v>3.0</v>
      </c>
      <c r="J421" s="74"/>
      <c r="K421" s="85">
        <v>250.6451613</v>
      </c>
      <c r="L421" s="86" t="s">
        <v>3145</v>
      </c>
      <c r="M421" s="86" t="s">
        <v>3137</v>
      </c>
      <c r="N421" s="74"/>
    </row>
    <row r="422">
      <c r="A422" s="81">
        <v>192301.0</v>
      </c>
      <c r="B422" s="82" t="s">
        <v>3653</v>
      </c>
      <c r="C422" s="83">
        <v>192.0</v>
      </c>
      <c r="D422" s="83">
        <v>520.0</v>
      </c>
      <c r="E422" s="83">
        <v>1.9</v>
      </c>
      <c r="F422" s="82" t="s">
        <v>3180</v>
      </c>
      <c r="G422" s="88"/>
      <c r="H422" s="84">
        <v>0.0</v>
      </c>
      <c r="I422" s="94">
        <v>3.0</v>
      </c>
      <c r="J422" s="74"/>
      <c r="K422" s="85">
        <v>273.6842105</v>
      </c>
      <c r="L422" s="86" t="s">
        <v>3244</v>
      </c>
      <c r="M422" s="86" t="s">
        <v>3137</v>
      </c>
      <c r="N422" s="74"/>
    </row>
    <row r="423">
      <c r="A423" s="81">
        <v>192501.0</v>
      </c>
      <c r="B423" s="82" t="s">
        <v>3654</v>
      </c>
      <c r="C423" s="83">
        <v>343.0</v>
      </c>
      <c r="D423" s="83">
        <v>0.0</v>
      </c>
      <c r="E423" s="83">
        <v>3.0</v>
      </c>
      <c r="F423" s="82" t="s">
        <v>3169</v>
      </c>
      <c r="G423" s="83" t="s">
        <v>379</v>
      </c>
      <c r="H423" s="84">
        <v>0.0</v>
      </c>
      <c r="I423" s="94">
        <v>2.0</v>
      </c>
      <c r="J423" s="74"/>
      <c r="K423" s="85">
        <v>0.0</v>
      </c>
      <c r="L423" s="87">
        <v>0.0</v>
      </c>
      <c r="M423" s="87">
        <v>0.0</v>
      </c>
      <c r="N423" s="74"/>
    </row>
    <row r="424">
      <c r="A424" s="81">
        <v>193301.0</v>
      </c>
      <c r="B424" s="82" t="s">
        <v>3655</v>
      </c>
      <c r="C424" s="83">
        <v>165.0</v>
      </c>
      <c r="D424" s="83">
        <v>344.0</v>
      </c>
      <c r="E424" s="83">
        <v>3.0</v>
      </c>
      <c r="F424" s="82" t="s">
        <v>3173</v>
      </c>
      <c r="G424" s="83" t="s">
        <v>379</v>
      </c>
      <c r="H424" s="84">
        <v>0.33</v>
      </c>
      <c r="I424" s="94">
        <v>3.0</v>
      </c>
      <c r="J424" s="74"/>
      <c r="K424" s="85">
        <v>114.6666667</v>
      </c>
      <c r="L424" s="86" t="s">
        <v>3136</v>
      </c>
      <c r="M424" s="86" t="s">
        <v>3137</v>
      </c>
      <c r="N424" s="74"/>
    </row>
    <row r="425">
      <c r="A425" s="81">
        <v>196601.0</v>
      </c>
      <c r="B425" s="82" t="s">
        <v>3656</v>
      </c>
      <c r="C425" s="83">
        <v>592.0</v>
      </c>
      <c r="D425" s="83">
        <v>220.0</v>
      </c>
      <c r="E425" s="83">
        <v>5.5</v>
      </c>
      <c r="F425" s="82" t="s">
        <v>3297</v>
      </c>
      <c r="G425" s="83" t="s">
        <v>3141</v>
      </c>
      <c r="H425" s="84">
        <v>0.0</v>
      </c>
      <c r="I425" s="94">
        <v>2.0</v>
      </c>
      <c r="J425" s="74"/>
      <c r="K425" s="85">
        <v>40.0</v>
      </c>
      <c r="L425" s="87">
        <v>0.0</v>
      </c>
      <c r="M425" s="87">
        <v>0.0</v>
      </c>
      <c r="N425" s="74"/>
    </row>
    <row r="426">
      <c r="A426" s="81">
        <v>197501.0</v>
      </c>
      <c r="B426" s="82" t="s">
        <v>3657</v>
      </c>
      <c r="C426" s="83">
        <v>580.0</v>
      </c>
      <c r="D426" s="83">
        <v>2375.0</v>
      </c>
      <c r="E426" s="83">
        <v>1.7</v>
      </c>
      <c r="F426" s="82" t="s">
        <v>3204</v>
      </c>
      <c r="G426" s="83" t="s">
        <v>3141</v>
      </c>
      <c r="H426" s="84">
        <v>0.05</v>
      </c>
      <c r="I426" s="94">
        <v>4.0</v>
      </c>
      <c r="J426" s="74"/>
      <c r="K426" s="85">
        <v>1397.058824</v>
      </c>
      <c r="L426" s="86" t="s">
        <v>3167</v>
      </c>
      <c r="M426" s="86" t="s">
        <v>3161</v>
      </c>
      <c r="N426" s="74"/>
    </row>
    <row r="427">
      <c r="A427" s="81">
        <v>197601.0</v>
      </c>
      <c r="B427" s="82" t="s">
        <v>3658</v>
      </c>
      <c r="C427" s="83">
        <v>590.0</v>
      </c>
      <c r="D427" s="83">
        <v>566.0</v>
      </c>
      <c r="E427" s="83">
        <v>1.3</v>
      </c>
      <c r="F427" s="82" t="s">
        <v>3204</v>
      </c>
      <c r="G427" s="83" t="s">
        <v>3141</v>
      </c>
      <c r="H427" s="84">
        <v>0.02</v>
      </c>
      <c r="I427" s="94">
        <v>4.0</v>
      </c>
      <c r="J427" s="74"/>
      <c r="K427" s="85">
        <v>435.3846154</v>
      </c>
      <c r="L427" s="86" t="s">
        <v>3167</v>
      </c>
      <c r="M427" s="86" t="s">
        <v>3330</v>
      </c>
      <c r="N427" s="74"/>
    </row>
    <row r="428">
      <c r="A428" s="81">
        <v>197701.0</v>
      </c>
      <c r="B428" s="82" t="s">
        <v>3659</v>
      </c>
      <c r="C428" s="83">
        <v>192.0</v>
      </c>
      <c r="D428" s="83">
        <v>222.0</v>
      </c>
      <c r="E428" s="83">
        <v>4.0</v>
      </c>
      <c r="F428" s="82" t="s">
        <v>3201</v>
      </c>
      <c r="G428" s="83" t="s">
        <v>379</v>
      </c>
      <c r="H428" s="84">
        <v>0.7</v>
      </c>
      <c r="I428" s="94">
        <v>2.0</v>
      </c>
      <c r="J428" s="74"/>
      <c r="K428" s="85">
        <v>55.5</v>
      </c>
      <c r="L428" s="87">
        <v>0.0</v>
      </c>
      <c r="M428" s="87">
        <v>0.0</v>
      </c>
      <c r="N428" s="74"/>
    </row>
    <row r="429">
      <c r="A429" s="81">
        <v>198302.0</v>
      </c>
      <c r="B429" s="82" t="s">
        <v>3660</v>
      </c>
      <c r="C429" s="83">
        <v>1000.0</v>
      </c>
      <c r="D429" s="83">
        <v>611.0</v>
      </c>
      <c r="E429" s="83">
        <v>3.0</v>
      </c>
      <c r="F429" s="82" t="s">
        <v>3195</v>
      </c>
      <c r="G429" s="88"/>
      <c r="H429" s="84">
        <v>0.0</v>
      </c>
      <c r="I429" s="94">
        <v>2.0</v>
      </c>
      <c r="J429" s="74"/>
      <c r="K429" s="85">
        <v>203.6666667</v>
      </c>
      <c r="L429" s="87">
        <v>0.0</v>
      </c>
      <c r="M429" s="87">
        <v>0.0</v>
      </c>
      <c r="N429" s="74"/>
    </row>
    <row r="430">
      <c r="A430" s="81">
        <v>198501.0</v>
      </c>
      <c r="B430" s="82" t="s">
        <v>3661</v>
      </c>
      <c r="C430" s="83">
        <v>165.0</v>
      </c>
      <c r="D430" s="83">
        <v>185.0</v>
      </c>
      <c r="E430" s="83">
        <v>1.9</v>
      </c>
      <c r="F430" s="82" t="s">
        <v>3173</v>
      </c>
      <c r="G430" s="83" t="s">
        <v>379</v>
      </c>
      <c r="H430" s="84">
        <v>0.0</v>
      </c>
      <c r="I430" s="94">
        <v>3.0</v>
      </c>
      <c r="J430" s="74"/>
      <c r="K430" s="85">
        <v>97.36842105</v>
      </c>
      <c r="L430" s="87">
        <v>0.0</v>
      </c>
      <c r="M430" s="87">
        <v>0.0</v>
      </c>
      <c r="N430" s="74"/>
    </row>
    <row r="431">
      <c r="A431" s="81">
        <v>198502.0</v>
      </c>
      <c r="B431" s="82" t="s">
        <v>3662</v>
      </c>
      <c r="C431" s="83">
        <v>1000.0</v>
      </c>
      <c r="D431" s="83">
        <v>306.0</v>
      </c>
      <c r="E431" s="83">
        <v>2.0</v>
      </c>
      <c r="F431" s="82" t="s">
        <v>3173</v>
      </c>
      <c r="G431" s="88"/>
      <c r="H431" s="84">
        <v>0.14</v>
      </c>
      <c r="I431" s="94">
        <v>3.0</v>
      </c>
      <c r="J431" s="74"/>
      <c r="K431" s="85">
        <v>153.0</v>
      </c>
      <c r="L431" s="87">
        <v>0.0</v>
      </c>
      <c r="M431" s="87">
        <v>0.0</v>
      </c>
      <c r="N431" s="74"/>
    </row>
    <row r="432">
      <c r="A432" s="81">
        <v>198701.0</v>
      </c>
      <c r="B432" s="82" t="s">
        <v>3663</v>
      </c>
      <c r="C432" s="83">
        <v>110.0</v>
      </c>
      <c r="D432" s="83">
        <v>214.0</v>
      </c>
      <c r="E432" s="83">
        <v>5.3</v>
      </c>
      <c r="F432" s="82" t="s">
        <v>3215</v>
      </c>
      <c r="G432" s="83" t="s">
        <v>379</v>
      </c>
      <c r="H432" s="84">
        <v>0.0</v>
      </c>
      <c r="I432" s="94">
        <v>3.0</v>
      </c>
      <c r="J432" s="74"/>
      <c r="K432" s="85">
        <v>40.37735849</v>
      </c>
      <c r="L432" s="86" t="s">
        <v>3229</v>
      </c>
      <c r="M432" s="86" t="s">
        <v>3153</v>
      </c>
      <c r="N432" s="74"/>
    </row>
    <row r="433">
      <c r="A433" s="81">
        <v>282901.0</v>
      </c>
      <c r="B433" s="82" t="s">
        <v>3664</v>
      </c>
      <c r="C433" s="83">
        <v>192.0</v>
      </c>
      <c r="D433" s="83">
        <v>101.0</v>
      </c>
      <c r="E433" s="83">
        <v>1.1</v>
      </c>
      <c r="F433" s="82" t="s">
        <v>3173</v>
      </c>
      <c r="G433" s="83" t="s">
        <v>379</v>
      </c>
      <c r="H433" s="84">
        <v>0.0</v>
      </c>
      <c r="I433" s="94">
        <v>3.0</v>
      </c>
      <c r="J433" s="74"/>
      <c r="K433" s="85">
        <v>91.81818182</v>
      </c>
      <c r="L433" s="87">
        <v>0.0</v>
      </c>
      <c r="M433" s="87">
        <v>0.0</v>
      </c>
      <c r="N433" s="74"/>
    </row>
    <row r="434">
      <c r="A434" s="81">
        <v>1012110.0</v>
      </c>
      <c r="B434" s="82" t="s">
        <v>3665</v>
      </c>
      <c r="C434" s="83">
        <v>1000.0</v>
      </c>
      <c r="D434" s="83">
        <v>464.0</v>
      </c>
      <c r="E434" s="83">
        <v>3.3</v>
      </c>
      <c r="F434" s="82" t="s">
        <v>3144</v>
      </c>
      <c r="G434" s="89" t="s">
        <v>3199</v>
      </c>
      <c r="H434" s="84">
        <v>0.19</v>
      </c>
      <c r="I434" s="94">
        <v>3.0</v>
      </c>
      <c r="J434" s="74"/>
      <c r="K434" s="85">
        <v>140.6060606</v>
      </c>
      <c r="L434" s="86" t="s">
        <v>3145</v>
      </c>
      <c r="M434" s="86" t="s">
        <v>3406</v>
      </c>
      <c r="N434" s="74"/>
    </row>
    <row r="435">
      <c r="A435" s="81">
        <v>1031501.0</v>
      </c>
      <c r="B435" s="82" t="s">
        <v>3666</v>
      </c>
      <c r="C435" s="83">
        <v>1000.0</v>
      </c>
      <c r="D435" s="83">
        <v>200.0</v>
      </c>
      <c r="E435" s="83">
        <v>3.4</v>
      </c>
      <c r="F435" s="82" t="s">
        <v>3173</v>
      </c>
      <c r="G435" s="83" t="s">
        <v>379</v>
      </c>
      <c r="H435" s="84">
        <v>0.0</v>
      </c>
      <c r="I435" s="94">
        <v>3.0</v>
      </c>
      <c r="J435" s="74"/>
      <c r="K435" s="85">
        <v>58.82352941</v>
      </c>
      <c r="L435" s="87">
        <v>0.0</v>
      </c>
      <c r="M435" s="87">
        <v>0.0</v>
      </c>
      <c r="N435" s="74"/>
    </row>
    <row r="436">
      <c r="A436" s="81">
        <v>1148201.0</v>
      </c>
      <c r="B436" s="82" t="s">
        <v>3667</v>
      </c>
      <c r="C436" s="83">
        <v>592.0</v>
      </c>
      <c r="D436" s="83">
        <v>252.0</v>
      </c>
      <c r="E436" s="83">
        <v>6.7</v>
      </c>
      <c r="F436" s="82" t="s">
        <v>3239</v>
      </c>
      <c r="G436" s="83" t="s">
        <v>379</v>
      </c>
      <c r="H436" s="84">
        <v>0.0</v>
      </c>
      <c r="I436" s="94">
        <v>2.0</v>
      </c>
      <c r="J436" s="74"/>
      <c r="K436" s="85">
        <v>37.6119403</v>
      </c>
      <c r="L436" s="87">
        <v>0.0</v>
      </c>
      <c r="M436" s="87">
        <v>0.0</v>
      </c>
      <c r="N436" s="74"/>
    </row>
    <row r="437">
      <c r="A437" s="81">
        <v>1156275.0</v>
      </c>
      <c r="B437" s="82" t="s">
        <v>3668</v>
      </c>
      <c r="C437" s="83">
        <v>110.0</v>
      </c>
      <c r="D437" s="83">
        <v>0.0</v>
      </c>
      <c r="E437" s="83">
        <v>3.0</v>
      </c>
      <c r="F437" s="82" t="s">
        <v>3173</v>
      </c>
      <c r="G437" s="83" t="s">
        <v>379</v>
      </c>
      <c r="H437" s="84">
        <v>0.0</v>
      </c>
      <c r="I437" s="94">
        <v>3.0</v>
      </c>
      <c r="J437" s="74"/>
      <c r="K437" s="85">
        <v>0.0</v>
      </c>
      <c r="L437" s="87">
        <v>0.0</v>
      </c>
      <c r="M437" s="87">
        <v>0.0</v>
      </c>
      <c r="N437" s="74"/>
    </row>
    <row r="438">
      <c r="A438" s="81">
        <v>1162101.0</v>
      </c>
      <c r="B438" s="82" t="s">
        <v>3669</v>
      </c>
      <c r="C438" s="83">
        <v>576.0</v>
      </c>
      <c r="D438" s="83">
        <v>525.0</v>
      </c>
      <c r="E438" s="83">
        <v>2.2</v>
      </c>
      <c r="F438" s="82" t="s">
        <v>3173</v>
      </c>
      <c r="G438" s="83" t="s">
        <v>379</v>
      </c>
      <c r="H438" s="84">
        <v>0.13</v>
      </c>
      <c r="I438" s="94">
        <v>3.0</v>
      </c>
      <c r="J438" s="74"/>
      <c r="K438" s="85">
        <v>238.6363636</v>
      </c>
      <c r="L438" s="86" t="s">
        <v>3164</v>
      </c>
      <c r="M438" s="86" t="s">
        <v>3137</v>
      </c>
      <c r="N438" s="74"/>
    </row>
    <row r="439">
      <c r="A439" s="81">
        <v>1162301.0</v>
      </c>
      <c r="B439" s="82" t="s">
        <v>3670</v>
      </c>
      <c r="C439" s="83">
        <v>576.0</v>
      </c>
      <c r="D439" s="83">
        <v>561.0</v>
      </c>
      <c r="E439" s="83">
        <v>1.7</v>
      </c>
      <c r="F439" s="82" t="s">
        <v>3173</v>
      </c>
      <c r="G439" s="83" t="s">
        <v>379</v>
      </c>
      <c r="H439" s="84">
        <v>0.0</v>
      </c>
      <c r="I439" s="94">
        <v>3.0</v>
      </c>
      <c r="J439" s="74"/>
      <c r="K439" s="85">
        <v>330.0</v>
      </c>
      <c r="L439" s="86" t="s">
        <v>3136</v>
      </c>
      <c r="M439" s="86" t="s">
        <v>3137</v>
      </c>
      <c r="N439" s="74"/>
    </row>
    <row r="440">
      <c r="A440" s="81">
        <v>1165275.0</v>
      </c>
      <c r="B440" s="82" t="s">
        <v>3671</v>
      </c>
      <c r="C440" s="83">
        <v>275.0</v>
      </c>
      <c r="D440" s="83">
        <v>0.0</v>
      </c>
      <c r="E440" s="83">
        <v>3.0</v>
      </c>
      <c r="F440" s="82" t="s">
        <v>3227</v>
      </c>
      <c r="G440" s="83" t="s">
        <v>3228</v>
      </c>
      <c r="H440" s="84">
        <v>0.0</v>
      </c>
      <c r="I440" s="83">
        <v>4.0</v>
      </c>
      <c r="J440" s="74"/>
      <c r="K440" s="85">
        <v>0.0</v>
      </c>
      <c r="L440" s="87">
        <v>0.0</v>
      </c>
      <c r="M440" s="87">
        <v>0.0</v>
      </c>
      <c r="N440" s="74"/>
    </row>
    <row r="441">
      <c r="A441" s="81">
        <v>1282275.0</v>
      </c>
      <c r="B441" s="82" t="s">
        <v>3672</v>
      </c>
      <c r="C441" s="83">
        <v>3000.0</v>
      </c>
      <c r="D441" s="83">
        <v>0.0</v>
      </c>
      <c r="E441" s="83">
        <v>3.0</v>
      </c>
      <c r="F441" s="82" t="s">
        <v>3227</v>
      </c>
      <c r="G441" s="83" t="s">
        <v>3228</v>
      </c>
      <c r="H441" s="84">
        <v>0.0</v>
      </c>
      <c r="I441" s="83">
        <v>4.0</v>
      </c>
      <c r="J441" s="74"/>
      <c r="K441" s="85">
        <v>0.0</v>
      </c>
      <c r="L441" s="87">
        <v>0.0</v>
      </c>
      <c r="M441" s="87">
        <v>0.0</v>
      </c>
      <c r="N441" s="74"/>
    </row>
    <row r="442">
      <c r="A442" s="81">
        <v>1454011.0</v>
      </c>
      <c r="B442" s="82" t="s">
        <v>3673</v>
      </c>
      <c r="C442" s="83">
        <v>1000.0</v>
      </c>
      <c r="D442" s="83">
        <v>426.0</v>
      </c>
      <c r="E442" s="83">
        <v>2.9</v>
      </c>
      <c r="F442" s="82" t="s">
        <v>3144</v>
      </c>
      <c r="G442" s="89" t="s">
        <v>3199</v>
      </c>
      <c r="H442" s="84">
        <v>0.11</v>
      </c>
      <c r="I442" s="94">
        <v>3.0</v>
      </c>
      <c r="J442" s="74"/>
      <c r="K442" s="85">
        <v>146.8965517</v>
      </c>
      <c r="L442" s="87">
        <v>0.0</v>
      </c>
      <c r="M442" s="87">
        <v>0.0</v>
      </c>
      <c r="N442" s="74"/>
    </row>
    <row r="443">
      <c r="A443" s="81">
        <v>1456011.0</v>
      </c>
      <c r="B443" s="82" t="s">
        <v>3674</v>
      </c>
      <c r="C443" s="83">
        <v>1000.0</v>
      </c>
      <c r="D443" s="83">
        <v>1208.0</v>
      </c>
      <c r="E443" s="83">
        <v>3.0</v>
      </c>
      <c r="F443" s="82" t="s">
        <v>3144</v>
      </c>
      <c r="G443" s="89" t="s">
        <v>3199</v>
      </c>
      <c r="H443" s="84">
        <v>0.01</v>
      </c>
      <c r="I443" s="83">
        <v>1.0</v>
      </c>
      <c r="J443" s="74"/>
      <c r="K443" s="85">
        <v>402.6666667</v>
      </c>
      <c r="L443" s="86" t="s">
        <v>3145</v>
      </c>
      <c r="M443" s="86" t="s">
        <v>3137</v>
      </c>
      <c r="N443" s="74"/>
    </row>
    <row r="444">
      <c r="A444" s="81">
        <v>1456012.0</v>
      </c>
      <c r="B444" s="82" t="s">
        <v>3675</v>
      </c>
      <c r="C444" s="83">
        <v>1000.0</v>
      </c>
      <c r="D444" s="83">
        <v>803.0</v>
      </c>
      <c r="E444" s="83">
        <v>4.0</v>
      </c>
      <c r="F444" s="82" t="s">
        <v>3144</v>
      </c>
      <c r="G444" s="89" t="s">
        <v>3199</v>
      </c>
      <c r="H444" s="84">
        <v>0.23</v>
      </c>
      <c r="I444" s="83">
        <v>1.0</v>
      </c>
      <c r="J444" s="74"/>
      <c r="K444" s="85">
        <v>200.75</v>
      </c>
      <c r="L444" s="87">
        <v>0.0</v>
      </c>
      <c r="M444" s="87">
        <v>0.0</v>
      </c>
      <c r="N444" s="74"/>
    </row>
    <row r="445">
      <c r="A445" s="81">
        <v>1655275.0</v>
      </c>
      <c r="B445" s="82" t="s">
        <v>3676</v>
      </c>
      <c r="C445" s="83">
        <v>1000.0</v>
      </c>
      <c r="D445" s="83">
        <v>0.0</v>
      </c>
      <c r="E445" s="83">
        <v>3.0</v>
      </c>
      <c r="F445" s="82" t="s">
        <v>3201</v>
      </c>
      <c r="G445" s="83" t="s">
        <v>379</v>
      </c>
      <c r="H445" s="84">
        <v>0.0</v>
      </c>
      <c r="I445" s="94">
        <v>2.0</v>
      </c>
      <c r="J445" s="74"/>
      <c r="K445" s="85">
        <v>0.0</v>
      </c>
      <c r="L445" s="87">
        <v>0.0</v>
      </c>
      <c r="M445" s="87">
        <v>0.0</v>
      </c>
      <c r="N445" s="74"/>
    </row>
    <row r="446">
      <c r="A446" s="95" t="s">
        <v>3677</v>
      </c>
      <c r="B446" s="82" t="s">
        <v>3678</v>
      </c>
      <c r="C446" s="88"/>
      <c r="D446" s="83">
        <v>0.0</v>
      </c>
      <c r="E446" s="88"/>
      <c r="F446" s="93"/>
      <c r="G446" s="83" t="s">
        <v>379</v>
      </c>
      <c r="H446" s="84">
        <v>0.0</v>
      </c>
      <c r="I446" s="93"/>
      <c r="J446" s="74"/>
      <c r="K446" s="90" t="e">
        <v>#DIV/0!</v>
      </c>
      <c r="L446" s="87">
        <v>0.0</v>
      </c>
      <c r="M446" s="87">
        <v>0.0</v>
      </c>
      <c r="N446" s="74"/>
    </row>
    <row r="447">
      <c r="A447" s="81" t="s">
        <v>2825</v>
      </c>
      <c r="B447" s="82" t="s">
        <v>3679</v>
      </c>
      <c r="C447" s="83">
        <v>970.0</v>
      </c>
      <c r="D447" s="83">
        <v>239.0</v>
      </c>
      <c r="E447" s="83">
        <v>2.6</v>
      </c>
      <c r="F447" s="82" t="s">
        <v>3173</v>
      </c>
      <c r="G447" s="83" t="s">
        <v>379</v>
      </c>
      <c r="H447" s="84">
        <v>0.4</v>
      </c>
      <c r="I447" s="94">
        <v>3.0</v>
      </c>
      <c r="J447" s="74"/>
      <c r="K447" s="85">
        <v>91.92307692</v>
      </c>
      <c r="L447" s="87">
        <v>0.0</v>
      </c>
      <c r="M447" s="87">
        <v>0.0</v>
      </c>
      <c r="N447" s="74"/>
    </row>
    <row r="448">
      <c r="A448" s="81" t="s">
        <v>3680</v>
      </c>
      <c r="B448" s="82" t="s">
        <v>3681</v>
      </c>
      <c r="C448" s="83">
        <v>1000.0</v>
      </c>
      <c r="D448" s="83">
        <v>0.0</v>
      </c>
      <c r="E448" s="83">
        <v>3.0</v>
      </c>
      <c r="F448" s="82" t="s">
        <v>3173</v>
      </c>
      <c r="G448" s="83" t="s">
        <v>379</v>
      </c>
      <c r="H448" s="84">
        <v>0.0</v>
      </c>
      <c r="I448" s="94">
        <v>3.0</v>
      </c>
      <c r="J448" s="74"/>
      <c r="K448" s="85">
        <v>0.0</v>
      </c>
      <c r="L448" s="87">
        <v>0.0</v>
      </c>
      <c r="M448" s="87">
        <v>0.0</v>
      </c>
      <c r="N448" s="74"/>
    </row>
    <row r="449">
      <c r="A449" s="81" t="s">
        <v>2832</v>
      </c>
      <c r="B449" s="82" t="s">
        <v>3682</v>
      </c>
      <c r="C449" s="83">
        <v>1000.0</v>
      </c>
      <c r="D449" s="83">
        <v>121.0</v>
      </c>
      <c r="E449" s="83">
        <v>4.2</v>
      </c>
      <c r="F449" s="82" t="s">
        <v>3173</v>
      </c>
      <c r="G449" s="83" t="s">
        <v>379</v>
      </c>
      <c r="H449" s="84">
        <v>0.13</v>
      </c>
      <c r="I449" s="94">
        <v>3.0</v>
      </c>
      <c r="J449" s="74"/>
      <c r="K449" s="85">
        <v>28.80952381</v>
      </c>
      <c r="L449" s="87">
        <v>0.0</v>
      </c>
      <c r="M449" s="87">
        <v>0.0</v>
      </c>
      <c r="N449" s="74"/>
    </row>
    <row r="450">
      <c r="A450" s="81" t="s">
        <v>2835</v>
      </c>
      <c r="B450" s="82" t="s">
        <v>3683</v>
      </c>
      <c r="C450" s="83">
        <v>135.0</v>
      </c>
      <c r="D450" s="83">
        <v>111.0</v>
      </c>
      <c r="E450" s="83">
        <v>1.0</v>
      </c>
      <c r="F450" s="82" t="s">
        <v>3173</v>
      </c>
      <c r="G450" s="83" t="s">
        <v>379</v>
      </c>
      <c r="H450" s="84">
        <v>0.0</v>
      </c>
      <c r="I450" s="94">
        <v>3.0</v>
      </c>
      <c r="J450" s="74"/>
      <c r="K450" s="85">
        <v>111.0</v>
      </c>
      <c r="L450" s="87">
        <v>0.0</v>
      </c>
      <c r="M450" s="87">
        <v>0.0</v>
      </c>
      <c r="N450" s="74"/>
    </row>
    <row r="451">
      <c r="A451" s="81" t="s">
        <v>903</v>
      </c>
      <c r="B451" s="82" t="s">
        <v>3684</v>
      </c>
      <c r="C451" s="83">
        <v>592.0</v>
      </c>
      <c r="D451" s="83">
        <v>864.0</v>
      </c>
      <c r="E451" s="83">
        <v>2.7</v>
      </c>
      <c r="F451" s="82" t="s">
        <v>3261</v>
      </c>
      <c r="G451" s="83" t="s">
        <v>379</v>
      </c>
      <c r="H451" s="84">
        <v>0.03</v>
      </c>
      <c r="I451" s="94">
        <v>3.0</v>
      </c>
      <c r="J451" s="74"/>
      <c r="K451" s="85">
        <v>320.0</v>
      </c>
      <c r="L451" s="87">
        <v>0.0</v>
      </c>
      <c r="M451" s="87">
        <v>0.0</v>
      </c>
      <c r="N451" s="74"/>
    </row>
    <row r="452">
      <c r="A452" s="81" t="s">
        <v>921</v>
      </c>
      <c r="B452" s="82" t="s">
        <v>3685</v>
      </c>
      <c r="C452" s="83">
        <v>392.0</v>
      </c>
      <c r="D452" s="83">
        <v>0.0</v>
      </c>
      <c r="E452" s="83">
        <v>3.0</v>
      </c>
      <c r="F452" s="82" t="s">
        <v>3248</v>
      </c>
      <c r="G452" s="83" t="s">
        <v>379</v>
      </c>
      <c r="H452" s="84">
        <v>0.0</v>
      </c>
      <c r="I452" s="94">
        <v>3.0</v>
      </c>
      <c r="J452" s="74"/>
      <c r="K452" s="85">
        <v>0.0</v>
      </c>
      <c r="L452" s="87">
        <v>0.0</v>
      </c>
      <c r="M452" s="87">
        <v>0.0</v>
      </c>
      <c r="N452" s="74"/>
    </row>
    <row r="453">
      <c r="A453" s="81" t="s">
        <v>967</v>
      </c>
      <c r="B453" s="82" t="s">
        <v>3686</v>
      </c>
      <c r="C453" s="83">
        <v>1000.0</v>
      </c>
      <c r="D453" s="83">
        <v>273.0</v>
      </c>
      <c r="E453" s="83">
        <v>2.8</v>
      </c>
      <c r="F453" s="82" t="s">
        <v>3173</v>
      </c>
      <c r="G453" s="83" t="s">
        <v>379</v>
      </c>
      <c r="H453" s="84">
        <v>0.3</v>
      </c>
      <c r="I453" s="94">
        <v>3.0</v>
      </c>
      <c r="J453" s="74"/>
      <c r="K453" s="85">
        <v>97.5</v>
      </c>
      <c r="L453" s="86" t="s">
        <v>3164</v>
      </c>
      <c r="M453" s="86" t="s">
        <v>3137</v>
      </c>
      <c r="N453" s="74"/>
    </row>
    <row r="454">
      <c r="A454" s="81">
        <v>117101.0</v>
      </c>
      <c r="B454" s="82" t="s">
        <v>3687</v>
      </c>
      <c r="C454" s="83">
        <v>392.0</v>
      </c>
      <c r="D454" s="83">
        <v>960.0</v>
      </c>
      <c r="E454" s="83">
        <v>1.4</v>
      </c>
      <c r="F454" s="82" t="s">
        <v>3204</v>
      </c>
      <c r="G454" s="83" t="s">
        <v>3141</v>
      </c>
      <c r="H454" s="84">
        <v>0.0</v>
      </c>
      <c r="I454" s="94">
        <v>4.0</v>
      </c>
      <c r="J454" s="74"/>
      <c r="K454" s="85">
        <v>685.7142857</v>
      </c>
      <c r="L454" s="86" t="s">
        <v>379</v>
      </c>
      <c r="M454" s="86" t="s">
        <v>379</v>
      </c>
      <c r="N454" s="74"/>
    </row>
    <row r="455">
      <c r="A455" s="81" t="s">
        <v>3688</v>
      </c>
      <c r="B455" s="82" t="s">
        <v>3689</v>
      </c>
      <c r="C455" s="83">
        <v>100.0</v>
      </c>
      <c r="D455" s="83">
        <v>0.0</v>
      </c>
      <c r="E455" s="83">
        <v>3.0</v>
      </c>
      <c r="F455" s="82" t="s">
        <v>3204</v>
      </c>
      <c r="G455" s="83" t="s">
        <v>379</v>
      </c>
      <c r="H455" s="84">
        <v>0.0</v>
      </c>
      <c r="I455" s="94">
        <v>4.0</v>
      </c>
      <c r="J455" s="74"/>
      <c r="K455" s="85">
        <v>0.0</v>
      </c>
      <c r="L455" s="87">
        <v>0.0</v>
      </c>
      <c r="M455" s="87">
        <v>0.0</v>
      </c>
      <c r="N455" s="74"/>
    </row>
    <row r="456">
      <c r="A456" s="81">
        <v>117301.0</v>
      </c>
      <c r="B456" s="82" t="s">
        <v>3690</v>
      </c>
      <c r="C456" s="83">
        <v>1000.0</v>
      </c>
      <c r="D456" s="83">
        <v>0.0</v>
      </c>
      <c r="E456" s="83">
        <v>3.0</v>
      </c>
      <c r="F456" s="82" t="s">
        <v>3204</v>
      </c>
      <c r="G456" s="83" t="s">
        <v>3147</v>
      </c>
      <c r="H456" s="84">
        <v>0.0</v>
      </c>
      <c r="I456" s="94">
        <v>4.0</v>
      </c>
      <c r="J456" s="74"/>
      <c r="K456" s="85">
        <v>0.0</v>
      </c>
      <c r="L456" s="86" t="s">
        <v>379</v>
      </c>
      <c r="M456" s="86" t="s">
        <v>379</v>
      </c>
      <c r="N456" s="74"/>
    </row>
    <row r="457">
      <c r="A457" s="81" t="s">
        <v>1130</v>
      </c>
      <c r="B457" s="82" t="s">
        <v>3691</v>
      </c>
      <c r="C457" s="83">
        <v>592.0</v>
      </c>
      <c r="D457" s="83">
        <v>0.0</v>
      </c>
      <c r="E457" s="83">
        <v>3.0</v>
      </c>
      <c r="F457" s="82" t="s">
        <v>3173</v>
      </c>
      <c r="G457" s="83" t="s">
        <v>379</v>
      </c>
      <c r="H457" s="84">
        <v>0.0</v>
      </c>
      <c r="I457" s="94">
        <v>3.0</v>
      </c>
      <c r="J457" s="74"/>
      <c r="K457" s="85">
        <v>0.0</v>
      </c>
      <c r="L457" s="87">
        <v>0.0</v>
      </c>
      <c r="M457" s="87">
        <v>0.0</v>
      </c>
      <c r="N457" s="74"/>
    </row>
    <row r="458">
      <c r="A458" s="81" t="s">
        <v>221</v>
      </c>
      <c r="B458" s="82" t="s">
        <v>3692</v>
      </c>
      <c r="C458" s="83">
        <v>110.0</v>
      </c>
      <c r="D458" s="83">
        <v>0.0</v>
      </c>
      <c r="E458" s="83">
        <v>3.0</v>
      </c>
      <c r="F458" s="82" t="s">
        <v>3169</v>
      </c>
      <c r="G458" s="83" t="s">
        <v>379</v>
      </c>
      <c r="H458" s="84">
        <v>0.0</v>
      </c>
      <c r="I458" s="94">
        <v>2.0</v>
      </c>
      <c r="J458" s="74"/>
      <c r="K458" s="85">
        <v>0.0</v>
      </c>
      <c r="L458" s="87">
        <v>0.0</v>
      </c>
      <c r="M458" s="87">
        <v>0.0</v>
      </c>
      <c r="N458" s="74"/>
    </row>
    <row r="459">
      <c r="A459" s="81" t="s">
        <v>223</v>
      </c>
      <c r="B459" s="82" t="s">
        <v>3693</v>
      </c>
      <c r="C459" s="83">
        <v>165.0</v>
      </c>
      <c r="D459" s="83">
        <v>0.0</v>
      </c>
      <c r="E459" s="83">
        <v>3.0</v>
      </c>
      <c r="F459" s="82" t="s">
        <v>3173</v>
      </c>
      <c r="G459" s="83" t="s">
        <v>379</v>
      </c>
      <c r="H459" s="84">
        <v>0.0</v>
      </c>
      <c r="I459" s="94">
        <v>3.0</v>
      </c>
      <c r="J459" s="74"/>
      <c r="K459" s="85">
        <v>0.0</v>
      </c>
      <c r="L459" s="87">
        <v>0.0</v>
      </c>
      <c r="M459" s="87">
        <v>0.0</v>
      </c>
      <c r="N459" s="74"/>
    </row>
    <row r="460">
      <c r="A460" s="81" t="s">
        <v>3694</v>
      </c>
      <c r="B460" s="82" t="s">
        <v>3695</v>
      </c>
      <c r="C460" s="83">
        <v>1000.0</v>
      </c>
      <c r="D460" s="83">
        <v>0.0</v>
      </c>
      <c r="E460" s="83">
        <v>3.0</v>
      </c>
      <c r="F460" s="82" t="s">
        <v>3239</v>
      </c>
      <c r="G460" s="83" t="s">
        <v>379</v>
      </c>
      <c r="H460" s="84">
        <v>0.0</v>
      </c>
      <c r="I460" s="94">
        <v>2.0</v>
      </c>
      <c r="J460" s="74"/>
      <c r="K460" s="85">
        <v>0.0</v>
      </c>
      <c r="L460" s="87">
        <v>0.0</v>
      </c>
      <c r="M460" s="87">
        <v>0.0</v>
      </c>
      <c r="N460" s="74"/>
    </row>
    <row r="461">
      <c r="A461" s="81" t="s">
        <v>2190</v>
      </c>
      <c r="B461" s="82" t="s">
        <v>3696</v>
      </c>
      <c r="C461" s="83">
        <v>330.0</v>
      </c>
      <c r="D461" s="83">
        <v>842.0</v>
      </c>
      <c r="E461" s="83">
        <v>2.0</v>
      </c>
      <c r="F461" s="82" t="s">
        <v>3195</v>
      </c>
      <c r="G461" s="83" t="s">
        <v>3170</v>
      </c>
      <c r="H461" s="84">
        <v>0.04</v>
      </c>
      <c r="I461" s="94">
        <v>2.0</v>
      </c>
      <c r="J461" s="74"/>
      <c r="K461" s="85">
        <v>421.0</v>
      </c>
      <c r="L461" s="86" t="s">
        <v>3136</v>
      </c>
      <c r="M461" s="86" t="s">
        <v>3153</v>
      </c>
      <c r="N461" s="74"/>
    </row>
    <row r="462">
      <c r="A462" s="81" t="s">
        <v>2621</v>
      </c>
      <c r="B462" s="82" t="s">
        <v>3697</v>
      </c>
      <c r="C462" s="83">
        <v>180.0</v>
      </c>
      <c r="D462" s="83">
        <v>210.0</v>
      </c>
      <c r="E462" s="83">
        <v>3.3</v>
      </c>
      <c r="F462" s="82" t="s">
        <v>3173</v>
      </c>
      <c r="G462" s="83" t="s">
        <v>379</v>
      </c>
      <c r="H462" s="84">
        <v>0.0</v>
      </c>
      <c r="I462" s="94">
        <v>3.0</v>
      </c>
      <c r="J462" s="74"/>
      <c r="K462" s="85">
        <v>63.63636364</v>
      </c>
      <c r="L462" s="86" t="s">
        <v>3136</v>
      </c>
      <c r="M462" s="86" t="s">
        <v>3137</v>
      </c>
      <c r="N462" s="74"/>
    </row>
    <row r="463">
      <c r="A463" s="81" t="s">
        <v>3698</v>
      </c>
      <c r="B463" s="82" t="s">
        <v>3699</v>
      </c>
      <c r="C463" s="83">
        <v>180.0</v>
      </c>
      <c r="D463" s="83">
        <v>0.0</v>
      </c>
      <c r="E463" s="83">
        <v>3.0</v>
      </c>
      <c r="F463" s="82" t="s">
        <v>3220</v>
      </c>
      <c r="G463" s="83" t="s">
        <v>379</v>
      </c>
      <c r="H463" s="84">
        <v>0.0</v>
      </c>
      <c r="I463" s="94">
        <v>3.0</v>
      </c>
      <c r="J463" s="74"/>
      <c r="K463" s="85">
        <v>0.0</v>
      </c>
      <c r="L463" s="87">
        <v>0.0</v>
      </c>
      <c r="M463" s="87">
        <v>0.0</v>
      </c>
      <c r="N463" s="74"/>
    </row>
    <row r="464">
      <c r="A464" s="81" t="s">
        <v>2626</v>
      </c>
      <c r="B464" s="82" t="s">
        <v>3700</v>
      </c>
      <c r="C464" s="83">
        <v>180.0</v>
      </c>
      <c r="D464" s="83">
        <v>405.0</v>
      </c>
      <c r="E464" s="83">
        <v>3.2</v>
      </c>
      <c r="F464" s="82" t="s">
        <v>3220</v>
      </c>
      <c r="G464" s="83" t="s">
        <v>379</v>
      </c>
      <c r="H464" s="84">
        <v>0.03</v>
      </c>
      <c r="I464" s="94">
        <v>3.0</v>
      </c>
      <c r="J464" s="74"/>
      <c r="K464" s="85">
        <v>126.5625</v>
      </c>
      <c r="L464" s="86" t="s">
        <v>3244</v>
      </c>
      <c r="M464" s="86" t="s">
        <v>3701</v>
      </c>
      <c r="N464" s="74"/>
    </row>
    <row r="465">
      <c r="A465" s="81" t="s">
        <v>3702</v>
      </c>
      <c r="B465" s="82" t="s">
        <v>3703</v>
      </c>
      <c r="C465" s="83">
        <v>1000.0</v>
      </c>
      <c r="D465" s="83">
        <v>0.0</v>
      </c>
      <c r="E465" s="83">
        <v>3.0</v>
      </c>
      <c r="F465" s="82" t="s">
        <v>3261</v>
      </c>
      <c r="G465" s="83" t="s">
        <v>379</v>
      </c>
      <c r="H465" s="84">
        <v>0.0</v>
      </c>
      <c r="I465" s="94">
        <v>3.0</v>
      </c>
      <c r="J465" s="74"/>
      <c r="K465" s="85">
        <v>0.0</v>
      </c>
      <c r="L465" s="87">
        <v>0.0</v>
      </c>
      <c r="M465" s="87">
        <v>0.0</v>
      </c>
      <c r="N465" s="74"/>
    </row>
    <row r="466">
      <c r="A466" s="81" t="s">
        <v>1581</v>
      </c>
      <c r="B466" s="82" t="s">
        <v>3704</v>
      </c>
      <c r="C466" s="83">
        <v>1000.0</v>
      </c>
      <c r="D466" s="83">
        <v>0.0</v>
      </c>
      <c r="E466" s="83">
        <v>3.0</v>
      </c>
      <c r="F466" s="82" t="s">
        <v>3173</v>
      </c>
      <c r="G466" s="83" t="s">
        <v>379</v>
      </c>
      <c r="H466" s="84">
        <v>0.0</v>
      </c>
      <c r="I466" s="94">
        <v>3.0</v>
      </c>
      <c r="J466" s="74"/>
      <c r="K466" s="85">
        <v>0.0</v>
      </c>
      <c r="L466" s="87">
        <v>0.0</v>
      </c>
      <c r="M466" s="87">
        <v>0.0</v>
      </c>
      <c r="N466" s="74"/>
    </row>
    <row r="467">
      <c r="A467" s="81" t="s">
        <v>1735</v>
      </c>
      <c r="B467" s="82" t="s">
        <v>3705</v>
      </c>
      <c r="C467" s="83">
        <v>592.0</v>
      </c>
      <c r="D467" s="83">
        <v>0.0</v>
      </c>
      <c r="E467" s="83">
        <v>3.0</v>
      </c>
      <c r="F467" s="82" t="s">
        <v>3220</v>
      </c>
      <c r="G467" s="83" t="s">
        <v>379</v>
      </c>
      <c r="H467" s="84">
        <v>0.0</v>
      </c>
      <c r="I467" s="94">
        <v>3.0</v>
      </c>
      <c r="J467" s="74"/>
      <c r="K467" s="85">
        <v>0.0</v>
      </c>
      <c r="L467" s="87">
        <v>0.0</v>
      </c>
      <c r="M467" s="87">
        <v>0.0</v>
      </c>
      <c r="N467" s="74"/>
    </row>
    <row r="468">
      <c r="A468" s="81" t="s">
        <v>3706</v>
      </c>
      <c r="B468" s="82" t="s">
        <v>3707</v>
      </c>
      <c r="C468" s="83">
        <v>392.0</v>
      </c>
      <c r="D468" s="83">
        <v>0.0</v>
      </c>
      <c r="E468" s="83">
        <v>3.0</v>
      </c>
      <c r="F468" s="82" t="s">
        <v>3220</v>
      </c>
      <c r="G468" s="83" t="s">
        <v>379</v>
      </c>
      <c r="H468" s="84">
        <v>0.0</v>
      </c>
      <c r="I468" s="94">
        <v>3.0</v>
      </c>
      <c r="J468" s="74"/>
      <c r="K468" s="85">
        <v>0.0</v>
      </c>
      <c r="L468" s="87">
        <v>0.0</v>
      </c>
      <c r="M468" s="87">
        <v>0.0</v>
      </c>
      <c r="N468" s="74"/>
    </row>
    <row r="469">
      <c r="A469" s="81" t="s">
        <v>3708</v>
      </c>
      <c r="B469" s="82" t="s">
        <v>3709</v>
      </c>
      <c r="C469" s="83">
        <v>55.0</v>
      </c>
      <c r="D469" s="83">
        <v>0.0</v>
      </c>
      <c r="E469" s="83">
        <v>3.0</v>
      </c>
      <c r="F469" s="82" t="s">
        <v>3173</v>
      </c>
      <c r="G469" s="83" t="s">
        <v>379</v>
      </c>
      <c r="H469" s="84">
        <v>0.0</v>
      </c>
      <c r="I469" s="94">
        <v>3.0</v>
      </c>
      <c r="J469" s="74"/>
      <c r="K469" s="85">
        <v>0.0</v>
      </c>
      <c r="L469" s="87">
        <v>0.0</v>
      </c>
      <c r="M469" s="87">
        <v>0.0</v>
      </c>
      <c r="N469" s="74"/>
    </row>
    <row r="470">
      <c r="A470" s="81" t="s">
        <v>2026</v>
      </c>
      <c r="B470" s="82" t="s">
        <v>3710</v>
      </c>
      <c r="C470" s="83">
        <v>1000.0</v>
      </c>
      <c r="D470" s="83">
        <v>319.0</v>
      </c>
      <c r="E470" s="83">
        <v>1.7</v>
      </c>
      <c r="F470" s="82" t="s">
        <v>3513</v>
      </c>
      <c r="G470" s="83" t="s">
        <v>379</v>
      </c>
      <c r="H470" s="84">
        <v>0.0</v>
      </c>
      <c r="I470" s="94">
        <v>2.0</v>
      </c>
      <c r="J470" s="74"/>
      <c r="K470" s="85">
        <v>187.6470588</v>
      </c>
      <c r="L470" s="87">
        <v>0.0</v>
      </c>
      <c r="M470" s="87">
        <v>0.0</v>
      </c>
      <c r="N470" s="74"/>
    </row>
  </sheetData>
  <mergeCells count="9">
    <mergeCell ref="M295:N295"/>
    <mergeCell ref="M377:N377"/>
    <mergeCell ref="M5:N5"/>
    <mergeCell ref="M112:N112"/>
    <mergeCell ref="M242:N242"/>
    <mergeCell ref="M273:N273"/>
    <mergeCell ref="M274:N274"/>
    <mergeCell ref="M279:N279"/>
    <mergeCell ref="M288:N28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6" t="s">
        <v>5</v>
      </c>
      <c r="B1" s="97" t="s">
        <v>3711</v>
      </c>
      <c r="C1" s="97" t="s">
        <v>12</v>
      </c>
      <c r="D1" s="97" t="s">
        <v>6</v>
      </c>
      <c r="E1" s="97" t="s">
        <v>13</v>
      </c>
      <c r="F1" s="97" t="s">
        <v>3712</v>
      </c>
      <c r="G1" s="97" t="s">
        <v>3713</v>
      </c>
      <c r="H1" s="98"/>
    </row>
    <row r="2">
      <c r="A2" s="99"/>
      <c r="B2" s="100"/>
      <c r="C2" s="100"/>
      <c r="D2" s="101"/>
      <c r="E2" s="101"/>
      <c r="F2" s="101"/>
      <c r="G2" s="101"/>
      <c r="H2" s="102"/>
    </row>
    <row r="3">
      <c r="A3" s="99"/>
      <c r="B3" s="100"/>
      <c r="C3" s="100"/>
      <c r="D3" s="100"/>
      <c r="E3" s="100"/>
      <c r="F3" s="100"/>
      <c r="G3" s="100"/>
      <c r="H3" s="102"/>
    </row>
    <row r="4">
      <c r="A4" s="103"/>
      <c r="B4" s="100"/>
      <c r="C4" s="100"/>
      <c r="D4" s="104"/>
      <c r="E4" s="104"/>
      <c r="F4" s="104"/>
      <c r="G4" s="104"/>
      <c r="H4" s="102"/>
    </row>
    <row r="5">
      <c r="A5" s="105"/>
      <c r="B5" s="106"/>
      <c r="C5" s="106"/>
      <c r="D5" s="107"/>
      <c r="E5" s="108"/>
      <c r="F5" s="108"/>
      <c r="G5" s="108"/>
      <c r="H5" s="102"/>
    </row>
    <row r="6">
      <c r="A6" s="109" t="s">
        <v>82</v>
      </c>
      <c r="B6" s="110">
        <v>1.0</v>
      </c>
      <c r="C6" s="111">
        <v>9919.0</v>
      </c>
      <c r="D6" s="112">
        <v>102301.0</v>
      </c>
      <c r="E6" s="113">
        <v>99560.0</v>
      </c>
      <c r="F6" s="114">
        <v>4.0</v>
      </c>
      <c r="G6" s="113">
        <v>48.0</v>
      </c>
      <c r="H6" s="102"/>
    </row>
    <row r="7">
      <c r="A7" s="109" t="s">
        <v>38</v>
      </c>
      <c r="B7" s="110">
        <v>2.0</v>
      </c>
      <c r="C7" s="111">
        <v>9875.0</v>
      </c>
      <c r="D7" s="112">
        <v>103201.0</v>
      </c>
      <c r="E7" s="113">
        <v>9963.0</v>
      </c>
      <c r="F7" s="114">
        <v>0.5</v>
      </c>
      <c r="G7" s="113">
        <v>150.0</v>
      </c>
      <c r="H7" s="102"/>
    </row>
    <row r="8">
      <c r="A8" s="109" t="s">
        <v>41</v>
      </c>
      <c r="B8" s="110">
        <v>2.0</v>
      </c>
      <c r="C8" s="111">
        <v>9875.0</v>
      </c>
      <c r="D8" s="112">
        <v>103301.0</v>
      </c>
      <c r="E8" s="113">
        <v>9963.0</v>
      </c>
      <c r="F8" s="114">
        <v>0.5</v>
      </c>
      <c r="G8" s="113">
        <v>150.0</v>
      </c>
      <c r="H8" s="102"/>
    </row>
    <row r="9">
      <c r="A9" s="109" t="s">
        <v>43</v>
      </c>
      <c r="B9" s="110">
        <v>2.0</v>
      </c>
      <c r="C9" s="111">
        <v>9875.0</v>
      </c>
      <c r="D9" s="112">
        <v>103401.0</v>
      </c>
      <c r="E9" s="113">
        <v>9963.0</v>
      </c>
      <c r="F9" s="114">
        <v>0.5</v>
      </c>
      <c r="G9" s="113">
        <v>150.0</v>
      </c>
      <c r="H9" s="102"/>
    </row>
    <row r="10">
      <c r="A10" s="109" t="s">
        <v>45</v>
      </c>
      <c r="B10" s="110">
        <v>2.0</v>
      </c>
      <c r="C10" s="111">
        <v>9875.0</v>
      </c>
      <c r="D10" s="112">
        <v>103601.0</v>
      </c>
      <c r="E10" s="113">
        <v>9963.0</v>
      </c>
      <c r="F10" s="114">
        <v>2.0</v>
      </c>
      <c r="G10" s="113">
        <v>150.0</v>
      </c>
      <c r="H10" s="102"/>
    </row>
    <row r="11">
      <c r="A11" s="109" t="s">
        <v>47</v>
      </c>
      <c r="B11" s="110">
        <v>4.0</v>
      </c>
      <c r="C11" s="111">
        <v>9828.0</v>
      </c>
      <c r="D11" s="112">
        <v>103701.0</v>
      </c>
      <c r="E11" s="113" t="s">
        <v>49</v>
      </c>
      <c r="F11" s="113">
        <v>0.5</v>
      </c>
      <c r="G11" s="113">
        <v>288.0</v>
      </c>
      <c r="H11" s="102"/>
    </row>
    <row r="12">
      <c r="A12" s="109" t="s">
        <v>50</v>
      </c>
      <c r="B12" s="110">
        <v>4.0</v>
      </c>
      <c r="C12" s="111">
        <v>9828.0</v>
      </c>
      <c r="D12" s="112">
        <v>103801.0</v>
      </c>
      <c r="E12" s="113" t="s">
        <v>49</v>
      </c>
      <c r="F12" s="113">
        <v>0.5</v>
      </c>
      <c r="G12" s="113">
        <v>288.0</v>
      </c>
      <c r="H12" s="102"/>
    </row>
    <row r="13">
      <c r="A13" s="109" t="s">
        <v>52</v>
      </c>
      <c r="B13" s="110">
        <v>4.0</v>
      </c>
      <c r="C13" s="111">
        <v>9828.0</v>
      </c>
      <c r="D13" s="112">
        <v>104201.0</v>
      </c>
      <c r="E13" s="113" t="s">
        <v>49</v>
      </c>
      <c r="F13" s="113">
        <v>0.95</v>
      </c>
      <c r="G13" s="113">
        <v>144.0</v>
      </c>
      <c r="H13" s="102"/>
    </row>
    <row r="14">
      <c r="A14" s="109" t="s">
        <v>34</v>
      </c>
      <c r="B14" s="110">
        <v>4.0</v>
      </c>
      <c r="C14" s="111">
        <v>9852.0</v>
      </c>
      <c r="D14" s="112">
        <v>104201.0</v>
      </c>
      <c r="E14" s="113" t="s">
        <v>49</v>
      </c>
      <c r="F14" s="113">
        <v>2.34</v>
      </c>
      <c r="G14" s="113">
        <v>360.0</v>
      </c>
      <c r="H14" s="102"/>
    </row>
    <row r="15">
      <c r="A15" s="109" t="s">
        <v>26</v>
      </c>
      <c r="B15" s="110">
        <v>2.0</v>
      </c>
      <c r="C15" s="111">
        <v>9875.0</v>
      </c>
      <c r="D15" s="112">
        <v>104301.0</v>
      </c>
      <c r="E15" s="113" t="e">
        <v>#N/A</v>
      </c>
      <c r="F15" s="114">
        <v>3.0</v>
      </c>
      <c r="G15" s="113">
        <v>55.0</v>
      </c>
      <c r="H15" s="102"/>
    </row>
    <row r="16">
      <c r="A16" s="109">
        <v>1045102.0</v>
      </c>
      <c r="B16" s="110">
        <v>3.0</v>
      </c>
      <c r="C16" s="111">
        <v>9890.0</v>
      </c>
      <c r="D16" s="112">
        <v>104501.0</v>
      </c>
      <c r="E16" s="113">
        <v>99560.0</v>
      </c>
      <c r="F16" s="113">
        <v>2.5</v>
      </c>
      <c r="G16" s="113">
        <v>84.0</v>
      </c>
      <c r="H16" s="102"/>
    </row>
    <row r="17">
      <c r="A17" s="109" t="s">
        <v>54</v>
      </c>
      <c r="B17" s="110">
        <v>3.0</v>
      </c>
      <c r="C17" s="111">
        <v>98711.0</v>
      </c>
      <c r="D17" s="112">
        <v>104601.0</v>
      </c>
      <c r="E17" s="113">
        <v>99534.0</v>
      </c>
      <c r="F17" s="113">
        <v>0.5</v>
      </c>
      <c r="G17" s="113">
        <v>312.0</v>
      </c>
      <c r="H17" s="102"/>
    </row>
    <row r="18">
      <c r="A18" s="109" t="s">
        <v>59</v>
      </c>
      <c r="B18" s="110">
        <v>3.0</v>
      </c>
      <c r="C18" s="111">
        <v>98711.0</v>
      </c>
      <c r="D18" s="112">
        <v>104701.0</v>
      </c>
      <c r="E18" s="113">
        <v>99534.0</v>
      </c>
      <c r="F18" s="113">
        <v>0.5</v>
      </c>
      <c r="G18" s="113">
        <v>312.0</v>
      </c>
      <c r="H18" s="102"/>
    </row>
    <row r="19">
      <c r="A19" s="109">
        <v>105002.0</v>
      </c>
      <c r="B19" s="110">
        <v>1.0</v>
      </c>
      <c r="C19" s="111" t="s">
        <v>3714</v>
      </c>
      <c r="D19" s="112">
        <v>105001.0</v>
      </c>
      <c r="E19" s="113">
        <v>99560.0</v>
      </c>
      <c r="F19" s="113">
        <v>2.0</v>
      </c>
      <c r="G19" s="113">
        <v>84.0</v>
      </c>
      <c r="H19" s="102"/>
    </row>
    <row r="20">
      <c r="A20" s="109" t="s">
        <v>70</v>
      </c>
      <c r="B20" s="110">
        <v>1.0</v>
      </c>
      <c r="C20" s="111">
        <v>9919.0</v>
      </c>
      <c r="D20" s="112">
        <v>105201.0</v>
      </c>
      <c r="E20" s="113">
        <v>9965.0</v>
      </c>
      <c r="F20" s="113">
        <v>4.0</v>
      </c>
      <c r="G20" s="113">
        <v>48.0</v>
      </c>
      <c r="H20" s="102"/>
    </row>
    <row r="21">
      <c r="A21" s="109">
        <v>105302.0</v>
      </c>
      <c r="B21" s="110">
        <v>1.0</v>
      </c>
      <c r="C21" s="111" t="s">
        <v>3714</v>
      </c>
      <c r="D21" s="112">
        <v>182401.0</v>
      </c>
      <c r="E21" s="113">
        <v>99560.0</v>
      </c>
      <c r="F21" s="113">
        <v>2.0</v>
      </c>
      <c r="G21" s="113">
        <v>84.0</v>
      </c>
      <c r="H21" s="102"/>
    </row>
    <row r="22">
      <c r="A22" s="109" t="s">
        <v>2884</v>
      </c>
      <c r="B22" s="110">
        <v>1.0</v>
      </c>
      <c r="C22" s="111">
        <v>9919.0</v>
      </c>
      <c r="D22" s="112">
        <v>105601.0</v>
      </c>
      <c r="E22" s="113">
        <v>9965.0</v>
      </c>
      <c r="F22" s="113">
        <v>4.0</v>
      </c>
      <c r="G22" s="113">
        <v>48.0</v>
      </c>
      <c r="H22" s="102"/>
    </row>
    <row r="23">
      <c r="A23" s="109" t="s">
        <v>63</v>
      </c>
      <c r="B23" s="110">
        <v>1.0</v>
      </c>
      <c r="C23" s="111" t="s">
        <v>3715</v>
      </c>
      <c r="D23" s="112">
        <v>105701.0</v>
      </c>
      <c r="E23" s="113">
        <v>99560.0</v>
      </c>
      <c r="F23" s="113">
        <v>4.0</v>
      </c>
      <c r="G23" s="113">
        <v>48.0</v>
      </c>
      <c r="H23" s="102"/>
    </row>
    <row r="24">
      <c r="A24" s="109" t="s">
        <v>843</v>
      </c>
      <c r="B24" s="110">
        <v>1.0</v>
      </c>
      <c r="C24" s="111">
        <v>9877.0</v>
      </c>
      <c r="D24" s="112">
        <v>180802.0</v>
      </c>
      <c r="E24" s="113">
        <v>99560.0</v>
      </c>
      <c r="F24" s="113">
        <v>1.0</v>
      </c>
      <c r="G24" s="113">
        <v>48.0</v>
      </c>
      <c r="H24" s="102"/>
    </row>
    <row r="25">
      <c r="A25" s="109" t="s">
        <v>845</v>
      </c>
      <c r="B25" s="110">
        <v>3.0</v>
      </c>
      <c r="C25" s="111">
        <v>98710.0</v>
      </c>
      <c r="D25" s="112">
        <v>143509.0</v>
      </c>
      <c r="E25" s="113">
        <v>99560.0</v>
      </c>
      <c r="F25" s="113">
        <v>0.5</v>
      </c>
      <c r="G25" s="113">
        <v>100.0</v>
      </c>
      <c r="H25" s="102"/>
    </row>
    <row r="26">
      <c r="A26" s="109" t="s">
        <v>847</v>
      </c>
      <c r="B26" s="110">
        <v>3.0</v>
      </c>
      <c r="C26" s="111">
        <v>98710.0</v>
      </c>
      <c r="D26" s="112">
        <v>143509.0</v>
      </c>
      <c r="E26" s="113">
        <v>99560.0</v>
      </c>
      <c r="F26" s="113">
        <v>0.5</v>
      </c>
      <c r="G26" s="113">
        <v>400.0</v>
      </c>
      <c r="H26" s="102"/>
    </row>
    <row r="27">
      <c r="A27" s="109" t="s">
        <v>849</v>
      </c>
      <c r="B27" s="110">
        <v>3.0</v>
      </c>
      <c r="C27" s="111">
        <v>98710.0</v>
      </c>
      <c r="D27" s="112">
        <v>110301.0</v>
      </c>
      <c r="E27" s="113">
        <v>99560.0</v>
      </c>
      <c r="F27" s="113">
        <v>0.5</v>
      </c>
      <c r="G27" s="113">
        <v>100.0</v>
      </c>
      <c r="H27" s="102"/>
    </row>
    <row r="28">
      <c r="A28" s="109" t="s">
        <v>851</v>
      </c>
      <c r="B28" s="110">
        <v>3.0</v>
      </c>
      <c r="C28" s="111">
        <v>98710.0</v>
      </c>
      <c r="D28" s="112">
        <v>110301.0</v>
      </c>
      <c r="E28" s="113">
        <v>99560.0</v>
      </c>
      <c r="F28" s="113">
        <v>0.5</v>
      </c>
      <c r="G28" s="113">
        <v>100.0</v>
      </c>
      <c r="H28" s="102"/>
    </row>
    <row r="29">
      <c r="A29" s="109" t="s">
        <v>854</v>
      </c>
      <c r="B29" s="110">
        <v>3.0</v>
      </c>
      <c r="C29" s="111">
        <v>98710.0</v>
      </c>
      <c r="D29" s="112">
        <v>110301.0</v>
      </c>
      <c r="E29" s="113">
        <v>99560.0</v>
      </c>
      <c r="F29" s="113">
        <v>0.5</v>
      </c>
      <c r="G29" s="113">
        <v>400.0</v>
      </c>
      <c r="H29" s="102"/>
    </row>
    <row r="30">
      <c r="A30" s="109" t="s">
        <v>856</v>
      </c>
      <c r="B30" s="110">
        <v>3.0</v>
      </c>
      <c r="C30" s="111">
        <v>98710.0</v>
      </c>
      <c r="D30" s="112">
        <v>110401.0</v>
      </c>
      <c r="E30" s="113">
        <v>99560.0</v>
      </c>
      <c r="F30" s="113">
        <v>0.5</v>
      </c>
      <c r="G30" s="113">
        <v>400.0</v>
      </c>
      <c r="H30" s="102"/>
    </row>
    <row r="31">
      <c r="A31" s="109" t="s">
        <v>84</v>
      </c>
      <c r="B31" s="110">
        <v>3.0</v>
      </c>
      <c r="C31" s="111">
        <v>9916.0</v>
      </c>
      <c r="D31" s="112">
        <v>110501.0</v>
      </c>
      <c r="E31" s="113">
        <v>9965.0</v>
      </c>
      <c r="F31" s="113">
        <v>2.0</v>
      </c>
      <c r="G31" s="113">
        <v>60.0</v>
      </c>
      <c r="H31" s="102"/>
    </row>
    <row r="32">
      <c r="A32" s="109" t="s">
        <v>858</v>
      </c>
      <c r="B32" s="110">
        <v>3.0</v>
      </c>
      <c r="C32" s="111">
        <v>98710.0</v>
      </c>
      <c r="D32" s="112">
        <v>110501.0</v>
      </c>
      <c r="E32" s="113">
        <v>99560.0</v>
      </c>
      <c r="F32" s="113">
        <v>0.5</v>
      </c>
      <c r="G32" s="113">
        <v>400.0</v>
      </c>
      <c r="H32" s="102"/>
    </row>
    <row r="33">
      <c r="A33" s="109" t="s">
        <v>860</v>
      </c>
      <c r="B33" s="110">
        <v>3.0</v>
      </c>
      <c r="C33" s="111">
        <v>98710.0</v>
      </c>
      <c r="D33" s="112">
        <v>110501.0</v>
      </c>
      <c r="E33" s="113">
        <v>99560.0</v>
      </c>
      <c r="F33" s="113">
        <v>0.5</v>
      </c>
      <c r="G33" s="113">
        <v>400.0</v>
      </c>
      <c r="H33" s="102"/>
    </row>
    <row r="34">
      <c r="A34" s="109" t="s">
        <v>862</v>
      </c>
      <c r="B34" s="110">
        <v>3.0</v>
      </c>
      <c r="C34" s="111">
        <v>98710.0</v>
      </c>
      <c r="D34" s="112">
        <v>110601.0</v>
      </c>
      <c r="E34" s="113">
        <v>99590.0</v>
      </c>
      <c r="F34" s="113">
        <v>0.5</v>
      </c>
      <c r="G34" s="113">
        <v>400.0</v>
      </c>
      <c r="H34" s="102"/>
    </row>
    <row r="35">
      <c r="A35" s="109" t="s">
        <v>864</v>
      </c>
      <c r="B35" s="110">
        <v>3.0</v>
      </c>
      <c r="C35" s="111">
        <v>98710.0</v>
      </c>
      <c r="D35" s="112">
        <v>158001.0</v>
      </c>
      <c r="E35" s="113">
        <v>99590.0</v>
      </c>
      <c r="F35" s="113">
        <v>0.5</v>
      </c>
      <c r="G35" s="113">
        <v>400.0</v>
      </c>
      <c r="H35" s="102"/>
    </row>
    <row r="36">
      <c r="A36" s="109" t="s">
        <v>866</v>
      </c>
      <c r="B36" s="110">
        <v>3.0</v>
      </c>
      <c r="C36" s="111">
        <v>98710.0</v>
      </c>
      <c r="D36" s="112">
        <v>110801.0</v>
      </c>
      <c r="E36" s="113">
        <v>99590.0</v>
      </c>
      <c r="F36" s="113">
        <v>0.5</v>
      </c>
      <c r="G36" s="113">
        <v>100.0</v>
      </c>
      <c r="H36" s="102"/>
    </row>
    <row r="37">
      <c r="A37" s="109" t="s">
        <v>2902</v>
      </c>
      <c r="B37" s="110">
        <v>2.0</v>
      </c>
      <c r="C37" s="111">
        <v>9872.0</v>
      </c>
      <c r="D37" s="112">
        <v>110901.0</v>
      </c>
      <c r="E37" s="113" t="e">
        <v>#N/A</v>
      </c>
      <c r="F37" s="114">
        <v>3.0</v>
      </c>
      <c r="G37" s="113">
        <v>55.0</v>
      </c>
      <c r="H37" s="102"/>
    </row>
    <row r="38">
      <c r="A38" s="109" t="s">
        <v>89</v>
      </c>
      <c r="B38" s="110">
        <v>1.0</v>
      </c>
      <c r="C38" s="111">
        <v>9919.0</v>
      </c>
      <c r="D38" s="112">
        <v>111001.0</v>
      </c>
      <c r="E38" s="113">
        <v>99560.0</v>
      </c>
      <c r="F38" s="113">
        <v>4.0</v>
      </c>
      <c r="G38" s="113">
        <v>48.0</v>
      </c>
      <c r="H38" s="102"/>
    </row>
    <row r="39">
      <c r="A39" s="109">
        <v>111904.0</v>
      </c>
      <c r="B39" s="110">
        <v>1.0</v>
      </c>
      <c r="C39" s="111">
        <v>9919.0</v>
      </c>
      <c r="D39" s="112">
        <v>111901.0</v>
      </c>
      <c r="E39" s="113">
        <v>99560.0</v>
      </c>
      <c r="F39" s="113">
        <v>4.0</v>
      </c>
      <c r="G39" s="113">
        <v>192.0</v>
      </c>
      <c r="H39" s="102"/>
    </row>
    <row r="40">
      <c r="A40" s="109" t="s">
        <v>870</v>
      </c>
      <c r="B40" s="110">
        <v>1.0</v>
      </c>
      <c r="C40" s="111">
        <v>9919.0</v>
      </c>
      <c r="D40" s="112">
        <v>111901.0</v>
      </c>
      <c r="E40" s="113">
        <v>99560.0</v>
      </c>
      <c r="F40" s="113">
        <v>1.0</v>
      </c>
      <c r="G40" s="113">
        <v>48.0</v>
      </c>
      <c r="H40" s="102"/>
    </row>
    <row r="41">
      <c r="A41" s="109">
        <v>111905.0</v>
      </c>
      <c r="B41" s="110">
        <v>5.0</v>
      </c>
      <c r="C41" s="111" t="s">
        <v>556</v>
      </c>
      <c r="D41" s="112">
        <v>111901.0</v>
      </c>
      <c r="E41" s="113" t="s">
        <v>565</v>
      </c>
      <c r="F41" s="113">
        <v>5.0</v>
      </c>
      <c r="G41" s="113">
        <v>36.0</v>
      </c>
      <c r="H41" s="102"/>
    </row>
    <row r="42">
      <c r="A42" s="109" t="s">
        <v>872</v>
      </c>
      <c r="B42" s="110">
        <v>5.0</v>
      </c>
      <c r="C42" s="111" t="s">
        <v>556</v>
      </c>
      <c r="D42" s="112">
        <v>111901.0</v>
      </c>
      <c r="E42" s="113" t="s">
        <v>565</v>
      </c>
      <c r="F42" s="113">
        <v>5.0</v>
      </c>
      <c r="G42" s="113">
        <v>36.0</v>
      </c>
      <c r="H42" s="102"/>
    </row>
    <row r="43">
      <c r="A43" s="109" t="s">
        <v>874</v>
      </c>
      <c r="B43" s="110" t="s">
        <v>2904</v>
      </c>
      <c r="C43" s="111">
        <v>97010.0</v>
      </c>
      <c r="D43" s="112">
        <v>112001.0</v>
      </c>
      <c r="E43" s="113">
        <v>99521.0</v>
      </c>
      <c r="F43" s="113">
        <v>1.0</v>
      </c>
      <c r="G43" s="113">
        <v>55.0</v>
      </c>
      <c r="H43" s="102"/>
    </row>
    <row r="44">
      <c r="A44" s="109">
        <v>112104.0</v>
      </c>
      <c r="B44" s="110">
        <v>1.0</v>
      </c>
      <c r="C44" s="111">
        <v>99430.0</v>
      </c>
      <c r="D44" s="112">
        <v>112101.0</v>
      </c>
      <c r="E44" s="113">
        <v>99560.0</v>
      </c>
      <c r="F44" s="113">
        <v>4.0</v>
      </c>
      <c r="G44" s="113">
        <v>192.0</v>
      </c>
      <c r="H44" s="102"/>
    </row>
    <row r="45">
      <c r="A45" s="109">
        <v>112204.0</v>
      </c>
      <c r="B45" s="110">
        <v>1.0</v>
      </c>
      <c r="C45" s="111">
        <v>99430.0</v>
      </c>
      <c r="D45" s="112">
        <v>112201.0</v>
      </c>
      <c r="E45" s="113">
        <v>99560.0</v>
      </c>
      <c r="F45" s="113">
        <v>4.0</v>
      </c>
      <c r="G45" s="113">
        <v>192.0</v>
      </c>
      <c r="H45" s="102"/>
    </row>
    <row r="46">
      <c r="A46" s="109" t="s">
        <v>877</v>
      </c>
      <c r="B46" s="110">
        <v>1.0</v>
      </c>
      <c r="C46" s="111">
        <v>9943.0</v>
      </c>
      <c r="D46" s="112">
        <v>112201.0</v>
      </c>
      <c r="E46" s="113">
        <v>99560.0</v>
      </c>
      <c r="F46" s="113">
        <v>1.0</v>
      </c>
      <c r="G46" s="113" t="e">
        <v>#N/A</v>
      </c>
      <c r="H46" s="102"/>
    </row>
    <row r="47">
      <c r="A47" s="109" t="s">
        <v>3716</v>
      </c>
      <c r="B47" s="110">
        <v>1.0</v>
      </c>
      <c r="C47" s="111">
        <v>99430.0</v>
      </c>
      <c r="D47" s="112">
        <v>112201.0</v>
      </c>
      <c r="E47" s="113">
        <v>99560.0</v>
      </c>
      <c r="F47" s="113">
        <v>4.0</v>
      </c>
      <c r="G47" s="113" t="e">
        <v>#N/A</v>
      </c>
      <c r="H47" s="102"/>
    </row>
    <row r="48">
      <c r="A48" s="109" t="s">
        <v>879</v>
      </c>
      <c r="B48" s="110">
        <v>1.0</v>
      </c>
      <c r="C48" s="111">
        <v>99430.0</v>
      </c>
      <c r="D48" s="112">
        <v>112201.0</v>
      </c>
      <c r="E48" s="113">
        <v>99560.0</v>
      </c>
      <c r="F48" s="113">
        <v>1.0</v>
      </c>
      <c r="G48" s="113" t="e">
        <v>#N/A</v>
      </c>
      <c r="H48" s="102"/>
    </row>
    <row r="49">
      <c r="A49" s="109" t="s">
        <v>103</v>
      </c>
      <c r="B49" s="110">
        <v>1.0</v>
      </c>
      <c r="C49" s="111">
        <v>99430.0</v>
      </c>
      <c r="D49" s="112">
        <v>112201.0</v>
      </c>
      <c r="E49" s="113">
        <v>99560.0</v>
      </c>
      <c r="F49" s="113">
        <v>4.0</v>
      </c>
      <c r="G49" s="113">
        <v>55.0</v>
      </c>
      <c r="H49" s="102"/>
    </row>
    <row r="50">
      <c r="A50" s="109" t="s">
        <v>882</v>
      </c>
      <c r="B50" s="110">
        <v>5.0</v>
      </c>
      <c r="C50" s="111" t="s">
        <v>3717</v>
      </c>
      <c r="D50" s="112">
        <v>112201.0</v>
      </c>
      <c r="E50" s="113" t="s">
        <v>565</v>
      </c>
      <c r="F50" s="113">
        <v>5.0</v>
      </c>
      <c r="G50" s="113">
        <v>180.0</v>
      </c>
      <c r="H50" s="102"/>
    </row>
    <row r="51">
      <c r="A51" s="109">
        <v>112232.0</v>
      </c>
      <c r="B51" s="110">
        <v>2.0</v>
      </c>
      <c r="C51" s="111">
        <v>98680.0</v>
      </c>
      <c r="D51" s="112">
        <v>112201.0</v>
      </c>
      <c r="E51" s="113">
        <v>99640.0</v>
      </c>
      <c r="F51" s="114">
        <v>3.0</v>
      </c>
      <c r="G51" s="113">
        <v>44.0</v>
      </c>
      <c r="H51" s="102"/>
    </row>
    <row r="52">
      <c r="A52" s="109" t="s">
        <v>884</v>
      </c>
      <c r="B52" s="110">
        <v>2.0</v>
      </c>
      <c r="C52" s="111">
        <v>98680.0</v>
      </c>
      <c r="D52" s="112">
        <v>112201.0</v>
      </c>
      <c r="E52" s="113">
        <v>99640.0</v>
      </c>
      <c r="F52" s="114">
        <v>3.0</v>
      </c>
      <c r="G52" s="113">
        <v>55.0</v>
      </c>
      <c r="H52" s="102"/>
    </row>
    <row r="53">
      <c r="A53" s="109" t="s">
        <v>886</v>
      </c>
      <c r="B53" s="110">
        <v>2.0</v>
      </c>
      <c r="C53" s="111">
        <v>98680.0</v>
      </c>
      <c r="D53" s="112">
        <v>112201.0</v>
      </c>
      <c r="E53" s="113">
        <v>99640.0</v>
      </c>
      <c r="F53" s="114">
        <v>3.0</v>
      </c>
      <c r="G53" s="113">
        <v>55.0</v>
      </c>
      <c r="H53" s="102"/>
    </row>
    <row r="54">
      <c r="A54" s="109" t="s">
        <v>110</v>
      </c>
      <c r="B54" s="110">
        <v>2.0</v>
      </c>
      <c r="C54" s="111">
        <v>98680.0</v>
      </c>
      <c r="D54" s="112">
        <v>112201.0</v>
      </c>
      <c r="E54" s="113">
        <v>99640.0</v>
      </c>
      <c r="F54" s="113">
        <v>3.0</v>
      </c>
      <c r="G54" s="113">
        <v>55.0</v>
      </c>
      <c r="H54" s="102"/>
    </row>
    <row r="55">
      <c r="A55" s="109" t="s">
        <v>108</v>
      </c>
      <c r="B55" s="110">
        <v>2.0</v>
      </c>
      <c r="C55" s="111">
        <v>98680.0</v>
      </c>
      <c r="D55" s="112">
        <v>112201.0</v>
      </c>
      <c r="E55" s="113">
        <v>99640.0</v>
      </c>
      <c r="F55" s="113">
        <v>3.0</v>
      </c>
      <c r="G55" s="113">
        <v>55.0</v>
      </c>
      <c r="H55" s="102"/>
    </row>
    <row r="56">
      <c r="A56" s="109">
        <v>1122432.0</v>
      </c>
      <c r="B56" s="110">
        <v>2.0</v>
      </c>
      <c r="C56" s="111">
        <v>98680.0</v>
      </c>
      <c r="D56" s="112">
        <v>112201.0</v>
      </c>
      <c r="E56" s="113">
        <v>99640.0</v>
      </c>
      <c r="F56" s="113">
        <v>3.0</v>
      </c>
      <c r="G56" s="113">
        <v>100.0</v>
      </c>
      <c r="H56" s="102"/>
    </row>
    <row r="57">
      <c r="A57" s="109" t="s">
        <v>888</v>
      </c>
      <c r="B57" s="110" t="s">
        <v>2904</v>
      </c>
      <c r="C57" s="111">
        <v>97010.0</v>
      </c>
      <c r="D57" s="112">
        <v>112201.0</v>
      </c>
      <c r="E57" s="113">
        <v>99521.0</v>
      </c>
      <c r="F57" s="113">
        <v>1.0</v>
      </c>
      <c r="G57" s="113" t="e">
        <v>#N/A</v>
      </c>
      <c r="H57" s="102"/>
    </row>
    <row r="58">
      <c r="A58" s="109">
        <v>112504.0</v>
      </c>
      <c r="B58" s="110">
        <v>1.0</v>
      </c>
      <c r="C58" s="111">
        <v>99430.0</v>
      </c>
      <c r="D58" s="112">
        <v>112501.0</v>
      </c>
      <c r="E58" s="113">
        <v>99560.0</v>
      </c>
      <c r="F58" s="113">
        <v>4.0</v>
      </c>
      <c r="G58" s="113">
        <v>48.0</v>
      </c>
      <c r="H58" s="102"/>
    </row>
    <row r="59">
      <c r="A59" s="109">
        <v>112604.0</v>
      </c>
      <c r="B59" s="110">
        <v>1.0</v>
      </c>
      <c r="C59" s="111">
        <v>99430.0</v>
      </c>
      <c r="D59" s="112">
        <v>112601.0</v>
      </c>
      <c r="E59" s="113">
        <v>99560.0</v>
      </c>
      <c r="F59" s="113">
        <v>4.0</v>
      </c>
      <c r="G59" s="113">
        <v>192.0</v>
      </c>
      <c r="H59" s="102"/>
    </row>
    <row r="60">
      <c r="A60" s="109" t="s">
        <v>893</v>
      </c>
      <c r="B60" s="110">
        <v>1.0</v>
      </c>
      <c r="C60" s="111">
        <v>9943.0</v>
      </c>
      <c r="D60" s="112">
        <v>112601.0</v>
      </c>
      <c r="E60" s="113">
        <v>99560.0</v>
      </c>
      <c r="F60" s="113">
        <v>1.0</v>
      </c>
      <c r="G60" s="113">
        <v>192.0</v>
      </c>
      <c r="H60" s="102"/>
    </row>
    <row r="61">
      <c r="A61" s="109">
        <v>112632.0</v>
      </c>
      <c r="B61" s="110">
        <v>2.0</v>
      </c>
      <c r="C61" s="111">
        <v>98680.0</v>
      </c>
      <c r="D61" s="112">
        <v>112601.0</v>
      </c>
      <c r="E61" s="113">
        <v>99640.0</v>
      </c>
      <c r="F61" s="113">
        <v>3.0</v>
      </c>
      <c r="G61" s="113">
        <v>44.0</v>
      </c>
      <c r="H61" s="102"/>
    </row>
    <row r="62">
      <c r="A62" s="109" t="s">
        <v>895</v>
      </c>
      <c r="B62" s="110">
        <v>2.0</v>
      </c>
      <c r="C62" s="111">
        <v>98680.0</v>
      </c>
      <c r="D62" s="112">
        <v>112601.0</v>
      </c>
      <c r="E62" s="113">
        <v>99640.0</v>
      </c>
      <c r="F62" s="113">
        <v>3.0</v>
      </c>
      <c r="G62" s="113">
        <v>55.0</v>
      </c>
      <c r="H62" s="102"/>
    </row>
    <row r="63">
      <c r="A63" s="109">
        <v>112704.0</v>
      </c>
      <c r="B63" s="110">
        <v>1.0</v>
      </c>
      <c r="C63" s="111" t="s">
        <v>3715</v>
      </c>
      <c r="D63" s="112">
        <v>112701.0</v>
      </c>
      <c r="E63" s="113">
        <v>99560.0</v>
      </c>
      <c r="F63" s="113">
        <v>4.0</v>
      </c>
      <c r="G63" s="113">
        <v>192.0</v>
      </c>
      <c r="H63" s="102"/>
    </row>
    <row r="64">
      <c r="A64" s="109" t="s">
        <v>897</v>
      </c>
      <c r="B64" s="110">
        <v>1.0</v>
      </c>
      <c r="C64" s="111" t="s">
        <v>3715</v>
      </c>
      <c r="D64" s="112">
        <v>112701.0</v>
      </c>
      <c r="E64" s="113">
        <v>99560.0</v>
      </c>
      <c r="F64" s="113">
        <v>1.0</v>
      </c>
      <c r="G64" s="113" t="e">
        <v>#N/A</v>
      </c>
      <c r="H64" s="102"/>
    </row>
    <row r="65">
      <c r="A65" s="109">
        <v>112904.0</v>
      </c>
      <c r="B65" s="110">
        <v>1.0</v>
      </c>
      <c r="C65" s="111">
        <v>9919.0</v>
      </c>
      <c r="D65" s="112">
        <v>112901.0</v>
      </c>
      <c r="E65" s="113">
        <v>99560.0</v>
      </c>
      <c r="F65" s="113">
        <v>4.0</v>
      </c>
      <c r="G65" s="113">
        <v>48.0</v>
      </c>
      <c r="H65" s="102"/>
    </row>
    <row r="66">
      <c r="A66" s="109">
        <v>113004.0</v>
      </c>
      <c r="B66" s="110">
        <v>1.0</v>
      </c>
      <c r="C66" s="111" t="s">
        <v>3715</v>
      </c>
      <c r="D66" s="112">
        <v>113001.0</v>
      </c>
      <c r="E66" s="113">
        <v>99560.0</v>
      </c>
      <c r="F66" s="113">
        <v>4.0</v>
      </c>
      <c r="G66" s="113">
        <v>192.0</v>
      </c>
      <c r="H66" s="102"/>
    </row>
    <row r="67">
      <c r="A67" s="109" t="s">
        <v>902</v>
      </c>
      <c r="B67" s="110">
        <v>1.0</v>
      </c>
      <c r="C67" s="111">
        <v>9877.0</v>
      </c>
      <c r="D67" s="112" t="s">
        <v>903</v>
      </c>
      <c r="E67" s="113">
        <v>99560.0</v>
      </c>
      <c r="F67" s="113">
        <v>1.0</v>
      </c>
      <c r="G67" s="113">
        <v>192.0</v>
      </c>
      <c r="H67" s="102"/>
    </row>
    <row r="68">
      <c r="A68" s="109" t="s">
        <v>905</v>
      </c>
      <c r="B68" s="110">
        <v>1.0</v>
      </c>
      <c r="C68" s="111">
        <v>9877.0</v>
      </c>
      <c r="D68" s="112">
        <v>113001.0</v>
      </c>
      <c r="E68" s="113">
        <v>99560.0</v>
      </c>
      <c r="F68" s="113">
        <v>1.0</v>
      </c>
      <c r="G68" s="113">
        <v>192.0</v>
      </c>
      <c r="H68" s="102"/>
    </row>
    <row r="69">
      <c r="A69" s="109" t="s">
        <v>3718</v>
      </c>
      <c r="B69" s="110">
        <v>1.0</v>
      </c>
      <c r="C69" s="111" t="s">
        <v>3715</v>
      </c>
      <c r="D69" s="112">
        <v>113001.0</v>
      </c>
      <c r="E69" s="113">
        <v>99560.0</v>
      </c>
      <c r="F69" s="113">
        <v>4.0</v>
      </c>
      <c r="G69" s="113">
        <v>192.0</v>
      </c>
      <c r="H69" s="102"/>
    </row>
    <row r="70">
      <c r="A70" s="109" t="s">
        <v>907</v>
      </c>
      <c r="B70" s="110">
        <v>1.0</v>
      </c>
      <c r="C70" s="111" t="s">
        <v>3715</v>
      </c>
      <c r="D70" s="112">
        <v>113001.0</v>
      </c>
      <c r="E70" s="113">
        <v>99560.0</v>
      </c>
      <c r="F70" s="113">
        <v>4.0</v>
      </c>
      <c r="G70" s="113">
        <v>48.0</v>
      </c>
      <c r="H70" s="102"/>
    </row>
    <row r="71">
      <c r="A71" s="109">
        <v>113032.0</v>
      </c>
      <c r="B71" s="110">
        <v>2.0</v>
      </c>
      <c r="C71" s="111">
        <v>98680.0</v>
      </c>
      <c r="D71" s="112">
        <v>113001.0</v>
      </c>
      <c r="E71" s="113">
        <v>99640.0</v>
      </c>
      <c r="F71" s="113">
        <v>3.0</v>
      </c>
      <c r="G71" s="113">
        <v>528.0</v>
      </c>
      <c r="H71" s="102"/>
    </row>
    <row r="72">
      <c r="A72" s="109" t="s">
        <v>910</v>
      </c>
      <c r="B72" s="110">
        <v>2.0</v>
      </c>
      <c r="C72" s="111">
        <v>98680.0</v>
      </c>
      <c r="D72" s="112">
        <v>113001.0</v>
      </c>
      <c r="E72" s="113">
        <v>99640.0</v>
      </c>
      <c r="F72" s="113">
        <v>0.25</v>
      </c>
      <c r="G72" s="113">
        <v>660.0</v>
      </c>
      <c r="H72" s="102"/>
    </row>
    <row r="73">
      <c r="A73" s="109" t="s">
        <v>127</v>
      </c>
      <c r="B73" s="110">
        <v>2.0</v>
      </c>
      <c r="C73" s="111">
        <v>98680.0</v>
      </c>
      <c r="D73" s="112">
        <v>113001.0</v>
      </c>
      <c r="E73" s="113">
        <v>99640.0</v>
      </c>
      <c r="F73" s="113">
        <v>3.0</v>
      </c>
      <c r="G73" s="113">
        <v>55.0</v>
      </c>
      <c r="H73" s="102"/>
    </row>
    <row r="74">
      <c r="A74" s="109" t="s">
        <v>124</v>
      </c>
      <c r="B74" s="110">
        <v>2.0</v>
      </c>
      <c r="C74" s="111">
        <v>98680.0</v>
      </c>
      <c r="D74" s="112">
        <v>113001.0</v>
      </c>
      <c r="E74" s="113">
        <v>99640.0</v>
      </c>
      <c r="F74" s="113">
        <v>3.0</v>
      </c>
      <c r="G74" s="113">
        <v>55.0</v>
      </c>
      <c r="H74" s="102"/>
    </row>
    <row r="75">
      <c r="A75" s="109" t="s">
        <v>134</v>
      </c>
      <c r="B75" s="110" t="s">
        <v>2904</v>
      </c>
      <c r="C75" s="111">
        <v>97010.0</v>
      </c>
      <c r="D75" s="112">
        <v>113001.0</v>
      </c>
      <c r="E75" s="113">
        <v>99521.0</v>
      </c>
      <c r="F75" s="113">
        <v>55.0</v>
      </c>
      <c r="G75" s="113">
        <v>1.0</v>
      </c>
      <c r="H75" s="102"/>
    </row>
    <row r="76">
      <c r="A76" s="109" t="s">
        <v>132</v>
      </c>
      <c r="B76" s="110" t="s">
        <v>2904</v>
      </c>
      <c r="C76" s="111">
        <v>97010.0</v>
      </c>
      <c r="D76" s="112">
        <v>113001.0</v>
      </c>
      <c r="E76" s="113">
        <v>99521.0</v>
      </c>
      <c r="F76" s="113">
        <v>55.0</v>
      </c>
      <c r="G76" s="113">
        <v>1.0</v>
      </c>
      <c r="H76" s="102"/>
    </row>
    <row r="77">
      <c r="A77" s="109">
        <v>113104.0</v>
      </c>
      <c r="B77" s="110">
        <v>1.0</v>
      </c>
      <c r="C77" s="111">
        <v>99430.0</v>
      </c>
      <c r="D77" s="112">
        <v>113101.0</v>
      </c>
      <c r="E77" s="113">
        <v>9965.0</v>
      </c>
      <c r="F77" s="113">
        <v>4.0</v>
      </c>
      <c r="G77" s="113">
        <v>192.0</v>
      </c>
      <c r="H77" s="102"/>
    </row>
    <row r="78">
      <c r="A78" s="109" t="s">
        <v>912</v>
      </c>
      <c r="B78" s="110">
        <v>1.0</v>
      </c>
      <c r="C78" s="111">
        <v>99430.0</v>
      </c>
      <c r="D78" s="112">
        <v>113101.0</v>
      </c>
      <c r="E78" s="113">
        <v>99560.0</v>
      </c>
      <c r="F78" s="113">
        <v>1.0</v>
      </c>
      <c r="G78" s="113" t="e">
        <v>#N/A</v>
      </c>
      <c r="H78" s="102"/>
    </row>
    <row r="79">
      <c r="A79" s="109">
        <v>113105.0</v>
      </c>
      <c r="B79" s="110">
        <v>5.0</v>
      </c>
      <c r="C79" s="111" t="s">
        <v>556</v>
      </c>
      <c r="D79" s="112">
        <v>113101.0</v>
      </c>
      <c r="E79" s="113" t="s">
        <v>565</v>
      </c>
      <c r="F79" s="113">
        <v>5.0</v>
      </c>
      <c r="G79" s="113">
        <v>36.0</v>
      </c>
      <c r="H79" s="102"/>
    </row>
    <row r="80">
      <c r="A80" s="109" t="s">
        <v>916</v>
      </c>
      <c r="B80" s="110">
        <v>5.0</v>
      </c>
      <c r="C80" s="111" t="s">
        <v>556</v>
      </c>
      <c r="D80" s="112">
        <v>113101.0</v>
      </c>
      <c r="E80" s="113" t="s">
        <v>565</v>
      </c>
      <c r="F80" s="113">
        <v>5.0</v>
      </c>
      <c r="G80" s="113" t="e">
        <v>#N/A</v>
      </c>
      <c r="H80" s="102"/>
    </row>
    <row r="81">
      <c r="A81" s="109" t="s">
        <v>918</v>
      </c>
      <c r="B81" s="110">
        <v>5.0</v>
      </c>
      <c r="C81" s="111" t="s">
        <v>556</v>
      </c>
      <c r="D81" s="112">
        <v>113101.0</v>
      </c>
      <c r="E81" s="113" t="s">
        <v>565</v>
      </c>
      <c r="F81" s="113">
        <v>5.0</v>
      </c>
      <c r="G81" s="113">
        <v>36.0</v>
      </c>
      <c r="H81" s="102"/>
    </row>
    <row r="82">
      <c r="A82" s="109" t="s">
        <v>920</v>
      </c>
      <c r="B82" s="110">
        <v>1.0</v>
      </c>
      <c r="C82" s="111">
        <v>99430.0</v>
      </c>
      <c r="D82" s="112" t="s">
        <v>921</v>
      </c>
      <c r="E82" s="113">
        <v>99560.0</v>
      </c>
      <c r="F82" s="113">
        <v>1.0</v>
      </c>
      <c r="G82" s="113" t="e">
        <v>#N/A</v>
      </c>
      <c r="H82" s="102"/>
    </row>
    <row r="83">
      <c r="A83" s="109">
        <v>113204.0</v>
      </c>
      <c r="B83" s="110">
        <v>1.0</v>
      </c>
      <c r="C83" s="111">
        <v>99430.0</v>
      </c>
      <c r="D83" s="112">
        <v>113201.0</v>
      </c>
      <c r="E83" s="113">
        <v>9965.0</v>
      </c>
      <c r="F83" s="113">
        <v>4.0</v>
      </c>
      <c r="G83" s="113">
        <v>192.0</v>
      </c>
      <c r="H83" s="102"/>
    </row>
    <row r="84">
      <c r="A84" s="109" t="s">
        <v>924</v>
      </c>
      <c r="B84" s="110">
        <v>1.0</v>
      </c>
      <c r="C84" s="111">
        <v>99430.0</v>
      </c>
      <c r="D84" s="112">
        <v>113201.0</v>
      </c>
      <c r="E84" s="113">
        <v>99560.0</v>
      </c>
      <c r="F84" s="113">
        <v>1.0</v>
      </c>
      <c r="G84" s="113" t="e">
        <v>#N/A</v>
      </c>
      <c r="H84" s="102"/>
    </row>
    <row r="85">
      <c r="A85" s="109" t="s">
        <v>926</v>
      </c>
      <c r="B85" s="110">
        <v>1.0</v>
      </c>
      <c r="C85" s="111">
        <v>99430.0</v>
      </c>
      <c r="D85" s="112">
        <v>113201.0</v>
      </c>
      <c r="E85" s="113">
        <v>99560.0</v>
      </c>
      <c r="F85" s="113">
        <v>4.0</v>
      </c>
      <c r="G85" s="113" t="e">
        <v>#N/A</v>
      </c>
      <c r="H85" s="102"/>
    </row>
    <row r="86">
      <c r="A86" s="109" t="s">
        <v>928</v>
      </c>
      <c r="B86" s="110">
        <v>1.0</v>
      </c>
      <c r="C86" s="111">
        <v>99430.0</v>
      </c>
      <c r="D86" s="112">
        <v>113201.0</v>
      </c>
      <c r="E86" s="113">
        <v>99560.0</v>
      </c>
      <c r="F86" s="113">
        <v>1.0</v>
      </c>
      <c r="G86" s="113">
        <v>192.0</v>
      </c>
      <c r="H86" s="102"/>
    </row>
    <row r="87">
      <c r="A87" s="109" t="s">
        <v>930</v>
      </c>
      <c r="B87" s="110">
        <v>1.0</v>
      </c>
      <c r="C87" s="111">
        <v>99430.0</v>
      </c>
      <c r="D87" s="112">
        <v>113201.0</v>
      </c>
      <c r="E87" s="113">
        <v>99560.0</v>
      </c>
      <c r="F87" s="113">
        <v>1.0</v>
      </c>
      <c r="G87" s="113">
        <v>192.0</v>
      </c>
      <c r="H87" s="102"/>
    </row>
    <row r="88">
      <c r="A88" s="109" t="s">
        <v>932</v>
      </c>
      <c r="B88" s="110">
        <v>1.0</v>
      </c>
      <c r="C88" s="111">
        <v>99430.0</v>
      </c>
      <c r="D88" s="112">
        <v>113201.0</v>
      </c>
      <c r="E88" s="113">
        <v>99560.0</v>
      </c>
      <c r="F88" s="113">
        <v>1.0</v>
      </c>
      <c r="G88" s="113">
        <v>192.0</v>
      </c>
      <c r="H88" s="102"/>
    </row>
    <row r="89">
      <c r="A89" s="109">
        <v>113205.0</v>
      </c>
      <c r="B89" s="110">
        <v>5.0</v>
      </c>
      <c r="C89" s="111" t="s">
        <v>556</v>
      </c>
      <c r="D89" s="112">
        <v>113201.0</v>
      </c>
      <c r="E89" s="113" t="s">
        <v>565</v>
      </c>
      <c r="F89" s="113">
        <v>5.0</v>
      </c>
      <c r="G89" s="113">
        <v>36.0</v>
      </c>
      <c r="H89" s="102"/>
    </row>
    <row r="90">
      <c r="A90" s="109" t="s">
        <v>934</v>
      </c>
      <c r="B90" s="110">
        <v>5.0</v>
      </c>
      <c r="C90" s="111" t="s">
        <v>556</v>
      </c>
      <c r="D90" s="112">
        <v>113201.0</v>
      </c>
      <c r="E90" s="113" t="s">
        <v>565</v>
      </c>
      <c r="F90" s="113">
        <v>5.0</v>
      </c>
      <c r="G90" s="113" t="e">
        <v>#N/A</v>
      </c>
      <c r="H90" s="102"/>
    </row>
    <row r="91">
      <c r="A91" s="109" t="s">
        <v>936</v>
      </c>
      <c r="B91" s="110">
        <v>5.0</v>
      </c>
      <c r="C91" s="111" t="s">
        <v>556</v>
      </c>
      <c r="D91" s="112">
        <v>113201.0</v>
      </c>
      <c r="E91" s="113" t="s">
        <v>565</v>
      </c>
      <c r="F91" s="113">
        <v>5.0</v>
      </c>
      <c r="G91" s="113" t="e">
        <v>#N/A</v>
      </c>
      <c r="H91" s="102"/>
    </row>
    <row r="92">
      <c r="A92" s="109" t="s">
        <v>149</v>
      </c>
      <c r="B92" s="110">
        <v>1.0</v>
      </c>
      <c r="C92" s="111">
        <v>99430.0</v>
      </c>
      <c r="D92" s="112">
        <v>113301.0</v>
      </c>
      <c r="E92" s="113">
        <v>99560.0</v>
      </c>
      <c r="F92" s="113">
        <v>4.0</v>
      </c>
      <c r="G92" s="113">
        <v>48.0</v>
      </c>
      <c r="H92" s="102"/>
    </row>
    <row r="93">
      <c r="A93" s="109" t="s">
        <v>943</v>
      </c>
      <c r="B93" s="110">
        <v>1.0</v>
      </c>
      <c r="C93" s="111" t="s">
        <v>3715</v>
      </c>
      <c r="D93" s="112">
        <v>113516.0</v>
      </c>
      <c r="E93" s="113">
        <v>99560.0</v>
      </c>
      <c r="F93" s="113">
        <v>1.0</v>
      </c>
      <c r="G93" s="113" t="e">
        <v>#N/A</v>
      </c>
      <c r="H93" s="102"/>
    </row>
    <row r="94">
      <c r="A94" s="109" t="s">
        <v>948</v>
      </c>
      <c r="B94" s="110">
        <v>5.0</v>
      </c>
      <c r="C94" s="111" t="s">
        <v>556</v>
      </c>
      <c r="D94" s="112">
        <v>113516.0</v>
      </c>
      <c r="E94" s="113" t="s">
        <v>565</v>
      </c>
      <c r="F94" s="113">
        <v>5.0</v>
      </c>
      <c r="G94" s="113" t="e">
        <v>#N/A</v>
      </c>
      <c r="H94" s="102"/>
    </row>
    <row r="95">
      <c r="A95" s="109" t="s">
        <v>153</v>
      </c>
      <c r="B95" s="110">
        <v>5.0</v>
      </c>
      <c r="C95" s="111" t="s">
        <v>556</v>
      </c>
      <c r="D95" s="112">
        <v>113701.0</v>
      </c>
      <c r="E95" s="113" t="s">
        <v>565</v>
      </c>
      <c r="F95" s="113">
        <v>5.0</v>
      </c>
      <c r="G95" s="113" t="e">
        <v>#N/A</v>
      </c>
      <c r="H95" s="102"/>
    </row>
    <row r="96">
      <c r="A96" s="109">
        <v>113804.0</v>
      </c>
      <c r="B96" s="110">
        <v>1.0</v>
      </c>
      <c r="C96" s="111">
        <v>99430.0</v>
      </c>
      <c r="D96" s="112">
        <v>113801.0</v>
      </c>
      <c r="E96" s="113">
        <v>99560.0</v>
      </c>
      <c r="F96" s="113">
        <v>4.0</v>
      </c>
      <c r="G96" s="113">
        <v>192.0</v>
      </c>
      <c r="H96" s="102"/>
    </row>
    <row r="97">
      <c r="A97" s="109" t="s">
        <v>3719</v>
      </c>
      <c r="B97" s="110">
        <v>1.0</v>
      </c>
      <c r="C97" s="111">
        <v>99430.0</v>
      </c>
      <c r="D97" s="112">
        <v>113801.0</v>
      </c>
      <c r="E97" s="113">
        <v>99560.0</v>
      </c>
      <c r="F97" s="113">
        <v>4.0</v>
      </c>
      <c r="G97" s="113" t="e">
        <v>#N/A</v>
      </c>
      <c r="H97" s="102"/>
    </row>
    <row r="98">
      <c r="A98" s="109">
        <v>113805.0</v>
      </c>
      <c r="B98" s="110">
        <v>5.0</v>
      </c>
      <c r="C98" s="111" t="s">
        <v>556</v>
      </c>
      <c r="D98" s="112">
        <v>113801.0</v>
      </c>
      <c r="E98" s="113" t="s">
        <v>565</v>
      </c>
      <c r="F98" s="113">
        <v>5.0</v>
      </c>
      <c r="G98" s="113">
        <v>36.0</v>
      </c>
      <c r="H98" s="102"/>
    </row>
    <row r="99">
      <c r="A99" s="109">
        <v>1138551.0</v>
      </c>
      <c r="B99" s="110" t="s">
        <v>2904</v>
      </c>
      <c r="C99" s="111">
        <v>97010.0</v>
      </c>
      <c r="D99" s="112">
        <v>113801.0</v>
      </c>
      <c r="E99" s="113">
        <v>99521.0</v>
      </c>
      <c r="F99" s="113">
        <v>1.0</v>
      </c>
      <c r="G99" s="113">
        <v>55.0</v>
      </c>
      <c r="H99" s="102"/>
    </row>
    <row r="100">
      <c r="A100" s="109">
        <v>113904.0</v>
      </c>
      <c r="B100" s="110">
        <v>1.0</v>
      </c>
      <c r="C100" s="111" t="s">
        <v>3715</v>
      </c>
      <c r="D100" s="112">
        <v>113901.0</v>
      </c>
      <c r="E100" s="113">
        <v>99560.0</v>
      </c>
      <c r="F100" s="113">
        <v>4.0</v>
      </c>
      <c r="G100" s="113">
        <v>192.0</v>
      </c>
      <c r="H100" s="102"/>
    </row>
    <row r="101">
      <c r="A101" s="109" t="s">
        <v>952</v>
      </c>
      <c r="B101" s="110">
        <v>1.0</v>
      </c>
      <c r="C101" s="111">
        <v>9877.0</v>
      </c>
      <c r="D101" s="112">
        <v>113901.0</v>
      </c>
      <c r="E101" s="113">
        <v>99560.0</v>
      </c>
      <c r="F101" s="113">
        <v>1.0</v>
      </c>
      <c r="G101" s="113">
        <v>192.0</v>
      </c>
      <c r="H101" s="102"/>
    </row>
    <row r="102">
      <c r="A102" s="109" t="s">
        <v>955</v>
      </c>
      <c r="B102" s="110" t="s">
        <v>2904</v>
      </c>
      <c r="C102" s="111">
        <v>97010.0</v>
      </c>
      <c r="D102" s="112">
        <v>113901.0</v>
      </c>
      <c r="E102" s="113">
        <v>99521.0</v>
      </c>
      <c r="F102" s="113">
        <v>1.0</v>
      </c>
      <c r="G102" s="113" t="e">
        <v>#N/A</v>
      </c>
      <c r="H102" s="102"/>
    </row>
    <row r="103">
      <c r="A103" s="109">
        <v>114004.0</v>
      </c>
      <c r="B103" s="110">
        <v>1.0</v>
      </c>
      <c r="C103" s="111">
        <v>9919.0</v>
      </c>
      <c r="D103" s="112">
        <v>114001.0</v>
      </c>
      <c r="E103" s="113">
        <v>99560.0</v>
      </c>
      <c r="F103" s="113">
        <v>4.0</v>
      </c>
      <c r="G103" s="113">
        <v>192.0</v>
      </c>
      <c r="H103" s="102"/>
    </row>
    <row r="104">
      <c r="A104" s="109" t="s">
        <v>957</v>
      </c>
      <c r="B104" s="110">
        <v>1.0</v>
      </c>
      <c r="C104" s="111">
        <v>9877.0</v>
      </c>
      <c r="D104" s="112">
        <v>114001.0</v>
      </c>
      <c r="E104" s="113">
        <v>99560.0</v>
      </c>
      <c r="F104" s="113">
        <v>1.0</v>
      </c>
      <c r="G104" s="113" t="e">
        <v>#N/A</v>
      </c>
      <c r="H104" s="102"/>
    </row>
    <row r="105">
      <c r="A105" s="109">
        <v>114104.0</v>
      </c>
      <c r="B105" s="110">
        <v>1.0</v>
      </c>
      <c r="C105" s="111" t="s">
        <v>3715</v>
      </c>
      <c r="D105" s="112">
        <v>114101.0</v>
      </c>
      <c r="E105" s="113">
        <v>99560.0</v>
      </c>
      <c r="F105" s="113">
        <v>4.0</v>
      </c>
      <c r="G105" s="113">
        <v>192.0</v>
      </c>
      <c r="H105" s="102"/>
    </row>
    <row r="106">
      <c r="A106" s="109">
        <v>114105.0</v>
      </c>
      <c r="B106" s="110">
        <v>5.0</v>
      </c>
      <c r="C106" s="111" t="s">
        <v>556</v>
      </c>
      <c r="D106" s="112">
        <v>114101.0</v>
      </c>
      <c r="E106" s="113" t="s">
        <v>565</v>
      </c>
      <c r="F106" s="113">
        <v>5.0</v>
      </c>
      <c r="G106" s="113">
        <v>36.0</v>
      </c>
      <c r="H106" s="102"/>
    </row>
    <row r="107">
      <c r="A107" s="109" t="s">
        <v>964</v>
      </c>
      <c r="B107" s="110">
        <v>3.0</v>
      </c>
      <c r="C107" s="111">
        <v>9916.0</v>
      </c>
      <c r="D107" s="112">
        <v>114301.0</v>
      </c>
      <c r="E107" s="113">
        <v>99560.0</v>
      </c>
      <c r="F107" s="113">
        <v>1.0</v>
      </c>
      <c r="G107" s="113">
        <v>120.0</v>
      </c>
      <c r="H107" s="102"/>
    </row>
    <row r="108">
      <c r="A108" s="109">
        <v>114304.0</v>
      </c>
      <c r="B108" s="110">
        <v>1.0</v>
      </c>
      <c r="C108" s="111">
        <v>9877.0</v>
      </c>
      <c r="D108" s="112">
        <v>114301.0</v>
      </c>
      <c r="E108" s="113">
        <v>99560.0</v>
      </c>
      <c r="F108" s="113">
        <v>4.0</v>
      </c>
      <c r="G108" s="113">
        <v>192.0</v>
      </c>
      <c r="H108" s="102"/>
    </row>
    <row r="109">
      <c r="A109" s="109">
        <v>1143055.0</v>
      </c>
      <c r="B109" s="110" t="s">
        <v>2904</v>
      </c>
      <c r="C109" s="111">
        <v>97010.0</v>
      </c>
      <c r="D109" s="112">
        <v>114301.0</v>
      </c>
      <c r="E109" s="113">
        <v>99521.0</v>
      </c>
      <c r="F109" s="113">
        <v>1.0</v>
      </c>
      <c r="G109" s="113">
        <v>55.0</v>
      </c>
      <c r="H109" s="102"/>
    </row>
    <row r="110">
      <c r="A110" s="109" t="s">
        <v>3720</v>
      </c>
      <c r="B110" s="110">
        <v>2.0</v>
      </c>
      <c r="C110" s="111">
        <v>98680.0</v>
      </c>
      <c r="D110" s="112" t="s">
        <v>967</v>
      </c>
      <c r="E110" s="113">
        <v>9964.0</v>
      </c>
      <c r="F110" s="113">
        <v>0.25</v>
      </c>
      <c r="G110" s="113">
        <v>660.0</v>
      </c>
      <c r="H110" s="102"/>
    </row>
    <row r="111">
      <c r="A111" s="109">
        <v>114532.0</v>
      </c>
      <c r="B111" s="110">
        <v>2.0</v>
      </c>
      <c r="C111" s="111">
        <v>9875.0</v>
      </c>
      <c r="D111" s="112">
        <v>152301.0</v>
      </c>
      <c r="E111" s="113" t="e">
        <v>#N/A</v>
      </c>
      <c r="F111" s="114">
        <v>3.0</v>
      </c>
      <c r="G111" s="113">
        <v>528.0</v>
      </c>
      <c r="H111" s="102"/>
    </row>
    <row r="112">
      <c r="A112" s="109" t="s">
        <v>970</v>
      </c>
      <c r="B112" s="110">
        <v>2.0</v>
      </c>
      <c r="C112" s="111">
        <v>9872.0</v>
      </c>
      <c r="D112" s="112">
        <v>152301.0</v>
      </c>
      <c r="E112" s="113" t="e">
        <v>#N/A</v>
      </c>
      <c r="F112" s="113">
        <v>3.0</v>
      </c>
      <c r="G112" s="113">
        <v>660.0</v>
      </c>
      <c r="H112" s="102"/>
    </row>
    <row r="113">
      <c r="A113" s="109">
        <v>114604.0</v>
      </c>
      <c r="B113" s="110">
        <v>1.0</v>
      </c>
      <c r="C113" s="111" t="s">
        <v>3715</v>
      </c>
      <c r="D113" s="112">
        <v>114601.0</v>
      </c>
      <c r="E113" s="113">
        <v>99560.0</v>
      </c>
      <c r="F113" s="113">
        <v>4.0</v>
      </c>
      <c r="G113" s="113">
        <v>192.0</v>
      </c>
      <c r="H113" s="102"/>
    </row>
    <row r="114">
      <c r="A114" s="109" t="s">
        <v>972</v>
      </c>
      <c r="B114" s="110">
        <v>1.0</v>
      </c>
      <c r="C114" s="111">
        <v>9877.0</v>
      </c>
      <c r="D114" s="112">
        <v>114601.0</v>
      </c>
      <c r="E114" s="113">
        <v>99560.0</v>
      </c>
      <c r="F114" s="113">
        <v>1.0</v>
      </c>
      <c r="G114" s="113" t="e">
        <v>#N/A</v>
      </c>
      <c r="H114" s="102"/>
    </row>
    <row r="115">
      <c r="A115" s="109" t="s">
        <v>979</v>
      </c>
      <c r="B115" s="110">
        <v>1.0</v>
      </c>
      <c r="C115" s="111" t="s">
        <v>3715</v>
      </c>
      <c r="D115" s="112">
        <v>114601.0</v>
      </c>
      <c r="E115" s="113">
        <v>99560.0</v>
      </c>
      <c r="F115" s="113">
        <v>4.0</v>
      </c>
      <c r="G115" s="113">
        <v>48.0</v>
      </c>
      <c r="H115" s="102"/>
    </row>
    <row r="116">
      <c r="A116" s="109" t="s">
        <v>981</v>
      </c>
      <c r="B116" s="110">
        <v>1.0</v>
      </c>
      <c r="C116" s="111">
        <v>9877.0</v>
      </c>
      <c r="D116" s="112">
        <v>114601.0</v>
      </c>
      <c r="E116" s="113">
        <v>99560.0</v>
      </c>
      <c r="F116" s="113">
        <v>1.0</v>
      </c>
      <c r="G116" s="113">
        <v>192.0</v>
      </c>
      <c r="H116" s="102"/>
    </row>
    <row r="117">
      <c r="A117" s="109" t="s">
        <v>987</v>
      </c>
      <c r="B117" s="110">
        <v>5.0</v>
      </c>
      <c r="C117" s="111" t="s">
        <v>556</v>
      </c>
      <c r="D117" s="112">
        <v>114601.0</v>
      </c>
      <c r="E117" s="113" t="s">
        <v>565</v>
      </c>
      <c r="F117" s="113">
        <v>5.0</v>
      </c>
      <c r="G117" s="113">
        <v>180.0</v>
      </c>
      <c r="H117" s="102"/>
    </row>
    <row r="118">
      <c r="A118" s="109">
        <v>114655.0</v>
      </c>
      <c r="B118" s="110" t="s">
        <v>2904</v>
      </c>
      <c r="C118" s="111">
        <v>97010.0</v>
      </c>
      <c r="D118" s="112">
        <v>114601.0</v>
      </c>
      <c r="E118" s="113">
        <v>99521.0</v>
      </c>
      <c r="F118" s="113">
        <v>55.0</v>
      </c>
      <c r="G118" s="113">
        <v>4.0</v>
      </c>
      <c r="H118" s="102"/>
    </row>
    <row r="119">
      <c r="A119" s="109" t="s">
        <v>989</v>
      </c>
      <c r="B119" s="110" t="s">
        <v>2904</v>
      </c>
      <c r="C119" s="111">
        <v>97010.0</v>
      </c>
      <c r="D119" s="112">
        <v>114601.0</v>
      </c>
      <c r="E119" s="113">
        <v>99521.0</v>
      </c>
      <c r="F119" s="113">
        <v>1.0</v>
      </c>
      <c r="G119" s="113" t="e">
        <v>#N/A</v>
      </c>
      <c r="H119" s="102"/>
    </row>
    <row r="120">
      <c r="A120" s="109" t="s">
        <v>983</v>
      </c>
      <c r="B120" s="110" t="s">
        <v>2904</v>
      </c>
      <c r="C120" s="111">
        <v>97010.0</v>
      </c>
      <c r="D120" s="112">
        <v>114601.0</v>
      </c>
      <c r="E120" s="113">
        <v>99521.0</v>
      </c>
      <c r="F120" s="113">
        <v>1.0</v>
      </c>
      <c r="G120" s="113">
        <v>55.0</v>
      </c>
      <c r="H120" s="102"/>
    </row>
    <row r="121">
      <c r="A121" s="109">
        <v>114704.0</v>
      </c>
      <c r="B121" s="110">
        <v>1.0</v>
      </c>
      <c r="C121" s="111">
        <v>9919.0</v>
      </c>
      <c r="D121" s="112">
        <v>114701.0</v>
      </c>
      <c r="E121" s="113">
        <v>99560.0</v>
      </c>
      <c r="F121" s="113">
        <v>4.0</v>
      </c>
      <c r="G121" s="113">
        <v>192.0</v>
      </c>
      <c r="H121" s="102"/>
    </row>
    <row r="122">
      <c r="A122" s="109" t="s">
        <v>991</v>
      </c>
      <c r="B122" s="110">
        <v>1.0</v>
      </c>
      <c r="C122" s="111">
        <v>9919.0</v>
      </c>
      <c r="D122" s="112">
        <v>114701.0</v>
      </c>
      <c r="E122" s="113">
        <v>99560.0</v>
      </c>
      <c r="F122" s="113">
        <v>1.0</v>
      </c>
      <c r="G122" s="113" t="e">
        <v>#N/A</v>
      </c>
      <c r="H122" s="102"/>
    </row>
    <row r="123">
      <c r="A123" s="109" t="s">
        <v>994</v>
      </c>
      <c r="B123" s="110">
        <v>1.0</v>
      </c>
      <c r="C123" s="111">
        <v>9919.0</v>
      </c>
      <c r="D123" s="112">
        <v>114701.0</v>
      </c>
      <c r="E123" s="113">
        <v>99560.0</v>
      </c>
      <c r="F123" s="113">
        <v>1.0</v>
      </c>
      <c r="G123" s="113">
        <v>192.0</v>
      </c>
      <c r="H123" s="102"/>
    </row>
    <row r="124">
      <c r="A124" s="109">
        <v>114804.0</v>
      </c>
      <c r="B124" s="110">
        <v>1.0</v>
      </c>
      <c r="C124" s="111">
        <v>9919.0</v>
      </c>
      <c r="D124" s="112">
        <v>114801.0</v>
      </c>
      <c r="E124" s="113">
        <v>99560.0</v>
      </c>
      <c r="F124" s="113">
        <v>4.0</v>
      </c>
      <c r="G124" s="113">
        <v>192.0</v>
      </c>
      <c r="H124" s="102"/>
    </row>
    <row r="125">
      <c r="A125" s="109" t="s">
        <v>173</v>
      </c>
      <c r="B125" s="110">
        <v>1.0</v>
      </c>
      <c r="C125" s="111">
        <v>9877.0</v>
      </c>
      <c r="D125" s="112">
        <v>114801.0</v>
      </c>
      <c r="E125" s="113">
        <v>99560.0</v>
      </c>
      <c r="F125" s="113">
        <v>4.0</v>
      </c>
      <c r="G125" s="113" t="e">
        <v>#N/A</v>
      </c>
      <c r="H125" s="102"/>
    </row>
    <row r="126">
      <c r="A126" s="109" t="s">
        <v>999</v>
      </c>
      <c r="B126" s="110">
        <v>1.0</v>
      </c>
      <c r="C126" s="111">
        <v>9877.0</v>
      </c>
      <c r="D126" s="112">
        <v>114801.0</v>
      </c>
      <c r="E126" s="113">
        <v>99560.0</v>
      </c>
      <c r="F126" s="113">
        <v>1.0</v>
      </c>
      <c r="G126" s="113">
        <v>192.0</v>
      </c>
      <c r="H126" s="102"/>
    </row>
    <row r="127">
      <c r="A127" s="109" t="s">
        <v>1001</v>
      </c>
      <c r="B127" s="110">
        <v>1.0</v>
      </c>
      <c r="C127" s="111">
        <v>9919.0</v>
      </c>
      <c r="D127" s="112">
        <v>114801.0</v>
      </c>
      <c r="E127" s="113">
        <v>99560.0</v>
      </c>
      <c r="F127" s="113">
        <v>1.0</v>
      </c>
      <c r="G127" s="113" t="e">
        <v>#N/A</v>
      </c>
      <c r="H127" s="102"/>
    </row>
    <row r="128">
      <c r="A128" s="109" t="s">
        <v>3721</v>
      </c>
      <c r="B128" s="110">
        <v>5.0</v>
      </c>
      <c r="C128" s="111" t="s">
        <v>556</v>
      </c>
      <c r="D128" s="112">
        <v>114801.0</v>
      </c>
      <c r="E128" s="113" t="s">
        <v>565</v>
      </c>
      <c r="F128" s="113">
        <v>5.0</v>
      </c>
      <c r="G128" s="113" t="e">
        <v>#N/A</v>
      </c>
      <c r="H128" s="102"/>
    </row>
    <row r="129">
      <c r="A129" s="109" t="s">
        <v>1004</v>
      </c>
      <c r="B129" s="110">
        <v>1.0</v>
      </c>
      <c r="C129" s="111">
        <v>9919.0</v>
      </c>
      <c r="D129" s="112">
        <v>1148201.0</v>
      </c>
      <c r="E129" s="113">
        <v>99560.0</v>
      </c>
      <c r="F129" s="113">
        <v>4.0</v>
      </c>
      <c r="G129" s="113" t="e">
        <v>#N/A</v>
      </c>
      <c r="H129" s="102"/>
    </row>
    <row r="130">
      <c r="A130" s="109" t="s">
        <v>1006</v>
      </c>
      <c r="B130" s="110">
        <v>5.0</v>
      </c>
      <c r="C130" s="111" t="s">
        <v>3717</v>
      </c>
      <c r="D130" s="112">
        <v>1148201.0</v>
      </c>
      <c r="E130" s="113" t="s">
        <v>565</v>
      </c>
      <c r="F130" s="113">
        <v>5.0</v>
      </c>
      <c r="G130" s="113" t="e">
        <v>#N/A</v>
      </c>
      <c r="H130" s="102"/>
    </row>
    <row r="131">
      <c r="A131" s="109">
        <v>114832.0</v>
      </c>
      <c r="B131" s="110">
        <v>2.0</v>
      </c>
      <c r="C131" s="111">
        <v>98680.0</v>
      </c>
      <c r="D131" s="112">
        <v>114801.0</v>
      </c>
      <c r="E131" s="113">
        <v>9964.0</v>
      </c>
      <c r="F131" s="113">
        <v>3.0</v>
      </c>
      <c r="G131" s="113">
        <v>44.0</v>
      </c>
      <c r="H131" s="102"/>
    </row>
    <row r="132">
      <c r="A132" s="109" t="s">
        <v>1008</v>
      </c>
      <c r="B132" s="110">
        <v>2.0</v>
      </c>
      <c r="C132" s="111">
        <v>98680.0</v>
      </c>
      <c r="D132" s="112">
        <v>114801.0</v>
      </c>
      <c r="E132" s="113">
        <v>9964.0</v>
      </c>
      <c r="F132" s="113">
        <v>0.25</v>
      </c>
      <c r="G132" s="113" t="e">
        <v>#N/A</v>
      </c>
      <c r="H132" s="102"/>
    </row>
    <row r="133">
      <c r="A133" s="109" t="s">
        <v>1010</v>
      </c>
      <c r="B133" s="110">
        <v>2.0</v>
      </c>
      <c r="C133" s="111">
        <v>98680.0</v>
      </c>
      <c r="D133" s="112">
        <v>114801.0</v>
      </c>
      <c r="E133" s="113">
        <v>9964.0</v>
      </c>
      <c r="F133" s="113">
        <v>1.0</v>
      </c>
      <c r="G133" s="113">
        <v>165.0</v>
      </c>
      <c r="H133" s="102"/>
    </row>
    <row r="134">
      <c r="A134" s="109" t="s">
        <v>3722</v>
      </c>
      <c r="B134" s="110" t="s">
        <v>2904</v>
      </c>
      <c r="C134" s="111">
        <v>97010.0</v>
      </c>
      <c r="D134" s="112">
        <v>114801.0</v>
      </c>
      <c r="E134" s="113">
        <v>99521.0</v>
      </c>
      <c r="F134" s="113">
        <v>55.0</v>
      </c>
      <c r="G134" s="113" t="e">
        <v>#N/A</v>
      </c>
      <c r="H134" s="102"/>
    </row>
    <row r="135">
      <c r="A135" s="109">
        <v>114904.0</v>
      </c>
      <c r="B135" s="110">
        <v>1.0</v>
      </c>
      <c r="C135" s="111" t="s">
        <v>3715</v>
      </c>
      <c r="D135" s="112">
        <v>114901.0</v>
      </c>
      <c r="E135" s="113">
        <v>99560.0</v>
      </c>
      <c r="F135" s="113">
        <v>4.0</v>
      </c>
      <c r="G135" s="113">
        <v>192.0</v>
      </c>
      <c r="H135" s="102"/>
    </row>
    <row r="136">
      <c r="A136" s="109" t="s">
        <v>1012</v>
      </c>
      <c r="B136" s="110">
        <v>1.0</v>
      </c>
      <c r="C136" s="111">
        <v>9919.0</v>
      </c>
      <c r="D136" s="112">
        <v>114903.0</v>
      </c>
      <c r="E136" s="113">
        <v>99560.0</v>
      </c>
      <c r="F136" s="113">
        <v>1.0</v>
      </c>
      <c r="G136" s="113">
        <v>192.0</v>
      </c>
      <c r="H136" s="102"/>
    </row>
    <row r="137">
      <c r="A137" s="109" t="s">
        <v>1015</v>
      </c>
      <c r="B137" s="110">
        <v>1.0</v>
      </c>
      <c r="C137" s="111">
        <v>9919.0</v>
      </c>
      <c r="D137" s="112">
        <v>114903.0</v>
      </c>
      <c r="E137" s="113">
        <v>99560.0</v>
      </c>
      <c r="F137" s="113">
        <v>4.0</v>
      </c>
      <c r="G137" s="113" t="e">
        <v>#N/A</v>
      </c>
      <c r="H137" s="102"/>
    </row>
    <row r="138">
      <c r="A138" s="109" t="s">
        <v>1018</v>
      </c>
      <c r="B138" s="110">
        <v>1.0</v>
      </c>
      <c r="C138" s="111">
        <v>9919.0</v>
      </c>
      <c r="D138" s="112">
        <v>114903.0</v>
      </c>
      <c r="E138" s="113">
        <v>99560.0</v>
      </c>
      <c r="F138" s="113">
        <v>1.0</v>
      </c>
      <c r="G138" s="113" t="e">
        <v>#N/A</v>
      </c>
      <c r="H138" s="102"/>
    </row>
    <row r="139">
      <c r="A139" s="109" t="s">
        <v>3723</v>
      </c>
      <c r="B139" s="110">
        <v>1.0</v>
      </c>
      <c r="C139" s="111">
        <v>9919.0</v>
      </c>
      <c r="D139" s="112">
        <v>114903.0</v>
      </c>
      <c r="E139" s="113">
        <v>99560.0</v>
      </c>
      <c r="F139" s="113">
        <v>4.0</v>
      </c>
      <c r="G139" s="113" t="e">
        <v>#N/A</v>
      </c>
      <c r="H139" s="102"/>
    </row>
    <row r="140">
      <c r="A140" s="109" t="s">
        <v>1024</v>
      </c>
      <c r="B140" s="110">
        <v>1.0</v>
      </c>
      <c r="C140" s="111">
        <v>9919.0</v>
      </c>
      <c r="D140" s="112">
        <v>114903.0</v>
      </c>
      <c r="E140" s="113">
        <v>99560.0</v>
      </c>
      <c r="F140" s="113">
        <v>1.0</v>
      </c>
      <c r="G140" s="113">
        <v>192.0</v>
      </c>
      <c r="H140" s="102"/>
    </row>
    <row r="141">
      <c r="A141" s="109" t="s">
        <v>1027</v>
      </c>
      <c r="B141" s="110">
        <v>1.0</v>
      </c>
      <c r="C141" s="111" t="s">
        <v>3715</v>
      </c>
      <c r="D141" s="112">
        <v>114903.0</v>
      </c>
      <c r="E141" s="113">
        <v>99560.0</v>
      </c>
      <c r="F141" s="113">
        <v>4.0</v>
      </c>
      <c r="G141" s="113" t="e">
        <v>#N/A</v>
      </c>
      <c r="H141" s="102"/>
    </row>
    <row r="142">
      <c r="A142" s="109" t="s">
        <v>1030</v>
      </c>
      <c r="B142" s="110">
        <v>1.0</v>
      </c>
      <c r="C142" s="111">
        <v>9919.0</v>
      </c>
      <c r="D142" s="112">
        <v>114903.0</v>
      </c>
      <c r="E142" s="113">
        <v>99560.0</v>
      </c>
      <c r="F142" s="113">
        <v>1.0</v>
      </c>
      <c r="G142" s="113" t="e">
        <v>#N/A</v>
      </c>
      <c r="H142" s="102"/>
    </row>
    <row r="143">
      <c r="A143" s="109" t="s">
        <v>1033</v>
      </c>
      <c r="B143" s="110">
        <v>1.0</v>
      </c>
      <c r="C143" s="111">
        <v>9919.0</v>
      </c>
      <c r="D143" s="112">
        <v>114903.0</v>
      </c>
      <c r="E143" s="113">
        <v>99560.0</v>
      </c>
      <c r="F143" s="113">
        <v>1.0</v>
      </c>
      <c r="G143" s="113">
        <v>192.0</v>
      </c>
      <c r="H143" s="102"/>
    </row>
    <row r="144">
      <c r="A144" s="109" t="s">
        <v>1036</v>
      </c>
      <c r="B144" s="110">
        <v>1.0</v>
      </c>
      <c r="C144" s="111">
        <v>9919.0</v>
      </c>
      <c r="D144" s="112">
        <v>114903.0</v>
      </c>
      <c r="E144" s="113">
        <v>99560.0</v>
      </c>
      <c r="F144" s="113">
        <v>1.0</v>
      </c>
      <c r="G144" s="113" t="e">
        <v>#N/A</v>
      </c>
      <c r="H144" s="102"/>
    </row>
    <row r="145">
      <c r="A145" s="109" t="s">
        <v>1039</v>
      </c>
      <c r="B145" s="110">
        <v>1.0</v>
      </c>
      <c r="C145" s="111">
        <v>9919.0</v>
      </c>
      <c r="D145" s="112">
        <v>114903.0</v>
      </c>
      <c r="E145" s="113">
        <v>99560.0</v>
      </c>
      <c r="F145" s="113">
        <v>1.0</v>
      </c>
      <c r="G145" s="113">
        <v>192.0</v>
      </c>
      <c r="H145" s="102"/>
    </row>
    <row r="146">
      <c r="A146" s="109" t="s">
        <v>1042</v>
      </c>
      <c r="B146" s="110">
        <v>1.0</v>
      </c>
      <c r="C146" s="111">
        <v>9919.0</v>
      </c>
      <c r="D146" s="112">
        <v>114903.0</v>
      </c>
      <c r="E146" s="113">
        <v>99560.0</v>
      </c>
      <c r="F146" s="113">
        <v>4.0</v>
      </c>
      <c r="G146" s="113" t="e">
        <v>#N/A</v>
      </c>
      <c r="H146" s="102"/>
    </row>
    <row r="147">
      <c r="A147" s="109">
        <v>114955.0</v>
      </c>
      <c r="B147" s="110" t="s">
        <v>2904</v>
      </c>
      <c r="C147" s="111">
        <v>97010.0</v>
      </c>
      <c r="D147" s="112">
        <v>114901.0</v>
      </c>
      <c r="E147" s="113">
        <v>99521.0</v>
      </c>
      <c r="F147" s="113">
        <v>55.0</v>
      </c>
      <c r="G147" s="113">
        <v>1.0</v>
      </c>
      <c r="H147" s="102"/>
    </row>
    <row r="148">
      <c r="A148" s="109" t="s">
        <v>1048</v>
      </c>
      <c r="B148" s="110">
        <v>2.0</v>
      </c>
      <c r="C148" s="111">
        <v>9824.0</v>
      </c>
      <c r="D148" s="112">
        <v>115001.0</v>
      </c>
      <c r="E148" s="113">
        <v>9962.0</v>
      </c>
      <c r="F148" s="113">
        <v>3.0</v>
      </c>
      <c r="G148" s="113" t="e">
        <v>#N/A</v>
      </c>
      <c r="H148" s="102"/>
    </row>
    <row r="149">
      <c r="A149" s="109">
        <v>115104.0</v>
      </c>
      <c r="B149" s="110">
        <v>1.0</v>
      </c>
      <c r="C149" s="111">
        <v>9919.0</v>
      </c>
      <c r="D149" s="112">
        <v>115101.0</v>
      </c>
      <c r="E149" s="113">
        <v>99560.0</v>
      </c>
      <c r="F149" s="113">
        <v>4.0</v>
      </c>
      <c r="G149" s="113">
        <v>192.0</v>
      </c>
      <c r="H149" s="102"/>
    </row>
    <row r="150">
      <c r="A150" s="109" t="s">
        <v>1054</v>
      </c>
      <c r="B150" s="110">
        <v>1.0</v>
      </c>
      <c r="C150" s="111">
        <v>9877.0</v>
      </c>
      <c r="D150" s="112">
        <v>115101.0</v>
      </c>
      <c r="E150" s="113">
        <v>99560.0</v>
      </c>
      <c r="F150" s="113">
        <v>4.0</v>
      </c>
      <c r="G150" s="113" t="e">
        <v>#N/A</v>
      </c>
      <c r="H150" s="102"/>
    </row>
    <row r="151">
      <c r="A151" s="109" t="s">
        <v>1056</v>
      </c>
      <c r="B151" s="110">
        <v>1.0</v>
      </c>
      <c r="C151" s="111">
        <v>9919.0</v>
      </c>
      <c r="D151" s="112">
        <v>115101.0</v>
      </c>
      <c r="E151" s="113">
        <v>99560.0</v>
      </c>
      <c r="F151" s="113">
        <v>1.0</v>
      </c>
      <c r="G151" s="113">
        <v>192.0</v>
      </c>
      <c r="H151" s="102"/>
    </row>
    <row r="152">
      <c r="A152" s="109" t="s">
        <v>1058</v>
      </c>
      <c r="B152" s="110">
        <v>1.0</v>
      </c>
      <c r="C152" s="111">
        <v>9877.0</v>
      </c>
      <c r="D152" s="112">
        <v>115101.0</v>
      </c>
      <c r="E152" s="113">
        <v>99560.0</v>
      </c>
      <c r="F152" s="113">
        <v>1.0</v>
      </c>
      <c r="G152" s="113" t="e">
        <v>#N/A</v>
      </c>
      <c r="H152" s="102"/>
    </row>
    <row r="153">
      <c r="A153" s="109">
        <v>115155.0</v>
      </c>
      <c r="B153" s="110" t="s">
        <v>2904</v>
      </c>
      <c r="C153" s="111">
        <v>97010.0</v>
      </c>
      <c r="D153" s="112">
        <v>115101.0</v>
      </c>
      <c r="E153" s="113">
        <v>99521.0</v>
      </c>
      <c r="F153" s="113">
        <v>55.0</v>
      </c>
      <c r="G153" s="113">
        <v>4.0</v>
      </c>
      <c r="H153" s="102"/>
    </row>
    <row r="154">
      <c r="A154" s="109" t="s">
        <v>1060</v>
      </c>
      <c r="B154" s="110" t="s">
        <v>2904</v>
      </c>
      <c r="C154" s="111">
        <v>97010.0</v>
      </c>
      <c r="D154" s="112">
        <v>115101.0</v>
      </c>
      <c r="E154" s="113">
        <v>99521.0</v>
      </c>
      <c r="F154" s="113">
        <v>1.0</v>
      </c>
      <c r="G154" s="113">
        <v>4.0</v>
      </c>
      <c r="H154" s="102"/>
    </row>
    <row r="155">
      <c r="A155" s="109" t="s">
        <v>1062</v>
      </c>
      <c r="B155" s="110">
        <v>2.0</v>
      </c>
      <c r="C155" s="111">
        <v>9902.0</v>
      </c>
      <c r="D155" s="112">
        <v>115201.0</v>
      </c>
      <c r="E155" s="113" t="e">
        <v>#N/A</v>
      </c>
      <c r="F155" s="113">
        <v>0.25</v>
      </c>
      <c r="G155" s="113">
        <v>660.0</v>
      </c>
      <c r="H155" s="102"/>
    </row>
    <row r="156">
      <c r="A156" s="109" t="s">
        <v>1064</v>
      </c>
      <c r="B156" s="110">
        <v>2.0</v>
      </c>
      <c r="C156" s="111">
        <v>9902.0</v>
      </c>
      <c r="D156" s="112">
        <v>115201.0</v>
      </c>
      <c r="E156" s="113" t="e">
        <v>#N/A</v>
      </c>
      <c r="F156" s="113">
        <v>3.0</v>
      </c>
      <c r="G156" s="113">
        <v>48.0</v>
      </c>
      <c r="H156" s="102"/>
    </row>
    <row r="157">
      <c r="A157" s="109">
        <v>115304.0</v>
      </c>
      <c r="B157" s="110">
        <v>1.0</v>
      </c>
      <c r="C157" s="111">
        <v>9919.0</v>
      </c>
      <c r="D157" s="112">
        <v>115301.0</v>
      </c>
      <c r="E157" s="113">
        <v>99560.0</v>
      </c>
      <c r="F157" s="113">
        <v>4.0</v>
      </c>
      <c r="G157" s="113">
        <v>48.0</v>
      </c>
      <c r="H157" s="102"/>
    </row>
    <row r="158">
      <c r="A158" s="109">
        <v>115404.0</v>
      </c>
      <c r="B158" s="110">
        <v>1.0</v>
      </c>
      <c r="C158" s="111">
        <v>9919.0</v>
      </c>
      <c r="D158" s="112">
        <v>115401.0</v>
      </c>
      <c r="E158" s="113">
        <v>99560.0</v>
      </c>
      <c r="F158" s="113">
        <v>4.0</v>
      </c>
      <c r="G158" s="113">
        <v>192.0</v>
      </c>
      <c r="H158" s="102"/>
    </row>
    <row r="159">
      <c r="A159" s="109">
        <v>115704.0</v>
      </c>
      <c r="B159" s="110">
        <v>1.0</v>
      </c>
      <c r="C159" s="111" t="s">
        <v>3715</v>
      </c>
      <c r="D159" s="112">
        <v>115701.0</v>
      </c>
      <c r="E159" s="113">
        <v>99560.0</v>
      </c>
      <c r="F159" s="113">
        <v>4.0</v>
      </c>
      <c r="G159" s="113">
        <v>48.0</v>
      </c>
      <c r="H159" s="102"/>
    </row>
    <row r="160">
      <c r="A160" s="109" t="s">
        <v>3724</v>
      </c>
      <c r="B160" s="110">
        <v>1.0</v>
      </c>
      <c r="C160" s="111" t="s">
        <v>3715</v>
      </c>
      <c r="D160" s="112">
        <v>140201.0</v>
      </c>
      <c r="E160" s="113">
        <v>99560.0</v>
      </c>
      <c r="F160" s="113">
        <v>4.0</v>
      </c>
      <c r="G160" s="113">
        <v>192.0</v>
      </c>
      <c r="H160" s="102"/>
    </row>
    <row r="161">
      <c r="A161" s="109">
        <v>115732.0</v>
      </c>
      <c r="B161" s="110">
        <v>2.0</v>
      </c>
      <c r="C161" s="111">
        <v>98680.0</v>
      </c>
      <c r="D161" s="112">
        <v>115701.0</v>
      </c>
      <c r="E161" s="113">
        <v>99640.0</v>
      </c>
      <c r="F161" s="113">
        <v>3.0</v>
      </c>
      <c r="G161" s="113">
        <v>44.0</v>
      </c>
      <c r="H161" s="102"/>
    </row>
    <row r="162">
      <c r="A162" s="109" t="s">
        <v>1045</v>
      </c>
      <c r="B162" s="110">
        <v>2.0</v>
      </c>
      <c r="C162" s="111">
        <v>9872.0</v>
      </c>
      <c r="D162" s="112">
        <v>1.14955002E8</v>
      </c>
      <c r="E162" s="113" t="e">
        <v>#N/A</v>
      </c>
      <c r="F162" s="113">
        <v>3.0</v>
      </c>
      <c r="G162" s="113" t="e">
        <v>#N/A</v>
      </c>
      <c r="H162" s="102"/>
    </row>
    <row r="163">
      <c r="A163" s="109">
        <v>116004.0</v>
      </c>
      <c r="B163" s="110">
        <v>1.0</v>
      </c>
      <c r="C163" s="111">
        <v>9919.0</v>
      </c>
      <c r="D163" s="112">
        <v>116001.0</v>
      </c>
      <c r="E163" s="113">
        <v>99560.0</v>
      </c>
      <c r="F163" s="113">
        <v>4.0</v>
      </c>
      <c r="G163" s="113">
        <v>192.0</v>
      </c>
      <c r="H163" s="102"/>
    </row>
    <row r="164">
      <c r="A164" s="109" t="s">
        <v>1066</v>
      </c>
      <c r="B164" s="110">
        <v>1.0</v>
      </c>
      <c r="C164" s="111">
        <v>9919.0</v>
      </c>
      <c r="D164" s="112">
        <v>116001.0</v>
      </c>
      <c r="E164" s="113">
        <v>99560.0</v>
      </c>
      <c r="F164" s="113">
        <v>1.0</v>
      </c>
      <c r="G164" s="113" t="e">
        <v>#N/A</v>
      </c>
      <c r="H164" s="102"/>
    </row>
    <row r="165">
      <c r="A165" s="109" t="s">
        <v>1068</v>
      </c>
      <c r="B165" s="110">
        <v>1.0</v>
      </c>
      <c r="C165" s="111">
        <v>9877.0</v>
      </c>
      <c r="D165" s="112">
        <v>197501.0</v>
      </c>
      <c r="E165" s="113">
        <v>99560.0</v>
      </c>
      <c r="F165" s="113">
        <v>1.0</v>
      </c>
      <c r="G165" s="113">
        <v>192.0</v>
      </c>
      <c r="H165" s="102"/>
    </row>
    <row r="166">
      <c r="A166" s="109" t="s">
        <v>190</v>
      </c>
      <c r="B166" s="110">
        <v>1.0</v>
      </c>
      <c r="C166" s="111">
        <v>99430.0</v>
      </c>
      <c r="D166" s="112">
        <v>116101.0</v>
      </c>
      <c r="E166" s="113">
        <v>99560.0</v>
      </c>
      <c r="F166" s="113">
        <v>4.0</v>
      </c>
      <c r="G166" s="113" t="e">
        <v>#N/A</v>
      </c>
      <c r="H166" s="102"/>
    </row>
    <row r="167">
      <c r="A167" s="109" t="s">
        <v>1070</v>
      </c>
      <c r="B167" s="110">
        <v>1.0</v>
      </c>
      <c r="C167" s="111">
        <v>99430.0</v>
      </c>
      <c r="D167" s="112">
        <v>116101.0</v>
      </c>
      <c r="E167" s="113">
        <v>99560.0</v>
      </c>
      <c r="F167" s="113">
        <v>4.0</v>
      </c>
      <c r="G167" s="113" t="e">
        <v>#N/A</v>
      </c>
      <c r="H167" s="102"/>
    </row>
    <row r="168">
      <c r="A168" s="109" t="s">
        <v>1076</v>
      </c>
      <c r="B168" s="110">
        <v>1.0</v>
      </c>
      <c r="C168" s="111">
        <v>99430.0</v>
      </c>
      <c r="D168" s="112">
        <v>1162101.0</v>
      </c>
      <c r="E168" s="113">
        <v>99560.0</v>
      </c>
      <c r="F168" s="113">
        <v>4.0</v>
      </c>
      <c r="G168" s="113">
        <v>48.0</v>
      </c>
      <c r="H168" s="102"/>
    </row>
    <row r="169">
      <c r="A169" s="109" t="s">
        <v>1080</v>
      </c>
      <c r="B169" s="110">
        <v>1.0</v>
      </c>
      <c r="C169" s="111">
        <v>99430.0</v>
      </c>
      <c r="D169" s="112">
        <v>1162301.0</v>
      </c>
      <c r="E169" s="113">
        <v>99560.0</v>
      </c>
      <c r="F169" s="113">
        <v>4.0</v>
      </c>
      <c r="G169" s="113">
        <v>48.0</v>
      </c>
      <c r="H169" s="102"/>
    </row>
    <row r="170">
      <c r="A170" s="109" t="s">
        <v>193</v>
      </c>
      <c r="B170" s="110">
        <v>3.0</v>
      </c>
      <c r="C170" s="111">
        <v>9900.0</v>
      </c>
      <c r="D170" s="112">
        <v>116301.0</v>
      </c>
      <c r="E170" s="113">
        <v>99560.0</v>
      </c>
      <c r="F170" s="113">
        <v>2.0</v>
      </c>
      <c r="G170" s="113" t="e">
        <v>#N/A</v>
      </c>
      <c r="H170" s="102"/>
    </row>
    <row r="171">
      <c r="A171" s="109" t="s">
        <v>1084</v>
      </c>
      <c r="B171" s="110">
        <v>3.0</v>
      </c>
      <c r="C171" s="111">
        <v>9900.0</v>
      </c>
      <c r="D171" s="112">
        <v>116301.0</v>
      </c>
      <c r="E171" s="113">
        <v>99560.0</v>
      </c>
      <c r="F171" s="113">
        <v>2.0</v>
      </c>
      <c r="G171" s="113" t="e">
        <v>#N/A</v>
      </c>
      <c r="H171" s="102"/>
    </row>
    <row r="172">
      <c r="A172" s="109" t="s">
        <v>1082</v>
      </c>
      <c r="B172" s="110">
        <v>3.0</v>
      </c>
      <c r="C172" s="111">
        <v>9900.0</v>
      </c>
      <c r="D172" s="112">
        <v>116301.0</v>
      </c>
      <c r="E172" s="113">
        <v>99560.0</v>
      </c>
      <c r="F172" s="113">
        <v>2.0</v>
      </c>
      <c r="G172" s="113">
        <v>60.0</v>
      </c>
      <c r="H172" s="102"/>
    </row>
    <row r="173">
      <c r="A173" s="109" t="s">
        <v>198</v>
      </c>
      <c r="B173" s="110">
        <v>1.0</v>
      </c>
      <c r="C173" s="111">
        <v>9877.0</v>
      </c>
      <c r="D173" s="112">
        <v>116301.0</v>
      </c>
      <c r="E173" s="113">
        <v>99560.0</v>
      </c>
      <c r="F173" s="113">
        <v>4.0</v>
      </c>
      <c r="G173" s="113" t="e">
        <v>#N/A</v>
      </c>
      <c r="H173" s="102"/>
    </row>
    <row r="174">
      <c r="A174" s="109">
        <v>116305.0</v>
      </c>
      <c r="B174" s="110">
        <v>5.0</v>
      </c>
      <c r="C174" s="111" t="s">
        <v>556</v>
      </c>
      <c r="D174" s="112">
        <v>116301.0</v>
      </c>
      <c r="E174" s="113" t="s">
        <v>565</v>
      </c>
      <c r="F174" s="113">
        <v>5.0</v>
      </c>
      <c r="G174" s="113">
        <v>180.0</v>
      </c>
      <c r="H174" s="102"/>
    </row>
    <row r="175">
      <c r="A175" s="109" t="s">
        <v>201</v>
      </c>
      <c r="B175" s="110" t="s">
        <v>2904</v>
      </c>
      <c r="C175" s="111">
        <v>9703.0</v>
      </c>
      <c r="D175" s="112">
        <v>116401.0</v>
      </c>
      <c r="E175" s="113">
        <v>99521.0</v>
      </c>
      <c r="F175" s="113">
        <v>55.0</v>
      </c>
      <c r="G175" s="113" t="e">
        <v>#N/A</v>
      </c>
      <c r="H175" s="102"/>
    </row>
    <row r="176">
      <c r="A176" s="109" t="s">
        <v>1086</v>
      </c>
      <c r="B176" s="110">
        <v>3.0</v>
      </c>
      <c r="C176" s="111">
        <v>9916.0</v>
      </c>
      <c r="D176" s="112">
        <v>116601.0</v>
      </c>
      <c r="E176" s="113">
        <v>99560.0</v>
      </c>
      <c r="F176" s="113">
        <v>1.0</v>
      </c>
      <c r="G176" s="113">
        <v>120.0</v>
      </c>
      <c r="H176" s="102"/>
    </row>
    <row r="177">
      <c r="A177" s="109">
        <v>116604.0</v>
      </c>
      <c r="B177" s="110">
        <v>1.0</v>
      </c>
      <c r="C177" s="111">
        <v>9919.0</v>
      </c>
      <c r="D177" s="112">
        <v>116601.0</v>
      </c>
      <c r="E177" s="113">
        <v>99560.0</v>
      </c>
      <c r="F177" s="113">
        <v>4.0</v>
      </c>
      <c r="G177" s="113">
        <v>192.0</v>
      </c>
      <c r="H177" s="102"/>
    </row>
    <row r="178">
      <c r="A178" s="109" t="s">
        <v>1088</v>
      </c>
      <c r="B178" s="110">
        <v>1.0</v>
      </c>
      <c r="C178" s="111">
        <v>9877.0</v>
      </c>
      <c r="D178" s="112">
        <v>116601.0</v>
      </c>
      <c r="E178" s="113">
        <v>99560.0</v>
      </c>
      <c r="F178" s="113">
        <v>4.0</v>
      </c>
      <c r="G178" s="113">
        <v>48.0</v>
      </c>
      <c r="H178" s="102"/>
    </row>
    <row r="179">
      <c r="A179" s="109" t="s">
        <v>1090</v>
      </c>
      <c r="B179" s="110">
        <v>3.0</v>
      </c>
      <c r="C179" s="111">
        <v>9916.0</v>
      </c>
      <c r="D179" s="112">
        <v>116701.0</v>
      </c>
      <c r="E179" s="113">
        <v>99560.0</v>
      </c>
      <c r="F179" s="113">
        <v>1.0</v>
      </c>
      <c r="G179" s="113">
        <v>120.0</v>
      </c>
      <c r="H179" s="102"/>
    </row>
    <row r="180">
      <c r="A180" s="109" t="s">
        <v>1092</v>
      </c>
      <c r="B180" s="110">
        <v>3.0</v>
      </c>
      <c r="C180" s="111">
        <v>9916.0</v>
      </c>
      <c r="D180" s="112">
        <v>116701.0</v>
      </c>
      <c r="E180" s="113">
        <v>99560.0</v>
      </c>
      <c r="F180" s="113">
        <v>1.0</v>
      </c>
      <c r="G180" s="113">
        <v>120.0</v>
      </c>
      <c r="H180" s="102"/>
    </row>
    <row r="181">
      <c r="A181" s="109">
        <v>116704.0</v>
      </c>
      <c r="B181" s="110">
        <v>1.0</v>
      </c>
      <c r="C181" s="111">
        <v>9877.0</v>
      </c>
      <c r="D181" s="112">
        <v>116701.0</v>
      </c>
      <c r="E181" s="113">
        <v>99560.0</v>
      </c>
      <c r="F181" s="113">
        <v>4.0</v>
      </c>
      <c r="G181" s="113">
        <v>192.0</v>
      </c>
      <c r="H181" s="102"/>
    </row>
    <row r="182">
      <c r="A182" s="109">
        <v>1167041.0</v>
      </c>
      <c r="B182" s="110">
        <v>1.0</v>
      </c>
      <c r="C182" s="111">
        <v>9877.0</v>
      </c>
      <c r="D182" s="112">
        <v>116702.0</v>
      </c>
      <c r="E182" s="113">
        <v>99560.0</v>
      </c>
      <c r="F182" s="113">
        <v>4.0</v>
      </c>
      <c r="G182" s="113" t="e">
        <v>#N/A</v>
      </c>
      <c r="H182" s="102"/>
    </row>
    <row r="183">
      <c r="A183" s="109" t="s">
        <v>207</v>
      </c>
      <c r="B183" s="110">
        <v>1.0</v>
      </c>
      <c r="C183" s="111">
        <v>9877.0</v>
      </c>
      <c r="D183" s="112">
        <v>116701.0</v>
      </c>
      <c r="E183" s="113">
        <v>99560.0</v>
      </c>
      <c r="F183" s="113">
        <v>4.0</v>
      </c>
      <c r="G183" s="113" t="e">
        <v>#N/A</v>
      </c>
      <c r="H183" s="102"/>
    </row>
    <row r="184">
      <c r="A184" s="109" t="s">
        <v>3725</v>
      </c>
      <c r="B184" s="110">
        <v>1.0</v>
      </c>
      <c r="C184" s="111">
        <v>9919.0</v>
      </c>
      <c r="D184" s="112">
        <v>116701.0</v>
      </c>
      <c r="E184" s="113">
        <v>99560.0</v>
      </c>
      <c r="F184" s="113">
        <v>4.0</v>
      </c>
      <c r="G184" s="113" t="e">
        <v>#N/A</v>
      </c>
      <c r="H184" s="102"/>
    </row>
    <row r="185">
      <c r="A185" s="109" t="s">
        <v>1094</v>
      </c>
      <c r="B185" s="110">
        <v>1.0</v>
      </c>
      <c r="C185" s="111">
        <v>9919.0</v>
      </c>
      <c r="D185" s="112">
        <v>116701.0</v>
      </c>
      <c r="E185" s="113">
        <v>99560.0</v>
      </c>
      <c r="F185" s="113">
        <v>1.0</v>
      </c>
      <c r="G185" s="113" t="e">
        <v>#N/A</v>
      </c>
      <c r="H185" s="102"/>
    </row>
    <row r="186">
      <c r="A186" s="109" t="s">
        <v>1099</v>
      </c>
      <c r="B186" s="110">
        <v>1.0</v>
      </c>
      <c r="C186" s="111">
        <v>9877.0</v>
      </c>
      <c r="D186" s="112">
        <v>116701.0</v>
      </c>
      <c r="E186" s="113">
        <v>99560.0</v>
      </c>
      <c r="F186" s="113">
        <v>1.0</v>
      </c>
      <c r="G186" s="113">
        <v>192.0</v>
      </c>
      <c r="H186" s="102"/>
    </row>
    <row r="187">
      <c r="A187" s="109">
        <v>116705.0</v>
      </c>
      <c r="B187" s="110">
        <v>5.0</v>
      </c>
      <c r="C187" s="111" t="s">
        <v>556</v>
      </c>
      <c r="D187" s="112">
        <v>116701.0</v>
      </c>
      <c r="E187" s="113" t="s">
        <v>565</v>
      </c>
      <c r="F187" s="113">
        <v>5.0</v>
      </c>
      <c r="G187" s="113">
        <v>36.0</v>
      </c>
      <c r="H187" s="102"/>
    </row>
    <row r="188">
      <c r="A188" s="109">
        <v>116755.0</v>
      </c>
      <c r="B188" s="110" t="s">
        <v>2904</v>
      </c>
      <c r="C188" s="111">
        <v>97010.0</v>
      </c>
      <c r="D188" s="112">
        <v>116701.0</v>
      </c>
      <c r="E188" s="113">
        <v>99521.0</v>
      </c>
      <c r="F188" s="113">
        <v>55.0</v>
      </c>
      <c r="G188" s="113">
        <v>4.0</v>
      </c>
      <c r="H188" s="102"/>
    </row>
    <row r="189">
      <c r="A189" s="109" t="s">
        <v>1101</v>
      </c>
      <c r="B189" s="110" t="s">
        <v>2904</v>
      </c>
      <c r="C189" s="111">
        <v>97010.0</v>
      </c>
      <c r="D189" s="112">
        <v>116701.0</v>
      </c>
      <c r="E189" s="113">
        <v>99521.0</v>
      </c>
      <c r="F189" s="113">
        <v>55.0</v>
      </c>
      <c r="G189" s="113" t="e">
        <v>#N/A</v>
      </c>
      <c r="H189" s="102"/>
    </row>
    <row r="190">
      <c r="A190" s="109">
        <v>1167602.0</v>
      </c>
      <c r="B190" s="110">
        <v>3.0</v>
      </c>
      <c r="C190" s="111">
        <v>9890.0</v>
      </c>
      <c r="D190" s="112">
        <v>116701.0</v>
      </c>
      <c r="E190" s="113">
        <v>99560.0</v>
      </c>
      <c r="F190" s="113">
        <v>2.5</v>
      </c>
      <c r="G190" s="113">
        <v>63.0</v>
      </c>
      <c r="H190" s="102"/>
    </row>
    <row r="191">
      <c r="A191" s="109">
        <v>117041.0</v>
      </c>
      <c r="B191" s="110">
        <v>1.0</v>
      </c>
      <c r="C191" s="111">
        <v>9919.0</v>
      </c>
      <c r="D191" s="112">
        <v>117011.0</v>
      </c>
      <c r="E191" s="113">
        <v>99560.0</v>
      </c>
      <c r="F191" s="113">
        <v>4.0</v>
      </c>
      <c r="G191" s="113">
        <v>192.0</v>
      </c>
      <c r="H191" s="102"/>
    </row>
    <row r="192">
      <c r="A192" s="109">
        <v>117104.0</v>
      </c>
      <c r="B192" s="110">
        <v>1.0</v>
      </c>
      <c r="C192" s="111">
        <v>9919.0</v>
      </c>
      <c r="D192" s="112">
        <v>182401.0</v>
      </c>
      <c r="E192" s="113">
        <v>99560.0</v>
      </c>
      <c r="F192" s="113">
        <v>4.0</v>
      </c>
      <c r="G192" s="113">
        <v>192.0</v>
      </c>
      <c r="H192" s="102"/>
    </row>
    <row r="193">
      <c r="A193" s="109" t="s">
        <v>1105</v>
      </c>
      <c r="B193" s="110">
        <v>1.0</v>
      </c>
      <c r="C193" s="111">
        <v>9919.0</v>
      </c>
      <c r="D193" s="112">
        <v>117112.0</v>
      </c>
      <c r="E193" s="113">
        <v>99560.0</v>
      </c>
      <c r="F193" s="113">
        <v>1.0</v>
      </c>
      <c r="G193" s="113" t="e">
        <v>#N/A</v>
      </c>
      <c r="H193" s="102"/>
    </row>
    <row r="194">
      <c r="A194" s="109" t="s">
        <v>1108</v>
      </c>
      <c r="B194" s="110">
        <v>1.0</v>
      </c>
      <c r="C194" s="111">
        <v>9919.0</v>
      </c>
      <c r="D194" s="112">
        <v>117112.0</v>
      </c>
      <c r="E194" s="113">
        <v>99560.0</v>
      </c>
      <c r="F194" s="113">
        <v>1.0</v>
      </c>
      <c r="G194" s="113">
        <v>192.0</v>
      </c>
      <c r="H194" s="102"/>
    </row>
    <row r="195">
      <c r="A195" s="109" t="s">
        <v>214</v>
      </c>
      <c r="B195" s="110">
        <v>1.0</v>
      </c>
      <c r="C195" s="111">
        <v>9877.0</v>
      </c>
      <c r="D195" s="112">
        <v>102301.0</v>
      </c>
      <c r="E195" s="113">
        <v>99560.0</v>
      </c>
      <c r="F195" s="113">
        <v>4.0</v>
      </c>
      <c r="G195" s="113" t="e">
        <v>#N/A</v>
      </c>
      <c r="H195" s="102"/>
    </row>
    <row r="196">
      <c r="A196" s="109">
        <v>117204.0</v>
      </c>
      <c r="B196" s="110">
        <v>1.0</v>
      </c>
      <c r="C196" s="111">
        <v>9919.0</v>
      </c>
      <c r="D196" s="112">
        <v>117201.0</v>
      </c>
      <c r="E196" s="113">
        <v>99560.0</v>
      </c>
      <c r="F196" s="113">
        <v>4.0</v>
      </c>
      <c r="G196" s="113">
        <v>192.0</v>
      </c>
      <c r="H196" s="102"/>
    </row>
    <row r="197">
      <c r="A197" s="109">
        <v>117255.0</v>
      </c>
      <c r="B197" s="110" t="s">
        <v>2904</v>
      </c>
      <c r="C197" s="111">
        <v>97010.0</v>
      </c>
      <c r="D197" s="112">
        <v>117201.0</v>
      </c>
      <c r="E197" s="113">
        <v>99521.0</v>
      </c>
      <c r="F197" s="113">
        <v>55.0</v>
      </c>
      <c r="G197" s="113">
        <v>4.0</v>
      </c>
      <c r="H197" s="102"/>
    </row>
    <row r="198">
      <c r="A198" s="109" t="s">
        <v>1114</v>
      </c>
      <c r="B198" s="110">
        <v>1.0</v>
      </c>
      <c r="C198" s="111">
        <v>9877.0</v>
      </c>
      <c r="D198" s="112">
        <v>117301.0</v>
      </c>
      <c r="E198" s="113">
        <v>99560.0</v>
      </c>
      <c r="F198" s="113">
        <v>4.0</v>
      </c>
      <c r="G198" s="113" t="e">
        <v>#N/A</v>
      </c>
      <c r="H198" s="102"/>
    </row>
    <row r="199">
      <c r="A199" s="109" t="s">
        <v>1119</v>
      </c>
      <c r="B199" s="110">
        <v>1.0</v>
      </c>
      <c r="C199" s="111">
        <v>9877.0</v>
      </c>
      <c r="D199" s="112">
        <v>117301.0</v>
      </c>
      <c r="E199" s="113">
        <v>99560.0</v>
      </c>
      <c r="F199" s="113">
        <v>1.0</v>
      </c>
      <c r="G199" s="113" t="e">
        <v>#N/A</v>
      </c>
      <c r="H199" s="102"/>
    </row>
    <row r="200">
      <c r="A200" s="109" t="s">
        <v>1121</v>
      </c>
      <c r="B200" s="110">
        <v>1.0</v>
      </c>
      <c r="C200" s="111">
        <v>9919.0</v>
      </c>
      <c r="D200" s="112">
        <v>117301.0</v>
      </c>
      <c r="E200" s="113">
        <v>99560.0</v>
      </c>
      <c r="F200" s="113">
        <v>1.0</v>
      </c>
      <c r="G200" s="113">
        <v>192.0</v>
      </c>
      <c r="H200" s="102"/>
    </row>
    <row r="201">
      <c r="A201" s="109" t="s">
        <v>1123</v>
      </c>
      <c r="B201" s="110">
        <v>1.0</v>
      </c>
      <c r="C201" s="111">
        <v>9877.0</v>
      </c>
      <c r="D201" s="112">
        <v>117301.0</v>
      </c>
      <c r="E201" s="113">
        <v>99560.0</v>
      </c>
      <c r="F201" s="113">
        <v>4.0</v>
      </c>
      <c r="G201" s="113">
        <v>48.0</v>
      </c>
      <c r="H201" s="102"/>
    </row>
    <row r="202">
      <c r="A202" s="109">
        <v>117504.0</v>
      </c>
      <c r="B202" s="110">
        <v>1.0</v>
      </c>
      <c r="C202" s="111">
        <v>9919.0</v>
      </c>
      <c r="D202" s="112">
        <v>182401.0</v>
      </c>
      <c r="E202" s="113">
        <v>99560.0</v>
      </c>
      <c r="F202" s="113">
        <v>4.0</v>
      </c>
      <c r="G202" s="113">
        <v>192.0</v>
      </c>
      <c r="H202" s="102"/>
    </row>
    <row r="203">
      <c r="A203" s="109" t="s">
        <v>1127</v>
      </c>
      <c r="B203" s="110">
        <v>1.0</v>
      </c>
      <c r="C203" s="111">
        <v>9877.0</v>
      </c>
      <c r="D203" s="112">
        <v>182401.0</v>
      </c>
      <c r="E203" s="113">
        <v>99560.0</v>
      </c>
      <c r="F203" s="113">
        <v>1.0</v>
      </c>
      <c r="G203" s="113">
        <v>192.0</v>
      </c>
      <c r="H203" s="102"/>
    </row>
    <row r="204">
      <c r="A204" s="109" t="s">
        <v>1129</v>
      </c>
      <c r="B204" s="110">
        <v>1.0</v>
      </c>
      <c r="C204" s="111">
        <v>9919.0</v>
      </c>
      <c r="D204" s="112" t="s">
        <v>1130</v>
      </c>
      <c r="E204" s="113">
        <v>99560.0</v>
      </c>
      <c r="F204" s="113">
        <v>1.0</v>
      </c>
      <c r="G204" s="113">
        <v>192.0</v>
      </c>
      <c r="H204" s="102"/>
    </row>
    <row r="205">
      <c r="A205" s="109" t="s">
        <v>1132</v>
      </c>
      <c r="B205" s="110">
        <v>1.0</v>
      </c>
      <c r="C205" s="111">
        <v>9919.0</v>
      </c>
      <c r="D205" s="112" t="s">
        <v>1130</v>
      </c>
      <c r="E205" s="113">
        <v>99560.0</v>
      </c>
      <c r="F205" s="113">
        <v>1.0</v>
      </c>
      <c r="G205" s="113" t="e">
        <v>#N/A</v>
      </c>
      <c r="H205" s="102"/>
    </row>
    <row r="206">
      <c r="A206" s="109" t="s">
        <v>1134</v>
      </c>
      <c r="B206" s="110">
        <v>1.0</v>
      </c>
      <c r="C206" s="111">
        <v>9877.0</v>
      </c>
      <c r="D206" s="112">
        <v>117901.0</v>
      </c>
      <c r="E206" s="113">
        <v>99560.0</v>
      </c>
      <c r="F206" s="113">
        <v>1.0</v>
      </c>
      <c r="G206" s="113" t="e">
        <v>#N/A</v>
      </c>
      <c r="H206" s="102"/>
    </row>
    <row r="207">
      <c r="A207" s="109">
        <v>118004.0</v>
      </c>
      <c r="B207" s="110">
        <v>1.0</v>
      </c>
      <c r="C207" s="111">
        <v>9919.0</v>
      </c>
      <c r="D207" s="112" t="s">
        <v>221</v>
      </c>
      <c r="E207" s="113">
        <v>99560.0</v>
      </c>
      <c r="F207" s="113">
        <v>4.0</v>
      </c>
      <c r="G207" s="113">
        <v>192.0</v>
      </c>
      <c r="H207" s="102"/>
    </row>
    <row r="208">
      <c r="A208" s="109" t="s">
        <v>1136</v>
      </c>
      <c r="B208" s="110">
        <v>1.0</v>
      </c>
      <c r="C208" s="111">
        <v>9919.0</v>
      </c>
      <c r="D208" s="112" t="s">
        <v>221</v>
      </c>
      <c r="E208" s="113">
        <v>99560.0</v>
      </c>
      <c r="F208" s="113">
        <v>1.0</v>
      </c>
      <c r="G208" s="113">
        <v>192.0</v>
      </c>
      <c r="H208" s="102"/>
    </row>
    <row r="209">
      <c r="A209" s="109" t="s">
        <v>1138</v>
      </c>
      <c r="B209" s="110">
        <v>3.0</v>
      </c>
      <c r="C209" s="111">
        <v>98710.0</v>
      </c>
      <c r="D209" s="112">
        <v>118401.0</v>
      </c>
      <c r="E209" s="113">
        <v>99560.0</v>
      </c>
      <c r="F209" s="113">
        <v>0.5</v>
      </c>
      <c r="G209" s="113">
        <v>400.0</v>
      </c>
      <c r="H209" s="102"/>
    </row>
    <row r="210">
      <c r="A210" s="109" t="s">
        <v>1141</v>
      </c>
      <c r="B210" s="110">
        <v>1.0</v>
      </c>
      <c r="C210" s="111">
        <v>9919.0</v>
      </c>
      <c r="D210" s="112">
        <v>118801.0</v>
      </c>
      <c r="E210" s="113">
        <v>99590.0</v>
      </c>
      <c r="F210" s="113">
        <v>1.0</v>
      </c>
      <c r="G210" s="113" t="e">
        <v>#N/A</v>
      </c>
      <c r="H210" s="102"/>
    </row>
    <row r="211">
      <c r="A211" s="109" t="s">
        <v>1145</v>
      </c>
      <c r="B211" s="110">
        <v>1.0</v>
      </c>
      <c r="C211" s="111">
        <v>9919.0</v>
      </c>
      <c r="D211" s="112">
        <v>118801.0</v>
      </c>
      <c r="E211" s="113">
        <v>99590.0</v>
      </c>
      <c r="F211" s="113">
        <v>1.0</v>
      </c>
      <c r="G211" s="113">
        <v>192.0</v>
      </c>
      <c r="H211" s="102"/>
    </row>
    <row r="212">
      <c r="A212" s="109" t="s">
        <v>1147</v>
      </c>
      <c r="B212" s="110">
        <v>1.0</v>
      </c>
      <c r="C212" s="111">
        <v>9877.0</v>
      </c>
      <c r="D212" s="112">
        <v>118801.0</v>
      </c>
      <c r="E212" s="113">
        <v>99590.0</v>
      </c>
      <c r="F212" s="113">
        <v>1.0</v>
      </c>
      <c r="G212" s="113">
        <v>192.0</v>
      </c>
      <c r="H212" s="102"/>
    </row>
    <row r="213">
      <c r="A213" s="109" t="s">
        <v>1143</v>
      </c>
      <c r="B213" s="110" t="s">
        <v>2904</v>
      </c>
      <c r="C213" s="111">
        <v>97010.0</v>
      </c>
      <c r="D213" s="112">
        <v>118801.0</v>
      </c>
      <c r="E213" s="113">
        <v>99521.0</v>
      </c>
      <c r="F213" s="113">
        <v>1.0</v>
      </c>
      <c r="G213" s="113" t="e">
        <v>#N/A</v>
      </c>
      <c r="H213" s="102"/>
    </row>
    <row r="214">
      <c r="A214" s="109" t="s">
        <v>1150</v>
      </c>
      <c r="B214" s="110">
        <v>1.0</v>
      </c>
      <c r="C214" s="111">
        <v>9919.0</v>
      </c>
      <c r="D214" s="112">
        <v>118902.0</v>
      </c>
      <c r="E214" s="113">
        <v>99560.0</v>
      </c>
      <c r="F214" s="113">
        <v>1.0</v>
      </c>
      <c r="G214" s="113">
        <v>192.0</v>
      </c>
      <c r="H214" s="102"/>
    </row>
    <row r="215">
      <c r="A215" s="109" t="s">
        <v>1154</v>
      </c>
      <c r="B215" s="110">
        <v>3.0</v>
      </c>
      <c r="C215" s="111">
        <v>98710.0</v>
      </c>
      <c r="D215" s="112">
        <v>119101.0</v>
      </c>
      <c r="E215" s="113">
        <v>99560.0</v>
      </c>
      <c r="F215" s="113">
        <v>0.5</v>
      </c>
      <c r="G215" s="113">
        <v>400.0</v>
      </c>
      <c r="H215" s="102"/>
    </row>
    <row r="216">
      <c r="A216" s="109" t="s">
        <v>1156</v>
      </c>
      <c r="B216" s="110">
        <v>5.0</v>
      </c>
      <c r="C216" s="111" t="s">
        <v>3717</v>
      </c>
      <c r="D216" s="112">
        <v>119201.0</v>
      </c>
      <c r="E216" s="113" t="s">
        <v>565</v>
      </c>
      <c r="F216" s="113">
        <v>5.0</v>
      </c>
      <c r="G216" s="113" t="e">
        <v>#N/A</v>
      </c>
      <c r="H216" s="102"/>
    </row>
    <row r="217">
      <c r="A217" s="109" t="s">
        <v>1158</v>
      </c>
      <c r="B217" s="110" t="s">
        <v>2904</v>
      </c>
      <c r="C217" s="111">
        <v>9715.0</v>
      </c>
      <c r="D217" s="112">
        <v>119201.0</v>
      </c>
      <c r="E217" s="113">
        <v>99521.0</v>
      </c>
      <c r="F217" s="113">
        <v>15.0</v>
      </c>
      <c r="G217" s="113" t="e">
        <v>#N/A</v>
      </c>
      <c r="H217" s="102"/>
    </row>
    <row r="218">
      <c r="A218" s="109" t="s">
        <v>1162</v>
      </c>
      <c r="B218" s="110" t="s">
        <v>2904</v>
      </c>
      <c r="C218" s="111">
        <v>9703.0</v>
      </c>
      <c r="D218" s="112">
        <v>119201.0</v>
      </c>
      <c r="E218" s="113">
        <v>99521.0</v>
      </c>
      <c r="F218" s="113">
        <v>55.0</v>
      </c>
      <c r="G218" s="113" t="e">
        <v>#N/A</v>
      </c>
      <c r="H218" s="102"/>
    </row>
    <row r="219">
      <c r="A219" s="109">
        <v>119304.0</v>
      </c>
      <c r="B219" s="110">
        <v>1.0</v>
      </c>
      <c r="C219" s="111">
        <v>9919.0</v>
      </c>
      <c r="D219" s="112">
        <v>118902.0</v>
      </c>
      <c r="E219" s="113">
        <v>99560.0</v>
      </c>
      <c r="F219" s="113">
        <v>4.0</v>
      </c>
      <c r="G219" s="113">
        <v>192.0</v>
      </c>
      <c r="H219" s="102"/>
    </row>
    <row r="220">
      <c r="A220" s="109" t="s">
        <v>1164</v>
      </c>
      <c r="B220" s="110">
        <v>1.0</v>
      </c>
      <c r="C220" s="111">
        <v>9877.0</v>
      </c>
      <c r="D220" s="112">
        <v>118902.0</v>
      </c>
      <c r="E220" s="113">
        <v>99560.0</v>
      </c>
      <c r="F220" s="113">
        <v>1.0</v>
      </c>
      <c r="G220" s="113" t="e">
        <v>#N/A</v>
      </c>
      <c r="H220" s="102"/>
    </row>
    <row r="221">
      <c r="A221" s="109" t="s">
        <v>1166</v>
      </c>
      <c r="B221" s="110">
        <v>1.0</v>
      </c>
      <c r="C221" s="111">
        <v>9877.0</v>
      </c>
      <c r="D221" s="112">
        <v>118902.0</v>
      </c>
      <c r="E221" s="113">
        <v>99560.0</v>
      </c>
      <c r="F221" s="113">
        <v>1.0</v>
      </c>
      <c r="G221" s="113">
        <v>192.0</v>
      </c>
      <c r="H221" s="102"/>
    </row>
    <row r="222">
      <c r="A222" s="109" t="s">
        <v>1168</v>
      </c>
      <c r="B222" s="110">
        <v>1.0</v>
      </c>
      <c r="C222" s="111">
        <v>9877.0</v>
      </c>
      <c r="D222" s="112">
        <v>118902.0</v>
      </c>
      <c r="E222" s="113">
        <v>99560.0</v>
      </c>
      <c r="F222" s="113">
        <v>1.0</v>
      </c>
      <c r="G222" s="113" t="e">
        <v>#N/A</v>
      </c>
      <c r="H222" s="102"/>
    </row>
    <row r="223">
      <c r="A223" s="109" t="s">
        <v>1170</v>
      </c>
      <c r="B223" s="110">
        <v>1.0</v>
      </c>
      <c r="C223" s="111">
        <v>9877.0</v>
      </c>
      <c r="D223" s="112">
        <v>118902.0</v>
      </c>
      <c r="E223" s="113">
        <v>99560.0</v>
      </c>
      <c r="F223" s="113">
        <v>1.0</v>
      </c>
      <c r="G223" s="113">
        <v>192.0</v>
      </c>
      <c r="H223" s="102"/>
    </row>
    <row r="224">
      <c r="A224" s="109" t="s">
        <v>1174</v>
      </c>
      <c r="B224" s="110">
        <v>1.0</v>
      </c>
      <c r="C224" s="111">
        <v>9877.0</v>
      </c>
      <c r="D224" s="112">
        <v>118902.0</v>
      </c>
      <c r="E224" s="113">
        <v>99560.0</v>
      </c>
      <c r="F224" s="113">
        <v>4.0</v>
      </c>
      <c r="G224" s="113">
        <v>48.0</v>
      </c>
      <c r="H224" s="102"/>
    </row>
    <row r="225">
      <c r="A225" s="109" t="s">
        <v>1176</v>
      </c>
      <c r="B225" s="110">
        <v>5.0</v>
      </c>
      <c r="C225" s="111" t="s">
        <v>3717</v>
      </c>
      <c r="D225" s="112">
        <v>118902.0</v>
      </c>
      <c r="E225" s="113" t="s">
        <v>565</v>
      </c>
      <c r="F225" s="113">
        <v>5.0</v>
      </c>
      <c r="G225" s="113" t="e">
        <v>#N/A</v>
      </c>
      <c r="H225" s="102"/>
    </row>
    <row r="226">
      <c r="A226" s="109" t="s">
        <v>1180</v>
      </c>
      <c r="B226" s="110">
        <v>5.0</v>
      </c>
      <c r="C226" s="111" t="s">
        <v>556</v>
      </c>
      <c r="D226" s="112">
        <v>118902.0</v>
      </c>
      <c r="E226" s="113" t="s">
        <v>565</v>
      </c>
      <c r="F226" s="113">
        <v>5.0</v>
      </c>
      <c r="G226" s="113" t="e">
        <v>#N/A</v>
      </c>
      <c r="H226" s="102"/>
    </row>
    <row r="227">
      <c r="A227" s="109" t="s">
        <v>1178</v>
      </c>
      <c r="B227" s="110">
        <v>5.0</v>
      </c>
      <c r="C227" s="111" t="s">
        <v>3717</v>
      </c>
      <c r="D227" s="112">
        <v>118902.0</v>
      </c>
      <c r="E227" s="113" t="s">
        <v>565</v>
      </c>
      <c r="F227" s="113">
        <v>5.0</v>
      </c>
      <c r="G227" s="113" t="e">
        <v>#N/A</v>
      </c>
      <c r="H227" s="102"/>
    </row>
    <row r="228">
      <c r="A228" s="109" t="s">
        <v>1182</v>
      </c>
      <c r="B228" s="110">
        <v>5.0</v>
      </c>
      <c r="C228" s="111" t="s">
        <v>3717</v>
      </c>
      <c r="D228" s="112">
        <v>118902.0</v>
      </c>
      <c r="E228" s="113" t="s">
        <v>565</v>
      </c>
      <c r="F228" s="113">
        <v>5.0</v>
      </c>
      <c r="G228" s="113">
        <v>36.0</v>
      </c>
      <c r="H228" s="102"/>
    </row>
    <row r="229">
      <c r="A229" s="109" t="s">
        <v>1184</v>
      </c>
      <c r="B229" s="110" t="s">
        <v>2904</v>
      </c>
      <c r="C229" s="111">
        <v>97010.0</v>
      </c>
      <c r="D229" s="112">
        <v>118902.0</v>
      </c>
      <c r="E229" s="113">
        <v>99521.0</v>
      </c>
      <c r="F229" s="113">
        <v>1.0</v>
      </c>
      <c r="G229" s="113" t="e">
        <v>#N/A</v>
      </c>
      <c r="H229" s="102"/>
    </row>
    <row r="230">
      <c r="A230" s="109" t="s">
        <v>1186</v>
      </c>
      <c r="B230" s="110" t="s">
        <v>2904</v>
      </c>
      <c r="C230" s="111">
        <v>97010.0</v>
      </c>
      <c r="D230" s="112">
        <v>118902.0</v>
      </c>
      <c r="E230" s="113">
        <v>99521.0</v>
      </c>
      <c r="F230" s="113">
        <v>55.0</v>
      </c>
      <c r="G230" s="113" t="e">
        <v>#N/A</v>
      </c>
      <c r="H230" s="102"/>
    </row>
    <row r="231">
      <c r="A231" s="109" t="s">
        <v>1172</v>
      </c>
      <c r="B231" s="110" t="s">
        <v>2904</v>
      </c>
      <c r="C231" s="111">
        <v>9703.0</v>
      </c>
      <c r="D231" s="112">
        <v>118902.0</v>
      </c>
      <c r="E231" s="113">
        <v>99521.0</v>
      </c>
      <c r="F231" s="113">
        <v>55.0</v>
      </c>
      <c r="G231" s="113" t="e">
        <v>#N/A</v>
      </c>
      <c r="H231" s="102"/>
    </row>
    <row r="232">
      <c r="A232" s="109" t="s">
        <v>1190</v>
      </c>
      <c r="B232" s="110">
        <v>5.0</v>
      </c>
      <c r="C232" s="111" t="s">
        <v>3717</v>
      </c>
      <c r="D232" s="112">
        <v>119401.0</v>
      </c>
      <c r="E232" s="113" t="s">
        <v>565</v>
      </c>
      <c r="F232" s="113">
        <v>5.0</v>
      </c>
      <c r="G232" s="113" t="e">
        <v>#N/A</v>
      </c>
      <c r="H232" s="102"/>
    </row>
    <row r="233">
      <c r="A233" s="109" t="s">
        <v>1192</v>
      </c>
      <c r="B233" s="110">
        <v>5.0</v>
      </c>
      <c r="C233" s="111" t="s">
        <v>3717</v>
      </c>
      <c r="D233" s="112">
        <v>119401.0</v>
      </c>
      <c r="E233" s="113" t="s">
        <v>565</v>
      </c>
      <c r="F233" s="113">
        <v>5.0</v>
      </c>
      <c r="G233" s="113" t="e">
        <v>#N/A</v>
      </c>
      <c r="H233" s="102"/>
    </row>
    <row r="234">
      <c r="A234" s="109" t="s">
        <v>1194</v>
      </c>
      <c r="B234" s="110" t="s">
        <v>2904</v>
      </c>
      <c r="C234" s="111">
        <v>9715.0</v>
      </c>
      <c r="D234" s="112">
        <v>119401.0</v>
      </c>
      <c r="E234" s="113">
        <v>99521.0</v>
      </c>
      <c r="F234" s="113">
        <v>15.0</v>
      </c>
      <c r="G234" s="113" t="e">
        <v>#N/A</v>
      </c>
      <c r="H234" s="102"/>
    </row>
    <row r="235">
      <c r="A235" s="109" t="s">
        <v>1197</v>
      </c>
      <c r="B235" s="110" t="s">
        <v>2904</v>
      </c>
      <c r="C235" s="111">
        <v>9715.0</v>
      </c>
      <c r="D235" s="112">
        <v>119401.0</v>
      </c>
      <c r="E235" s="113">
        <v>99521.0</v>
      </c>
      <c r="F235" s="113">
        <v>15.0</v>
      </c>
      <c r="G235" s="113" t="e">
        <v>#N/A</v>
      </c>
      <c r="H235" s="102"/>
    </row>
    <row r="236">
      <c r="A236" s="109" t="s">
        <v>1199</v>
      </c>
      <c r="B236" s="110" t="s">
        <v>2904</v>
      </c>
      <c r="C236" s="111">
        <v>9703.0</v>
      </c>
      <c r="D236" s="112">
        <v>119401.0</v>
      </c>
      <c r="E236" s="113">
        <v>99521.0</v>
      </c>
      <c r="F236" s="113">
        <v>55.0</v>
      </c>
      <c r="G236" s="113" t="e">
        <v>#N/A</v>
      </c>
      <c r="H236" s="102"/>
    </row>
    <row r="237">
      <c r="A237" s="109" t="s">
        <v>1201</v>
      </c>
      <c r="B237" s="110" t="s">
        <v>2904</v>
      </c>
      <c r="C237" s="111">
        <v>9703.0</v>
      </c>
      <c r="D237" s="112">
        <v>119401.0</v>
      </c>
      <c r="E237" s="113">
        <v>99521.0</v>
      </c>
      <c r="F237" s="113">
        <v>55.0</v>
      </c>
      <c r="G237" s="113" t="e">
        <v>#N/A</v>
      </c>
      <c r="H237" s="102"/>
    </row>
    <row r="238">
      <c r="A238" s="109" t="s">
        <v>1203</v>
      </c>
      <c r="B238" s="110">
        <v>5.0</v>
      </c>
      <c r="C238" s="111" t="s">
        <v>3717</v>
      </c>
      <c r="D238" s="112">
        <v>119501.0</v>
      </c>
      <c r="E238" s="113" t="s">
        <v>565</v>
      </c>
      <c r="F238" s="113">
        <v>5.0</v>
      </c>
      <c r="G238" s="113" t="e">
        <v>#N/A</v>
      </c>
      <c r="H238" s="102"/>
    </row>
    <row r="239">
      <c r="A239" s="109" t="s">
        <v>1206</v>
      </c>
      <c r="B239" s="110">
        <v>5.0</v>
      </c>
      <c r="C239" s="111" t="s">
        <v>3717</v>
      </c>
      <c r="D239" s="112">
        <v>119501.0</v>
      </c>
      <c r="E239" s="113" t="s">
        <v>565</v>
      </c>
      <c r="F239" s="113">
        <v>5.0</v>
      </c>
      <c r="G239" s="113" t="e">
        <v>#N/A</v>
      </c>
      <c r="H239" s="102"/>
    </row>
    <row r="240">
      <c r="A240" s="109" t="s">
        <v>1208</v>
      </c>
      <c r="B240" s="110" t="s">
        <v>2904</v>
      </c>
      <c r="C240" s="111">
        <v>9715.0</v>
      </c>
      <c r="D240" s="112">
        <v>119501.0</v>
      </c>
      <c r="E240" s="113">
        <v>99521.0</v>
      </c>
      <c r="F240" s="113">
        <v>15.0</v>
      </c>
      <c r="G240" s="113" t="e">
        <v>#N/A</v>
      </c>
      <c r="H240" s="102"/>
    </row>
    <row r="241">
      <c r="A241" s="109">
        <v>119604.0</v>
      </c>
      <c r="B241" s="110">
        <v>1.0</v>
      </c>
      <c r="C241" s="111">
        <v>9919.0</v>
      </c>
      <c r="D241" s="112">
        <v>119601.0</v>
      </c>
      <c r="E241" s="113">
        <v>99560.0</v>
      </c>
      <c r="F241" s="113">
        <v>4.0</v>
      </c>
      <c r="G241" s="113">
        <v>192.0</v>
      </c>
      <c r="H241" s="102"/>
    </row>
    <row r="242">
      <c r="A242" s="109" t="s">
        <v>1222</v>
      </c>
      <c r="B242" s="110">
        <v>1.0</v>
      </c>
      <c r="C242" s="111">
        <v>9877.0</v>
      </c>
      <c r="D242" s="112">
        <v>119602.0</v>
      </c>
      <c r="E242" s="113">
        <v>99560.0</v>
      </c>
      <c r="F242" s="113">
        <v>4.0</v>
      </c>
      <c r="G242" s="113" t="e">
        <v>#N/A</v>
      </c>
      <c r="H242" s="102"/>
    </row>
    <row r="243">
      <c r="A243" s="109" t="s">
        <v>1213</v>
      </c>
      <c r="B243" s="110">
        <v>1.0</v>
      </c>
      <c r="C243" s="111">
        <v>9877.0</v>
      </c>
      <c r="D243" s="112">
        <v>119601.0</v>
      </c>
      <c r="E243" s="113">
        <v>99560.0</v>
      </c>
      <c r="F243" s="113">
        <v>1.0</v>
      </c>
      <c r="G243" s="113" t="e">
        <v>#N/A</v>
      </c>
      <c r="H243" s="102"/>
    </row>
    <row r="244">
      <c r="A244" s="109" t="s">
        <v>3726</v>
      </c>
      <c r="B244" s="110">
        <v>1.0</v>
      </c>
      <c r="C244" s="111">
        <v>9919.0</v>
      </c>
      <c r="D244" s="112">
        <v>119601.0</v>
      </c>
      <c r="E244" s="113">
        <v>99560.0</v>
      </c>
      <c r="F244" s="113">
        <v>4.0</v>
      </c>
      <c r="G244" s="113" t="e">
        <v>#N/A</v>
      </c>
      <c r="H244" s="102"/>
    </row>
    <row r="245">
      <c r="A245" s="109" t="s">
        <v>1215</v>
      </c>
      <c r="B245" s="110">
        <v>1.0</v>
      </c>
      <c r="C245" s="111">
        <v>9919.0</v>
      </c>
      <c r="D245" s="112">
        <v>119601.0</v>
      </c>
      <c r="E245" s="113">
        <v>99560.0</v>
      </c>
      <c r="F245" s="113">
        <v>1.0</v>
      </c>
      <c r="G245" s="113">
        <v>192.0</v>
      </c>
      <c r="H245" s="102"/>
    </row>
    <row r="246">
      <c r="A246" s="109" t="s">
        <v>1220</v>
      </c>
      <c r="B246" s="110">
        <v>1.0</v>
      </c>
      <c r="C246" s="111">
        <v>9877.0</v>
      </c>
      <c r="D246" s="112">
        <v>119601.0</v>
      </c>
      <c r="E246" s="113">
        <v>99560.0</v>
      </c>
      <c r="F246" s="113">
        <v>1.0</v>
      </c>
      <c r="G246" s="113">
        <v>192.0</v>
      </c>
      <c r="H246" s="102"/>
    </row>
    <row r="247">
      <c r="A247" s="109" t="s">
        <v>1217</v>
      </c>
      <c r="B247" s="110">
        <v>1.0</v>
      </c>
      <c r="C247" s="111">
        <v>9877.0</v>
      </c>
      <c r="D247" s="112">
        <v>119601.0</v>
      </c>
      <c r="E247" s="113">
        <v>99560.0</v>
      </c>
      <c r="F247" s="113">
        <v>1.0</v>
      </c>
      <c r="G247" s="113">
        <v>192.0</v>
      </c>
      <c r="H247" s="102"/>
    </row>
    <row r="248">
      <c r="A248" s="109">
        <v>119605.0</v>
      </c>
      <c r="B248" s="110">
        <v>5.0</v>
      </c>
      <c r="C248" s="111" t="s">
        <v>556</v>
      </c>
      <c r="D248" s="112">
        <v>119601.0</v>
      </c>
      <c r="E248" s="113" t="s">
        <v>565</v>
      </c>
      <c r="F248" s="113">
        <v>5.0</v>
      </c>
      <c r="G248" s="113">
        <v>36.0</v>
      </c>
      <c r="H248" s="102"/>
    </row>
    <row r="249">
      <c r="A249" s="109" t="s">
        <v>1227</v>
      </c>
      <c r="B249" s="110">
        <v>5.0</v>
      </c>
      <c r="C249" s="111" t="s">
        <v>3717</v>
      </c>
      <c r="D249" s="112">
        <v>119602.0</v>
      </c>
      <c r="E249" s="113" t="s">
        <v>565</v>
      </c>
      <c r="F249" s="113">
        <v>5.0</v>
      </c>
      <c r="G249" s="113" t="e">
        <v>#N/A</v>
      </c>
      <c r="H249" s="102"/>
    </row>
    <row r="250">
      <c r="A250" s="109" t="s">
        <v>1229</v>
      </c>
      <c r="B250" s="110">
        <v>5.0</v>
      </c>
      <c r="C250" s="111" t="s">
        <v>3717</v>
      </c>
      <c r="D250" s="112">
        <v>119603.0</v>
      </c>
      <c r="E250" s="113" t="s">
        <v>565</v>
      </c>
      <c r="F250" s="113">
        <v>5.0</v>
      </c>
      <c r="G250" s="113" t="e">
        <v>#N/A</v>
      </c>
      <c r="H250" s="102"/>
    </row>
    <row r="251">
      <c r="A251" s="109" t="s">
        <v>1231</v>
      </c>
      <c r="B251" s="110">
        <v>5.0</v>
      </c>
      <c r="C251" s="111" t="s">
        <v>3717</v>
      </c>
      <c r="D251" s="112">
        <v>1196004.0</v>
      </c>
      <c r="E251" s="113" t="s">
        <v>565</v>
      </c>
      <c r="F251" s="113">
        <v>5.0</v>
      </c>
      <c r="G251" s="113" t="e">
        <v>#N/A</v>
      </c>
      <c r="H251" s="102"/>
    </row>
    <row r="252">
      <c r="A252" s="109" t="s">
        <v>1233</v>
      </c>
      <c r="B252" s="110">
        <v>5.0</v>
      </c>
      <c r="C252" s="111" t="s">
        <v>3717</v>
      </c>
      <c r="D252" s="112">
        <v>119601.0</v>
      </c>
      <c r="E252" s="113" t="s">
        <v>565</v>
      </c>
      <c r="F252" s="113">
        <v>5.0</v>
      </c>
      <c r="G252" s="113" t="e">
        <v>#N/A</v>
      </c>
      <c r="H252" s="102"/>
    </row>
    <row r="253">
      <c r="A253" s="109" t="s">
        <v>1224</v>
      </c>
      <c r="B253" s="110">
        <v>5.0</v>
      </c>
      <c r="C253" s="111" t="s">
        <v>3717</v>
      </c>
      <c r="D253" s="112">
        <v>119601.0</v>
      </c>
      <c r="E253" s="113" t="s">
        <v>565</v>
      </c>
      <c r="F253" s="113">
        <v>5.0</v>
      </c>
      <c r="G253" s="113" t="e">
        <v>#N/A</v>
      </c>
      <c r="H253" s="102"/>
    </row>
    <row r="254">
      <c r="A254" s="109" t="s">
        <v>1240</v>
      </c>
      <c r="B254" s="110" t="s">
        <v>2904</v>
      </c>
      <c r="C254" s="111">
        <v>9715.0</v>
      </c>
      <c r="D254" s="112">
        <v>119602.0</v>
      </c>
      <c r="E254" s="113">
        <v>99521.0</v>
      </c>
      <c r="F254" s="113">
        <v>15.0</v>
      </c>
      <c r="G254" s="113" t="e">
        <v>#N/A</v>
      </c>
      <c r="H254" s="102"/>
    </row>
    <row r="255">
      <c r="A255" s="109" t="s">
        <v>1246</v>
      </c>
      <c r="B255" s="110" t="s">
        <v>2904</v>
      </c>
      <c r="C255" s="111">
        <v>9715.0</v>
      </c>
      <c r="D255" s="112">
        <v>119603.0</v>
      </c>
      <c r="E255" s="113">
        <v>99521.0</v>
      </c>
      <c r="F255" s="113">
        <v>15.0</v>
      </c>
      <c r="G255" s="113" t="e">
        <v>#N/A</v>
      </c>
      <c r="H255" s="102"/>
    </row>
    <row r="256">
      <c r="A256" s="109" t="s">
        <v>1251</v>
      </c>
      <c r="B256" s="110" t="s">
        <v>2904</v>
      </c>
      <c r="C256" s="111">
        <v>9715.0</v>
      </c>
      <c r="D256" s="112">
        <v>1196004.0</v>
      </c>
      <c r="E256" s="113">
        <v>99521.0</v>
      </c>
      <c r="F256" s="113">
        <v>15.0</v>
      </c>
      <c r="G256" s="113" t="e">
        <v>#N/A</v>
      </c>
      <c r="H256" s="102"/>
    </row>
    <row r="257">
      <c r="A257" s="109" t="s">
        <v>1244</v>
      </c>
      <c r="B257" s="110" t="s">
        <v>2904</v>
      </c>
      <c r="C257" s="111">
        <v>9715.0</v>
      </c>
      <c r="D257" s="112">
        <v>119601.0</v>
      </c>
      <c r="E257" s="113">
        <v>99521.0</v>
      </c>
      <c r="F257" s="113">
        <v>15.0</v>
      </c>
      <c r="G257" s="113" t="e">
        <v>#N/A</v>
      </c>
      <c r="H257" s="102"/>
    </row>
    <row r="258">
      <c r="A258" s="109">
        <v>119655.0</v>
      </c>
      <c r="B258" s="110" t="s">
        <v>2904</v>
      </c>
      <c r="C258" s="111">
        <v>97010.0</v>
      </c>
      <c r="D258" s="112">
        <v>119601.0</v>
      </c>
      <c r="E258" s="113">
        <v>99521.0</v>
      </c>
      <c r="F258" s="113">
        <v>55.0</v>
      </c>
      <c r="G258" s="113" t="e">
        <v>#N/A</v>
      </c>
      <c r="H258" s="102"/>
    </row>
    <row r="259">
      <c r="A259" s="109" t="s">
        <v>1249</v>
      </c>
      <c r="B259" s="110" t="s">
        <v>2904</v>
      </c>
      <c r="C259" s="111">
        <v>9703.0</v>
      </c>
      <c r="D259" s="112">
        <v>119602.0</v>
      </c>
      <c r="E259" s="113">
        <v>99521.0</v>
      </c>
      <c r="F259" s="113">
        <v>55.0</v>
      </c>
      <c r="G259" s="113" t="e">
        <v>#N/A</v>
      </c>
      <c r="H259" s="102"/>
    </row>
    <row r="260">
      <c r="A260" s="109" t="s">
        <v>1247</v>
      </c>
      <c r="B260" s="110" t="s">
        <v>2904</v>
      </c>
      <c r="C260" s="111">
        <v>9703.0</v>
      </c>
      <c r="D260" s="112">
        <v>119603.0</v>
      </c>
      <c r="E260" s="113">
        <v>99521.0</v>
      </c>
      <c r="F260" s="113">
        <v>55.0</v>
      </c>
      <c r="G260" s="113" t="e">
        <v>#N/A</v>
      </c>
      <c r="H260" s="102"/>
    </row>
    <row r="261">
      <c r="A261" s="109" t="s">
        <v>1253</v>
      </c>
      <c r="B261" s="110" t="s">
        <v>2904</v>
      </c>
      <c r="C261" s="111">
        <v>9703.0</v>
      </c>
      <c r="D261" s="112">
        <v>1196004.0</v>
      </c>
      <c r="E261" s="113">
        <v>99521.0</v>
      </c>
      <c r="F261" s="113">
        <v>55.0</v>
      </c>
      <c r="G261" s="113" t="e">
        <v>#N/A</v>
      </c>
      <c r="H261" s="102"/>
    </row>
    <row r="262">
      <c r="A262" s="109" t="s">
        <v>1255</v>
      </c>
      <c r="B262" s="110" t="s">
        <v>2904</v>
      </c>
      <c r="C262" s="111">
        <v>9703.0</v>
      </c>
      <c r="D262" s="112">
        <v>119601.0</v>
      </c>
      <c r="E262" s="113">
        <v>99521.0</v>
      </c>
      <c r="F262" s="113">
        <v>55.0</v>
      </c>
      <c r="G262" s="113" t="e">
        <v>#N/A</v>
      </c>
      <c r="H262" s="102"/>
    </row>
    <row r="263">
      <c r="A263" s="109" t="s">
        <v>1257</v>
      </c>
      <c r="B263" s="110" t="s">
        <v>2904</v>
      </c>
      <c r="C263" s="111">
        <v>9703.0</v>
      </c>
      <c r="D263" s="112">
        <v>119601.0</v>
      </c>
      <c r="E263" s="113">
        <v>99521.0</v>
      </c>
      <c r="F263" s="113">
        <v>55.0</v>
      </c>
      <c r="G263" s="113" t="e">
        <v>#N/A</v>
      </c>
      <c r="H263" s="102"/>
    </row>
    <row r="264">
      <c r="A264" s="109" t="s">
        <v>2932</v>
      </c>
      <c r="B264" s="110" t="s">
        <v>2904</v>
      </c>
      <c r="C264" s="111">
        <v>97010.0</v>
      </c>
      <c r="D264" s="112">
        <v>119601.0</v>
      </c>
      <c r="E264" s="113">
        <v>99521.0</v>
      </c>
      <c r="F264" s="113">
        <v>55.0</v>
      </c>
      <c r="G264" s="113" t="e">
        <v>#N/A</v>
      </c>
      <c r="H264" s="102"/>
    </row>
    <row r="265">
      <c r="A265" s="109" t="s">
        <v>1259</v>
      </c>
      <c r="B265" s="110">
        <v>5.0</v>
      </c>
      <c r="C265" s="111" t="s">
        <v>3717</v>
      </c>
      <c r="D265" s="112">
        <v>119701.0</v>
      </c>
      <c r="E265" s="113">
        <v>98050.0</v>
      </c>
      <c r="F265" s="113">
        <v>5.0</v>
      </c>
      <c r="G265" s="113" t="e">
        <v>#N/A</v>
      </c>
      <c r="H265" s="102"/>
    </row>
    <row r="266">
      <c r="A266" s="109" t="s">
        <v>1261</v>
      </c>
      <c r="B266" s="110" t="s">
        <v>2904</v>
      </c>
      <c r="C266" s="111">
        <v>9715.0</v>
      </c>
      <c r="D266" s="112">
        <v>119701.0</v>
      </c>
      <c r="E266" s="113">
        <v>99521.0</v>
      </c>
      <c r="F266" s="113">
        <v>15.0</v>
      </c>
      <c r="G266" s="113" t="e">
        <v>#N/A</v>
      </c>
      <c r="H266" s="102"/>
    </row>
    <row r="267">
      <c r="A267" s="109" t="s">
        <v>1263</v>
      </c>
      <c r="B267" s="110" t="s">
        <v>2904</v>
      </c>
      <c r="C267" s="111">
        <v>9703.0</v>
      </c>
      <c r="D267" s="112">
        <v>119701.0</v>
      </c>
      <c r="E267" s="113">
        <v>99521.0</v>
      </c>
      <c r="F267" s="113">
        <v>55.0</v>
      </c>
      <c r="G267" s="113" t="e">
        <v>#N/A</v>
      </c>
      <c r="H267" s="102"/>
    </row>
    <row r="268">
      <c r="A268" s="109" t="s">
        <v>1265</v>
      </c>
      <c r="B268" s="110">
        <v>5.0</v>
      </c>
      <c r="C268" s="111" t="s">
        <v>3717</v>
      </c>
      <c r="D268" s="112">
        <v>119801.0</v>
      </c>
      <c r="E268" s="113" t="s">
        <v>565</v>
      </c>
      <c r="F268" s="113">
        <v>5.0</v>
      </c>
      <c r="G268" s="113" t="e">
        <v>#N/A</v>
      </c>
      <c r="H268" s="102"/>
    </row>
    <row r="269">
      <c r="A269" s="109" t="s">
        <v>1267</v>
      </c>
      <c r="B269" s="110">
        <v>5.0</v>
      </c>
      <c r="C269" s="111" t="s">
        <v>3717</v>
      </c>
      <c r="D269" s="112">
        <v>119801.0</v>
      </c>
      <c r="E269" s="113" t="s">
        <v>565</v>
      </c>
      <c r="F269" s="113">
        <v>5.0</v>
      </c>
      <c r="G269" s="113" t="e">
        <v>#N/A</v>
      </c>
      <c r="H269" s="102"/>
    </row>
    <row r="270">
      <c r="A270" s="109" t="s">
        <v>1269</v>
      </c>
      <c r="B270" s="110" t="s">
        <v>2904</v>
      </c>
      <c r="C270" s="111">
        <v>9715.0</v>
      </c>
      <c r="D270" s="112">
        <v>119801.0</v>
      </c>
      <c r="E270" s="113">
        <v>99521.0</v>
      </c>
      <c r="F270" s="113">
        <v>15.0</v>
      </c>
      <c r="G270" s="113" t="e">
        <v>#N/A</v>
      </c>
      <c r="H270" s="102"/>
    </row>
    <row r="271">
      <c r="A271" s="109" t="s">
        <v>1271</v>
      </c>
      <c r="B271" s="110" t="s">
        <v>2904</v>
      </c>
      <c r="C271" s="111">
        <v>9715.0</v>
      </c>
      <c r="D271" s="112">
        <v>119801.0</v>
      </c>
      <c r="E271" s="113">
        <v>99521.0</v>
      </c>
      <c r="F271" s="113">
        <v>15.0</v>
      </c>
      <c r="G271" s="113" t="e">
        <v>#N/A</v>
      </c>
      <c r="H271" s="102"/>
    </row>
    <row r="272">
      <c r="A272" s="109" t="s">
        <v>1273</v>
      </c>
      <c r="B272" s="110" t="s">
        <v>2904</v>
      </c>
      <c r="C272" s="111">
        <v>9703.0</v>
      </c>
      <c r="D272" s="112">
        <v>119801.0</v>
      </c>
      <c r="E272" s="113">
        <v>99521.0</v>
      </c>
      <c r="F272" s="113">
        <v>55.0</v>
      </c>
      <c r="G272" s="113" t="e">
        <v>#N/A</v>
      </c>
      <c r="H272" s="102"/>
    </row>
    <row r="273">
      <c r="A273" s="109" t="s">
        <v>1275</v>
      </c>
      <c r="B273" s="110">
        <v>1.0</v>
      </c>
      <c r="C273" s="111">
        <v>9919.0</v>
      </c>
      <c r="D273" s="112">
        <v>120001.0</v>
      </c>
      <c r="E273" s="113">
        <v>99560.0</v>
      </c>
      <c r="F273" s="113">
        <v>1.0</v>
      </c>
      <c r="G273" s="113">
        <v>192.0</v>
      </c>
      <c r="H273" s="102"/>
    </row>
    <row r="274">
      <c r="A274" s="109">
        <v>120104.0</v>
      </c>
      <c r="B274" s="110">
        <v>1.0</v>
      </c>
      <c r="C274" s="111">
        <v>9919.0</v>
      </c>
      <c r="D274" s="112">
        <v>143201.0</v>
      </c>
      <c r="E274" s="113">
        <v>99590.0</v>
      </c>
      <c r="F274" s="113">
        <v>4.0</v>
      </c>
      <c r="G274" s="113">
        <v>192.0</v>
      </c>
      <c r="H274" s="102"/>
    </row>
    <row r="275">
      <c r="A275" s="109" t="s">
        <v>1277</v>
      </c>
      <c r="B275" s="110">
        <v>3.0</v>
      </c>
      <c r="C275" s="111">
        <v>98710.0</v>
      </c>
      <c r="D275" s="112">
        <v>143201.0</v>
      </c>
      <c r="E275" s="113">
        <v>99590.0</v>
      </c>
      <c r="F275" s="113">
        <v>0.5</v>
      </c>
      <c r="G275" s="113">
        <v>400.0</v>
      </c>
      <c r="H275" s="102"/>
    </row>
    <row r="276">
      <c r="A276" s="109" t="s">
        <v>1279</v>
      </c>
      <c r="B276" s="110">
        <v>1.0</v>
      </c>
      <c r="C276" s="111">
        <v>9919.0</v>
      </c>
      <c r="D276" s="112">
        <v>120201.0</v>
      </c>
      <c r="E276" s="113">
        <v>99560.0</v>
      </c>
      <c r="F276" s="113">
        <v>4.0</v>
      </c>
      <c r="G276" s="113">
        <v>48.0</v>
      </c>
      <c r="H276" s="102"/>
    </row>
    <row r="277">
      <c r="A277" s="109" t="s">
        <v>1281</v>
      </c>
      <c r="B277" s="110">
        <v>2.0</v>
      </c>
      <c r="C277" s="111">
        <v>9872.0</v>
      </c>
      <c r="D277" s="112">
        <v>120201.0</v>
      </c>
      <c r="E277" s="113" t="e">
        <v>#N/A</v>
      </c>
      <c r="F277" s="113">
        <v>0.25</v>
      </c>
      <c r="G277" s="113">
        <v>660.0</v>
      </c>
      <c r="H277" s="102"/>
    </row>
    <row r="278">
      <c r="A278" s="109" t="s">
        <v>3727</v>
      </c>
      <c r="B278" s="110" t="s">
        <v>2904</v>
      </c>
      <c r="C278" s="111">
        <v>9703.0</v>
      </c>
      <c r="D278" s="112">
        <v>120201.0</v>
      </c>
      <c r="E278" s="113">
        <v>99521.0</v>
      </c>
      <c r="F278" s="113">
        <v>55.0</v>
      </c>
      <c r="G278" s="113" t="e">
        <v>#N/A</v>
      </c>
      <c r="H278" s="102"/>
    </row>
    <row r="279">
      <c r="A279" s="109" t="s">
        <v>1283</v>
      </c>
      <c r="B279" s="110">
        <v>1.0</v>
      </c>
      <c r="C279" s="111">
        <v>99430.0</v>
      </c>
      <c r="D279" s="112">
        <v>120301.0</v>
      </c>
      <c r="E279" s="113">
        <v>99560.0</v>
      </c>
      <c r="F279" s="113">
        <v>1.0</v>
      </c>
      <c r="G279" s="113">
        <v>192.0</v>
      </c>
      <c r="H279" s="102"/>
    </row>
    <row r="280">
      <c r="A280" s="109" t="s">
        <v>2305</v>
      </c>
      <c r="B280" s="110">
        <v>1.0</v>
      </c>
      <c r="C280" s="111">
        <v>9877.0</v>
      </c>
      <c r="D280" s="112">
        <v>120501.0</v>
      </c>
      <c r="E280" s="113">
        <v>99560.0</v>
      </c>
      <c r="F280" s="113">
        <v>4.0</v>
      </c>
      <c r="G280" s="113" t="e">
        <v>#N/A</v>
      </c>
      <c r="H280" s="102"/>
    </row>
    <row r="281">
      <c r="A281" s="109" t="s">
        <v>2307</v>
      </c>
      <c r="B281" s="110">
        <v>1.0</v>
      </c>
      <c r="C281" s="111">
        <v>9877.0</v>
      </c>
      <c r="D281" s="112">
        <v>120501.0</v>
      </c>
      <c r="E281" s="113">
        <v>99560.0</v>
      </c>
      <c r="F281" s="113">
        <v>4.0</v>
      </c>
      <c r="G281" s="113">
        <v>48.0</v>
      </c>
      <c r="H281" s="102"/>
    </row>
    <row r="282">
      <c r="A282" s="109" t="s">
        <v>1285</v>
      </c>
      <c r="B282" s="110">
        <v>1.0</v>
      </c>
      <c r="C282" s="111">
        <v>9919.0</v>
      </c>
      <c r="D282" s="112">
        <v>120501.0</v>
      </c>
      <c r="E282" s="113">
        <v>99560.0</v>
      </c>
      <c r="F282" s="113">
        <v>1.0</v>
      </c>
      <c r="G282" s="113">
        <v>192.0</v>
      </c>
      <c r="H282" s="102"/>
    </row>
    <row r="283">
      <c r="A283" s="109" t="s">
        <v>2309</v>
      </c>
      <c r="B283" s="110" t="s">
        <v>2904</v>
      </c>
      <c r="C283" s="111">
        <v>97010.0</v>
      </c>
      <c r="D283" s="112">
        <v>120501.0</v>
      </c>
      <c r="E283" s="113">
        <v>99521.0</v>
      </c>
      <c r="F283" s="113">
        <v>55.0</v>
      </c>
      <c r="G283" s="113" t="e">
        <v>#N/A</v>
      </c>
      <c r="H283" s="102"/>
    </row>
    <row r="284">
      <c r="A284" s="109" t="s">
        <v>1287</v>
      </c>
      <c r="B284" s="110">
        <v>1.0</v>
      </c>
      <c r="C284" s="111">
        <v>9877.0</v>
      </c>
      <c r="D284" s="112">
        <v>120601.0</v>
      </c>
      <c r="E284" s="113">
        <v>99560.0</v>
      </c>
      <c r="F284" s="113">
        <v>4.0</v>
      </c>
      <c r="G284" s="113" t="e">
        <v>#N/A</v>
      </c>
      <c r="H284" s="102"/>
    </row>
    <row r="285">
      <c r="A285" s="109" t="s">
        <v>1289</v>
      </c>
      <c r="B285" s="110">
        <v>1.0</v>
      </c>
      <c r="C285" s="111">
        <v>9877.0</v>
      </c>
      <c r="D285" s="112">
        <v>120601.0</v>
      </c>
      <c r="E285" s="113">
        <v>99560.0</v>
      </c>
      <c r="F285" s="113">
        <v>1.0</v>
      </c>
      <c r="G285" s="113">
        <v>192.0</v>
      </c>
      <c r="H285" s="102"/>
    </row>
    <row r="286">
      <c r="A286" s="109" t="s">
        <v>1291</v>
      </c>
      <c r="B286" s="110">
        <v>1.0</v>
      </c>
      <c r="C286" s="111">
        <v>9877.0</v>
      </c>
      <c r="D286" s="112">
        <v>120701.0</v>
      </c>
      <c r="E286" s="113">
        <v>99560.0</v>
      </c>
      <c r="F286" s="113">
        <v>4.0</v>
      </c>
      <c r="G286" s="113" t="e">
        <v>#N/A</v>
      </c>
      <c r="H286" s="102"/>
    </row>
    <row r="287">
      <c r="A287" s="109" t="s">
        <v>1293</v>
      </c>
      <c r="B287" s="110">
        <v>1.0</v>
      </c>
      <c r="C287" s="111">
        <v>9877.0</v>
      </c>
      <c r="D287" s="112">
        <v>120701.0</v>
      </c>
      <c r="E287" s="113">
        <v>99560.0</v>
      </c>
      <c r="F287" s="113">
        <v>1.0</v>
      </c>
      <c r="G287" s="113">
        <v>192.0</v>
      </c>
      <c r="H287" s="102"/>
    </row>
    <row r="288">
      <c r="A288" s="109" t="s">
        <v>1295</v>
      </c>
      <c r="B288" s="110">
        <v>1.0</v>
      </c>
      <c r="C288" s="111">
        <v>9943.0</v>
      </c>
      <c r="D288" s="112">
        <v>120801.0</v>
      </c>
      <c r="E288" s="113">
        <v>99560.0</v>
      </c>
      <c r="F288" s="113">
        <v>1.0</v>
      </c>
      <c r="G288" s="113" t="e">
        <v>#N/A</v>
      </c>
      <c r="H288" s="102"/>
    </row>
    <row r="289">
      <c r="A289" s="109" t="s">
        <v>1297</v>
      </c>
      <c r="B289" s="110">
        <v>1.0</v>
      </c>
      <c r="C289" s="111">
        <v>9943.0</v>
      </c>
      <c r="D289" s="112">
        <v>120801.0</v>
      </c>
      <c r="E289" s="113">
        <v>99560.0</v>
      </c>
      <c r="F289" s="113">
        <v>4.0</v>
      </c>
      <c r="G289" s="113">
        <v>48.0</v>
      </c>
      <c r="H289" s="102"/>
    </row>
    <row r="290">
      <c r="A290" s="109" t="s">
        <v>1299</v>
      </c>
      <c r="B290" s="110">
        <v>2.0</v>
      </c>
      <c r="C290" s="111">
        <v>9872.0</v>
      </c>
      <c r="D290" s="112">
        <v>120801.0</v>
      </c>
      <c r="E290" s="113">
        <v>99640.0</v>
      </c>
      <c r="F290" s="113">
        <v>3.0</v>
      </c>
      <c r="G290" s="113">
        <v>55.0</v>
      </c>
      <c r="H290" s="102"/>
    </row>
    <row r="291">
      <c r="A291" s="109" t="s">
        <v>1302</v>
      </c>
      <c r="B291" s="110">
        <v>1.0</v>
      </c>
      <c r="C291" s="111">
        <v>99430.0</v>
      </c>
      <c r="D291" s="112">
        <v>120901.0</v>
      </c>
      <c r="E291" s="113">
        <v>99560.0</v>
      </c>
      <c r="F291" s="113">
        <v>4.0</v>
      </c>
      <c r="G291" s="113">
        <v>48.0</v>
      </c>
      <c r="H291" s="102"/>
    </row>
    <row r="292">
      <c r="A292" s="109" t="s">
        <v>1304</v>
      </c>
      <c r="B292" s="110">
        <v>1.0</v>
      </c>
      <c r="C292" s="111">
        <v>9943.0</v>
      </c>
      <c r="D292" s="112">
        <v>120901.0</v>
      </c>
      <c r="E292" s="113">
        <v>99560.0</v>
      </c>
      <c r="F292" s="113">
        <v>1.0</v>
      </c>
      <c r="G292" s="113" t="e">
        <v>#N/A</v>
      </c>
      <c r="H292" s="102"/>
    </row>
    <row r="293">
      <c r="A293" s="109" t="s">
        <v>1306</v>
      </c>
      <c r="B293" s="110">
        <v>1.0</v>
      </c>
      <c r="C293" s="111">
        <v>9877.0</v>
      </c>
      <c r="D293" s="112">
        <v>121001.0</v>
      </c>
      <c r="E293" s="113">
        <v>99560.0</v>
      </c>
      <c r="F293" s="113">
        <v>4.0</v>
      </c>
      <c r="G293" s="113" t="e">
        <v>#N/A</v>
      </c>
      <c r="H293" s="102"/>
    </row>
    <row r="294">
      <c r="A294" s="109" t="s">
        <v>1308</v>
      </c>
      <c r="B294" s="110">
        <v>1.0</v>
      </c>
      <c r="C294" s="111">
        <v>9877.0</v>
      </c>
      <c r="D294" s="112">
        <v>121001.0</v>
      </c>
      <c r="E294" s="113">
        <v>99560.0</v>
      </c>
      <c r="F294" s="113">
        <v>4.0</v>
      </c>
      <c r="G294" s="113" t="e">
        <v>#N/A</v>
      </c>
      <c r="H294" s="102"/>
    </row>
    <row r="295">
      <c r="A295" s="109" t="s">
        <v>1310</v>
      </c>
      <c r="B295" s="110">
        <v>5.0</v>
      </c>
      <c r="C295" s="111" t="s">
        <v>3717</v>
      </c>
      <c r="D295" s="112">
        <v>121001.0</v>
      </c>
      <c r="E295" s="113" t="s">
        <v>565</v>
      </c>
      <c r="F295" s="113">
        <v>5.0</v>
      </c>
      <c r="G295" s="113" t="e">
        <v>#N/A</v>
      </c>
      <c r="H295" s="102"/>
    </row>
    <row r="296">
      <c r="A296" s="109">
        <v>121104.0</v>
      </c>
      <c r="B296" s="110">
        <v>1.0</v>
      </c>
      <c r="C296" s="111">
        <v>9877.0</v>
      </c>
      <c r="D296" s="112">
        <v>121101.0</v>
      </c>
      <c r="E296" s="113">
        <v>99560.0</v>
      </c>
      <c r="F296" s="113">
        <v>4.0</v>
      </c>
      <c r="G296" s="113" t="e">
        <v>#N/A</v>
      </c>
      <c r="H296" s="102"/>
    </row>
    <row r="297">
      <c r="A297" s="109">
        <v>121404.0</v>
      </c>
      <c r="B297" s="110">
        <v>1.0</v>
      </c>
      <c r="C297" s="111">
        <v>9919.0</v>
      </c>
      <c r="D297" s="112">
        <v>121401.0</v>
      </c>
      <c r="E297" s="113">
        <v>99560.0</v>
      </c>
      <c r="F297" s="113">
        <v>4.0</v>
      </c>
      <c r="G297" s="113">
        <v>192.0</v>
      </c>
      <c r="H297" s="102"/>
    </row>
    <row r="298">
      <c r="A298" s="109">
        <v>121455.0</v>
      </c>
      <c r="B298" s="110" t="s">
        <v>2904</v>
      </c>
      <c r="C298" s="111">
        <v>97010.0</v>
      </c>
      <c r="D298" s="112">
        <v>121401.0</v>
      </c>
      <c r="E298" s="113">
        <v>99521.0</v>
      </c>
      <c r="F298" s="113">
        <v>55.0</v>
      </c>
      <c r="G298" s="113" t="e">
        <v>#N/A</v>
      </c>
      <c r="H298" s="102"/>
    </row>
    <row r="299">
      <c r="A299" s="109">
        <v>121504.0</v>
      </c>
      <c r="B299" s="110">
        <v>1.0</v>
      </c>
      <c r="C299" s="111">
        <v>9919.0</v>
      </c>
      <c r="D299" s="112">
        <v>121501.0</v>
      </c>
      <c r="E299" s="113">
        <v>99560.0</v>
      </c>
      <c r="F299" s="113">
        <v>4.0</v>
      </c>
      <c r="G299" s="113">
        <v>192.0</v>
      </c>
      <c r="H299" s="102"/>
    </row>
    <row r="300">
      <c r="A300" s="109">
        <v>121505.0</v>
      </c>
      <c r="B300" s="110">
        <v>5.0</v>
      </c>
      <c r="C300" s="111" t="s">
        <v>556</v>
      </c>
      <c r="D300" s="112">
        <v>121501.0</v>
      </c>
      <c r="E300" s="113" t="s">
        <v>565</v>
      </c>
      <c r="F300" s="113">
        <v>5.0</v>
      </c>
      <c r="G300" s="113">
        <v>36.0</v>
      </c>
      <c r="H300" s="102"/>
    </row>
    <row r="301">
      <c r="A301" s="109">
        <v>121804.0</v>
      </c>
      <c r="B301" s="110">
        <v>1.0</v>
      </c>
      <c r="C301" s="111">
        <v>9919.0</v>
      </c>
      <c r="D301" s="112">
        <v>121801.0</v>
      </c>
      <c r="E301" s="113">
        <v>99560.0</v>
      </c>
      <c r="F301" s="113">
        <v>4.0</v>
      </c>
      <c r="G301" s="113">
        <v>192.0</v>
      </c>
      <c r="H301" s="102"/>
    </row>
    <row r="302">
      <c r="A302" s="109">
        <v>121805.0</v>
      </c>
      <c r="B302" s="110">
        <v>5.0</v>
      </c>
      <c r="C302" s="111" t="s">
        <v>556</v>
      </c>
      <c r="D302" s="112">
        <v>121801.0</v>
      </c>
      <c r="E302" s="113" t="s">
        <v>565</v>
      </c>
      <c r="F302" s="113">
        <v>5.0</v>
      </c>
      <c r="G302" s="113">
        <v>36.0</v>
      </c>
      <c r="H302" s="102"/>
    </row>
    <row r="303">
      <c r="A303" s="109" t="s">
        <v>238</v>
      </c>
      <c r="B303" s="110">
        <v>5.0</v>
      </c>
      <c r="C303" s="111" t="s">
        <v>556</v>
      </c>
      <c r="D303" s="112">
        <v>121801.0</v>
      </c>
      <c r="E303" s="113" t="s">
        <v>565</v>
      </c>
      <c r="F303" s="113">
        <v>5.0</v>
      </c>
      <c r="G303" s="113" t="e">
        <v>#N/A</v>
      </c>
      <c r="H303" s="102"/>
    </row>
    <row r="304">
      <c r="A304" s="109">
        <v>121904.0</v>
      </c>
      <c r="B304" s="110">
        <v>1.0</v>
      </c>
      <c r="C304" s="111">
        <v>9919.0</v>
      </c>
      <c r="D304" s="112">
        <v>121901.0</v>
      </c>
      <c r="E304" s="113">
        <v>99560.0</v>
      </c>
      <c r="F304" s="113">
        <v>4.0</v>
      </c>
      <c r="G304" s="113">
        <v>192.0</v>
      </c>
      <c r="H304" s="102"/>
    </row>
    <row r="305">
      <c r="A305" s="109" t="s">
        <v>1320</v>
      </c>
      <c r="B305" s="110">
        <v>1.0</v>
      </c>
      <c r="C305" s="111">
        <v>9919.0</v>
      </c>
      <c r="D305" s="112">
        <v>121901.0</v>
      </c>
      <c r="E305" s="113">
        <v>99560.0</v>
      </c>
      <c r="F305" s="113">
        <v>1.0</v>
      </c>
      <c r="G305" s="113" t="e">
        <v>#N/A</v>
      </c>
      <c r="H305" s="102"/>
    </row>
    <row r="306">
      <c r="A306" s="109">
        <v>121905.0</v>
      </c>
      <c r="B306" s="110">
        <v>5.0</v>
      </c>
      <c r="C306" s="111" t="s">
        <v>556</v>
      </c>
      <c r="D306" s="112">
        <v>121901.0</v>
      </c>
      <c r="E306" s="113" t="s">
        <v>565</v>
      </c>
      <c r="F306" s="113">
        <v>5.0</v>
      </c>
      <c r="G306" s="113">
        <v>36.0</v>
      </c>
      <c r="H306" s="102"/>
    </row>
    <row r="307">
      <c r="A307" s="109" t="s">
        <v>1322</v>
      </c>
      <c r="B307" s="110">
        <v>5.0</v>
      </c>
      <c r="C307" s="111" t="s">
        <v>556</v>
      </c>
      <c r="D307" s="112">
        <v>121901.0</v>
      </c>
      <c r="E307" s="113" t="s">
        <v>565</v>
      </c>
      <c r="F307" s="113">
        <v>5.0</v>
      </c>
      <c r="G307" s="113" t="e">
        <v>#N/A</v>
      </c>
      <c r="H307" s="102"/>
    </row>
    <row r="308">
      <c r="A308" s="109">
        <v>122404.0</v>
      </c>
      <c r="B308" s="110">
        <v>1.0</v>
      </c>
      <c r="C308" s="111">
        <v>9919.0</v>
      </c>
      <c r="D308" s="112">
        <v>11801.0</v>
      </c>
      <c r="E308" s="113">
        <v>99560.0</v>
      </c>
      <c r="F308" s="113">
        <v>4.0</v>
      </c>
      <c r="G308" s="113" t="e">
        <v>#N/A</v>
      </c>
      <c r="H308" s="102"/>
    </row>
    <row r="309">
      <c r="A309" s="109">
        <v>122405.0</v>
      </c>
      <c r="B309" s="110">
        <v>5.0</v>
      </c>
      <c r="C309" s="111" t="s">
        <v>556</v>
      </c>
      <c r="D309" s="112">
        <v>11801.0</v>
      </c>
      <c r="E309" s="113" t="s">
        <v>565</v>
      </c>
      <c r="F309" s="113">
        <v>5.0</v>
      </c>
      <c r="G309" s="113" t="e">
        <v>#N/A</v>
      </c>
      <c r="H309" s="102"/>
    </row>
    <row r="310">
      <c r="A310" s="109">
        <v>122455.0</v>
      </c>
      <c r="B310" s="110" t="s">
        <v>2904</v>
      </c>
      <c r="C310" s="111">
        <v>97010.0</v>
      </c>
      <c r="D310" s="112">
        <v>122401.0</v>
      </c>
      <c r="E310" s="113">
        <v>99521.0</v>
      </c>
      <c r="F310" s="113">
        <v>55.0</v>
      </c>
      <c r="G310" s="113" t="e">
        <v>#N/A</v>
      </c>
      <c r="H310" s="102"/>
    </row>
    <row r="311">
      <c r="A311" s="109">
        <v>122504.0</v>
      </c>
      <c r="B311" s="110">
        <v>1.0</v>
      </c>
      <c r="C311" s="111">
        <v>9919.0</v>
      </c>
      <c r="D311" s="112">
        <v>122501.0</v>
      </c>
      <c r="E311" s="113">
        <v>99560.0</v>
      </c>
      <c r="F311" s="113">
        <v>4.0</v>
      </c>
      <c r="G311" s="113">
        <v>192.0</v>
      </c>
      <c r="H311" s="102"/>
    </row>
    <row r="312">
      <c r="A312" s="109" t="s">
        <v>1324</v>
      </c>
      <c r="B312" s="110">
        <v>1.0</v>
      </c>
      <c r="C312" s="111">
        <v>9919.0</v>
      </c>
      <c r="D312" s="112">
        <v>122501.0</v>
      </c>
      <c r="E312" s="113">
        <v>99560.0</v>
      </c>
      <c r="F312" s="113">
        <v>1.0</v>
      </c>
      <c r="G312" s="113" t="e">
        <v>#N/A</v>
      </c>
      <c r="H312" s="102"/>
    </row>
    <row r="313">
      <c r="A313" s="109" t="s">
        <v>1326</v>
      </c>
      <c r="B313" s="110">
        <v>1.0</v>
      </c>
      <c r="C313" s="111">
        <v>9919.0</v>
      </c>
      <c r="D313" s="112">
        <v>122501.0</v>
      </c>
      <c r="E313" s="113">
        <v>99560.0</v>
      </c>
      <c r="F313" s="113">
        <v>1.0</v>
      </c>
      <c r="G313" s="113" t="e">
        <v>#N/A</v>
      </c>
      <c r="H313" s="102"/>
    </row>
    <row r="314">
      <c r="A314" s="109" t="s">
        <v>1328</v>
      </c>
      <c r="B314" s="110">
        <v>1.0</v>
      </c>
      <c r="C314" s="111">
        <v>9919.0</v>
      </c>
      <c r="D314" s="112">
        <v>122501.0</v>
      </c>
      <c r="E314" s="113">
        <v>99560.0</v>
      </c>
      <c r="F314" s="113">
        <v>1.0</v>
      </c>
      <c r="G314" s="113">
        <v>192.0</v>
      </c>
      <c r="H314" s="102"/>
    </row>
    <row r="315">
      <c r="A315" s="109">
        <v>122505.0</v>
      </c>
      <c r="B315" s="110">
        <v>5.0</v>
      </c>
      <c r="C315" s="111" t="s">
        <v>556</v>
      </c>
      <c r="D315" s="112">
        <v>122501.0</v>
      </c>
      <c r="E315" s="113" t="s">
        <v>565</v>
      </c>
      <c r="F315" s="113">
        <v>5.0</v>
      </c>
      <c r="G315" s="113">
        <v>36.0</v>
      </c>
      <c r="H315" s="102"/>
    </row>
    <row r="316">
      <c r="A316" s="109" t="s">
        <v>1330</v>
      </c>
      <c r="B316" s="110">
        <v>5.0</v>
      </c>
      <c r="C316" s="111" t="s">
        <v>556</v>
      </c>
      <c r="D316" s="112">
        <v>122501.0</v>
      </c>
      <c r="E316" s="113" t="s">
        <v>565</v>
      </c>
      <c r="F316" s="113">
        <v>5.0</v>
      </c>
      <c r="G316" s="113" t="e">
        <v>#N/A</v>
      </c>
      <c r="H316" s="102"/>
    </row>
    <row r="317">
      <c r="A317" s="109" t="s">
        <v>1332</v>
      </c>
      <c r="B317" s="110">
        <v>5.0</v>
      </c>
      <c r="C317" s="111" t="s">
        <v>556</v>
      </c>
      <c r="D317" s="112">
        <v>122501.0</v>
      </c>
      <c r="E317" s="113" t="s">
        <v>565</v>
      </c>
      <c r="F317" s="113">
        <v>5.0</v>
      </c>
      <c r="G317" s="113" t="e">
        <v>#N/A</v>
      </c>
      <c r="H317" s="102"/>
    </row>
    <row r="318">
      <c r="A318" s="109" t="s">
        <v>1334</v>
      </c>
      <c r="B318" s="110">
        <v>5.0</v>
      </c>
      <c r="C318" s="111" t="s">
        <v>556</v>
      </c>
      <c r="D318" s="112">
        <v>122501.0</v>
      </c>
      <c r="E318" s="113" t="s">
        <v>565</v>
      </c>
      <c r="F318" s="113">
        <v>5.0</v>
      </c>
      <c r="G318" s="113">
        <v>180.0</v>
      </c>
      <c r="H318" s="102"/>
    </row>
    <row r="319">
      <c r="A319" s="109">
        <v>122704.0</v>
      </c>
      <c r="B319" s="110">
        <v>1.0</v>
      </c>
      <c r="C319" s="111">
        <v>9919.0</v>
      </c>
      <c r="D319" s="112">
        <v>108201.0</v>
      </c>
      <c r="E319" s="113">
        <v>99560.0</v>
      </c>
      <c r="F319" s="113">
        <v>4.0</v>
      </c>
      <c r="G319" s="113">
        <v>192.0</v>
      </c>
      <c r="H319" s="102"/>
    </row>
    <row r="320">
      <c r="A320" s="109">
        <v>122705.0</v>
      </c>
      <c r="B320" s="110">
        <v>5.0</v>
      </c>
      <c r="C320" s="111" t="s">
        <v>556</v>
      </c>
      <c r="D320" s="112">
        <v>108201.0</v>
      </c>
      <c r="E320" s="113" t="s">
        <v>565</v>
      </c>
      <c r="F320" s="113">
        <v>5.0</v>
      </c>
      <c r="G320" s="113">
        <v>36.0</v>
      </c>
      <c r="H320" s="102"/>
    </row>
    <row r="321">
      <c r="A321" s="109">
        <v>123004.0</v>
      </c>
      <c r="B321" s="110">
        <v>1.0</v>
      </c>
      <c r="C321" s="111">
        <v>9919.0</v>
      </c>
      <c r="D321" s="112">
        <v>123001.0</v>
      </c>
      <c r="E321" s="113">
        <v>99560.0</v>
      </c>
      <c r="F321" s="113">
        <v>4.0</v>
      </c>
      <c r="G321" s="113">
        <v>192.0</v>
      </c>
      <c r="H321" s="102"/>
    </row>
    <row r="322">
      <c r="A322" s="109" t="s">
        <v>1340</v>
      </c>
      <c r="B322" s="110">
        <v>1.0</v>
      </c>
      <c r="C322" s="111">
        <v>9919.0</v>
      </c>
      <c r="D322" s="112">
        <v>123001.0</v>
      </c>
      <c r="E322" s="113">
        <v>99560.0</v>
      </c>
      <c r="F322" s="113">
        <v>1.0</v>
      </c>
      <c r="G322" s="113" t="e">
        <v>#N/A</v>
      </c>
      <c r="H322" s="102"/>
    </row>
    <row r="323">
      <c r="A323" s="109" t="s">
        <v>1342</v>
      </c>
      <c r="B323" s="110">
        <v>1.0</v>
      </c>
      <c r="C323" s="111">
        <v>9919.0</v>
      </c>
      <c r="D323" s="112">
        <v>123001.0</v>
      </c>
      <c r="E323" s="113">
        <v>99560.0</v>
      </c>
      <c r="F323" s="113">
        <v>1.0</v>
      </c>
      <c r="G323" s="113" t="e">
        <v>#N/A</v>
      </c>
      <c r="H323" s="102"/>
    </row>
    <row r="324">
      <c r="A324" s="109" t="s">
        <v>1344</v>
      </c>
      <c r="B324" s="110">
        <v>1.0</v>
      </c>
      <c r="C324" s="111">
        <v>9919.0</v>
      </c>
      <c r="D324" s="112">
        <v>123001.0</v>
      </c>
      <c r="E324" s="113">
        <v>99560.0</v>
      </c>
      <c r="F324" s="113">
        <v>4.0</v>
      </c>
      <c r="G324" s="113">
        <v>48.0</v>
      </c>
      <c r="H324" s="102"/>
    </row>
    <row r="325">
      <c r="A325" s="109">
        <v>123005.0</v>
      </c>
      <c r="B325" s="110">
        <v>5.0</v>
      </c>
      <c r="C325" s="111" t="s">
        <v>556</v>
      </c>
      <c r="D325" s="112">
        <v>123001.0</v>
      </c>
      <c r="E325" s="113" t="s">
        <v>565</v>
      </c>
      <c r="F325" s="113">
        <v>5.0</v>
      </c>
      <c r="G325" s="113">
        <v>36.0</v>
      </c>
      <c r="H325" s="102"/>
    </row>
    <row r="326">
      <c r="A326" s="109" t="s">
        <v>1346</v>
      </c>
      <c r="B326" s="110">
        <v>5.0</v>
      </c>
      <c r="C326" s="111" t="s">
        <v>556</v>
      </c>
      <c r="D326" s="112">
        <v>123001.0</v>
      </c>
      <c r="E326" s="113" t="s">
        <v>565</v>
      </c>
      <c r="F326" s="113">
        <v>5.0</v>
      </c>
      <c r="G326" s="113" t="e">
        <v>#N/A</v>
      </c>
      <c r="H326" s="102"/>
    </row>
    <row r="327">
      <c r="A327" s="109" t="s">
        <v>1349</v>
      </c>
      <c r="B327" s="110">
        <v>5.0</v>
      </c>
      <c r="C327" s="111" t="s">
        <v>556</v>
      </c>
      <c r="D327" s="112">
        <v>123001.0</v>
      </c>
      <c r="E327" s="113" t="s">
        <v>565</v>
      </c>
      <c r="F327" s="113">
        <v>5.0</v>
      </c>
      <c r="G327" s="113">
        <v>36.0</v>
      </c>
      <c r="H327" s="102"/>
    </row>
    <row r="328">
      <c r="A328" s="109">
        <v>123804.0</v>
      </c>
      <c r="B328" s="110">
        <v>1.0</v>
      </c>
      <c r="C328" s="111">
        <v>99430.0</v>
      </c>
      <c r="D328" s="112">
        <v>113101.0</v>
      </c>
      <c r="E328" s="113">
        <v>99560.0</v>
      </c>
      <c r="F328" s="113">
        <v>4.0</v>
      </c>
      <c r="G328" s="113">
        <v>192.0</v>
      </c>
      <c r="H328" s="102"/>
    </row>
    <row r="329">
      <c r="A329" s="109">
        <v>123805.0</v>
      </c>
      <c r="B329" s="110">
        <v>5.0</v>
      </c>
      <c r="C329" s="111" t="s">
        <v>556</v>
      </c>
      <c r="D329" s="112">
        <v>113101.0</v>
      </c>
      <c r="E329" s="113" t="s">
        <v>565</v>
      </c>
      <c r="F329" s="113">
        <v>5.0</v>
      </c>
      <c r="G329" s="113">
        <v>36.0</v>
      </c>
      <c r="H329" s="102"/>
    </row>
    <row r="330">
      <c r="A330" s="109">
        <v>124004.0</v>
      </c>
      <c r="B330" s="110">
        <v>1.0</v>
      </c>
      <c r="C330" s="111">
        <v>9919.0</v>
      </c>
      <c r="D330" s="112">
        <v>124001.0</v>
      </c>
      <c r="E330" s="113">
        <v>99560.0</v>
      </c>
      <c r="F330" s="113">
        <v>4.0</v>
      </c>
      <c r="G330" s="113">
        <v>192.0</v>
      </c>
      <c r="H330" s="102"/>
    </row>
    <row r="331">
      <c r="A331" s="109">
        <v>1.2400416E7</v>
      </c>
      <c r="B331" s="110">
        <v>1.0</v>
      </c>
      <c r="C331" s="111" t="s">
        <v>3714</v>
      </c>
      <c r="D331" s="112">
        <v>124016.0</v>
      </c>
      <c r="E331" s="113">
        <v>99560.0</v>
      </c>
      <c r="F331" s="113">
        <v>1.0</v>
      </c>
      <c r="G331" s="113" t="e">
        <v>#N/A</v>
      </c>
      <c r="H331" s="102"/>
    </row>
    <row r="332">
      <c r="A332" s="109">
        <v>1240602.0</v>
      </c>
      <c r="B332" s="110">
        <v>3.0</v>
      </c>
      <c r="C332" s="111">
        <v>9890.0</v>
      </c>
      <c r="D332" s="112">
        <v>124016.0</v>
      </c>
      <c r="E332" s="113">
        <v>99560.0</v>
      </c>
      <c r="F332" s="113">
        <v>2.5</v>
      </c>
      <c r="G332" s="113">
        <v>63.0</v>
      </c>
      <c r="H332" s="102"/>
    </row>
    <row r="333">
      <c r="A333" s="109">
        <v>124104.0</v>
      </c>
      <c r="B333" s="110">
        <v>1.0</v>
      </c>
      <c r="C333" s="111">
        <v>9919.0</v>
      </c>
      <c r="D333" s="112">
        <v>124101.0</v>
      </c>
      <c r="E333" s="113">
        <v>99560.0</v>
      </c>
      <c r="F333" s="113">
        <v>4.0</v>
      </c>
      <c r="G333" s="113">
        <v>192.0</v>
      </c>
      <c r="H333" s="102"/>
    </row>
    <row r="334">
      <c r="A334" s="109" t="s">
        <v>1351</v>
      </c>
      <c r="B334" s="110">
        <v>1.0</v>
      </c>
      <c r="C334" s="111">
        <v>9877.0</v>
      </c>
      <c r="D334" s="112">
        <v>124101.0</v>
      </c>
      <c r="E334" s="113">
        <v>99560.0</v>
      </c>
      <c r="F334" s="113">
        <v>1.0</v>
      </c>
      <c r="G334" s="113">
        <v>192.0</v>
      </c>
      <c r="H334" s="102"/>
    </row>
    <row r="335">
      <c r="A335" s="109">
        <v>124105.0</v>
      </c>
      <c r="B335" s="110">
        <v>5.0</v>
      </c>
      <c r="C335" s="111" t="s">
        <v>556</v>
      </c>
      <c r="D335" s="112">
        <v>124101.0</v>
      </c>
      <c r="E335" s="113" t="s">
        <v>565</v>
      </c>
      <c r="F335" s="113">
        <v>5.0</v>
      </c>
      <c r="G335" s="113" t="e">
        <v>#N/A</v>
      </c>
      <c r="H335" s="102"/>
    </row>
    <row r="336">
      <c r="A336" s="109" t="s">
        <v>1353</v>
      </c>
      <c r="B336" s="110">
        <v>5.0</v>
      </c>
      <c r="C336" s="111" t="s">
        <v>556</v>
      </c>
      <c r="D336" s="112">
        <v>124101.0</v>
      </c>
      <c r="E336" s="113" t="s">
        <v>565</v>
      </c>
      <c r="F336" s="113">
        <v>5.0</v>
      </c>
      <c r="G336" s="113" t="e">
        <v>#N/A</v>
      </c>
      <c r="H336" s="102"/>
    </row>
    <row r="337">
      <c r="A337" s="109">
        <v>124155.0</v>
      </c>
      <c r="B337" s="110" t="s">
        <v>2904</v>
      </c>
      <c r="C337" s="111">
        <v>97010.0</v>
      </c>
      <c r="D337" s="112">
        <v>124101.0</v>
      </c>
      <c r="E337" s="113" t="e">
        <v>#N/A</v>
      </c>
      <c r="F337" s="113">
        <v>55.0</v>
      </c>
      <c r="G337" s="113">
        <v>1.0</v>
      </c>
      <c r="H337" s="102"/>
    </row>
    <row r="338">
      <c r="A338" s="109">
        <v>1.2430416E7</v>
      </c>
      <c r="B338" s="110">
        <v>1.0</v>
      </c>
      <c r="C338" s="111">
        <v>9888.0</v>
      </c>
      <c r="D338" s="112">
        <v>128501.0</v>
      </c>
      <c r="E338" s="113">
        <v>99560.0</v>
      </c>
      <c r="F338" s="113">
        <v>1.0</v>
      </c>
      <c r="G338" s="113" t="e">
        <v>#N/A</v>
      </c>
      <c r="H338" s="102"/>
    </row>
    <row r="339">
      <c r="A339" s="109">
        <v>124955.0</v>
      </c>
      <c r="B339" s="110" t="s">
        <v>2904</v>
      </c>
      <c r="C339" s="111">
        <v>97010.0</v>
      </c>
      <c r="D339" s="112">
        <v>124901.0</v>
      </c>
      <c r="E339" s="113">
        <v>99521.0</v>
      </c>
      <c r="F339" s="113">
        <v>55.0</v>
      </c>
      <c r="G339" s="113" t="e">
        <v>#N/A</v>
      </c>
      <c r="H339" s="102"/>
    </row>
    <row r="340">
      <c r="A340" s="109">
        <v>125955.0</v>
      </c>
      <c r="B340" s="110" t="s">
        <v>2904</v>
      </c>
      <c r="C340" s="111">
        <v>97010.0</v>
      </c>
      <c r="D340" s="112">
        <v>125901.0</v>
      </c>
      <c r="E340" s="113">
        <v>99521.0</v>
      </c>
      <c r="F340" s="113">
        <v>55.0</v>
      </c>
      <c r="G340" s="113">
        <v>55.0</v>
      </c>
      <c r="H340" s="102"/>
    </row>
    <row r="341">
      <c r="A341" s="109">
        <v>126904.0</v>
      </c>
      <c r="B341" s="110">
        <v>1.0</v>
      </c>
      <c r="C341" s="111">
        <v>9919.0</v>
      </c>
      <c r="D341" s="112">
        <v>126901.0</v>
      </c>
      <c r="E341" s="113">
        <v>99560.0</v>
      </c>
      <c r="F341" s="113">
        <v>4.0</v>
      </c>
      <c r="G341" s="113">
        <v>192.0</v>
      </c>
      <c r="H341" s="102"/>
    </row>
    <row r="342">
      <c r="A342" s="109">
        <v>126905.0</v>
      </c>
      <c r="B342" s="110">
        <v>5.0</v>
      </c>
      <c r="C342" s="111" t="s">
        <v>556</v>
      </c>
      <c r="D342" s="112">
        <v>126901.0</v>
      </c>
      <c r="E342" s="113" t="s">
        <v>565</v>
      </c>
      <c r="F342" s="113">
        <v>5.0</v>
      </c>
      <c r="G342" s="113" t="e">
        <v>#N/A</v>
      </c>
      <c r="H342" s="102"/>
    </row>
    <row r="343">
      <c r="A343" s="109">
        <v>127004.0</v>
      </c>
      <c r="B343" s="110">
        <v>1.0</v>
      </c>
      <c r="C343" s="111">
        <v>9919.0</v>
      </c>
      <c r="D343" s="112">
        <v>127001.0</v>
      </c>
      <c r="E343" s="113">
        <v>99560.0</v>
      </c>
      <c r="F343" s="113">
        <v>4.0</v>
      </c>
      <c r="G343" s="113">
        <v>192.0</v>
      </c>
      <c r="H343" s="102"/>
    </row>
    <row r="344">
      <c r="A344" s="109" t="s">
        <v>1355</v>
      </c>
      <c r="B344" s="110">
        <v>1.0</v>
      </c>
      <c r="C344" s="111">
        <v>9919.0</v>
      </c>
      <c r="D344" s="112">
        <v>127001.0</v>
      </c>
      <c r="E344" s="113">
        <v>99560.0</v>
      </c>
      <c r="F344" s="113">
        <v>1.0</v>
      </c>
      <c r="G344" s="113" t="e">
        <v>#N/A</v>
      </c>
      <c r="H344" s="102"/>
    </row>
    <row r="345">
      <c r="A345" s="109" t="s">
        <v>1357</v>
      </c>
      <c r="B345" s="110">
        <v>1.0</v>
      </c>
      <c r="C345" s="111">
        <v>9919.0</v>
      </c>
      <c r="D345" s="112">
        <v>127001.0</v>
      </c>
      <c r="E345" s="113">
        <v>99560.0</v>
      </c>
      <c r="F345" s="113">
        <v>1.0</v>
      </c>
      <c r="G345" s="113" t="e">
        <v>#N/A</v>
      </c>
      <c r="H345" s="102"/>
    </row>
    <row r="346">
      <c r="A346" s="109">
        <v>127005.0</v>
      </c>
      <c r="B346" s="110">
        <v>5.0</v>
      </c>
      <c r="C346" s="111" t="s">
        <v>556</v>
      </c>
      <c r="D346" s="112">
        <v>127001.0</v>
      </c>
      <c r="E346" s="113" t="s">
        <v>565</v>
      </c>
      <c r="F346" s="113">
        <v>5.0</v>
      </c>
      <c r="G346" s="113">
        <v>36.0</v>
      </c>
      <c r="H346" s="102"/>
    </row>
    <row r="347">
      <c r="A347" s="109" t="s">
        <v>1359</v>
      </c>
      <c r="B347" s="110">
        <v>5.0</v>
      </c>
      <c r="C347" s="111" t="s">
        <v>556</v>
      </c>
      <c r="D347" s="112">
        <v>127001.0</v>
      </c>
      <c r="E347" s="113" t="s">
        <v>565</v>
      </c>
      <c r="F347" s="113">
        <v>5.0</v>
      </c>
      <c r="G347" s="113" t="e">
        <v>#N/A</v>
      </c>
      <c r="H347" s="102"/>
    </row>
    <row r="348">
      <c r="A348" s="109" t="s">
        <v>1361</v>
      </c>
      <c r="B348" s="110">
        <v>5.0</v>
      </c>
      <c r="C348" s="111" t="s">
        <v>556</v>
      </c>
      <c r="D348" s="112">
        <v>127001.0</v>
      </c>
      <c r="E348" s="113" t="s">
        <v>565</v>
      </c>
      <c r="F348" s="113">
        <v>5.0</v>
      </c>
      <c r="G348" s="113" t="e">
        <v>#N/A</v>
      </c>
      <c r="H348" s="102"/>
    </row>
    <row r="349">
      <c r="A349" s="109">
        <v>127104.0</v>
      </c>
      <c r="B349" s="110">
        <v>1.0</v>
      </c>
      <c r="C349" s="111">
        <v>9919.0</v>
      </c>
      <c r="D349" s="112">
        <v>127101.0</v>
      </c>
      <c r="E349" s="113">
        <v>99560.0</v>
      </c>
      <c r="F349" s="113">
        <v>4.0</v>
      </c>
      <c r="G349" s="113" t="e">
        <v>#N/A</v>
      </c>
      <c r="H349" s="102"/>
    </row>
    <row r="350">
      <c r="A350" s="109">
        <v>127105.0</v>
      </c>
      <c r="B350" s="110">
        <v>5.0</v>
      </c>
      <c r="C350" s="111" t="s">
        <v>556</v>
      </c>
      <c r="D350" s="112">
        <v>127101.0</v>
      </c>
      <c r="E350" s="113" t="s">
        <v>565</v>
      </c>
      <c r="F350" s="113">
        <v>5.0</v>
      </c>
      <c r="G350" s="113" t="e">
        <v>#N/A</v>
      </c>
      <c r="H350" s="102"/>
    </row>
    <row r="351">
      <c r="A351" s="109">
        <v>127204.0</v>
      </c>
      <c r="B351" s="110">
        <v>1.0</v>
      </c>
      <c r="C351" s="111">
        <v>9919.0</v>
      </c>
      <c r="D351" s="112">
        <v>127201.0</v>
      </c>
      <c r="E351" s="113">
        <v>99560.0</v>
      </c>
      <c r="F351" s="113">
        <v>4.0</v>
      </c>
      <c r="G351" s="113">
        <v>192.0</v>
      </c>
      <c r="H351" s="102"/>
    </row>
    <row r="352">
      <c r="A352" s="109">
        <v>127205.0</v>
      </c>
      <c r="B352" s="110">
        <v>5.0</v>
      </c>
      <c r="C352" s="111" t="s">
        <v>556</v>
      </c>
      <c r="D352" s="112">
        <v>127201.0</v>
      </c>
      <c r="E352" s="113" t="s">
        <v>565</v>
      </c>
      <c r="F352" s="113">
        <v>5.0</v>
      </c>
      <c r="G352" s="113">
        <v>180.0</v>
      </c>
      <c r="H352" s="102"/>
    </row>
    <row r="353">
      <c r="A353" s="109">
        <v>127304.0</v>
      </c>
      <c r="B353" s="110">
        <v>1.0</v>
      </c>
      <c r="C353" s="111">
        <v>9919.0</v>
      </c>
      <c r="D353" s="112">
        <v>127301.0</v>
      </c>
      <c r="E353" s="113">
        <v>99560.0</v>
      </c>
      <c r="F353" s="113">
        <v>4.0</v>
      </c>
      <c r="G353" s="113">
        <v>192.0</v>
      </c>
      <c r="H353" s="102"/>
    </row>
    <row r="354">
      <c r="A354" s="109" t="s">
        <v>1365</v>
      </c>
      <c r="B354" s="110">
        <v>1.0</v>
      </c>
      <c r="C354" s="111">
        <v>9919.0</v>
      </c>
      <c r="D354" s="112">
        <v>127201.0</v>
      </c>
      <c r="E354" s="113">
        <v>99560.0</v>
      </c>
      <c r="F354" s="113">
        <v>1.0</v>
      </c>
      <c r="G354" s="113">
        <v>192.0</v>
      </c>
      <c r="H354" s="102"/>
    </row>
    <row r="355">
      <c r="A355" s="109" t="s">
        <v>1367</v>
      </c>
      <c r="B355" s="110">
        <v>5.0</v>
      </c>
      <c r="C355" s="111" t="s">
        <v>556</v>
      </c>
      <c r="D355" s="112">
        <v>127201.0</v>
      </c>
      <c r="E355" s="113" t="s">
        <v>565</v>
      </c>
      <c r="F355" s="113">
        <v>5.0</v>
      </c>
      <c r="G355" s="113" t="e">
        <v>#N/A</v>
      </c>
      <c r="H355" s="102"/>
    </row>
    <row r="356">
      <c r="A356" s="109">
        <v>127604.0</v>
      </c>
      <c r="B356" s="110">
        <v>1.0</v>
      </c>
      <c r="C356" s="111">
        <v>9919.0</v>
      </c>
      <c r="D356" s="112">
        <v>127601.0</v>
      </c>
      <c r="E356" s="113">
        <v>99560.0</v>
      </c>
      <c r="F356" s="113">
        <v>4.0</v>
      </c>
      <c r="G356" s="113">
        <v>192.0</v>
      </c>
      <c r="H356" s="102"/>
    </row>
    <row r="357">
      <c r="A357" s="109" t="s">
        <v>2939</v>
      </c>
      <c r="B357" s="110">
        <v>1.0</v>
      </c>
      <c r="C357" s="111">
        <v>9919.0</v>
      </c>
      <c r="D357" s="112">
        <v>127601.0</v>
      </c>
      <c r="E357" s="113">
        <v>99560.0</v>
      </c>
      <c r="F357" s="113">
        <v>4.0</v>
      </c>
      <c r="G357" s="113" t="e">
        <v>#N/A</v>
      </c>
      <c r="H357" s="102"/>
    </row>
    <row r="358">
      <c r="A358" s="109">
        <v>127605.0</v>
      </c>
      <c r="B358" s="110">
        <v>5.0</v>
      </c>
      <c r="C358" s="111" t="s">
        <v>556</v>
      </c>
      <c r="D358" s="112">
        <v>127601.0</v>
      </c>
      <c r="E358" s="113" t="s">
        <v>565</v>
      </c>
      <c r="F358" s="113">
        <v>5.0</v>
      </c>
      <c r="G358" s="113">
        <v>36.0</v>
      </c>
      <c r="H358" s="102"/>
    </row>
    <row r="359">
      <c r="A359" s="109" t="s">
        <v>1369</v>
      </c>
      <c r="B359" s="110">
        <v>5.0</v>
      </c>
      <c r="C359" s="111" t="s">
        <v>556</v>
      </c>
      <c r="D359" s="112">
        <v>127701.0</v>
      </c>
      <c r="E359" s="113" t="s">
        <v>565</v>
      </c>
      <c r="F359" s="113">
        <v>5.0</v>
      </c>
      <c r="G359" s="113">
        <v>180.0</v>
      </c>
      <c r="H359" s="102"/>
    </row>
    <row r="360">
      <c r="A360" s="109">
        <v>128504.0</v>
      </c>
      <c r="B360" s="110">
        <v>1.0</v>
      </c>
      <c r="C360" s="111">
        <v>9919.0</v>
      </c>
      <c r="D360" s="112">
        <v>128501.0</v>
      </c>
      <c r="E360" s="113">
        <v>99560.0</v>
      </c>
      <c r="F360" s="113">
        <v>4.0</v>
      </c>
      <c r="G360" s="113">
        <v>192.0</v>
      </c>
      <c r="H360" s="102"/>
    </row>
    <row r="361">
      <c r="A361" s="109" t="s">
        <v>1371</v>
      </c>
      <c r="B361" s="110">
        <v>1.0</v>
      </c>
      <c r="C361" s="111">
        <v>9919.0</v>
      </c>
      <c r="D361" s="112">
        <v>128501.0</v>
      </c>
      <c r="E361" s="113">
        <v>99560.0</v>
      </c>
      <c r="F361" s="113">
        <v>1.0</v>
      </c>
      <c r="G361" s="113" t="e">
        <v>#N/A</v>
      </c>
      <c r="H361" s="102"/>
    </row>
    <row r="362">
      <c r="A362" s="109" t="s">
        <v>3728</v>
      </c>
      <c r="B362" s="110">
        <v>1.0</v>
      </c>
      <c r="C362" s="111">
        <v>9919.0</v>
      </c>
      <c r="D362" s="112">
        <v>128501.0</v>
      </c>
      <c r="E362" s="113">
        <v>99560.0</v>
      </c>
      <c r="F362" s="113">
        <v>4.0</v>
      </c>
      <c r="G362" s="113" t="e">
        <v>#N/A</v>
      </c>
      <c r="H362" s="102"/>
    </row>
    <row r="363">
      <c r="A363" s="109">
        <v>128505.0</v>
      </c>
      <c r="B363" s="110">
        <v>5.0</v>
      </c>
      <c r="C363" s="111" t="s">
        <v>556</v>
      </c>
      <c r="D363" s="112">
        <v>128501.0</v>
      </c>
      <c r="E363" s="113" t="s">
        <v>565</v>
      </c>
      <c r="F363" s="113">
        <v>5.0</v>
      </c>
      <c r="G363" s="113">
        <v>180.0</v>
      </c>
      <c r="H363" s="102"/>
    </row>
    <row r="364">
      <c r="A364" s="109">
        <v>1285051.0</v>
      </c>
      <c r="B364" s="110">
        <v>5.0</v>
      </c>
      <c r="C364" s="111" t="s">
        <v>3729</v>
      </c>
      <c r="D364" s="112">
        <v>122001.0</v>
      </c>
      <c r="E364" s="113" t="s">
        <v>565</v>
      </c>
      <c r="F364" s="113">
        <v>5.0</v>
      </c>
      <c r="G364" s="113" t="e">
        <v>#N/A</v>
      </c>
      <c r="H364" s="102"/>
    </row>
    <row r="365">
      <c r="A365" s="109" t="s">
        <v>1374</v>
      </c>
      <c r="B365" s="110">
        <v>5.0</v>
      </c>
      <c r="C365" s="111" t="s">
        <v>556</v>
      </c>
      <c r="D365" s="112">
        <v>128501.0</v>
      </c>
      <c r="E365" s="113" t="s">
        <v>565</v>
      </c>
      <c r="F365" s="113">
        <v>5.0</v>
      </c>
      <c r="G365" s="113" t="e">
        <v>#N/A</v>
      </c>
      <c r="H365" s="102"/>
    </row>
    <row r="366">
      <c r="A366" s="109">
        <v>129604.0</v>
      </c>
      <c r="B366" s="110">
        <v>1.0</v>
      </c>
      <c r="C366" s="111">
        <v>9919.0</v>
      </c>
      <c r="D366" s="112">
        <v>129601.0</v>
      </c>
      <c r="E366" s="113">
        <v>99560.0</v>
      </c>
      <c r="F366" s="113">
        <v>4.0</v>
      </c>
      <c r="G366" s="113">
        <v>192.0</v>
      </c>
      <c r="H366" s="102"/>
    </row>
    <row r="367">
      <c r="A367" s="109" t="s">
        <v>1378</v>
      </c>
      <c r="B367" s="110">
        <v>1.0</v>
      </c>
      <c r="C367" s="111">
        <v>9919.0</v>
      </c>
      <c r="D367" s="112">
        <v>129601.0</v>
      </c>
      <c r="E367" s="113">
        <v>99560.0</v>
      </c>
      <c r="F367" s="113">
        <v>1.0</v>
      </c>
      <c r="G367" s="113" t="e">
        <v>#N/A</v>
      </c>
      <c r="H367" s="102"/>
    </row>
    <row r="368">
      <c r="A368" s="109">
        <v>129704.0</v>
      </c>
      <c r="B368" s="110">
        <v>1.0</v>
      </c>
      <c r="C368" s="111">
        <v>9919.0</v>
      </c>
      <c r="D368" s="112">
        <v>129701.0</v>
      </c>
      <c r="E368" s="113">
        <v>99560.0</v>
      </c>
      <c r="F368" s="113">
        <v>4.0</v>
      </c>
      <c r="G368" s="113">
        <v>192.0</v>
      </c>
      <c r="H368" s="102"/>
    </row>
    <row r="369">
      <c r="A369" s="109" t="s">
        <v>1381</v>
      </c>
      <c r="B369" s="110">
        <v>1.0</v>
      </c>
      <c r="C369" s="111">
        <v>9919.0</v>
      </c>
      <c r="D369" s="112">
        <v>129701.0</v>
      </c>
      <c r="E369" s="113">
        <v>99560.0</v>
      </c>
      <c r="F369" s="113">
        <v>1.0</v>
      </c>
      <c r="G369" s="113" t="e">
        <v>#N/A</v>
      </c>
      <c r="H369" s="102"/>
    </row>
    <row r="370">
      <c r="A370" s="109">
        <v>129732.0</v>
      </c>
      <c r="B370" s="110">
        <v>2.0</v>
      </c>
      <c r="C370" s="111">
        <v>98680.0</v>
      </c>
      <c r="D370" s="112">
        <v>129701.0</v>
      </c>
      <c r="E370" s="113">
        <v>9964.0</v>
      </c>
      <c r="F370" s="113">
        <v>3.0</v>
      </c>
      <c r="G370" s="113">
        <v>528.0</v>
      </c>
      <c r="H370" s="102"/>
    </row>
    <row r="371">
      <c r="A371" s="109">
        <v>129904.0</v>
      </c>
      <c r="B371" s="110">
        <v>1.0</v>
      </c>
      <c r="C371" s="111">
        <v>9919.0</v>
      </c>
      <c r="D371" s="112">
        <v>129901.0</v>
      </c>
      <c r="E371" s="113">
        <v>99560.0</v>
      </c>
      <c r="F371" s="113">
        <v>4.0</v>
      </c>
      <c r="G371" s="113">
        <v>192.0</v>
      </c>
      <c r="H371" s="102"/>
    </row>
    <row r="372">
      <c r="A372" s="109">
        <v>129932.0</v>
      </c>
      <c r="B372" s="110">
        <v>2.0</v>
      </c>
      <c r="C372" s="111">
        <v>98680.0</v>
      </c>
      <c r="D372" s="112">
        <v>129901.0</v>
      </c>
      <c r="E372" s="113">
        <v>9964.0</v>
      </c>
      <c r="F372" s="113">
        <v>3.0</v>
      </c>
      <c r="G372" s="113">
        <v>528.0</v>
      </c>
      <c r="H372" s="102"/>
    </row>
    <row r="373">
      <c r="A373" s="109" t="s">
        <v>1383</v>
      </c>
      <c r="B373" s="110">
        <v>2.0</v>
      </c>
      <c r="C373" s="111">
        <v>98680.0</v>
      </c>
      <c r="D373" s="112">
        <v>129901.0</v>
      </c>
      <c r="E373" s="113">
        <v>9964.0</v>
      </c>
      <c r="F373" s="113">
        <v>0.25</v>
      </c>
      <c r="G373" s="113">
        <v>660.0</v>
      </c>
      <c r="H373" s="102"/>
    </row>
    <row r="374">
      <c r="A374" s="109">
        <v>1303041.0</v>
      </c>
      <c r="B374" s="110">
        <v>1.0</v>
      </c>
      <c r="C374" s="111" t="s">
        <v>3715</v>
      </c>
      <c r="D374" s="112">
        <v>113001.0</v>
      </c>
      <c r="E374" s="113">
        <v>99560.0</v>
      </c>
      <c r="F374" s="113">
        <v>1.0</v>
      </c>
      <c r="G374" s="113" t="e">
        <v>#N/A</v>
      </c>
      <c r="H374" s="102"/>
    </row>
    <row r="375">
      <c r="A375" s="109">
        <v>130404.0</v>
      </c>
      <c r="B375" s="110">
        <v>1.0</v>
      </c>
      <c r="C375" s="111" t="s">
        <v>3715</v>
      </c>
      <c r="D375" s="112">
        <v>130401.0</v>
      </c>
      <c r="E375" s="113">
        <v>99560.0</v>
      </c>
      <c r="F375" s="113">
        <v>4.0</v>
      </c>
      <c r="G375" s="113">
        <v>192.0</v>
      </c>
      <c r="H375" s="102"/>
    </row>
    <row r="376">
      <c r="A376" s="109" t="s">
        <v>1385</v>
      </c>
      <c r="B376" s="110">
        <v>3.0</v>
      </c>
      <c r="C376" s="111">
        <v>98710.0</v>
      </c>
      <c r="D376" s="112">
        <v>131301.0</v>
      </c>
      <c r="E376" s="113">
        <v>99560.0</v>
      </c>
      <c r="F376" s="113">
        <v>0.5</v>
      </c>
      <c r="G376" s="113">
        <v>400.0</v>
      </c>
      <c r="H376" s="102"/>
    </row>
    <row r="377">
      <c r="A377" s="109" t="s">
        <v>1388</v>
      </c>
      <c r="B377" s="110">
        <v>3.0</v>
      </c>
      <c r="C377" s="111">
        <v>98710.0</v>
      </c>
      <c r="D377" s="112">
        <v>131301.0</v>
      </c>
      <c r="E377" s="113">
        <v>99560.0</v>
      </c>
      <c r="F377" s="113">
        <v>0.5</v>
      </c>
      <c r="G377" s="113">
        <v>400.0</v>
      </c>
      <c r="H377" s="102"/>
    </row>
    <row r="378">
      <c r="A378" s="109" t="s">
        <v>284</v>
      </c>
      <c r="B378" s="110">
        <v>3.0</v>
      </c>
      <c r="C378" s="111">
        <v>9900.0</v>
      </c>
      <c r="D378" s="112">
        <v>131101.0</v>
      </c>
      <c r="E378" s="113">
        <v>99560.0</v>
      </c>
      <c r="F378" s="113">
        <v>2.0</v>
      </c>
      <c r="G378" s="113">
        <v>60.0</v>
      </c>
      <c r="H378" s="102"/>
    </row>
    <row r="379">
      <c r="A379" s="109">
        <v>1.312049E7</v>
      </c>
      <c r="B379" s="110">
        <v>1.0</v>
      </c>
      <c r="C379" s="111">
        <v>9943.0</v>
      </c>
      <c r="D379" s="112">
        <v>131201.0</v>
      </c>
      <c r="E379" s="113">
        <v>99560.0</v>
      </c>
      <c r="F379" s="113">
        <v>1.0</v>
      </c>
      <c r="G379" s="113">
        <v>192.0</v>
      </c>
      <c r="H379" s="102"/>
    </row>
    <row r="380">
      <c r="A380" s="109">
        <v>1.312559E7</v>
      </c>
      <c r="B380" s="110" t="s">
        <v>2904</v>
      </c>
      <c r="C380" s="111">
        <v>97010.0</v>
      </c>
      <c r="D380" s="112">
        <v>131201.0</v>
      </c>
      <c r="E380" s="113">
        <v>99521.0</v>
      </c>
      <c r="F380" s="113">
        <v>55.0</v>
      </c>
      <c r="G380" s="113" t="e">
        <v>#N/A</v>
      </c>
      <c r="H380" s="102"/>
    </row>
    <row r="381">
      <c r="A381" s="109" t="s">
        <v>1390</v>
      </c>
      <c r="B381" s="110">
        <v>3.0</v>
      </c>
      <c r="C381" s="111">
        <v>9916.0</v>
      </c>
      <c r="D381" s="112">
        <v>131302.0</v>
      </c>
      <c r="E381" s="113">
        <v>99560.0</v>
      </c>
      <c r="F381" s="113">
        <v>1.0</v>
      </c>
      <c r="G381" s="113" t="e">
        <v>#N/A</v>
      </c>
      <c r="H381" s="102"/>
    </row>
    <row r="382">
      <c r="A382" s="109" t="s">
        <v>1392</v>
      </c>
      <c r="B382" s="110">
        <v>3.0</v>
      </c>
      <c r="C382" s="111">
        <v>9916.0</v>
      </c>
      <c r="D382" s="112">
        <v>192103.0</v>
      </c>
      <c r="E382" s="113">
        <v>99560.0</v>
      </c>
      <c r="F382" s="113">
        <v>1.0</v>
      </c>
      <c r="G382" s="113" t="e">
        <v>#N/A</v>
      </c>
      <c r="H382" s="102"/>
    </row>
    <row r="383">
      <c r="A383" s="109">
        <v>1.313049E7</v>
      </c>
      <c r="B383" s="110">
        <v>1.0</v>
      </c>
      <c r="C383" s="111">
        <v>9943.0</v>
      </c>
      <c r="D383" s="112">
        <v>131301.0</v>
      </c>
      <c r="E383" s="113">
        <v>99560.0</v>
      </c>
      <c r="F383" s="113">
        <v>1.0</v>
      </c>
      <c r="G383" s="113">
        <v>192.0</v>
      </c>
      <c r="H383" s="102"/>
    </row>
    <row r="384">
      <c r="A384" s="109" t="s">
        <v>1394</v>
      </c>
      <c r="B384" s="110">
        <v>1.0</v>
      </c>
      <c r="C384" s="111">
        <v>9943.0</v>
      </c>
      <c r="D384" s="112">
        <v>131301.0</v>
      </c>
      <c r="E384" s="113">
        <v>99560.0</v>
      </c>
      <c r="F384" s="113">
        <v>4.0</v>
      </c>
      <c r="G384" s="113">
        <v>48.0</v>
      </c>
      <c r="H384" s="102"/>
    </row>
    <row r="385">
      <c r="A385" s="109" t="s">
        <v>1396</v>
      </c>
      <c r="B385" s="110">
        <v>1.0</v>
      </c>
      <c r="C385" s="111">
        <v>9943.0</v>
      </c>
      <c r="D385" s="112">
        <v>131301.0</v>
      </c>
      <c r="E385" s="113">
        <v>99560.0</v>
      </c>
      <c r="F385" s="113">
        <v>1.0</v>
      </c>
      <c r="G385" s="113">
        <v>192.0</v>
      </c>
      <c r="H385" s="102"/>
    </row>
    <row r="386">
      <c r="A386" s="109">
        <v>131305.0</v>
      </c>
      <c r="B386" s="110">
        <v>5.0</v>
      </c>
      <c r="C386" s="111" t="s">
        <v>556</v>
      </c>
      <c r="D386" s="112">
        <v>131301.0</v>
      </c>
      <c r="E386" s="113" t="s">
        <v>565</v>
      </c>
      <c r="F386" s="113">
        <v>5.0</v>
      </c>
      <c r="G386" s="113" t="e">
        <v>#N/A</v>
      </c>
      <c r="H386" s="102"/>
    </row>
    <row r="387">
      <c r="A387" s="109">
        <v>1313055.0</v>
      </c>
      <c r="B387" s="110" t="s">
        <v>2904</v>
      </c>
      <c r="C387" s="111">
        <v>97010.0</v>
      </c>
      <c r="D387" s="112">
        <v>131301.0</v>
      </c>
      <c r="E387" s="113">
        <v>99521.0</v>
      </c>
      <c r="F387" s="113">
        <v>55.0</v>
      </c>
      <c r="G387" s="113">
        <v>1.0</v>
      </c>
      <c r="H387" s="102"/>
    </row>
    <row r="388">
      <c r="A388" s="109" t="s">
        <v>1398</v>
      </c>
      <c r="B388" s="110">
        <v>2.0</v>
      </c>
      <c r="C388" s="111">
        <v>98680.0</v>
      </c>
      <c r="D388" s="112">
        <v>131432.0</v>
      </c>
      <c r="E388" s="113">
        <v>9963.0</v>
      </c>
      <c r="F388" s="113">
        <v>0.25</v>
      </c>
      <c r="G388" s="113" t="e">
        <v>#N/A</v>
      </c>
      <c r="H388" s="102"/>
    </row>
    <row r="389">
      <c r="A389" s="109" t="s">
        <v>1403</v>
      </c>
      <c r="B389" s="110">
        <v>3.0</v>
      </c>
      <c r="C389" s="111">
        <v>9900.0</v>
      </c>
      <c r="D389" s="112">
        <v>131501.0</v>
      </c>
      <c r="E389" s="113">
        <v>99560.0</v>
      </c>
      <c r="F389" s="113">
        <v>2.0</v>
      </c>
      <c r="G389" s="113" t="e">
        <v>#N/A</v>
      </c>
      <c r="H389" s="102"/>
    </row>
    <row r="390">
      <c r="A390" s="109" t="s">
        <v>1401</v>
      </c>
      <c r="B390" s="110">
        <v>3.0</v>
      </c>
      <c r="C390" s="111">
        <v>9900.0</v>
      </c>
      <c r="D390" s="112">
        <v>131501.0</v>
      </c>
      <c r="E390" s="113">
        <v>99560.0</v>
      </c>
      <c r="F390" s="113">
        <v>2.0</v>
      </c>
      <c r="G390" s="113">
        <v>60.0</v>
      </c>
      <c r="H390" s="102"/>
    </row>
    <row r="391">
      <c r="A391" s="109">
        <v>131704.0</v>
      </c>
      <c r="B391" s="110">
        <v>1.0</v>
      </c>
      <c r="C391" s="111">
        <v>9877.0</v>
      </c>
      <c r="D391" s="112">
        <v>131302.0</v>
      </c>
      <c r="E391" s="113">
        <v>99560.0</v>
      </c>
      <c r="F391" s="113">
        <v>4.0</v>
      </c>
      <c r="G391" s="113">
        <v>192.0</v>
      </c>
      <c r="H391" s="102"/>
    </row>
    <row r="392">
      <c r="A392" s="109" t="s">
        <v>1405</v>
      </c>
      <c r="B392" s="110">
        <v>1.0</v>
      </c>
      <c r="C392" s="111">
        <v>9943.0</v>
      </c>
      <c r="D392" s="112">
        <v>131801.0</v>
      </c>
      <c r="E392" s="113">
        <v>99560.0</v>
      </c>
      <c r="F392" s="113">
        <v>1.0</v>
      </c>
      <c r="G392" s="113">
        <v>192.0</v>
      </c>
      <c r="H392" s="102"/>
    </row>
    <row r="393">
      <c r="A393" s="109">
        <v>133032.0</v>
      </c>
      <c r="B393" s="110">
        <v>2.0</v>
      </c>
      <c r="C393" s="111">
        <v>98680.0</v>
      </c>
      <c r="D393" s="112">
        <v>133001.0</v>
      </c>
      <c r="E393" s="113">
        <v>99640.0</v>
      </c>
      <c r="F393" s="113">
        <v>0.25</v>
      </c>
      <c r="G393" s="113">
        <v>528.0</v>
      </c>
      <c r="H393" s="102"/>
    </row>
    <row r="394">
      <c r="A394" s="109" t="s">
        <v>1408</v>
      </c>
      <c r="B394" s="110">
        <v>2.0</v>
      </c>
      <c r="C394" s="111">
        <v>98680.0</v>
      </c>
      <c r="D394" s="112">
        <v>133001.0</v>
      </c>
      <c r="E394" s="113">
        <v>99640.0</v>
      </c>
      <c r="F394" s="113">
        <v>3.0</v>
      </c>
      <c r="G394" s="113">
        <v>55.0</v>
      </c>
      <c r="H394" s="102"/>
    </row>
    <row r="395">
      <c r="A395" s="109" t="s">
        <v>1410</v>
      </c>
      <c r="B395" s="110">
        <v>2.0</v>
      </c>
      <c r="C395" s="111">
        <v>98680.0</v>
      </c>
      <c r="D395" s="112">
        <v>133001.0</v>
      </c>
      <c r="E395" s="113">
        <v>99640.0</v>
      </c>
      <c r="F395" s="113">
        <v>3.0</v>
      </c>
      <c r="G395" s="113" t="e">
        <v>#N/A</v>
      </c>
      <c r="H395" s="102"/>
    </row>
    <row r="396">
      <c r="A396" s="109" t="s">
        <v>295</v>
      </c>
      <c r="B396" s="110" t="s">
        <v>2904</v>
      </c>
      <c r="C396" s="111">
        <v>97010.0</v>
      </c>
      <c r="D396" s="112">
        <v>133001.0</v>
      </c>
      <c r="E396" s="113">
        <v>99521.0</v>
      </c>
      <c r="F396" s="113">
        <v>55.0</v>
      </c>
      <c r="G396" s="113">
        <v>1.0</v>
      </c>
      <c r="H396" s="102"/>
    </row>
    <row r="397">
      <c r="A397" s="109" t="s">
        <v>3730</v>
      </c>
      <c r="B397" s="110" t="s">
        <v>2904</v>
      </c>
      <c r="C397" s="111">
        <v>97010.0</v>
      </c>
      <c r="D397" s="112">
        <v>133001.0</v>
      </c>
      <c r="E397" s="113">
        <v>99521.0</v>
      </c>
      <c r="F397" s="113">
        <v>55.0</v>
      </c>
      <c r="G397" s="113" t="e">
        <v>#N/A</v>
      </c>
      <c r="H397" s="102"/>
    </row>
    <row r="398">
      <c r="A398" s="109">
        <v>140004.0</v>
      </c>
      <c r="B398" s="110">
        <v>1.0</v>
      </c>
      <c r="C398" s="111" t="s">
        <v>3715</v>
      </c>
      <c r="D398" s="112">
        <v>140001.0</v>
      </c>
      <c r="E398" s="113">
        <v>99560.0</v>
      </c>
      <c r="F398" s="113">
        <v>4.0</v>
      </c>
      <c r="G398" s="113">
        <v>192.0</v>
      </c>
      <c r="H398" s="102"/>
    </row>
    <row r="399">
      <c r="A399" s="109" t="s">
        <v>1414</v>
      </c>
      <c r="B399" s="110">
        <v>1.0</v>
      </c>
      <c r="C399" s="111" t="s">
        <v>3715</v>
      </c>
      <c r="D399" s="112">
        <v>140001.0</v>
      </c>
      <c r="E399" s="113">
        <v>99560.0</v>
      </c>
      <c r="F399" s="113">
        <v>1.0</v>
      </c>
      <c r="G399" s="113" t="e">
        <v>#N/A</v>
      </c>
      <c r="H399" s="102"/>
    </row>
    <row r="400">
      <c r="A400" s="109" t="s">
        <v>1416</v>
      </c>
      <c r="B400" s="110">
        <v>1.0</v>
      </c>
      <c r="C400" s="111">
        <v>9877.0</v>
      </c>
      <c r="D400" s="112">
        <v>140001.0</v>
      </c>
      <c r="E400" s="113">
        <v>99560.0</v>
      </c>
      <c r="F400" s="113">
        <v>1.0</v>
      </c>
      <c r="G400" s="113">
        <v>192.0</v>
      </c>
      <c r="H400" s="102"/>
    </row>
    <row r="401">
      <c r="A401" s="109">
        <v>140005.0</v>
      </c>
      <c r="B401" s="110">
        <v>5.0</v>
      </c>
      <c r="C401" s="111" t="s">
        <v>556</v>
      </c>
      <c r="D401" s="112">
        <v>140001.0</v>
      </c>
      <c r="E401" s="113" t="s">
        <v>565</v>
      </c>
      <c r="F401" s="113">
        <v>5.0</v>
      </c>
      <c r="G401" s="113" t="e">
        <v>#N/A</v>
      </c>
      <c r="H401" s="102"/>
    </row>
    <row r="402">
      <c r="A402" s="109">
        <v>140032.0</v>
      </c>
      <c r="B402" s="110">
        <v>2.0</v>
      </c>
      <c r="C402" s="111">
        <v>9872.0</v>
      </c>
      <c r="D402" s="112">
        <v>140001.0</v>
      </c>
      <c r="E402" s="113" t="e">
        <v>#N/A</v>
      </c>
      <c r="F402" s="113">
        <v>3.0</v>
      </c>
      <c r="G402" s="113">
        <v>528.0</v>
      </c>
      <c r="H402" s="102"/>
    </row>
    <row r="403">
      <c r="A403" s="109" t="s">
        <v>1418</v>
      </c>
      <c r="B403" s="110">
        <v>2.0</v>
      </c>
      <c r="C403" s="111">
        <v>9872.0</v>
      </c>
      <c r="D403" s="112">
        <v>140001.0</v>
      </c>
      <c r="E403" s="113" t="e">
        <v>#N/A</v>
      </c>
      <c r="F403" s="113">
        <v>0.25</v>
      </c>
      <c r="G403" s="113" t="e">
        <v>#N/A</v>
      </c>
      <c r="H403" s="102"/>
    </row>
    <row r="404">
      <c r="A404" s="109" t="s">
        <v>1423</v>
      </c>
      <c r="B404" s="110">
        <v>2.0</v>
      </c>
      <c r="C404" s="111">
        <v>9872.0</v>
      </c>
      <c r="D404" s="112">
        <v>140001.0</v>
      </c>
      <c r="E404" s="113" t="e">
        <v>#N/A</v>
      </c>
      <c r="F404" s="113">
        <v>1.0</v>
      </c>
      <c r="G404" s="113" t="e">
        <v>#N/A</v>
      </c>
      <c r="H404" s="102"/>
    </row>
    <row r="405">
      <c r="A405" s="109">
        <v>140055.0</v>
      </c>
      <c r="B405" s="110" t="s">
        <v>2904</v>
      </c>
      <c r="C405" s="111">
        <v>97010.0</v>
      </c>
      <c r="D405" s="112">
        <v>140001.0</v>
      </c>
      <c r="E405" s="113">
        <v>99521.0</v>
      </c>
      <c r="F405" s="113">
        <v>55.0</v>
      </c>
      <c r="G405" s="113" t="e">
        <v>#N/A</v>
      </c>
      <c r="H405" s="102"/>
    </row>
    <row r="406">
      <c r="A406" s="109">
        <v>140104.0</v>
      </c>
      <c r="B406" s="110">
        <v>1.0</v>
      </c>
      <c r="C406" s="111" t="s">
        <v>3715</v>
      </c>
      <c r="D406" s="112">
        <v>140101.0</v>
      </c>
      <c r="E406" s="113">
        <v>99560.0</v>
      </c>
      <c r="F406" s="113">
        <v>4.0</v>
      </c>
      <c r="G406" s="113" t="e">
        <v>#N/A</v>
      </c>
      <c r="H406" s="102"/>
    </row>
    <row r="407">
      <c r="A407" s="109" t="s">
        <v>1425</v>
      </c>
      <c r="B407" s="110">
        <v>1.0</v>
      </c>
      <c r="C407" s="111" t="s">
        <v>3715</v>
      </c>
      <c r="D407" s="112">
        <v>140201.0</v>
      </c>
      <c r="E407" s="113">
        <v>99560.0</v>
      </c>
      <c r="F407" s="113">
        <v>4.0</v>
      </c>
      <c r="G407" s="113">
        <v>48.0</v>
      </c>
      <c r="H407" s="102"/>
    </row>
    <row r="408">
      <c r="A408" s="109" t="s">
        <v>1428</v>
      </c>
      <c r="B408" s="110">
        <v>2.0</v>
      </c>
      <c r="C408" s="111">
        <v>9904.0</v>
      </c>
      <c r="D408" s="112">
        <v>140201.0</v>
      </c>
      <c r="E408" s="113" t="e">
        <v>#N/A</v>
      </c>
      <c r="F408" s="113">
        <v>3.0</v>
      </c>
      <c r="G408" s="113">
        <v>48.0</v>
      </c>
      <c r="H408" s="102"/>
    </row>
    <row r="409">
      <c r="A409" s="109">
        <v>140504.0</v>
      </c>
      <c r="B409" s="110">
        <v>1.0</v>
      </c>
      <c r="C409" s="111">
        <v>9919.0</v>
      </c>
      <c r="D409" s="112">
        <v>140501.0</v>
      </c>
      <c r="E409" s="113">
        <v>99560.0</v>
      </c>
      <c r="F409" s="113">
        <v>4.0</v>
      </c>
      <c r="G409" s="113">
        <v>192.0</v>
      </c>
      <c r="H409" s="102"/>
    </row>
    <row r="410">
      <c r="A410" s="109">
        <v>140555.0</v>
      </c>
      <c r="B410" s="110" t="s">
        <v>2904</v>
      </c>
      <c r="C410" s="111">
        <v>97010.0</v>
      </c>
      <c r="D410" s="112">
        <v>140501.0</v>
      </c>
      <c r="E410" s="113">
        <v>99521.0</v>
      </c>
      <c r="F410" s="113">
        <v>55.0</v>
      </c>
      <c r="G410" s="113" t="e">
        <v>#N/A</v>
      </c>
      <c r="H410" s="102"/>
    </row>
    <row r="411">
      <c r="A411" s="109">
        <v>140604.0</v>
      </c>
      <c r="B411" s="110">
        <v>1.0</v>
      </c>
      <c r="C411" s="111">
        <v>9919.0</v>
      </c>
      <c r="D411" s="112">
        <v>140601.0</v>
      </c>
      <c r="E411" s="113">
        <v>99560.0</v>
      </c>
      <c r="F411" s="113">
        <v>4.0</v>
      </c>
      <c r="G411" s="113">
        <v>192.0</v>
      </c>
      <c r="H411" s="102"/>
    </row>
    <row r="412">
      <c r="A412" s="109">
        <v>140655.0</v>
      </c>
      <c r="B412" s="110" t="s">
        <v>2904</v>
      </c>
      <c r="C412" s="111">
        <v>97010.0</v>
      </c>
      <c r="D412" s="112">
        <v>140601.0</v>
      </c>
      <c r="E412" s="113">
        <v>99521.0</v>
      </c>
      <c r="F412" s="113">
        <v>55.0</v>
      </c>
      <c r="G412" s="113" t="e">
        <v>#N/A</v>
      </c>
      <c r="H412" s="102"/>
    </row>
    <row r="413">
      <c r="A413" s="109">
        <v>141004.0</v>
      </c>
      <c r="B413" s="110">
        <v>1.0</v>
      </c>
      <c r="C413" s="111" t="s">
        <v>3715</v>
      </c>
      <c r="D413" s="112">
        <v>141001.0</v>
      </c>
      <c r="E413" s="113">
        <v>99560.0</v>
      </c>
      <c r="F413" s="113">
        <v>4.0</v>
      </c>
      <c r="G413" s="113">
        <v>192.0</v>
      </c>
      <c r="H413" s="102"/>
    </row>
    <row r="414">
      <c r="A414" s="109" t="s">
        <v>1432</v>
      </c>
      <c r="B414" s="110">
        <v>1.0</v>
      </c>
      <c r="C414" s="111">
        <v>9877.0</v>
      </c>
      <c r="D414" s="112">
        <v>141001.0</v>
      </c>
      <c r="E414" s="113">
        <v>99560.0</v>
      </c>
      <c r="F414" s="113">
        <v>1.0</v>
      </c>
      <c r="G414" s="113" t="e">
        <v>#N/A</v>
      </c>
      <c r="H414" s="102"/>
    </row>
    <row r="415">
      <c r="A415" s="109" t="s">
        <v>1434</v>
      </c>
      <c r="B415" s="110">
        <v>1.0</v>
      </c>
      <c r="C415" s="111" t="s">
        <v>3715</v>
      </c>
      <c r="D415" s="112">
        <v>141001.0</v>
      </c>
      <c r="E415" s="113">
        <v>99560.0</v>
      </c>
      <c r="F415" s="113">
        <v>1.0</v>
      </c>
      <c r="G415" s="113">
        <v>192.0</v>
      </c>
      <c r="H415" s="102"/>
    </row>
    <row r="416">
      <c r="A416" s="109" t="s">
        <v>3731</v>
      </c>
      <c r="B416" s="110">
        <v>1.0</v>
      </c>
      <c r="C416" s="111" t="s">
        <v>3714</v>
      </c>
      <c r="D416" s="112">
        <v>141001.0</v>
      </c>
      <c r="E416" s="113">
        <v>99560.0</v>
      </c>
      <c r="F416" s="113">
        <v>4.0</v>
      </c>
      <c r="G416" s="113" t="e">
        <v>#N/A</v>
      </c>
      <c r="H416" s="102"/>
    </row>
    <row r="417">
      <c r="A417" s="109" t="s">
        <v>1437</v>
      </c>
      <c r="B417" s="110">
        <v>1.0</v>
      </c>
      <c r="C417" s="111">
        <v>9919.0</v>
      </c>
      <c r="D417" s="112">
        <v>141008.0</v>
      </c>
      <c r="E417" s="113">
        <v>99560.0</v>
      </c>
      <c r="F417" s="113">
        <v>4.0</v>
      </c>
      <c r="G417" s="113" t="e">
        <v>#N/A</v>
      </c>
      <c r="H417" s="102"/>
    </row>
    <row r="418">
      <c r="A418" s="109" t="s">
        <v>3732</v>
      </c>
      <c r="B418" s="110">
        <v>1.0</v>
      </c>
      <c r="C418" s="111">
        <v>0.0</v>
      </c>
      <c r="D418" s="112">
        <v>141001.0</v>
      </c>
      <c r="E418" s="113">
        <v>99560.0</v>
      </c>
      <c r="F418" s="113">
        <v>4.0</v>
      </c>
      <c r="G418" s="113" t="e">
        <v>#N/A</v>
      </c>
      <c r="H418" s="102"/>
    </row>
    <row r="419">
      <c r="A419" s="109" t="s">
        <v>1439</v>
      </c>
      <c r="B419" s="110">
        <v>1.0</v>
      </c>
      <c r="C419" s="111" t="s">
        <v>3715</v>
      </c>
      <c r="D419" s="112">
        <v>141008.0</v>
      </c>
      <c r="E419" s="113">
        <v>99560.0</v>
      </c>
      <c r="F419" s="113">
        <v>1.0</v>
      </c>
      <c r="G419" s="113" t="e">
        <v>#N/A</v>
      </c>
      <c r="H419" s="102"/>
    </row>
    <row r="420">
      <c r="A420" s="109" t="s">
        <v>1442</v>
      </c>
      <c r="B420" s="110">
        <v>1.0</v>
      </c>
      <c r="C420" s="111" t="s">
        <v>3715</v>
      </c>
      <c r="D420" s="112">
        <v>141008.0</v>
      </c>
      <c r="E420" s="113">
        <v>99560.0</v>
      </c>
      <c r="F420" s="113">
        <v>1.0</v>
      </c>
      <c r="G420" s="113">
        <v>192.0</v>
      </c>
      <c r="H420" s="102"/>
    </row>
    <row r="421">
      <c r="A421" s="109" t="s">
        <v>1444</v>
      </c>
      <c r="B421" s="110">
        <v>1.0</v>
      </c>
      <c r="C421" s="111" t="s">
        <v>3715</v>
      </c>
      <c r="D421" s="112">
        <v>141008.0</v>
      </c>
      <c r="E421" s="113">
        <v>99560.0</v>
      </c>
      <c r="F421" s="113">
        <v>1.0</v>
      </c>
      <c r="G421" s="113" t="e">
        <v>#N/A</v>
      </c>
      <c r="H421" s="102"/>
    </row>
    <row r="422">
      <c r="A422" s="109" t="s">
        <v>1446</v>
      </c>
      <c r="B422" s="110">
        <v>1.0</v>
      </c>
      <c r="C422" s="111" t="s">
        <v>3715</v>
      </c>
      <c r="D422" s="112">
        <v>141008.0</v>
      </c>
      <c r="E422" s="113">
        <v>99560.0</v>
      </c>
      <c r="F422" s="113">
        <v>1.0</v>
      </c>
      <c r="G422" s="113" t="e">
        <v>#N/A</v>
      </c>
      <c r="H422" s="102"/>
    </row>
    <row r="423">
      <c r="A423" s="109" t="s">
        <v>1448</v>
      </c>
      <c r="B423" s="110">
        <v>1.0</v>
      </c>
      <c r="C423" s="111" t="s">
        <v>3715</v>
      </c>
      <c r="D423" s="112">
        <v>141001.0</v>
      </c>
      <c r="E423" s="113">
        <v>99560.0</v>
      </c>
      <c r="F423" s="113">
        <v>1.0</v>
      </c>
      <c r="G423" s="113">
        <v>192.0</v>
      </c>
      <c r="H423" s="102"/>
    </row>
    <row r="424">
      <c r="A424" s="109">
        <v>141032.0</v>
      </c>
      <c r="B424" s="110">
        <v>2.0</v>
      </c>
      <c r="C424" s="111">
        <v>9872.0</v>
      </c>
      <c r="D424" s="112">
        <v>141001.0</v>
      </c>
      <c r="E424" s="113" t="e">
        <v>#N/A</v>
      </c>
      <c r="F424" s="113">
        <v>3.0</v>
      </c>
      <c r="G424" s="113">
        <v>528.0</v>
      </c>
      <c r="H424" s="102"/>
    </row>
    <row r="425">
      <c r="A425" s="109" t="s">
        <v>1453</v>
      </c>
      <c r="B425" s="110">
        <v>2.0</v>
      </c>
      <c r="C425" s="111">
        <v>9875.0</v>
      </c>
      <c r="D425" s="112">
        <v>141001.0</v>
      </c>
      <c r="E425" s="113" t="e">
        <v>#N/A</v>
      </c>
      <c r="F425" s="113">
        <v>0.25</v>
      </c>
      <c r="G425" s="113" t="e">
        <v>#N/A</v>
      </c>
      <c r="H425" s="102"/>
    </row>
    <row r="426">
      <c r="A426" s="109" t="s">
        <v>1456</v>
      </c>
      <c r="B426" s="110">
        <v>2.0</v>
      </c>
      <c r="C426" s="111">
        <v>9872.0</v>
      </c>
      <c r="D426" s="112">
        <v>141001.0</v>
      </c>
      <c r="E426" s="113" t="e">
        <v>#N/A</v>
      </c>
      <c r="F426" s="113">
        <v>3.0</v>
      </c>
      <c r="G426" s="113" t="e">
        <v>#N/A</v>
      </c>
      <c r="H426" s="102"/>
    </row>
    <row r="427">
      <c r="A427" s="109" t="s">
        <v>3733</v>
      </c>
      <c r="B427" s="110">
        <v>2.0</v>
      </c>
      <c r="C427" s="111">
        <v>9872.0</v>
      </c>
      <c r="D427" s="112">
        <v>141001.0</v>
      </c>
      <c r="E427" s="113" t="e">
        <v>#N/A</v>
      </c>
      <c r="F427" s="113">
        <v>3.0</v>
      </c>
      <c r="G427" s="113">
        <v>660.0</v>
      </c>
      <c r="H427" s="102"/>
    </row>
    <row r="428">
      <c r="A428" s="109" t="s">
        <v>3734</v>
      </c>
      <c r="B428" s="110">
        <v>2.0</v>
      </c>
      <c r="C428" s="111">
        <v>9875.0</v>
      </c>
      <c r="D428" s="112">
        <v>141001.0</v>
      </c>
      <c r="E428" s="113" t="e">
        <v>#N/A</v>
      </c>
      <c r="F428" s="113">
        <v>3.0</v>
      </c>
      <c r="G428" s="113" t="e">
        <v>#N/A</v>
      </c>
      <c r="H428" s="102"/>
    </row>
    <row r="429">
      <c r="A429" s="109" t="s">
        <v>3735</v>
      </c>
      <c r="B429" s="110" t="s">
        <v>2904</v>
      </c>
      <c r="C429" s="111">
        <v>97010.0</v>
      </c>
      <c r="D429" s="112">
        <v>141001.0</v>
      </c>
      <c r="E429" s="113">
        <v>99521.0</v>
      </c>
      <c r="F429" s="113">
        <v>55.0</v>
      </c>
      <c r="G429" s="113" t="e">
        <v>#N/A</v>
      </c>
      <c r="H429" s="102"/>
    </row>
    <row r="430">
      <c r="A430" s="109" t="s">
        <v>1461</v>
      </c>
      <c r="B430" s="110">
        <v>1.0</v>
      </c>
      <c r="C430" s="115" t="s">
        <v>3715</v>
      </c>
      <c r="D430" s="112">
        <v>141101.0</v>
      </c>
      <c r="E430" s="113">
        <v>99560.0</v>
      </c>
      <c r="F430" s="113">
        <v>1.0</v>
      </c>
      <c r="G430" s="113">
        <v>192.0</v>
      </c>
      <c r="H430" s="102"/>
    </row>
    <row r="431">
      <c r="A431" s="109" t="s">
        <v>1463</v>
      </c>
      <c r="B431" s="110">
        <v>1.0</v>
      </c>
      <c r="C431" s="111" t="s">
        <v>3715</v>
      </c>
      <c r="D431" s="112">
        <v>141101.0</v>
      </c>
      <c r="E431" s="113">
        <v>99560.0</v>
      </c>
      <c r="F431" s="113">
        <v>4.0</v>
      </c>
      <c r="G431" s="113" t="e">
        <v>#N/A</v>
      </c>
      <c r="H431" s="102"/>
    </row>
    <row r="432">
      <c r="A432" s="109" t="s">
        <v>1465</v>
      </c>
      <c r="B432" s="110">
        <v>1.0</v>
      </c>
      <c r="C432" s="111" t="s">
        <v>3715</v>
      </c>
      <c r="D432" s="112">
        <v>141101.0</v>
      </c>
      <c r="E432" s="113">
        <v>99560.0</v>
      </c>
      <c r="F432" s="113">
        <v>1.0</v>
      </c>
      <c r="G432" s="113" t="e">
        <v>#N/A</v>
      </c>
      <c r="H432" s="102"/>
    </row>
    <row r="433">
      <c r="A433" s="109" t="s">
        <v>1467</v>
      </c>
      <c r="B433" s="110">
        <v>1.0</v>
      </c>
      <c r="C433" s="111" t="s">
        <v>3715</v>
      </c>
      <c r="D433" s="112">
        <v>141101.0</v>
      </c>
      <c r="E433" s="113">
        <v>99560.0</v>
      </c>
      <c r="F433" s="113">
        <v>4.0</v>
      </c>
      <c r="G433" s="113">
        <v>48.0</v>
      </c>
      <c r="H433" s="102"/>
    </row>
    <row r="434">
      <c r="A434" s="109" t="s">
        <v>1470</v>
      </c>
      <c r="B434" s="110">
        <v>1.0</v>
      </c>
      <c r="C434" s="111" t="s">
        <v>3715</v>
      </c>
      <c r="D434" s="112">
        <v>141101.0</v>
      </c>
      <c r="E434" s="113">
        <v>99560.0</v>
      </c>
      <c r="F434" s="113">
        <v>1.0</v>
      </c>
      <c r="G434" s="113">
        <v>192.0</v>
      </c>
      <c r="H434" s="102"/>
    </row>
    <row r="435">
      <c r="A435" s="109" t="s">
        <v>1472</v>
      </c>
      <c r="B435" s="110">
        <v>1.0</v>
      </c>
      <c r="C435" s="111" t="s">
        <v>3715</v>
      </c>
      <c r="D435" s="112">
        <v>141101.0</v>
      </c>
      <c r="E435" s="113">
        <v>99560.0</v>
      </c>
      <c r="F435" s="113">
        <v>4.0</v>
      </c>
      <c r="G435" s="113">
        <v>48.0</v>
      </c>
      <c r="H435" s="102"/>
    </row>
    <row r="436">
      <c r="A436" s="109" t="s">
        <v>1474</v>
      </c>
      <c r="B436" s="110">
        <v>1.0</v>
      </c>
      <c r="C436" s="115" t="s">
        <v>3715</v>
      </c>
      <c r="D436" s="112">
        <v>141101.0</v>
      </c>
      <c r="E436" s="113">
        <v>99560.0</v>
      </c>
      <c r="F436" s="113">
        <v>1.0</v>
      </c>
      <c r="G436" s="113" t="e">
        <v>#N/A</v>
      </c>
      <c r="H436" s="102"/>
    </row>
    <row r="437">
      <c r="A437" s="109" t="s">
        <v>1476</v>
      </c>
      <c r="B437" s="110">
        <v>1.0</v>
      </c>
      <c r="C437" s="111" t="s">
        <v>3715</v>
      </c>
      <c r="D437" s="112">
        <v>141101.0</v>
      </c>
      <c r="E437" s="113">
        <v>99560.0</v>
      </c>
      <c r="F437" s="113">
        <v>1.0</v>
      </c>
      <c r="G437" s="113">
        <v>192.0</v>
      </c>
      <c r="H437" s="102"/>
    </row>
    <row r="438">
      <c r="A438" s="109" t="s">
        <v>1478</v>
      </c>
      <c r="B438" s="110">
        <v>1.0</v>
      </c>
      <c r="C438" s="111" t="s">
        <v>3715</v>
      </c>
      <c r="D438" s="112">
        <v>141101.0</v>
      </c>
      <c r="E438" s="113">
        <v>99560.0</v>
      </c>
      <c r="F438" s="113">
        <v>1.0</v>
      </c>
      <c r="G438" s="113" t="e">
        <v>#N/A</v>
      </c>
      <c r="H438" s="102"/>
    </row>
    <row r="439">
      <c r="A439" s="109" t="s">
        <v>1480</v>
      </c>
      <c r="B439" s="110">
        <v>1.0</v>
      </c>
      <c r="C439" s="111" t="s">
        <v>3715</v>
      </c>
      <c r="D439" s="112">
        <v>141101.0</v>
      </c>
      <c r="E439" s="113">
        <v>99560.0</v>
      </c>
      <c r="F439" s="113">
        <v>1.0</v>
      </c>
      <c r="G439" s="113">
        <v>192.0</v>
      </c>
      <c r="H439" s="102"/>
    </row>
    <row r="440">
      <c r="A440" s="109">
        <v>141532.0</v>
      </c>
      <c r="B440" s="110">
        <v>2.0</v>
      </c>
      <c r="C440" s="111">
        <v>9872.0</v>
      </c>
      <c r="D440" s="112">
        <v>141501.0</v>
      </c>
      <c r="E440" s="113" t="e">
        <v>#N/A</v>
      </c>
      <c r="F440" s="113">
        <v>3.0</v>
      </c>
      <c r="G440" s="113">
        <v>528.0</v>
      </c>
      <c r="H440" s="102"/>
    </row>
    <row r="441">
      <c r="A441" s="109" t="s">
        <v>313</v>
      </c>
      <c r="B441" s="110">
        <v>2.0</v>
      </c>
      <c r="C441" s="115">
        <v>9872.0</v>
      </c>
      <c r="D441" s="112">
        <v>141501.0</v>
      </c>
      <c r="E441" s="113" t="e">
        <v>#N/A</v>
      </c>
      <c r="F441" s="113">
        <v>3.0</v>
      </c>
      <c r="G441" s="113" t="e">
        <v>#N/A</v>
      </c>
      <c r="H441" s="102"/>
    </row>
    <row r="442">
      <c r="A442" s="109" t="s">
        <v>318</v>
      </c>
      <c r="B442" s="110">
        <v>2.0</v>
      </c>
      <c r="C442" s="111">
        <v>98680.0</v>
      </c>
      <c r="D442" s="112">
        <v>141501.0</v>
      </c>
      <c r="E442" s="113" t="e">
        <v>#N/A</v>
      </c>
      <c r="F442" s="113">
        <v>3.0</v>
      </c>
      <c r="G442" s="113" t="e">
        <v>#N/A</v>
      </c>
      <c r="H442" s="102"/>
    </row>
    <row r="443">
      <c r="A443" s="109">
        <v>141555.0</v>
      </c>
      <c r="B443" s="110" t="s">
        <v>2904</v>
      </c>
      <c r="C443" s="111">
        <v>97010.0</v>
      </c>
      <c r="D443" s="112">
        <v>141501.0</v>
      </c>
      <c r="E443" s="113" t="e">
        <v>#N/A</v>
      </c>
      <c r="F443" s="113">
        <v>55.0</v>
      </c>
      <c r="G443" s="113" t="e">
        <v>#N/A</v>
      </c>
      <c r="H443" s="102"/>
    </row>
    <row r="444">
      <c r="A444" s="109">
        <v>141632.0</v>
      </c>
      <c r="B444" s="110">
        <v>2.0</v>
      </c>
      <c r="C444" s="111">
        <v>98680.0</v>
      </c>
      <c r="D444" s="112">
        <v>141601.0</v>
      </c>
      <c r="E444" s="113">
        <v>99580.0</v>
      </c>
      <c r="F444" s="113">
        <v>3.0</v>
      </c>
      <c r="G444" s="113">
        <v>528.0</v>
      </c>
      <c r="H444" s="102"/>
    </row>
    <row r="445">
      <c r="A445" s="109" t="s">
        <v>1482</v>
      </c>
      <c r="B445" s="110">
        <v>2.0</v>
      </c>
      <c r="C445" s="111">
        <v>98680.0</v>
      </c>
      <c r="D445" s="112">
        <v>141601.0</v>
      </c>
      <c r="E445" s="113">
        <v>99580.0</v>
      </c>
      <c r="F445" s="113">
        <v>0.25</v>
      </c>
      <c r="G445" s="113" t="e">
        <v>#N/A</v>
      </c>
      <c r="H445" s="102"/>
    </row>
    <row r="446">
      <c r="A446" s="109" t="s">
        <v>3736</v>
      </c>
      <c r="B446" s="110">
        <v>2.0</v>
      </c>
      <c r="C446" s="111">
        <v>98680.0</v>
      </c>
      <c r="D446" s="112">
        <v>141601.0</v>
      </c>
      <c r="E446" s="113">
        <v>99580.0</v>
      </c>
      <c r="F446" s="113">
        <v>3.0</v>
      </c>
      <c r="G446" s="113" t="e">
        <v>#N/A</v>
      </c>
      <c r="H446" s="102"/>
    </row>
    <row r="447">
      <c r="A447" s="109" t="s">
        <v>1484</v>
      </c>
      <c r="B447" s="110">
        <v>2.0</v>
      </c>
      <c r="C447" s="111">
        <v>98680.0</v>
      </c>
      <c r="D447" s="112">
        <v>141601.0</v>
      </c>
      <c r="E447" s="113">
        <v>99580.0</v>
      </c>
      <c r="F447" s="113">
        <v>3.0</v>
      </c>
      <c r="G447" s="113">
        <v>55.0</v>
      </c>
      <c r="H447" s="102"/>
    </row>
    <row r="448">
      <c r="A448" s="109" t="s">
        <v>1486</v>
      </c>
      <c r="B448" s="110">
        <v>2.0</v>
      </c>
      <c r="C448" s="111">
        <v>9872.0</v>
      </c>
      <c r="D448" s="112">
        <v>141001.0</v>
      </c>
      <c r="E448" s="113">
        <v>99640.0</v>
      </c>
      <c r="F448" s="113">
        <v>3.0</v>
      </c>
      <c r="G448" s="113">
        <v>55.0</v>
      </c>
      <c r="H448" s="102"/>
    </row>
    <row r="449">
      <c r="A449" s="109" t="s">
        <v>1488</v>
      </c>
      <c r="B449" s="110">
        <v>2.0</v>
      </c>
      <c r="C449" s="111">
        <v>9872.0</v>
      </c>
      <c r="D449" s="112">
        <v>141001.0</v>
      </c>
      <c r="E449" s="113" t="e">
        <v>#N/A</v>
      </c>
      <c r="F449" s="113">
        <v>1.0</v>
      </c>
      <c r="G449" s="113">
        <v>165.0</v>
      </c>
      <c r="H449" s="102"/>
    </row>
    <row r="450">
      <c r="A450" s="109">
        <v>141804.0</v>
      </c>
      <c r="B450" s="110">
        <v>1.0</v>
      </c>
      <c r="C450" s="111" t="s">
        <v>3715</v>
      </c>
      <c r="D450" s="112">
        <v>141008.0</v>
      </c>
      <c r="E450" s="113">
        <v>99560.0</v>
      </c>
      <c r="F450" s="113">
        <v>4.0</v>
      </c>
      <c r="G450" s="113">
        <v>48.0</v>
      </c>
      <c r="H450" s="102"/>
    </row>
    <row r="451">
      <c r="A451" s="109" t="s">
        <v>1491</v>
      </c>
      <c r="B451" s="110">
        <v>1.0</v>
      </c>
      <c r="C451" s="111">
        <v>9919.0</v>
      </c>
      <c r="D451" s="112">
        <v>141901.0</v>
      </c>
      <c r="E451" s="113">
        <v>99560.0</v>
      </c>
      <c r="F451" s="113">
        <v>1.0</v>
      </c>
      <c r="G451" s="113" t="e">
        <v>#N/A</v>
      </c>
      <c r="H451" s="102"/>
    </row>
    <row r="452">
      <c r="A452" s="109" t="s">
        <v>1493</v>
      </c>
      <c r="B452" s="110">
        <v>1.0</v>
      </c>
      <c r="C452" s="111">
        <v>9877.0</v>
      </c>
      <c r="D452" s="112">
        <v>141901.0</v>
      </c>
      <c r="E452" s="113">
        <v>99560.0</v>
      </c>
      <c r="F452" s="113">
        <v>4.0</v>
      </c>
      <c r="G452" s="113">
        <v>48.0</v>
      </c>
      <c r="H452" s="102"/>
    </row>
    <row r="453">
      <c r="A453" s="109" t="s">
        <v>1496</v>
      </c>
      <c r="B453" s="110">
        <v>1.0</v>
      </c>
      <c r="C453" s="111">
        <v>9919.0</v>
      </c>
      <c r="D453" s="112">
        <v>141901.0</v>
      </c>
      <c r="E453" s="113">
        <v>99560.0</v>
      </c>
      <c r="F453" s="113">
        <v>1.0</v>
      </c>
      <c r="G453" s="113">
        <v>192.0</v>
      </c>
      <c r="H453" s="102"/>
    </row>
    <row r="454">
      <c r="A454" s="109">
        <v>142004.0</v>
      </c>
      <c r="B454" s="110">
        <v>1.0</v>
      </c>
      <c r="C454" s="111">
        <v>9919.0</v>
      </c>
      <c r="D454" s="112">
        <v>142001.0</v>
      </c>
      <c r="E454" s="113">
        <v>99590.0</v>
      </c>
      <c r="F454" s="113">
        <v>4.0</v>
      </c>
      <c r="G454" s="113" t="e">
        <v>#N/A</v>
      </c>
      <c r="H454" s="102"/>
    </row>
    <row r="455">
      <c r="A455" s="109">
        <v>142104.0</v>
      </c>
      <c r="B455" s="110">
        <v>1.0</v>
      </c>
      <c r="C455" s="111">
        <v>9919.0</v>
      </c>
      <c r="D455" s="112">
        <v>142101.0</v>
      </c>
      <c r="E455" s="113">
        <v>99560.0</v>
      </c>
      <c r="F455" s="113">
        <v>4.0</v>
      </c>
      <c r="G455" s="113">
        <v>192.0</v>
      </c>
      <c r="H455" s="102"/>
    </row>
    <row r="456">
      <c r="A456" s="109" t="s">
        <v>3737</v>
      </c>
      <c r="B456" s="110">
        <v>1.0</v>
      </c>
      <c r="C456" s="111">
        <v>0.0</v>
      </c>
      <c r="D456" s="112">
        <v>142101.0</v>
      </c>
      <c r="E456" s="113">
        <v>99560.0</v>
      </c>
      <c r="F456" s="113">
        <v>4.0</v>
      </c>
      <c r="G456" s="113" t="e">
        <v>#N/A</v>
      </c>
      <c r="H456" s="102"/>
    </row>
    <row r="457">
      <c r="A457" s="109" t="s">
        <v>3738</v>
      </c>
      <c r="B457" s="110">
        <v>1.0</v>
      </c>
      <c r="C457" s="111">
        <v>0.0</v>
      </c>
      <c r="D457" s="112">
        <v>142101.0</v>
      </c>
      <c r="E457" s="113">
        <v>99560.0</v>
      </c>
      <c r="F457" s="113">
        <v>4.0</v>
      </c>
      <c r="G457" s="113" t="e">
        <v>#N/A</v>
      </c>
      <c r="H457" s="102"/>
    </row>
    <row r="458">
      <c r="A458" s="109">
        <v>142155.0</v>
      </c>
      <c r="B458" s="110" t="s">
        <v>2904</v>
      </c>
      <c r="C458" s="111">
        <v>97010.0</v>
      </c>
      <c r="D458" s="112">
        <v>142101.0</v>
      </c>
      <c r="E458" s="113">
        <v>99521.0</v>
      </c>
      <c r="F458" s="113">
        <v>55.0</v>
      </c>
      <c r="G458" s="113">
        <v>1.0</v>
      </c>
      <c r="H458" s="102"/>
    </row>
    <row r="459">
      <c r="A459" s="109">
        <v>142304.0</v>
      </c>
      <c r="B459" s="110">
        <v>1.0</v>
      </c>
      <c r="C459" s="111">
        <v>9919.0</v>
      </c>
      <c r="D459" s="112">
        <v>142301.0</v>
      </c>
      <c r="E459" s="113">
        <v>99590.0</v>
      </c>
      <c r="F459" s="113">
        <v>4.0</v>
      </c>
      <c r="G459" s="113">
        <v>192.0</v>
      </c>
      <c r="H459" s="102"/>
    </row>
    <row r="460">
      <c r="A460" s="109" t="s">
        <v>1498</v>
      </c>
      <c r="B460" s="110">
        <v>3.0</v>
      </c>
      <c r="C460" s="111">
        <v>98710.0</v>
      </c>
      <c r="D460" s="112">
        <v>143201.0</v>
      </c>
      <c r="E460" s="113">
        <v>99590.0</v>
      </c>
      <c r="F460" s="113">
        <v>0.5</v>
      </c>
      <c r="G460" s="113" t="e">
        <v>#N/A</v>
      </c>
      <c r="H460" s="102"/>
    </row>
    <row r="461">
      <c r="A461" s="109">
        <v>142704.0</v>
      </c>
      <c r="B461" s="110">
        <v>1.0</v>
      </c>
      <c r="C461" s="111">
        <v>9919.0</v>
      </c>
      <c r="D461" s="112">
        <v>142701.0</v>
      </c>
      <c r="E461" s="113">
        <v>99590.0</v>
      </c>
      <c r="F461" s="113">
        <v>4.0</v>
      </c>
      <c r="G461" s="113">
        <v>192.0</v>
      </c>
      <c r="H461" s="102"/>
    </row>
    <row r="462">
      <c r="A462" s="109" t="s">
        <v>3739</v>
      </c>
      <c r="B462" s="110">
        <v>1.0</v>
      </c>
      <c r="C462" s="111">
        <v>0.0</v>
      </c>
      <c r="D462" s="112">
        <v>142701.0</v>
      </c>
      <c r="E462" s="113">
        <v>99590.0</v>
      </c>
      <c r="F462" s="113">
        <v>4.0</v>
      </c>
      <c r="G462" s="113" t="e">
        <v>#N/A</v>
      </c>
      <c r="H462" s="102"/>
    </row>
    <row r="463">
      <c r="A463" s="109" t="s">
        <v>1500</v>
      </c>
      <c r="B463" s="110">
        <v>1.0</v>
      </c>
      <c r="C463" s="111">
        <v>9919.0</v>
      </c>
      <c r="D463" s="112">
        <v>142701.0</v>
      </c>
      <c r="E463" s="113">
        <v>99590.0</v>
      </c>
      <c r="F463" s="113">
        <v>1.0</v>
      </c>
      <c r="G463" s="113" t="e">
        <v>#N/A</v>
      </c>
      <c r="H463" s="102"/>
    </row>
    <row r="464">
      <c r="A464" s="109" t="s">
        <v>3740</v>
      </c>
      <c r="B464" s="110">
        <v>1.0</v>
      </c>
      <c r="C464" s="111">
        <v>0.0</v>
      </c>
      <c r="D464" s="112">
        <v>142701.0</v>
      </c>
      <c r="E464" s="113">
        <v>99590.0</v>
      </c>
      <c r="F464" s="113">
        <v>4.0</v>
      </c>
      <c r="G464" s="113" t="e">
        <v>#N/A</v>
      </c>
      <c r="H464" s="102"/>
    </row>
    <row r="465">
      <c r="A465" s="109" t="s">
        <v>3741</v>
      </c>
      <c r="B465" s="110">
        <v>1.0</v>
      </c>
      <c r="C465" s="111">
        <v>0.0</v>
      </c>
      <c r="D465" s="112">
        <v>142701.0</v>
      </c>
      <c r="E465" s="113">
        <v>99590.0</v>
      </c>
      <c r="F465" s="113">
        <v>4.0</v>
      </c>
      <c r="G465" s="113" t="e">
        <v>#N/A</v>
      </c>
      <c r="H465" s="102"/>
    </row>
    <row r="466">
      <c r="A466" s="109" t="s">
        <v>1503</v>
      </c>
      <c r="B466" s="110">
        <v>1.0</v>
      </c>
      <c r="C466" s="111">
        <v>9877.0</v>
      </c>
      <c r="D466" s="112">
        <v>142701.0</v>
      </c>
      <c r="E466" s="113">
        <v>99590.0</v>
      </c>
      <c r="F466" s="113">
        <v>1.0</v>
      </c>
      <c r="G466" s="113" t="e">
        <v>#N/A</v>
      </c>
      <c r="H466" s="102"/>
    </row>
    <row r="467">
      <c r="A467" s="109" t="s">
        <v>3742</v>
      </c>
      <c r="B467" s="110">
        <v>1.0</v>
      </c>
      <c r="C467" s="111">
        <v>0.0</v>
      </c>
      <c r="D467" s="112">
        <v>142701.0</v>
      </c>
      <c r="E467" s="113">
        <v>99590.0</v>
      </c>
      <c r="F467" s="113">
        <v>4.0</v>
      </c>
      <c r="G467" s="113" t="e">
        <v>#N/A</v>
      </c>
      <c r="H467" s="102"/>
    </row>
    <row r="468">
      <c r="A468" s="109">
        <v>142755.0</v>
      </c>
      <c r="B468" s="110" t="s">
        <v>2904</v>
      </c>
      <c r="C468" s="111">
        <v>9703.0</v>
      </c>
      <c r="D468" s="112">
        <v>142701.0</v>
      </c>
      <c r="E468" s="113">
        <v>99521.0</v>
      </c>
      <c r="F468" s="113">
        <v>55.0</v>
      </c>
      <c r="G468" s="113" t="e">
        <v>#N/A</v>
      </c>
      <c r="H468" s="102"/>
    </row>
    <row r="469">
      <c r="A469" s="109" t="s">
        <v>330</v>
      </c>
      <c r="B469" s="110">
        <v>2.0</v>
      </c>
      <c r="C469" s="111">
        <v>98680.0</v>
      </c>
      <c r="D469" s="112">
        <v>143101.0</v>
      </c>
      <c r="E469" s="113">
        <v>99580.0</v>
      </c>
      <c r="F469" s="113">
        <v>3.0</v>
      </c>
      <c r="G469" s="113" t="e">
        <v>#N/A</v>
      </c>
      <c r="H469" s="102"/>
    </row>
    <row r="470">
      <c r="A470" s="109">
        <v>143204.0</v>
      </c>
      <c r="B470" s="110">
        <v>1.0</v>
      </c>
      <c r="C470" s="115">
        <v>9919.0</v>
      </c>
      <c r="D470" s="112">
        <v>143201.0</v>
      </c>
      <c r="E470" s="113">
        <v>99590.0</v>
      </c>
      <c r="F470" s="113">
        <v>4.0</v>
      </c>
      <c r="G470" s="113">
        <v>192.0</v>
      </c>
      <c r="H470" s="10"/>
    </row>
    <row r="471">
      <c r="A471" s="109" t="s">
        <v>1507</v>
      </c>
      <c r="B471" s="110">
        <v>1.0</v>
      </c>
      <c r="C471" s="111">
        <v>9877.0</v>
      </c>
      <c r="D471" s="112">
        <v>143201.0</v>
      </c>
      <c r="E471" s="113">
        <v>99590.0</v>
      </c>
      <c r="F471" s="113">
        <v>1.0</v>
      </c>
      <c r="G471" s="113" t="e">
        <v>#N/A</v>
      </c>
      <c r="H471" s="10"/>
    </row>
    <row r="472">
      <c r="A472" s="109" t="s">
        <v>1509</v>
      </c>
      <c r="B472" s="110">
        <v>1.0</v>
      </c>
      <c r="C472" s="111">
        <v>9919.0</v>
      </c>
      <c r="D472" s="112">
        <v>143201.0</v>
      </c>
      <c r="E472" s="113">
        <v>99590.0</v>
      </c>
      <c r="F472" s="113">
        <v>1.0</v>
      </c>
      <c r="G472" s="113" t="e">
        <v>#N/A</v>
      </c>
      <c r="H472" s="10"/>
    </row>
    <row r="473">
      <c r="A473" s="109" t="s">
        <v>1511</v>
      </c>
      <c r="B473" s="110">
        <v>1.0</v>
      </c>
      <c r="C473" s="111">
        <v>9877.0</v>
      </c>
      <c r="D473" s="112">
        <v>143201.0</v>
      </c>
      <c r="E473" s="113">
        <v>99590.0</v>
      </c>
      <c r="F473" s="113">
        <v>4.0</v>
      </c>
      <c r="G473" s="113">
        <v>48.0</v>
      </c>
      <c r="H473" s="10"/>
    </row>
    <row r="474">
      <c r="A474" s="109" t="s">
        <v>1513</v>
      </c>
      <c r="B474" s="110">
        <v>1.0</v>
      </c>
      <c r="C474" s="111">
        <v>9877.0</v>
      </c>
      <c r="D474" s="112">
        <v>143201.0</v>
      </c>
      <c r="E474" s="113">
        <v>99590.0</v>
      </c>
      <c r="F474" s="113">
        <v>1.0</v>
      </c>
      <c r="G474" s="113">
        <v>192.0</v>
      </c>
      <c r="H474" s="10"/>
    </row>
    <row r="475">
      <c r="A475" s="109" t="s">
        <v>1515</v>
      </c>
      <c r="B475" s="110">
        <v>5.0</v>
      </c>
      <c r="C475" s="111" t="s">
        <v>3717</v>
      </c>
      <c r="D475" s="112">
        <v>143201.0</v>
      </c>
      <c r="E475" s="113">
        <v>98050.0</v>
      </c>
      <c r="F475" s="113">
        <v>5.0</v>
      </c>
      <c r="G475" s="113" t="e">
        <v>#N/A</v>
      </c>
      <c r="H475" s="10"/>
    </row>
    <row r="476">
      <c r="A476" s="109" t="s">
        <v>1518</v>
      </c>
      <c r="B476" s="110" t="s">
        <v>2904</v>
      </c>
      <c r="C476" s="111">
        <v>9703.0</v>
      </c>
      <c r="D476" s="112">
        <v>143201.0</v>
      </c>
      <c r="E476" s="113">
        <v>99521.0</v>
      </c>
      <c r="F476" s="113">
        <v>1.0</v>
      </c>
      <c r="G476" s="113" t="e">
        <v>#N/A</v>
      </c>
      <c r="H476" s="10"/>
    </row>
    <row r="477">
      <c r="A477" s="109" t="s">
        <v>1521</v>
      </c>
      <c r="B477" s="110">
        <v>3.0</v>
      </c>
      <c r="C477" s="111">
        <v>98710.0</v>
      </c>
      <c r="D477" s="112">
        <v>143201.0</v>
      </c>
      <c r="E477" s="113">
        <v>99590.0</v>
      </c>
      <c r="F477" s="113">
        <v>0.5</v>
      </c>
      <c r="G477" s="113">
        <v>400.0</v>
      </c>
      <c r="H477" s="10"/>
    </row>
    <row r="478">
      <c r="A478" s="109">
        <v>143304.0</v>
      </c>
      <c r="B478" s="110">
        <v>1.0</v>
      </c>
      <c r="C478" s="111">
        <v>9919.0</v>
      </c>
      <c r="D478" s="112">
        <v>143301.0</v>
      </c>
      <c r="E478" s="113">
        <v>99560.0</v>
      </c>
      <c r="F478" s="113">
        <v>4.0</v>
      </c>
      <c r="G478" s="113" t="e">
        <v>#N/A</v>
      </c>
      <c r="H478" s="10"/>
    </row>
    <row r="479">
      <c r="A479" s="109">
        <v>143332.0</v>
      </c>
      <c r="B479" s="110">
        <v>2.0</v>
      </c>
      <c r="C479" s="111">
        <v>98680.0</v>
      </c>
      <c r="D479" s="112">
        <v>143301.0</v>
      </c>
      <c r="E479" s="113">
        <v>9964.0</v>
      </c>
      <c r="F479" s="113">
        <v>3.0</v>
      </c>
      <c r="G479" s="113" t="e">
        <v>#N/A</v>
      </c>
      <c r="H479" s="10"/>
    </row>
    <row r="480">
      <c r="A480" s="109">
        <v>143504.0</v>
      </c>
      <c r="B480" s="110">
        <v>1.0</v>
      </c>
      <c r="C480" s="111">
        <v>9919.0</v>
      </c>
      <c r="D480" s="112">
        <v>143501.0</v>
      </c>
      <c r="E480" s="113">
        <v>99560.0</v>
      </c>
      <c r="F480" s="113">
        <v>4.0</v>
      </c>
      <c r="G480" s="113">
        <v>192.0</v>
      </c>
      <c r="H480" s="10"/>
    </row>
    <row r="481">
      <c r="A481" s="109" t="s">
        <v>1523</v>
      </c>
      <c r="B481" s="110">
        <v>1.0</v>
      </c>
      <c r="C481" s="111">
        <v>9877.0</v>
      </c>
      <c r="D481" s="112">
        <v>143509.0</v>
      </c>
      <c r="E481" s="113">
        <v>99560.0</v>
      </c>
      <c r="F481" s="113">
        <v>1.0</v>
      </c>
      <c r="G481" s="113" t="e">
        <v>#N/A</v>
      </c>
      <c r="H481" s="10"/>
    </row>
    <row r="482">
      <c r="A482" s="109">
        <v>143532.0</v>
      </c>
      <c r="B482" s="110">
        <v>2.0</v>
      </c>
      <c r="C482" s="111">
        <v>9872.0</v>
      </c>
      <c r="D482" s="112">
        <v>143501.0</v>
      </c>
      <c r="E482" s="113" t="e">
        <v>#N/A</v>
      </c>
      <c r="F482" s="113">
        <v>3.0</v>
      </c>
      <c r="G482" s="113">
        <v>528.0</v>
      </c>
      <c r="H482" s="10"/>
    </row>
    <row r="483">
      <c r="A483" s="109" t="s">
        <v>1524</v>
      </c>
      <c r="B483" s="110">
        <v>2.0</v>
      </c>
      <c r="C483" s="111">
        <v>9872.0</v>
      </c>
      <c r="D483" s="112">
        <v>143501.0</v>
      </c>
      <c r="E483" s="113" t="e">
        <v>#N/A</v>
      </c>
      <c r="F483" s="113">
        <v>3.0</v>
      </c>
      <c r="G483" s="113" t="e">
        <v>#N/A</v>
      </c>
      <c r="H483" s="10"/>
    </row>
    <row r="484">
      <c r="A484" s="109" t="s">
        <v>1527</v>
      </c>
      <c r="B484" s="110">
        <v>2.0</v>
      </c>
      <c r="C484" s="111">
        <v>9875.0</v>
      </c>
      <c r="D484" s="112">
        <v>143501.0</v>
      </c>
      <c r="E484" s="113" t="e">
        <v>#N/A</v>
      </c>
      <c r="F484" s="113">
        <v>0.25</v>
      </c>
      <c r="G484" s="113" t="e">
        <v>#N/A</v>
      </c>
      <c r="H484" s="10"/>
    </row>
    <row r="485">
      <c r="A485" s="109" t="s">
        <v>1529</v>
      </c>
      <c r="B485" s="110">
        <v>2.0</v>
      </c>
      <c r="C485" s="111">
        <v>9872.0</v>
      </c>
      <c r="D485" s="112">
        <v>143501.0</v>
      </c>
      <c r="E485" s="113" t="e">
        <v>#N/A</v>
      </c>
      <c r="F485" s="113">
        <v>1.0</v>
      </c>
      <c r="G485" s="113">
        <v>165.0</v>
      </c>
      <c r="H485" s="10"/>
    </row>
    <row r="486">
      <c r="A486" s="109">
        <v>145004.0</v>
      </c>
      <c r="B486" s="110">
        <v>1.0</v>
      </c>
      <c r="C486" s="111" t="s">
        <v>3715</v>
      </c>
      <c r="D486" s="112">
        <v>145001.0</v>
      </c>
      <c r="E486" s="113">
        <v>99590.0</v>
      </c>
      <c r="F486" s="113">
        <v>4.0</v>
      </c>
      <c r="G486" s="113">
        <v>48.0</v>
      </c>
      <c r="H486" s="10"/>
    </row>
    <row r="487">
      <c r="A487" s="109" t="s">
        <v>1531</v>
      </c>
      <c r="B487" s="110">
        <v>3.0</v>
      </c>
      <c r="C487" s="111">
        <v>98710.0</v>
      </c>
      <c r="D487" s="112">
        <v>145001.0</v>
      </c>
      <c r="E487" s="113">
        <v>99590.0</v>
      </c>
      <c r="F487" s="113">
        <v>0.5</v>
      </c>
      <c r="G487" s="113">
        <v>400.0</v>
      </c>
      <c r="H487" s="10"/>
    </row>
    <row r="488">
      <c r="A488" s="109">
        <v>145104.0</v>
      </c>
      <c r="B488" s="110">
        <v>1.0</v>
      </c>
      <c r="C488" s="111">
        <v>99430.0</v>
      </c>
      <c r="D488" s="112">
        <v>145101.0</v>
      </c>
      <c r="E488" s="113">
        <v>99560.0</v>
      </c>
      <c r="F488" s="113">
        <v>4.0</v>
      </c>
      <c r="G488" s="113" t="e">
        <v>#N/A</v>
      </c>
      <c r="H488" s="10"/>
    </row>
    <row r="489">
      <c r="A489" s="109" t="s">
        <v>342</v>
      </c>
      <c r="B489" s="110">
        <v>2.0</v>
      </c>
      <c r="C489" s="111">
        <v>98680.0</v>
      </c>
      <c r="D489" s="112">
        <v>145101.0</v>
      </c>
      <c r="E489" s="113">
        <v>99640.0</v>
      </c>
      <c r="F489" s="113">
        <v>3.0</v>
      </c>
      <c r="G489" s="113" t="e">
        <v>#N/A</v>
      </c>
      <c r="H489" s="10"/>
    </row>
    <row r="490">
      <c r="A490" s="109">
        <v>145134.0</v>
      </c>
      <c r="B490" s="110">
        <v>2.0</v>
      </c>
      <c r="C490" s="111">
        <v>98680.0</v>
      </c>
      <c r="D490" s="112">
        <v>145101.0</v>
      </c>
      <c r="E490" s="113">
        <v>99640.0</v>
      </c>
      <c r="F490" s="113">
        <v>1.0</v>
      </c>
      <c r="G490" s="113" t="e">
        <v>#N/A</v>
      </c>
      <c r="H490" s="10"/>
    </row>
    <row r="491">
      <c r="A491" s="109" t="s">
        <v>1533</v>
      </c>
      <c r="B491" s="110">
        <v>2.0</v>
      </c>
      <c r="C491" s="111">
        <v>98680.0</v>
      </c>
      <c r="D491" s="112">
        <v>145101.0</v>
      </c>
      <c r="E491" s="113">
        <v>99640.0</v>
      </c>
      <c r="F491" s="113">
        <v>0.25</v>
      </c>
      <c r="G491" s="113" t="e">
        <v>#N/A</v>
      </c>
      <c r="H491" s="10"/>
    </row>
    <row r="492">
      <c r="A492" s="109">
        <v>145155.0</v>
      </c>
      <c r="B492" s="110" t="s">
        <v>2904</v>
      </c>
      <c r="C492" s="111">
        <v>97010.0</v>
      </c>
      <c r="D492" s="112">
        <v>145101.0</v>
      </c>
      <c r="E492" s="113">
        <v>99521.0</v>
      </c>
      <c r="F492" s="113">
        <v>55.0</v>
      </c>
      <c r="G492" s="113" t="e">
        <v>#N/A</v>
      </c>
      <c r="H492" s="10"/>
    </row>
    <row r="493">
      <c r="A493" s="109" t="s">
        <v>1537</v>
      </c>
      <c r="B493" s="110" t="s">
        <v>2904</v>
      </c>
      <c r="C493" s="111">
        <v>97010.0</v>
      </c>
      <c r="D493" s="112">
        <v>145101.0</v>
      </c>
      <c r="E493" s="113">
        <v>99521.0</v>
      </c>
      <c r="F493" s="113">
        <v>55.0</v>
      </c>
      <c r="G493" s="113">
        <v>1.0</v>
      </c>
      <c r="H493" s="10"/>
    </row>
    <row r="494">
      <c r="A494" s="109" t="s">
        <v>345</v>
      </c>
      <c r="B494" s="110" t="s">
        <v>2904</v>
      </c>
      <c r="C494" s="111">
        <v>97010.0</v>
      </c>
      <c r="D494" s="112">
        <v>145101.0</v>
      </c>
      <c r="E494" s="113">
        <v>99521.0</v>
      </c>
      <c r="F494" s="113">
        <v>55.0</v>
      </c>
      <c r="G494" s="113">
        <v>1.0</v>
      </c>
      <c r="H494" s="10"/>
    </row>
    <row r="495">
      <c r="A495" s="109">
        <v>145204.0</v>
      </c>
      <c r="B495" s="110">
        <v>1.0</v>
      </c>
      <c r="C495" s="111" t="s">
        <v>3715</v>
      </c>
      <c r="D495" s="112">
        <v>145201.0</v>
      </c>
      <c r="E495" s="113">
        <v>99560.0</v>
      </c>
      <c r="F495" s="113">
        <v>4.0</v>
      </c>
      <c r="G495" s="113">
        <v>192.0</v>
      </c>
      <c r="H495" s="10"/>
    </row>
    <row r="496">
      <c r="A496" s="109">
        <v>145232.0</v>
      </c>
      <c r="B496" s="110">
        <v>2.0</v>
      </c>
      <c r="C496" s="111">
        <v>98680.0</v>
      </c>
      <c r="D496" s="112">
        <v>145201.0</v>
      </c>
      <c r="E496" s="113" t="e">
        <v>#N/A</v>
      </c>
      <c r="F496" s="113">
        <v>3.0</v>
      </c>
      <c r="G496" s="113">
        <v>528.0</v>
      </c>
      <c r="H496" s="10"/>
    </row>
    <row r="497">
      <c r="A497" s="109" t="s">
        <v>1539</v>
      </c>
      <c r="B497" s="110">
        <v>2.0</v>
      </c>
      <c r="C497" s="111">
        <v>9872.0</v>
      </c>
      <c r="D497" s="112">
        <v>145201.0</v>
      </c>
      <c r="E497" s="113">
        <v>99640.0</v>
      </c>
      <c r="F497" s="113">
        <v>3.0</v>
      </c>
      <c r="G497" s="113">
        <v>55.0</v>
      </c>
      <c r="H497" s="10"/>
    </row>
    <row r="498">
      <c r="A498" s="109" t="s">
        <v>1541</v>
      </c>
      <c r="B498" s="110">
        <v>2.0</v>
      </c>
      <c r="C498" s="111">
        <v>9872.0</v>
      </c>
      <c r="D498" s="112">
        <v>145201.0</v>
      </c>
      <c r="E498" s="113" t="e">
        <v>#N/A</v>
      </c>
      <c r="F498" s="113">
        <v>0.25</v>
      </c>
      <c r="G498" s="113">
        <v>660.0</v>
      </c>
      <c r="H498" s="10"/>
    </row>
    <row r="499">
      <c r="A499" s="109">
        <v>145255.0</v>
      </c>
      <c r="B499" s="110" t="s">
        <v>2904</v>
      </c>
      <c r="C499" s="111">
        <v>97010.0</v>
      </c>
      <c r="D499" s="112">
        <v>145201.0</v>
      </c>
      <c r="E499" s="113">
        <v>99521.0</v>
      </c>
      <c r="F499" s="113">
        <v>55.0</v>
      </c>
      <c r="G499" s="113">
        <v>1.0</v>
      </c>
      <c r="H499" s="10"/>
    </row>
    <row r="500">
      <c r="A500" s="109">
        <v>1453025.0</v>
      </c>
      <c r="B500" s="110">
        <v>1.0</v>
      </c>
      <c r="C500" s="111" t="s">
        <v>3743</v>
      </c>
      <c r="D500" s="112">
        <v>145301.0</v>
      </c>
      <c r="E500" s="113">
        <v>9955.0</v>
      </c>
      <c r="F500" s="113">
        <v>2.5</v>
      </c>
      <c r="G500" s="113" t="e">
        <v>#N/A</v>
      </c>
      <c r="H500" s="10"/>
    </row>
    <row r="501">
      <c r="A501" s="109" t="s">
        <v>1543</v>
      </c>
      <c r="B501" s="110">
        <v>3.0</v>
      </c>
      <c r="C501" s="111">
        <v>9916.0</v>
      </c>
      <c r="D501" s="112">
        <v>145302.0</v>
      </c>
      <c r="E501" s="113">
        <v>99560.0</v>
      </c>
      <c r="F501" s="113">
        <v>1.0</v>
      </c>
      <c r="G501" s="113" t="e">
        <v>#N/A</v>
      </c>
      <c r="H501" s="10"/>
    </row>
    <row r="502">
      <c r="A502" s="109">
        <v>1.453049E7</v>
      </c>
      <c r="B502" s="110">
        <v>1.0</v>
      </c>
      <c r="C502" s="111">
        <v>9943.0</v>
      </c>
      <c r="D502" s="112">
        <v>145301.0</v>
      </c>
      <c r="E502" s="113">
        <v>99560.0</v>
      </c>
      <c r="F502" s="113">
        <v>4.0</v>
      </c>
      <c r="G502" s="113">
        <v>192.0</v>
      </c>
      <c r="H502" s="10"/>
    </row>
    <row r="503">
      <c r="A503" s="109" t="s">
        <v>3744</v>
      </c>
      <c r="B503" s="110">
        <v>1.0</v>
      </c>
      <c r="C503" s="111">
        <v>9877.0</v>
      </c>
      <c r="D503" s="112">
        <v>145302.0</v>
      </c>
      <c r="E503" s="113">
        <v>99560.0</v>
      </c>
      <c r="F503" s="113">
        <v>4.0</v>
      </c>
      <c r="G503" s="113" t="e">
        <v>#N/A</v>
      </c>
      <c r="H503" s="10"/>
    </row>
    <row r="504">
      <c r="A504" s="109" t="s">
        <v>1545</v>
      </c>
      <c r="B504" s="110">
        <v>1.0</v>
      </c>
      <c r="C504" s="111">
        <v>9943.0</v>
      </c>
      <c r="D504" s="112">
        <v>145301.0</v>
      </c>
      <c r="E504" s="113">
        <v>99560.0</v>
      </c>
      <c r="F504" s="113">
        <v>1.0</v>
      </c>
      <c r="G504" s="113" t="e">
        <v>#N/A</v>
      </c>
      <c r="H504" s="10"/>
    </row>
    <row r="505">
      <c r="A505" s="109">
        <v>145305.0</v>
      </c>
      <c r="B505" s="110">
        <v>5.0</v>
      </c>
      <c r="C505" s="111" t="s">
        <v>556</v>
      </c>
      <c r="D505" s="112">
        <v>145301.0</v>
      </c>
      <c r="E505" s="113" t="s">
        <v>565</v>
      </c>
      <c r="F505" s="113">
        <v>5.0</v>
      </c>
      <c r="G505" s="113" t="e">
        <v>#N/A</v>
      </c>
      <c r="H505" s="10"/>
    </row>
    <row r="506">
      <c r="A506" s="109">
        <v>145332.0</v>
      </c>
      <c r="B506" s="110">
        <v>2.0</v>
      </c>
      <c r="C506" s="111">
        <v>98680.0</v>
      </c>
      <c r="D506" s="112">
        <v>145301.0</v>
      </c>
      <c r="E506" s="113">
        <v>99640.0</v>
      </c>
      <c r="F506" s="113">
        <v>3.0</v>
      </c>
      <c r="G506" s="113" t="e">
        <v>#N/A</v>
      </c>
      <c r="H506" s="10"/>
    </row>
    <row r="507">
      <c r="A507" s="109">
        <v>145355.0</v>
      </c>
      <c r="B507" s="110" t="s">
        <v>2904</v>
      </c>
      <c r="C507" s="111">
        <v>97010.0</v>
      </c>
      <c r="D507" s="112">
        <v>145301.0</v>
      </c>
      <c r="E507" s="113">
        <v>99521.0</v>
      </c>
      <c r="F507" s="113">
        <v>55.0</v>
      </c>
      <c r="G507" s="113" t="e">
        <v>#N/A</v>
      </c>
      <c r="H507" s="10"/>
    </row>
    <row r="508">
      <c r="A508" s="109" t="s">
        <v>1548</v>
      </c>
      <c r="B508" s="110">
        <v>3.0</v>
      </c>
      <c r="C508" s="111">
        <v>98710.0</v>
      </c>
      <c r="D508" s="112">
        <v>145301.0</v>
      </c>
      <c r="E508" s="113">
        <v>99560.0</v>
      </c>
      <c r="F508" s="113">
        <v>0.5</v>
      </c>
      <c r="G508" s="113">
        <v>400.0</v>
      </c>
      <c r="H508" s="10"/>
    </row>
    <row r="509">
      <c r="A509" s="109">
        <v>145402.0</v>
      </c>
      <c r="B509" s="110">
        <v>3.0</v>
      </c>
      <c r="C509" s="111">
        <v>9916.0</v>
      </c>
      <c r="D509" s="112">
        <v>145401.0</v>
      </c>
      <c r="E509" s="113">
        <v>9965.0</v>
      </c>
      <c r="F509" s="113">
        <v>2.0</v>
      </c>
      <c r="G509" s="113">
        <v>60.0</v>
      </c>
      <c r="H509" s="10"/>
    </row>
    <row r="510">
      <c r="A510" s="109" t="s">
        <v>1551</v>
      </c>
      <c r="B510" s="110">
        <v>3.0</v>
      </c>
      <c r="C510" s="111">
        <v>9916.0</v>
      </c>
      <c r="D510" s="112">
        <v>145401.0</v>
      </c>
      <c r="E510" s="113">
        <v>99560.0</v>
      </c>
      <c r="F510" s="113">
        <v>1.0</v>
      </c>
      <c r="G510" s="113">
        <v>120.0</v>
      </c>
      <c r="H510" s="10"/>
    </row>
    <row r="511">
      <c r="A511" s="109">
        <v>145404.0</v>
      </c>
      <c r="B511" s="110">
        <v>1.0</v>
      </c>
      <c r="C511" s="111">
        <v>9919.0</v>
      </c>
      <c r="D511" s="112">
        <v>145401.0</v>
      </c>
      <c r="E511" s="113">
        <v>99560.0</v>
      </c>
      <c r="F511" s="113">
        <v>4.0</v>
      </c>
      <c r="G511" s="113">
        <v>192.0</v>
      </c>
      <c r="H511" s="10"/>
    </row>
    <row r="512">
      <c r="A512" s="109" t="s">
        <v>1553</v>
      </c>
      <c r="B512" s="110">
        <v>1.0</v>
      </c>
      <c r="C512" s="111">
        <v>9877.0</v>
      </c>
      <c r="D512" s="112">
        <v>1454011.0</v>
      </c>
      <c r="E512" s="113">
        <v>99560.0</v>
      </c>
      <c r="F512" s="113">
        <v>4.0</v>
      </c>
      <c r="G512" s="113" t="e">
        <v>#N/A</v>
      </c>
      <c r="H512" s="10"/>
    </row>
    <row r="513">
      <c r="A513" s="109" t="s">
        <v>2950</v>
      </c>
      <c r="B513" s="110">
        <v>1.0</v>
      </c>
      <c r="C513" s="111">
        <v>9919.0</v>
      </c>
      <c r="D513" s="112">
        <v>101201.0</v>
      </c>
      <c r="E513" s="113">
        <v>99560.0</v>
      </c>
      <c r="F513" s="113">
        <v>4.0</v>
      </c>
      <c r="G513" s="113">
        <v>192.0</v>
      </c>
      <c r="H513" s="10"/>
    </row>
    <row r="514">
      <c r="A514" s="109" t="s">
        <v>1555</v>
      </c>
      <c r="B514" s="110">
        <v>1.0</v>
      </c>
      <c r="C514" s="111">
        <v>9877.0</v>
      </c>
      <c r="D514" s="112">
        <v>145401.0</v>
      </c>
      <c r="E514" s="113">
        <v>99560.0</v>
      </c>
      <c r="F514" s="113">
        <v>1.0</v>
      </c>
      <c r="G514" s="113">
        <v>192.0</v>
      </c>
      <c r="H514" s="10"/>
    </row>
    <row r="515">
      <c r="A515" s="109" t="s">
        <v>1557</v>
      </c>
      <c r="B515" s="110">
        <v>1.0</v>
      </c>
      <c r="C515" s="111">
        <v>9877.0</v>
      </c>
      <c r="D515" s="112">
        <v>145401.0</v>
      </c>
      <c r="E515" s="113">
        <v>99560.0</v>
      </c>
      <c r="F515" s="113">
        <v>4.0</v>
      </c>
      <c r="G515" s="113" t="e">
        <v>#N/A</v>
      </c>
      <c r="H515" s="10"/>
    </row>
    <row r="516">
      <c r="A516" s="109" t="s">
        <v>1559</v>
      </c>
      <c r="B516" s="110">
        <v>1.0</v>
      </c>
      <c r="C516" s="111">
        <v>9919.0</v>
      </c>
      <c r="D516" s="112">
        <v>145401.0</v>
      </c>
      <c r="E516" s="113">
        <v>99560.0</v>
      </c>
      <c r="F516" s="113">
        <v>1.0</v>
      </c>
      <c r="G516" s="113" t="e">
        <v>#N/A</v>
      </c>
      <c r="H516" s="10"/>
    </row>
    <row r="517">
      <c r="A517" s="109" t="s">
        <v>1561</v>
      </c>
      <c r="B517" s="110">
        <v>1.0</v>
      </c>
      <c r="C517" s="111">
        <v>9877.0</v>
      </c>
      <c r="D517" s="112">
        <v>145401.0</v>
      </c>
      <c r="E517" s="113">
        <v>99560.0</v>
      </c>
      <c r="F517" s="113">
        <v>1.0</v>
      </c>
      <c r="G517" s="113">
        <v>192.0</v>
      </c>
      <c r="H517" s="10"/>
    </row>
    <row r="518">
      <c r="A518" s="109" t="s">
        <v>1563</v>
      </c>
      <c r="B518" s="110">
        <v>1.0</v>
      </c>
      <c r="C518" s="111">
        <v>9877.0</v>
      </c>
      <c r="D518" s="112">
        <v>145401.0</v>
      </c>
      <c r="E518" s="113">
        <v>99560.0</v>
      </c>
      <c r="F518" s="113">
        <v>1.0</v>
      </c>
      <c r="G518" s="113">
        <v>192.0</v>
      </c>
      <c r="H518" s="10"/>
    </row>
    <row r="519">
      <c r="A519" s="109">
        <v>145405.0</v>
      </c>
      <c r="B519" s="110">
        <v>5.0</v>
      </c>
      <c r="C519" s="111" t="s">
        <v>556</v>
      </c>
      <c r="D519" s="112">
        <v>145401.0</v>
      </c>
      <c r="E519" s="113" t="s">
        <v>565</v>
      </c>
      <c r="F519" s="113">
        <v>5.0</v>
      </c>
      <c r="G519" s="113" t="e">
        <v>#N/A</v>
      </c>
      <c r="H519" s="10"/>
    </row>
    <row r="520">
      <c r="A520" s="109" t="s">
        <v>2952</v>
      </c>
      <c r="B520" s="110">
        <v>5.0</v>
      </c>
      <c r="C520" s="111" t="s">
        <v>3717</v>
      </c>
      <c r="D520" s="112">
        <v>101201.0</v>
      </c>
      <c r="E520" s="113" t="s">
        <v>565</v>
      </c>
      <c r="F520" s="113">
        <v>5.0</v>
      </c>
      <c r="G520" s="113">
        <v>36.0</v>
      </c>
      <c r="H520" s="10"/>
    </row>
    <row r="521">
      <c r="A521" s="109" t="s">
        <v>1565</v>
      </c>
      <c r="B521" s="110">
        <v>5.0</v>
      </c>
      <c r="C521" s="111" t="s">
        <v>3717</v>
      </c>
      <c r="D521" s="112">
        <v>145401.0</v>
      </c>
      <c r="E521" s="113" t="s">
        <v>565</v>
      </c>
      <c r="F521" s="113">
        <v>5.0</v>
      </c>
      <c r="G521" s="113" t="e">
        <v>#N/A</v>
      </c>
      <c r="H521" s="10"/>
    </row>
    <row r="522">
      <c r="A522" s="109" t="s">
        <v>1567</v>
      </c>
      <c r="B522" s="110">
        <v>1.0</v>
      </c>
      <c r="C522" s="111">
        <v>0.0</v>
      </c>
      <c r="D522" s="112">
        <v>145401.0</v>
      </c>
      <c r="E522" s="113" t="s">
        <v>565</v>
      </c>
      <c r="F522" s="113">
        <v>5.0</v>
      </c>
      <c r="G522" s="113" t="e">
        <v>#N/A</v>
      </c>
      <c r="H522" s="10"/>
    </row>
    <row r="523">
      <c r="A523" s="109">
        <v>145455.0</v>
      </c>
      <c r="B523" s="110" t="s">
        <v>2904</v>
      </c>
      <c r="C523" s="111">
        <v>97010.0</v>
      </c>
      <c r="D523" s="112">
        <v>145401.0</v>
      </c>
      <c r="E523" s="113">
        <v>99521.0</v>
      </c>
      <c r="F523" s="113">
        <v>55.0</v>
      </c>
      <c r="G523" s="113">
        <v>55.0</v>
      </c>
      <c r="H523" s="10"/>
    </row>
    <row r="524">
      <c r="A524" s="109" t="s">
        <v>1569</v>
      </c>
      <c r="B524" s="110" t="s">
        <v>2904</v>
      </c>
      <c r="C524" s="111">
        <v>9703.0</v>
      </c>
      <c r="D524" s="112">
        <v>145401.0</v>
      </c>
      <c r="E524" s="113">
        <v>99521.0</v>
      </c>
      <c r="F524" s="113">
        <v>1.0</v>
      </c>
      <c r="G524" s="113" t="e">
        <v>#N/A</v>
      </c>
      <c r="H524" s="10"/>
    </row>
    <row r="525">
      <c r="A525" s="109" t="s">
        <v>1571</v>
      </c>
      <c r="B525" s="110" t="s">
        <v>2904</v>
      </c>
      <c r="C525" s="111">
        <v>97010.0</v>
      </c>
      <c r="D525" s="112">
        <v>145401.0</v>
      </c>
      <c r="E525" s="113">
        <v>99521.0</v>
      </c>
      <c r="F525" s="113">
        <v>55.0</v>
      </c>
      <c r="G525" s="113" t="e">
        <v>#N/A</v>
      </c>
      <c r="H525" s="10"/>
    </row>
    <row r="526">
      <c r="A526" s="109">
        <v>145464.0</v>
      </c>
      <c r="B526" s="110">
        <v>3.0</v>
      </c>
      <c r="C526" s="111">
        <v>98710.0</v>
      </c>
      <c r="D526" s="112">
        <v>145401.0</v>
      </c>
      <c r="E526" s="113">
        <v>99560.0</v>
      </c>
      <c r="F526" s="113">
        <v>2.0</v>
      </c>
      <c r="G526" s="113" t="e">
        <v>#N/A</v>
      </c>
      <c r="H526" s="10"/>
    </row>
    <row r="527">
      <c r="A527" s="109" t="s">
        <v>1573</v>
      </c>
      <c r="B527" s="110">
        <v>3.0</v>
      </c>
      <c r="C527" s="111">
        <v>98710.0</v>
      </c>
      <c r="D527" s="112">
        <v>145401.0</v>
      </c>
      <c r="E527" s="113">
        <v>99560.0</v>
      </c>
      <c r="F527" s="113">
        <v>0.5</v>
      </c>
      <c r="G527" s="113">
        <v>400.0</v>
      </c>
      <c r="H527" s="10"/>
    </row>
    <row r="528">
      <c r="A528" s="109" t="s">
        <v>1575</v>
      </c>
      <c r="B528" s="110">
        <v>3.0</v>
      </c>
      <c r="C528" s="111">
        <v>98710.0</v>
      </c>
      <c r="D528" s="112">
        <v>145401.0</v>
      </c>
      <c r="E528" s="113">
        <v>99560.0</v>
      </c>
      <c r="F528" s="113">
        <v>0.5</v>
      </c>
      <c r="G528" s="113" t="e">
        <v>#N/A</v>
      </c>
      <c r="H528" s="10"/>
    </row>
    <row r="529">
      <c r="A529" s="109" t="s">
        <v>1578</v>
      </c>
      <c r="B529" s="110">
        <v>3.0</v>
      </c>
      <c r="C529" s="111">
        <v>98710.0</v>
      </c>
      <c r="D529" s="112">
        <v>145401.0</v>
      </c>
      <c r="E529" s="113">
        <v>99560.0</v>
      </c>
      <c r="F529" s="113">
        <v>0.5</v>
      </c>
      <c r="G529" s="113">
        <v>400.0</v>
      </c>
      <c r="H529" s="10"/>
    </row>
    <row r="530">
      <c r="A530" s="109" t="s">
        <v>1580</v>
      </c>
      <c r="B530" s="110">
        <v>1.0</v>
      </c>
      <c r="C530" s="111">
        <v>99430.0</v>
      </c>
      <c r="D530" s="112" t="s">
        <v>1581</v>
      </c>
      <c r="E530" s="113">
        <v>99560.0</v>
      </c>
      <c r="F530" s="113">
        <v>1.0</v>
      </c>
      <c r="G530" s="113" t="e">
        <v>#N/A</v>
      </c>
      <c r="H530" s="10"/>
    </row>
    <row r="531">
      <c r="A531" s="109" t="s">
        <v>1585</v>
      </c>
      <c r="B531" s="110">
        <v>5.0</v>
      </c>
      <c r="C531" s="111" t="s">
        <v>556</v>
      </c>
      <c r="D531" s="112" t="s">
        <v>1581</v>
      </c>
      <c r="E531" s="113" t="s">
        <v>565</v>
      </c>
      <c r="F531" s="113">
        <v>5.0</v>
      </c>
      <c r="G531" s="113" t="e">
        <v>#N/A</v>
      </c>
      <c r="H531" s="10"/>
    </row>
    <row r="532">
      <c r="A532" s="109" t="s">
        <v>1587</v>
      </c>
      <c r="B532" s="110" t="s">
        <v>2904</v>
      </c>
      <c r="C532" s="111">
        <v>97500.0</v>
      </c>
      <c r="D532" s="112" t="s">
        <v>1581</v>
      </c>
      <c r="E532" s="113" t="e">
        <v>#N/A</v>
      </c>
      <c r="F532" s="113">
        <v>1.0</v>
      </c>
      <c r="G532" s="113" t="e">
        <v>#N/A</v>
      </c>
      <c r="H532" s="10"/>
    </row>
    <row r="533">
      <c r="A533" s="109" t="s">
        <v>1591</v>
      </c>
      <c r="B533" s="110" t="s">
        <v>2904</v>
      </c>
      <c r="C533" s="111">
        <v>9703.0</v>
      </c>
      <c r="D533" s="112" t="s">
        <v>1581</v>
      </c>
      <c r="E533" s="113">
        <v>99521.0</v>
      </c>
      <c r="F533" s="113">
        <v>1.0</v>
      </c>
      <c r="G533" s="113" t="e">
        <v>#N/A</v>
      </c>
      <c r="H533" s="10"/>
    </row>
    <row r="534">
      <c r="A534" s="109">
        <v>145602.0</v>
      </c>
      <c r="B534" s="110">
        <v>3.0</v>
      </c>
      <c r="C534" s="111">
        <v>9900.0</v>
      </c>
      <c r="D534" s="112">
        <v>1456011.0</v>
      </c>
      <c r="E534" s="113">
        <v>99560.0</v>
      </c>
      <c r="F534" s="113">
        <v>2.0</v>
      </c>
      <c r="G534" s="113" t="e">
        <v>#N/A</v>
      </c>
      <c r="H534" s="10"/>
    </row>
    <row r="535">
      <c r="A535" s="109" t="s">
        <v>360</v>
      </c>
      <c r="B535" s="110">
        <v>3.0</v>
      </c>
      <c r="C535" s="111">
        <v>9900.0</v>
      </c>
      <c r="D535" s="112">
        <v>1456012.0</v>
      </c>
      <c r="E535" s="113">
        <v>99560.0</v>
      </c>
      <c r="F535" s="113">
        <v>2.0</v>
      </c>
      <c r="G535" s="113" t="e">
        <v>#N/A</v>
      </c>
      <c r="H535" s="10"/>
    </row>
    <row r="536">
      <c r="A536" s="109">
        <v>145604.0</v>
      </c>
      <c r="B536" s="110">
        <v>1.0</v>
      </c>
      <c r="C536" s="111">
        <v>99430.0</v>
      </c>
      <c r="D536" s="112">
        <v>1456011.0</v>
      </c>
      <c r="E536" s="113">
        <v>99560.0</v>
      </c>
      <c r="F536" s="113">
        <v>4.0</v>
      </c>
      <c r="G536" s="113">
        <v>48.0</v>
      </c>
      <c r="H536" s="10"/>
    </row>
    <row r="537">
      <c r="A537" s="109" t="s">
        <v>368</v>
      </c>
      <c r="B537" s="110">
        <v>1.0</v>
      </c>
      <c r="C537" s="111">
        <v>9943.0</v>
      </c>
      <c r="D537" s="112">
        <v>1456012.0</v>
      </c>
      <c r="E537" s="113">
        <v>99560.0</v>
      </c>
      <c r="F537" s="113">
        <v>4.0</v>
      </c>
      <c r="G537" s="113" t="e">
        <v>#N/A</v>
      </c>
      <c r="H537" s="10"/>
    </row>
    <row r="538">
      <c r="A538" s="109" t="s">
        <v>365</v>
      </c>
      <c r="B538" s="110">
        <v>1.0</v>
      </c>
      <c r="C538" s="111">
        <v>99430.0</v>
      </c>
      <c r="D538" s="112">
        <v>1456011.0</v>
      </c>
      <c r="E538" s="113">
        <v>99560.0</v>
      </c>
      <c r="F538" s="113">
        <v>4.0</v>
      </c>
      <c r="G538" s="113">
        <v>48.0</v>
      </c>
      <c r="H538" s="10"/>
    </row>
    <row r="539">
      <c r="A539" s="109">
        <v>145605.0</v>
      </c>
      <c r="B539" s="110">
        <v>5.0</v>
      </c>
      <c r="C539" s="111" t="s">
        <v>3717</v>
      </c>
      <c r="D539" s="112">
        <v>1456011.0</v>
      </c>
      <c r="E539" s="113" t="s">
        <v>565</v>
      </c>
      <c r="F539" s="113">
        <v>5.0</v>
      </c>
      <c r="G539" s="113" t="e">
        <v>#N/A</v>
      </c>
      <c r="H539" s="10"/>
    </row>
    <row r="540">
      <c r="A540" s="109" t="s">
        <v>372</v>
      </c>
      <c r="B540" s="110">
        <v>5.0</v>
      </c>
      <c r="C540" s="111" t="s">
        <v>3717</v>
      </c>
      <c r="D540" s="112">
        <v>1456012.0</v>
      </c>
      <c r="E540" s="113" t="s">
        <v>565</v>
      </c>
      <c r="F540" s="113">
        <v>5.0</v>
      </c>
      <c r="G540" s="113" t="e">
        <v>#N/A</v>
      </c>
      <c r="H540" s="10"/>
    </row>
    <row r="541">
      <c r="A541" s="109" t="s">
        <v>1594</v>
      </c>
      <c r="B541" s="110" t="s">
        <v>2904</v>
      </c>
      <c r="C541" s="111">
        <v>9703.0</v>
      </c>
      <c r="D541" s="112">
        <v>1456012.0</v>
      </c>
      <c r="E541" s="113">
        <v>99521.0</v>
      </c>
      <c r="F541" s="113">
        <v>55.0</v>
      </c>
      <c r="G541" s="113" t="e">
        <v>#N/A</v>
      </c>
      <c r="H541" s="10"/>
    </row>
    <row r="542">
      <c r="A542" s="109" t="s">
        <v>1596</v>
      </c>
      <c r="B542" s="110" t="s">
        <v>2904</v>
      </c>
      <c r="C542" s="111">
        <v>97010.0</v>
      </c>
      <c r="D542" s="112">
        <v>145601.0</v>
      </c>
      <c r="E542" s="113">
        <v>99521.0</v>
      </c>
      <c r="F542" s="113">
        <v>1.0</v>
      </c>
      <c r="G542" s="113" t="e">
        <v>#N/A</v>
      </c>
      <c r="H542" s="10"/>
    </row>
    <row r="543">
      <c r="A543" s="109" t="s">
        <v>1598</v>
      </c>
      <c r="B543" s="110">
        <v>1.0</v>
      </c>
      <c r="C543" s="111">
        <v>99430.0</v>
      </c>
      <c r="D543" s="112">
        <v>145701.0</v>
      </c>
      <c r="E543" s="113">
        <v>99560.0</v>
      </c>
      <c r="F543" s="113">
        <v>1.0</v>
      </c>
      <c r="G543" s="113" t="e">
        <v>#N/A</v>
      </c>
      <c r="H543" s="10"/>
    </row>
    <row r="544">
      <c r="A544" s="109">
        <v>145704.0</v>
      </c>
      <c r="B544" s="110">
        <v>1.0</v>
      </c>
      <c r="C544" s="111">
        <v>99430.0</v>
      </c>
      <c r="D544" s="112">
        <v>145701.0</v>
      </c>
      <c r="E544" s="113">
        <v>99560.0</v>
      </c>
      <c r="F544" s="113">
        <v>4.0</v>
      </c>
      <c r="G544" s="113">
        <v>48.0</v>
      </c>
      <c r="H544" s="10"/>
    </row>
    <row r="545">
      <c r="A545" s="109">
        <v>145904.0</v>
      </c>
      <c r="B545" s="110">
        <v>1.0</v>
      </c>
      <c r="C545" s="111" t="s">
        <v>3715</v>
      </c>
      <c r="D545" s="112">
        <v>145901.0</v>
      </c>
      <c r="E545" s="113">
        <v>99560.0</v>
      </c>
      <c r="F545" s="113">
        <v>4.0</v>
      </c>
      <c r="G545" s="113">
        <v>192.0</v>
      </c>
      <c r="H545" s="10"/>
    </row>
    <row r="546">
      <c r="A546" s="109">
        <v>146004.0</v>
      </c>
      <c r="B546" s="110">
        <v>1.0</v>
      </c>
      <c r="C546" s="111">
        <v>9919.0</v>
      </c>
      <c r="D546" s="112">
        <v>146001.0</v>
      </c>
      <c r="E546" s="113">
        <v>99560.0</v>
      </c>
      <c r="F546" s="113">
        <v>4.0</v>
      </c>
      <c r="G546" s="113">
        <v>192.0</v>
      </c>
      <c r="H546" s="10"/>
    </row>
    <row r="547">
      <c r="A547" s="109" t="s">
        <v>1604</v>
      </c>
      <c r="B547" s="110">
        <v>1.0</v>
      </c>
      <c r="C547" s="111">
        <v>9919.0</v>
      </c>
      <c r="D547" s="112">
        <v>146001.0</v>
      </c>
      <c r="E547" s="113">
        <v>99560.0</v>
      </c>
      <c r="F547" s="113">
        <v>1.0</v>
      </c>
      <c r="G547" s="113" t="e">
        <v>#N/A</v>
      </c>
      <c r="H547" s="10"/>
    </row>
    <row r="548">
      <c r="A548" s="109">
        <v>146032.0</v>
      </c>
      <c r="B548" s="110">
        <v>2.0</v>
      </c>
      <c r="C548" s="111">
        <v>98680.0</v>
      </c>
      <c r="D548" s="112">
        <v>146001.0</v>
      </c>
      <c r="E548" s="113">
        <v>99640.0</v>
      </c>
      <c r="F548" s="113">
        <v>3.0</v>
      </c>
      <c r="G548" s="113">
        <v>528.0</v>
      </c>
      <c r="H548" s="10"/>
    </row>
    <row r="549">
      <c r="A549" s="109" t="s">
        <v>1606</v>
      </c>
      <c r="B549" s="110">
        <v>2.0</v>
      </c>
      <c r="C549" s="111">
        <v>98680.0</v>
      </c>
      <c r="D549" s="112">
        <v>146001.0</v>
      </c>
      <c r="E549" s="113">
        <v>99640.0</v>
      </c>
      <c r="F549" s="113">
        <v>0.25</v>
      </c>
      <c r="G549" s="113">
        <v>660.0</v>
      </c>
      <c r="H549" s="10"/>
    </row>
    <row r="550">
      <c r="A550" s="109" t="s">
        <v>1608</v>
      </c>
      <c r="B550" s="110" t="s">
        <v>2904</v>
      </c>
      <c r="C550" s="111">
        <v>97010.0</v>
      </c>
      <c r="D550" s="112">
        <v>146001.0</v>
      </c>
      <c r="E550" s="113">
        <v>99521.0</v>
      </c>
      <c r="F550" s="113">
        <v>55.0</v>
      </c>
      <c r="G550" s="113" t="e">
        <v>#N/A</v>
      </c>
      <c r="H550" s="10"/>
    </row>
    <row r="551">
      <c r="A551" s="109">
        <v>1461021.0</v>
      </c>
      <c r="B551" s="110">
        <v>3.0</v>
      </c>
      <c r="C551" s="111">
        <v>9916.0</v>
      </c>
      <c r="D551" s="112">
        <v>146102.0</v>
      </c>
      <c r="E551" s="113">
        <v>99560.0</v>
      </c>
      <c r="F551" s="113">
        <v>2.0</v>
      </c>
      <c r="G551" s="113">
        <v>60.0</v>
      </c>
      <c r="H551" s="10"/>
    </row>
    <row r="552">
      <c r="A552" s="109">
        <v>146104.0</v>
      </c>
      <c r="B552" s="110">
        <v>1.0</v>
      </c>
      <c r="C552" s="111">
        <v>9877.0</v>
      </c>
      <c r="D552" s="112">
        <v>146102.0</v>
      </c>
      <c r="E552" s="113">
        <v>99560.0</v>
      </c>
      <c r="F552" s="113">
        <v>4.0</v>
      </c>
      <c r="G552" s="113">
        <v>192.0</v>
      </c>
      <c r="H552" s="10"/>
    </row>
    <row r="553">
      <c r="A553" s="109" t="s">
        <v>1610</v>
      </c>
      <c r="B553" s="110">
        <v>1.0</v>
      </c>
      <c r="C553" s="111">
        <v>9877.0</v>
      </c>
      <c r="D553" s="112">
        <v>146101.0</v>
      </c>
      <c r="E553" s="113">
        <v>99560.0</v>
      </c>
      <c r="F553" s="113">
        <v>1.0</v>
      </c>
      <c r="G553" s="113" t="e">
        <v>#N/A</v>
      </c>
      <c r="H553" s="10"/>
    </row>
    <row r="554">
      <c r="A554" s="109" t="s">
        <v>1613</v>
      </c>
      <c r="B554" s="110">
        <v>5.0</v>
      </c>
      <c r="C554" s="111" t="s">
        <v>3717</v>
      </c>
      <c r="D554" s="112">
        <v>146101.0</v>
      </c>
      <c r="E554" s="113" t="s">
        <v>565</v>
      </c>
      <c r="F554" s="113">
        <v>5.0</v>
      </c>
      <c r="G554" s="113" t="e">
        <v>#N/A</v>
      </c>
      <c r="H554" s="10"/>
    </row>
    <row r="555">
      <c r="A555" s="109" t="s">
        <v>3745</v>
      </c>
      <c r="B555" s="110" t="s">
        <v>2904</v>
      </c>
      <c r="C555" s="111">
        <v>97010.0</v>
      </c>
      <c r="D555" s="112">
        <v>146101.0</v>
      </c>
      <c r="E555" s="113">
        <v>99521.0</v>
      </c>
      <c r="F555" s="113">
        <v>55.0</v>
      </c>
      <c r="G555" s="113" t="e">
        <v>#N/A</v>
      </c>
      <c r="H555" s="10"/>
    </row>
    <row r="556">
      <c r="A556" s="109" t="s">
        <v>1615</v>
      </c>
      <c r="B556" s="110">
        <v>3.0</v>
      </c>
      <c r="C556" s="111">
        <v>98710.0</v>
      </c>
      <c r="D556" s="112">
        <v>146101.0</v>
      </c>
      <c r="E556" s="113">
        <v>99560.0</v>
      </c>
      <c r="F556" s="113">
        <v>0.5</v>
      </c>
      <c r="G556" s="113">
        <v>400.0</v>
      </c>
      <c r="H556" s="10"/>
    </row>
    <row r="557">
      <c r="A557" s="109" t="s">
        <v>1617</v>
      </c>
      <c r="B557" s="110">
        <v>3.0</v>
      </c>
      <c r="C557" s="111">
        <v>98710.0</v>
      </c>
      <c r="D557" s="112">
        <v>146102.0</v>
      </c>
      <c r="E557" s="113">
        <v>99560.0</v>
      </c>
      <c r="F557" s="113">
        <v>0.5</v>
      </c>
      <c r="G557" s="113">
        <v>400.0</v>
      </c>
      <c r="H557" s="10"/>
    </row>
    <row r="558">
      <c r="A558" s="109">
        <v>146204.0</v>
      </c>
      <c r="B558" s="110">
        <v>1.0</v>
      </c>
      <c r="C558" s="111">
        <v>99430.0</v>
      </c>
      <c r="D558" s="112">
        <v>146201.0</v>
      </c>
      <c r="E558" s="113">
        <v>99560.0</v>
      </c>
      <c r="F558" s="113">
        <v>4.0</v>
      </c>
      <c r="G558" s="113">
        <v>192.0</v>
      </c>
      <c r="H558" s="10"/>
    </row>
    <row r="559">
      <c r="A559" s="109" t="s">
        <v>1619</v>
      </c>
      <c r="B559" s="110">
        <v>3.0</v>
      </c>
      <c r="C559" s="111">
        <v>98710.0</v>
      </c>
      <c r="D559" s="112">
        <v>146201.0</v>
      </c>
      <c r="E559" s="113">
        <v>99560.0</v>
      </c>
      <c r="F559" s="113">
        <v>0.5</v>
      </c>
      <c r="G559" s="113" t="e">
        <v>#N/A</v>
      </c>
      <c r="H559" s="10"/>
    </row>
    <row r="560">
      <c r="A560" s="109" t="s">
        <v>1621</v>
      </c>
      <c r="B560" s="110">
        <v>3.0</v>
      </c>
      <c r="C560" s="111">
        <v>98710.0</v>
      </c>
      <c r="D560" s="112">
        <v>146201.0</v>
      </c>
      <c r="E560" s="113">
        <v>99560.0</v>
      </c>
      <c r="F560" s="113">
        <v>0.5</v>
      </c>
      <c r="G560" s="113">
        <v>400.0</v>
      </c>
      <c r="H560" s="10"/>
    </row>
    <row r="561">
      <c r="A561" s="109" t="s">
        <v>1623</v>
      </c>
      <c r="B561" s="110">
        <v>1.0</v>
      </c>
      <c r="C561" s="111">
        <v>9919.0</v>
      </c>
      <c r="D561" s="112">
        <v>146301.0</v>
      </c>
      <c r="E561" s="113">
        <v>99560.0</v>
      </c>
      <c r="F561" s="113">
        <v>1.0</v>
      </c>
      <c r="G561" s="113" t="e">
        <v>#N/A</v>
      </c>
      <c r="H561" s="10"/>
    </row>
    <row r="562">
      <c r="A562" s="109">
        <v>146332.0</v>
      </c>
      <c r="B562" s="110">
        <v>2.0</v>
      </c>
      <c r="C562" s="111">
        <v>9875.0</v>
      </c>
      <c r="D562" s="112">
        <v>146301.0</v>
      </c>
      <c r="E562" s="113">
        <v>9962.0</v>
      </c>
      <c r="F562" s="113">
        <v>3.0</v>
      </c>
      <c r="G562" s="113">
        <v>12.0</v>
      </c>
      <c r="H562" s="10"/>
    </row>
    <row r="563">
      <c r="A563" s="109" t="s">
        <v>1625</v>
      </c>
      <c r="B563" s="110">
        <v>2.0</v>
      </c>
      <c r="C563" s="111">
        <v>98680.0</v>
      </c>
      <c r="D563" s="112">
        <v>146301.0</v>
      </c>
      <c r="E563" s="113">
        <v>99640.0</v>
      </c>
      <c r="F563" s="113">
        <v>0.25</v>
      </c>
      <c r="G563" s="113" t="e">
        <v>#N/A</v>
      </c>
      <c r="H563" s="10"/>
    </row>
    <row r="564">
      <c r="A564" s="109" t="s">
        <v>1628</v>
      </c>
      <c r="B564" s="110">
        <v>2.0</v>
      </c>
      <c r="C564" s="111">
        <v>9875.0</v>
      </c>
      <c r="D564" s="112">
        <v>146301.0</v>
      </c>
      <c r="E564" s="113" t="e">
        <v>#N/A</v>
      </c>
      <c r="F564" s="113">
        <v>0.25</v>
      </c>
      <c r="G564" s="113" t="e">
        <v>#N/A</v>
      </c>
      <c r="H564" s="10"/>
    </row>
    <row r="565">
      <c r="A565" s="109" t="s">
        <v>1632</v>
      </c>
      <c r="B565" s="110">
        <v>1.0</v>
      </c>
      <c r="C565" s="111">
        <v>9919.0</v>
      </c>
      <c r="D565" s="112">
        <v>146401.0</v>
      </c>
      <c r="E565" s="113">
        <v>99560.0</v>
      </c>
      <c r="F565" s="113">
        <v>4.0</v>
      </c>
      <c r="G565" s="113" t="e">
        <v>#N/A</v>
      </c>
      <c r="H565" s="10"/>
    </row>
    <row r="566">
      <c r="A566" s="109" t="s">
        <v>1634</v>
      </c>
      <c r="B566" s="110">
        <v>2.0</v>
      </c>
      <c r="C566" s="111">
        <v>98680.0</v>
      </c>
      <c r="D566" s="112">
        <v>146401.0</v>
      </c>
      <c r="E566" s="113" t="e">
        <v>#N/A</v>
      </c>
      <c r="F566" s="113">
        <v>0.25</v>
      </c>
      <c r="G566" s="113">
        <v>660.0</v>
      </c>
      <c r="H566" s="10"/>
    </row>
    <row r="567">
      <c r="A567" s="109">
        <v>147004.0</v>
      </c>
      <c r="B567" s="110">
        <v>1.0</v>
      </c>
      <c r="C567" s="111">
        <v>9919.0</v>
      </c>
      <c r="D567" s="112">
        <v>147001.0</v>
      </c>
      <c r="E567" s="113">
        <v>99590.0</v>
      </c>
      <c r="F567" s="113">
        <v>4.0</v>
      </c>
      <c r="G567" s="113">
        <v>48.0</v>
      </c>
      <c r="H567" s="10"/>
    </row>
    <row r="568">
      <c r="A568" s="109" t="s">
        <v>1637</v>
      </c>
      <c r="B568" s="110">
        <v>1.0</v>
      </c>
      <c r="C568" s="111">
        <v>9919.0</v>
      </c>
      <c r="D568" s="112">
        <v>147001.0</v>
      </c>
      <c r="E568" s="113">
        <v>99590.0</v>
      </c>
      <c r="F568" s="113">
        <v>4.0</v>
      </c>
      <c r="G568" s="113" t="e">
        <v>#N/A</v>
      </c>
      <c r="H568" s="10"/>
    </row>
    <row r="569">
      <c r="A569" s="109">
        <v>147032.0</v>
      </c>
      <c r="B569" s="110">
        <v>2.0</v>
      </c>
      <c r="C569" s="111">
        <v>9904.0</v>
      </c>
      <c r="D569" s="112">
        <v>147001.0</v>
      </c>
      <c r="E569" s="113">
        <v>99580.0</v>
      </c>
      <c r="F569" s="113">
        <v>1.5</v>
      </c>
      <c r="G569" s="113">
        <v>55.0</v>
      </c>
      <c r="H569" s="10"/>
    </row>
    <row r="570">
      <c r="A570" s="109" t="s">
        <v>1646</v>
      </c>
      <c r="B570" s="110">
        <v>2.0</v>
      </c>
      <c r="C570" s="111">
        <v>9904.0</v>
      </c>
      <c r="D570" s="112">
        <v>147001.0</v>
      </c>
      <c r="E570" s="113" t="e">
        <v>#N/A</v>
      </c>
      <c r="F570" s="113">
        <v>3.0</v>
      </c>
      <c r="G570" s="113" t="e">
        <v>#N/A</v>
      </c>
      <c r="H570" s="10"/>
    </row>
    <row r="571">
      <c r="A571" s="109" t="s">
        <v>1644</v>
      </c>
      <c r="B571" s="110">
        <v>2.0</v>
      </c>
      <c r="C571" s="111">
        <v>98680.0</v>
      </c>
      <c r="D571" s="112">
        <v>147001.0</v>
      </c>
      <c r="E571" s="113">
        <v>99580.0</v>
      </c>
      <c r="F571" s="113">
        <v>3.0</v>
      </c>
      <c r="G571" s="113" t="e">
        <v>#N/A</v>
      </c>
      <c r="H571" s="10"/>
    </row>
    <row r="572">
      <c r="A572" s="109">
        <v>150004.0</v>
      </c>
      <c r="B572" s="110">
        <v>1.0</v>
      </c>
      <c r="C572" s="111">
        <v>9919.0</v>
      </c>
      <c r="D572" s="112">
        <v>150001.0</v>
      </c>
      <c r="E572" s="113">
        <v>99560.0</v>
      </c>
      <c r="F572" s="113">
        <v>4.0</v>
      </c>
      <c r="G572" s="113">
        <v>192.0</v>
      </c>
      <c r="H572" s="10"/>
    </row>
    <row r="573">
      <c r="A573" s="109" t="s">
        <v>1649</v>
      </c>
      <c r="B573" s="110">
        <v>1.0</v>
      </c>
      <c r="C573" s="111">
        <v>9877.0</v>
      </c>
      <c r="D573" s="112">
        <v>150001.0</v>
      </c>
      <c r="E573" s="113">
        <v>99560.0</v>
      </c>
      <c r="F573" s="113">
        <v>1.0</v>
      </c>
      <c r="G573" s="113" t="e">
        <v>#N/A</v>
      </c>
      <c r="H573" s="10"/>
    </row>
    <row r="574">
      <c r="A574" s="109" t="s">
        <v>1651</v>
      </c>
      <c r="B574" s="110">
        <v>1.0</v>
      </c>
      <c r="C574" s="111">
        <v>9877.0</v>
      </c>
      <c r="D574" s="112">
        <v>150001.0</v>
      </c>
      <c r="E574" s="113">
        <v>99560.0</v>
      </c>
      <c r="F574" s="113">
        <v>1.0</v>
      </c>
      <c r="G574" s="113" t="e">
        <v>#N/A</v>
      </c>
      <c r="H574" s="10"/>
    </row>
    <row r="575">
      <c r="A575" s="109" t="s">
        <v>3746</v>
      </c>
      <c r="B575" s="110" t="s">
        <v>2904</v>
      </c>
      <c r="C575" s="111">
        <v>97010.0</v>
      </c>
      <c r="D575" s="112">
        <v>150001.0</v>
      </c>
      <c r="E575" s="113">
        <v>99521.0</v>
      </c>
      <c r="F575" s="113">
        <v>55.0</v>
      </c>
      <c r="G575" s="113" t="e">
        <v>#N/A</v>
      </c>
      <c r="H575" s="10"/>
    </row>
    <row r="576">
      <c r="A576" s="109" t="s">
        <v>1653</v>
      </c>
      <c r="B576" s="110">
        <v>3.0</v>
      </c>
      <c r="C576" s="111">
        <v>98710.0</v>
      </c>
      <c r="D576" s="112">
        <v>150001.0</v>
      </c>
      <c r="E576" s="113">
        <v>99560.0</v>
      </c>
      <c r="F576" s="113">
        <v>0.5</v>
      </c>
      <c r="G576" s="113" t="e">
        <v>#N/A</v>
      </c>
      <c r="H576" s="10"/>
    </row>
    <row r="577">
      <c r="A577" s="109">
        <v>150504.0</v>
      </c>
      <c r="B577" s="110">
        <v>1.0</v>
      </c>
      <c r="C577" s="111">
        <v>9919.0</v>
      </c>
      <c r="D577" s="112">
        <v>150501.0</v>
      </c>
      <c r="E577" s="113">
        <v>99590.0</v>
      </c>
      <c r="F577" s="113">
        <v>4.0</v>
      </c>
      <c r="G577" s="113" t="e">
        <v>#N/A</v>
      </c>
      <c r="H577" s="10"/>
    </row>
    <row r="578">
      <c r="A578" s="109" t="s">
        <v>1655</v>
      </c>
      <c r="B578" s="110">
        <v>1.0</v>
      </c>
      <c r="C578" s="111">
        <v>9919.0</v>
      </c>
      <c r="D578" s="112">
        <v>150501.0</v>
      </c>
      <c r="E578" s="113">
        <v>99590.0</v>
      </c>
      <c r="F578" s="113">
        <v>1.0</v>
      </c>
      <c r="G578" s="113" t="e">
        <v>#N/A</v>
      </c>
      <c r="H578" s="10"/>
    </row>
    <row r="579">
      <c r="A579" s="109">
        <v>151004.0</v>
      </c>
      <c r="B579" s="110">
        <v>1.0</v>
      </c>
      <c r="C579" s="111">
        <v>9919.0</v>
      </c>
      <c r="D579" s="112">
        <v>151001.0</v>
      </c>
      <c r="E579" s="113">
        <v>99560.0</v>
      </c>
      <c r="F579" s="113">
        <v>4.0</v>
      </c>
      <c r="G579" s="113">
        <v>192.0</v>
      </c>
      <c r="H579" s="10"/>
    </row>
    <row r="580">
      <c r="A580" s="109" t="s">
        <v>3747</v>
      </c>
      <c r="B580" s="110">
        <v>1.0</v>
      </c>
      <c r="C580" s="111">
        <v>9919.0</v>
      </c>
      <c r="D580" s="112">
        <v>151001.0</v>
      </c>
      <c r="E580" s="113">
        <v>99560.0</v>
      </c>
      <c r="F580" s="113">
        <v>4.0</v>
      </c>
      <c r="G580" s="113" t="e">
        <v>#N/A</v>
      </c>
      <c r="H580" s="10"/>
    </row>
    <row r="581">
      <c r="A581" s="109" t="s">
        <v>3748</v>
      </c>
      <c r="B581" s="110">
        <v>1.0</v>
      </c>
      <c r="C581" s="111">
        <v>0.0</v>
      </c>
      <c r="D581" s="112">
        <v>151001.0</v>
      </c>
      <c r="E581" s="113">
        <v>99560.0</v>
      </c>
      <c r="F581" s="113">
        <v>4.0</v>
      </c>
      <c r="G581" s="113" t="e">
        <v>#N/A</v>
      </c>
      <c r="H581" s="10"/>
    </row>
    <row r="582">
      <c r="A582" s="109">
        <v>151104.0</v>
      </c>
      <c r="B582" s="110">
        <v>1.0</v>
      </c>
      <c r="C582" s="111">
        <v>9919.0</v>
      </c>
      <c r="D582" s="112">
        <v>151101.0</v>
      </c>
      <c r="E582" s="113">
        <v>99560.0</v>
      </c>
      <c r="F582" s="113">
        <v>4.0</v>
      </c>
      <c r="G582" s="113">
        <v>192.0</v>
      </c>
      <c r="H582" s="10"/>
    </row>
    <row r="583">
      <c r="A583" s="109" t="s">
        <v>1657</v>
      </c>
      <c r="B583" s="110">
        <v>1.0</v>
      </c>
      <c r="C583" s="111">
        <v>9919.0</v>
      </c>
      <c r="D583" s="112">
        <v>151101.0</v>
      </c>
      <c r="E583" s="113">
        <v>99560.0</v>
      </c>
      <c r="F583" s="113">
        <v>1.0</v>
      </c>
      <c r="G583" s="113" t="e">
        <v>#N/A</v>
      </c>
      <c r="H583" s="10"/>
    </row>
    <row r="584">
      <c r="A584" s="109" t="s">
        <v>1659</v>
      </c>
      <c r="B584" s="110">
        <v>1.0</v>
      </c>
      <c r="C584" s="111">
        <v>9919.0</v>
      </c>
      <c r="D584" s="112">
        <v>151101.0</v>
      </c>
      <c r="E584" s="113">
        <v>99560.0</v>
      </c>
      <c r="F584" s="113">
        <v>1.0</v>
      </c>
      <c r="G584" s="113" t="e">
        <v>#N/A</v>
      </c>
      <c r="H584" s="10"/>
    </row>
    <row r="585">
      <c r="A585" s="109" t="s">
        <v>1662</v>
      </c>
      <c r="B585" s="110">
        <v>1.0</v>
      </c>
      <c r="C585" s="111">
        <v>9919.0</v>
      </c>
      <c r="D585" s="112">
        <v>151101.0</v>
      </c>
      <c r="E585" s="113">
        <v>99560.0</v>
      </c>
      <c r="F585" s="113">
        <v>1.0</v>
      </c>
      <c r="G585" s="113">
        <v>192.0</v>
      </c>
      <c r="H585" s="10"/>
    </row>
    <row r="586">
      <c r="A586" s="109" t="s">
        <v>1664</v>
      </c>
      <c r="B586" s="110">
        <v>1.0</v>
      </c>
      <c r="C586" s="111">
        <v>9919.0</v>
      </c>
      <c r="D586" s="112">
        <v>155002.0</v>
      </c>
      <c r="E586" s="113">
        <v>99590.0</v>
      </c>
      <c r="F586" s="113">
        <v>1.0</v>
      </c>
      <c r="G586" s="113">
        <v>192.0</v>
      </c>
      <c r="H586" s="10"/>
    </row>
    <row r="587">
      <c r="A587" s="109">
        <v>151304.0</v>
      </c>
      <c r="B587" s="110">
        <v>1.0</v>
      </c>
      <c r="C587" s="111">
        <v>9919.0</v>
      </c>
      <c r="D587" s="112">
        <v>151301.0</v>
      </c>
      <c r="E587" s="113">
        <v>99560.0</v>
      </c>
      <c r="F587" s="113">
        <v>4.0</v>
      </c>
      <c r="G587" s="113" t="e">
        <v>#N/A</v>
      </c>
      <c r="H587" s="10"/>
    </row>
    <row r="588">
      <c r="A588" s="109">
        <v>151804.0</v>
      </c>
      <c r="B588" s="110">
        <v>1.0</v>
      </c>
      <c r="C588" s="111">
        <v>9919.0</v>
      </c>
      <c r="D588" s="112">
        <v>151801.0</v>
      </c>
      <c r="E588" s="113">
        <v>99560.0</v>
      </c>
      <c r="F588" s="113">
        <v>4.0</v>
      </c>
      <c r="G588" s="113">
        <v>192.0</v>
      </c>
      <c r="H588" s="10"/>
    </row>
    <row r="589">
      <c r="A589" s="109" t="s">
        <v>1666</v>
      </c>
      <c r="B589" s="110">
        <v>1.0</v>
      </c>
      <c r="C589" s="111">
        <v>9919.0</v>
      </c>
      <c r="D589" s="112">
        <v>151801.0</v>
      </c>
      <c r="E589" s="113">
        <v>99560.0</v>
      </c>
      <c r="F589" s="113">
        <v>1.0</v>
      </c>
      <c r="G589" s="113" t="e">
        <v>#N/A</v>
      </c>
      <c r="H589" s="10"/>
    </row>
    <row r="590">
      <c r="A590" s="109" t="s">
        <v>3749</v>
      </c>
      <c r="B590" s="110">
        <v>2.0</v>
      </c>
      <c r="C590" s="111">
        <v>0.0</v>
      </c>
      <c r="D590" s="112">
        <v>151801.0</v>
      </c>
      <c r="E590" s="113">
        <v>9964.0</v>
      </c>
      <c r="F590" s="113">
        <v>3.0</v>
      </c>
      <c r="G590" s="113" t="e">
        <v>#N/A</v>
      </c>
      <c r="H590" s="10"/>
    </row>
    <row r="591">
      <c r="A591" s="109" t="s">
        <v>1672</v>
      </c>
      <c r="B591" s="110" t="s">
        <v>2904</v>
      </c>
      <c r="C591" s="111">
        <v>97010.0</v>
      </c>
      <c r="D591" s="112">
        <v>151801.0</v>
      </c>
      <c r="E591" s="113">
        <v>99521.0</v>
      </c>
      <c r="F591" s="113">
        <v>1.0</v>
      </c>
      <c r="G591" s="113" t="e">
        <v>#N/A</v>
      </c>
      <c r="H591" s="10"/>
    </row>
    <row r="592">
      <c r="A592" s="109" t="s">
        <v>1674</v>
      </c>
      <c r="B592" s="110">
        <v>3.0</v>
      </c>
      <c r="C592" s="111">
        <v>98710.0</v>
      </c>
      <c r="D592" s="112">
        <v>151801.0</v>
      </c>
      <c r="E592" s="113">
        <v>99560.0</v>
      </c>
      <c r="F592" s="113">
        <v>0.5</v>
      </c>
      <c r="G592" s="113" t="e">
        <v>#N/A</v>
      </c>
      <c r="H592" s="10"/>
    </row>
    <row r="593">
      <c r="A593" s="109" t="s">
        <v>1676</v>
      </c>
      <c r="B593" s="110">
        <v>3.0</v>
      </c>
      <c r="C593" s="111">
        <v>98710.0</v>
      </c>
      <c r="D593" s="112">
        <v>151801.0</v>
      </c>
      <c r="E593" s="113">
        <v>99560.0</v>
      </c>
      <c r="F593" s="113">
        <v>0.5</v>
      </c>
      <c r="G593" s="113">
        <v>400.0</v>
      </c>
      <c r="H593" s="10"/>
    </row>
    <row r="594">
      <c r="A594" s="109" t="s">
        <v>1670</v>
      </c>
      <c r="B594" s="110">
        <v>1.0</v>
      </c>
      <c r="C594" s="111">
        <v>9919.0</v>
      </c>
      <c r="D594" s="112">
        <v>151901.0</v>
      </c>
      <c r="E594" s="113">
        <v>99590.0</v>
      </c>
      <c r="F594" s="113">
        <v>4.0</v>
      </c>
      <c r="G594" s="113">
        <v>48.0</v>
      </c>
      <c r="H594" s="10"/>
    </row>
    <row r="595">
      <c r="A595" s="109" t="s">
        <v>1668</v>
      </c>
      <c r="B595" s="110">
        <v>2.0</v>
      </c>
      <c r="C595" s="111">
        <v>9875.0</v>
      </c>
      <c r="D595" s="112">
        <v>151901.0</v>
      </c>
      <c r="E595" s="113">
        <v>99640.0</v>
      </c>
      <c r="F595" s="113">
        <v>3.0</v>
      </c>
      <c r="G595" s="113">
        <v>55.0</v>
      </c>
      <c r="H595" s="10"/>
    </row>
    <row r="596">
      <c r="A596" s="109" t="s">
        <v>1678</v>
      </c>
      <c r="B596" s="110">
        <v>1.0</v>
      </c>
      <c r="C596" s="111">
        <v>9919.0</v>
      </c>
      <c r="D596" s="112">
        <v>154001.0</v>
      </c>
      <c r="E596" s="113">
        <v>99560.0</v>
      </c>
      <c r="F596" s="113">
        <v>1.0</v>
      </c>
      <c r="G596" s="113" t="e">
        <v>#N/A</v>
      </c>
      <c r="H596" s="10"/>
    </row>
    <row r="597">
      <c r="A597" s="109">
        <v>152005.0</v>
      </c>
      <c r="B597" s="110">
        <v>5.0</v>
      </c>
      <c r="C597" s="111">
        <v>0.0</v>
      </c>
      <c r="D597" s="112">
        <v>154001.0</v>
      </c>
      <c r="E597" s="113" t="s">
        <v>565</v>
      </c>
      <c r="F597" s="113">
        <v>5.0</v>
      </c>
      <c r="G597" s="113" t="e">
        <v>#N/A</v>
      </c>
      <c r="H597" s="10"/>
    </row>
    <row r="598">
      <c r="A598" s="109" t="s">
        <v>1680</v>
      </c>
      <c r="B598" s="110">
        <v>3.0</v>
      </c>
      <c r="C598" s="111">
        <v>9916.0</v>
      </c>
      <c r="D598" s="112">
        <v>152101.0</v>
      </c>
      <c r="E598" s="113">
        <v>99560.0</v>
      </c>
      <c r="F598" s="113">
        <v>1.0</v>
      </c>
      <c r="G598" s="113" t="e">
        <v>#N/A</v>
      </c>
      <c r="H598" s="10"/>
    </row>
    <row r="599">
      <c r="A599" s="109">
        <v>152104.0</v>
      </c>
      <c r="B599" s="110">
        <v>1.0</v>
      </c>
      <c r="C599" s="111">
        <v>9919.0</v>
      </c>
      <c r="D599" s="112">
        <v>152101.0</v>
      </c>
      <c r="E599" s="113">
        <v>99560.0</v>
      </c>
      <c r="F599" s="113">
        <v>4.0</v>
      </c>
      <c r="G599" s="113">
        <v>192.0</v>
      </c>
      <c r="H599" s="10"/>
    </row>
    <row r="600">
      <c r="A600" s="109" t="s">
        <v>1682</v>
      </c>
      <c r="B600" s="110">
        <v>1.0</v>
      </c>
      <c r="C600" s="111">
        <v>9877.0</v>
      </c>
      <c r="D600" s="112">
        <v>152101.0</v>
      </c>
      <c r="E600" s="113">
        <v>99560.0</v>
      </c>
      <c r="F600" s="113">
        <v>1.0</v>
      </c>
      <c r="G600" s="113" t="e">
        <v>#N/A</v>
      </c>
      <c r="H600" s="10"/>
    </row>
    <row r="601">
      <c r="A601" s="109" t="s">
        <v>1684</v>
      </c>
      <c r="B601" s="110">
        <v>1.0</v>
      </c>
      <c r="C601" s="111">
        <v>9919.0</v>
      </c>
      <c r="D601" s="112">
        <v>152101.0</v>
      </c>
      <c r="E601" s="113">
        <v>99560.0</v>
      </c>
      <c r="F601" s="113">
        <v>1.0</v>
      </c>
      <c r="G601" s="113" t="e">
        <v>#N/A</v>
      </c>
      <c r="H601" s="10"/>
    </row>
    <row r="602">
      <c r="A602" s="109" t="s">
        <v>2966</v>
      </c>
      <c r="B602" s="110">
        <v>1.0</v>
      </c>
      <c r="C602" s="111">
        <v>9919.0</v>
      </c>
      <c r="D602" s="112">
        <v>152101.0</v>
      </c>
      <c r="E602" s="113">
        <v>99560.0</v>
      </c>
      <c r="F602" s="113">
        <v>4.0</v>
      </c>
      <c r="G602" s="113">
        <v>192.0</v>
      </c>
      <c r="H602" s="10"/>
    </row>
    <row r="603">
      <c r="A603" s="109" t="s">
        <v>1688</v>
      </c>
      <c r="B603" s="110">
        <v>1.0</v>
      </c>
      <c r="C603" s="111">
        <v>9919.0</v>
      </c>
      <c r="D603" s="112">
        <v>152101.0</v>
      </c>
      <c r="E603" s="113">
        <v>99560.0</v>
      </c>
      <c r="F603" s="113">
        <v>1.0</v>
      </c>
      <c r="G603" s="113" t="e">
        <v>#N/A</v>
      </c>
      <c r="H603" s="10"/>
    </row>
    <row r="604">
      <c r="A604" s="109">
        <v>1.52143216E8</v>
      </c>
      <c r="B604" s="110">
        <v>2.0</v>
      </c>
      <c r="C604" s="111">
        <v>9875.0</v>
      </c>
      <c r="D604" s="112">
        <v>152201.0</v>
      </c>
      <c r="E604" s="113">
        <v>99560.0</v>
      </c>
      <c r="F604" s="113">
        <v>4.0</v>
      </c>
      <c r="G604" s="113" t="e">
        <v>#N/A</v>
      </c>
      <c r="H604" s="10"/>
    </row>
    <row r="605">
      <c r="A605" s="109" t="s">
        <v>1690</v>
      </c>
      <c r="B605" s="110" t="s">
        <v>2904</v>
      </c>
      <c r="C605" s="111">
        <v>97010.0</v>
      </c>
      <c r="D605" s="112">
        <v>152101.0</v>
      </c>
      <c r="E605" s="113">
        <v>99521.0</v>
      </c>
      <c r="F605" s="113">
        <v>1.0</v>
      </c>
      <c r="G605" s="113" t="e">
        <v>#N/A</v>
      </c>
      <c r="H605" s="10"/>
    </row>
    <row r="606">
      <c r="A606" s="109" t="s">
        <v>1692</v>
      </c>
      <c r="B606" s="110">
        <v>3.0</v>
      </c>
      <c r="C606" s="111">
        <v>98710.0</v>
      </c>
      <c r="D606" s="112">
        <v>152101.0</v>
      </c>
      <c r="E606" s="113">
        <v>99560.0</v>
      </c>
      <c r="F606" s="113">
        <v>0.5</v>
      </c>
      <c r="G606" s="113" t="e">
        <v>#N/A</v>
      </c>
      <c r="H606" s="10"/>
    </row>
    <row r="607">
      <c r="A607" s="109" t="s">
        <v>3750</v>
      </c>
      <c r="B607" s="110">
        <v>2.0</v>
      </c>
      <c r="C607" s="111">
        <v>98680.0</v>
      </c>
      <c r="D607" s="112">
        <v>152301.0</v>
      </c>
      <c r="E607" s="113" t="e">
        <v>#N/A</v>
      </c>
      <c r="F607" s="113">
        <v>3.0</v>
      </c>
      <c r="G607" s="113">
        <v>660.0</v>
      </c>
      <c r="H607" s="10"/>
    </row>
    <row r="608">
      <c r="A608" s="109" t="s">
        <v>1694</v>
      </c>
      <c r="B608" s="110">
        <v>2.0</v>
      </c>
      <c r="C608" s="111">
        <v>9872.0</v>
      </c>
      <c r="D608" s="112">
        <v>152401.0</v>
      </c>
      <c r="E608" s="113">
        <v>9962.0</v>
      </c>
      <c r="F608" s="113">
        <v>3.0</v>
      </c>
      <c r="G608" s="113">
        <v>55.0</v>
      </c>
      <c r="H608" s="10"/>
    </row>
    <row r="609">
      <c r="A609" s="109">
        <v>152504.0</v>
      </c>
      <c r="B609" s="110">
        <v>1.0</v>
      </c>
      <c r="C609" s="111">
        <v>9919.0</v>
      </c>
      <c r="D609" s="112">
        <v>152501.0</v>
      </c>
      <c r="E609" s="113">
        <v>99560.0</v>
      </c>
      <c r="F609" s="113">
        <v>4.0</v>
      </c>
      <c r="G609" s="113">
        <v>192.0</v>
      </c>
      <c r="H609" s="10"/>
    </row>
    <row r="610">
      <c r="A610" s="109" t="s">
        <v>1697</v>
      </c>
      <c r="B610" s="110">
        <v>1.0</v>
      </c>
      <c r="C610" s="111">
        <v>9919.0</v>
      </c>
      <c r="D610" s="112">
        <v>152501.0</v>
      </c>
      <c r="E610" s="113">
        <v>99560.0</v>
      </c>
      <c r="F610" s="113">
        <v>1.0</v>
      </c>
      <c r="G610" s="113" t="e">
        <v>#N/A</v>
      </c>
      <c r="H610" s="10"/>
    </row>
    <row r="611">
      <c r="A611" s="109" t="s">
        <v>1701</v>
      </c>
      <c r="B611" s="110">
        <v>1.0</v>
      </c>
      <c r="C611" s="111">
        <v>9919.0</v>
      </c>
      <c r="D611" s="112">
        <v>152501.0</v>
      </c>
      <c r="E611" s="113">
        <v>99560.0</v>
      </c>
      <c r="F611" s="113">
        <v>1.0</v>
      </c>
      <c r="G611" s="113" t="e">
        <v>#N/A</v>
      </c>
      <c r="H611" s="10"/>
    </row>
    <row r="612">
      <c r="A612" s="109" t="s">
        <v>1703</v>
      </c>
      <c r="B612" s="110">
        <v>1.0</v>
      </c>
      <c r="C612" s="111">
        <v>9919.0</v>
      </c>
      <c r="D612" s="112">
        <v>152501.0</v>
      </c>
      <c r="E612" s="113">
        <v>99560.0</v>
      </c>
      <c r="F612" s="113">
        <v>1.0</v>
      </c>
      <c r="G612" s="113" t="e">
        <v>#N/A</v>
      </c>
      <c r="H612" s="10"/>
    </row>
    <row r="613">
      <c r="A613" s="109" t="s">
        <v>2968</v>
      </c>
      <c r="B613" s="110">
        <v>1.0</v>
      </c>
      <c r="C613" s="111">
        <v>9919.0</v>
      </c>
      <c r="D613" s="112">
        <v>152501.0</v>
      </c>
      <c r="E613" s="113">
        <v>99560.0</v>
      </c>
      <c r="F613" s="113">
        <v>4.0</v>
      </c>
      <c r="G613" s="113" t="e">
        <v>#N/A</v>
      </c>
      <c r="H613" s="10"/>
    </row>
    <row r="614">
      <c r="A614" s="109" t="s">
        <v>1705</v>
      </c>
      <c r="B614" s="110">
        <v>1.0</v>
      </c>
      <c r="C614" s="111">
        <v>9877.0</v>
      </c>
      <c r="D614" s="112">
        <v>152501.0</v>
      </c>
      <c r="E614" s="113">
        <v>99560.0</v>
      </c>
      <c r="F614" s="113">
        <v>1.0</v>
      </c>
      <c r="G614" s="113">
        <v>192.0</v>
      </c>
      <c r="H614" s="10"/>
    </row>
    <row r="615">
      <c r="A615" s="109" t="s">
        <v>3751</v>
      </c>
      <c r="B615" s="110">
        <v>2.0</v>
      </c>
      <c r="C615" s="111">
        <v>0.0</v>
      </c>
      <c r="D615" s="112">
        <v>152501.0</v>
      </c>
      <c r="E615" s="113">
        <v>9964.0</v>
      </c>
      <c r="F615" s="113">
        <v>3.0</v>
      </c>
      <c r="G615" s="113" t="e">
        <v>#N/A</v>
      </c>
      <c r="H615" s="10"/>
    </row>
    <row r="616">
      <c r="A616" s="109">
        <v>153004.0</v>
      </c>
      <c r="B616" s="110">
        <v>1.0</v>
      </c>
      <c r="C616" s="111" t="s">
        <v>3715</v>
      </c>
      <c r="D616" s="112">
        <v>153001.0</v>
      </c>
      <c r="E616" s="113">
        <v>99560.0</v>
      </c>
      <c r="F616" s="113">
        <v>4.0</v>
      </c>
      <c r="G616" s="113">
        <v>192.0</v>
      </c>
      <c r="H616" s="10"/>
    </row>
    <row r="617">
      <c r="A617" s="109" t="s">
        <v>1709</v>
      </c>
      <c r="B617" s="110">
        <v>1.0</v>
      </c>
      <c r="C617" s="111" t="s">
        <v>3715</v>
      </c>
      <c r="D617" s="112">
        <v>153001.0</v>
      </c>
      <c r="E617" s="113">
        <v>99560.0</v>
      </c>
      <c r="F617" s="113">
        <v>4.0</v>
      </c>
      <c r="G617" s="113" t="e">
        <v>#N/A</v>
      </c>
      <c r="H617" s="10"/>
    </row>
    <row r="618">
      <c r="A618" s="109" t="s">
        <v>3752</v>
      </c>
      <c r="B618" s="110">
        <v>1.0</v>
      </c>
      <c r="C618" s="111" t="s">
        <v>3715</v>
      </c>
      <c r="D618" s="112">
        <v>153001.0</v>
      </c>
      <c r="E618" s="113">
        <v>99560.0</v>
      </c>
      <c r="F618" s="113">
        <v>4.0</v>
      </c>
      <c r="G618" s="113" t="e">
        <v>#N/A</v>
      </c>
      <c r="H618" s="10"/>
    </row>
    <row r="619">
      <c r="A619" s="109" t="s">
        <v>1711</v>
      </c>
      <c r="B619" s="110">
        <v>1.0</v>
      </c>
      <c r="C619" s="111">
        <v>9919.0</v>
      </c>
      <c r="D619" s="112">
        <v>153001.0</v>
      </c>
      <c r="E619" s="113">
        <v>99560.0</v>
      </c>
      <c r="F619" s="113">
        <v>1.0</v>
      </c>
      <c r="G619" s="113">
        <v>192.0</v>
      </c>
      <c r="H619" s="10"/>
    </row>
    <row r="620">
      <c r="A620" s="109" t="s">
        <v>1713</v>
      </c>
      <c r="B620" s="110">
        <v>1.0</v>
      </c>
      <c r="C620" s="111" t="s">
        <v>3715</v>
      </c>
      <c r="D620" s="112">
        <v>153001.0</v>
      </c>
      <c r="E620" s="113">
        <v>99560.0</v>
      </c>
      <c r="F620" s="113">
        <v>1.0</v>
      </c>
      <c r="G620" s="113" t="e">
        <v>#N/A</v>
      </c>
      <c r="H620" s="10"/>
    </row>
    <row r="621">
      <c r="A621" s="109" t="s">
        <v>1715</v>
      </c>
      <c r="B621" s="110">
        <v>2.0</v>
      </c>
      <c r="C621" s="111">
        <v>9872.0</v>
      </c>
      <c r="D621" s="112">
        <v>153001.0</v>
      </c>
      <c r="E621" s="113" t="e">
        <v>#N/A</v>
      </c>
      <c r="F621" s="113">
        <v>1.5</v>
      </c>
      <c r="G621" s="113" t="e">
        <v>#N/A</v>
      </c>
      <c r="H621" s="10"/>
    </row>
    <row r="622">
      <c r="A622" s="109" t="s">
        <v>1719</v>
      </c>
      <c r="B622" s="110">
        <v>2.0</v>
      </c>
      <c r="C622" s="111">
        <v>9872.0</v>
      </c>
      <c r="D622" s="112">
        <v>153001.0</v>
      </c>
      <c r="E622" s="113" t="e">
        <v>#N/A</v>
      </c>
      <c r="F622" s="113">
        <v>1.5</v>
      </c>
      <c r="G622" s="113" t="e">
        <v>#N/A</v>
      </c>
      <c r="H622" s="10"/>
    </row>
    <row r="623">
      <c r="A623" s="109" t="s">
        <v>1721</v>
      </c>
      <c r="B623" s="110">
        <v>3.0</v>
      </c>
      <c r="C623" s="111">
        <v>98710.0</v>
      </c>
      <c r="D623" s="112">
        <v>153001.0</v>
      </c>
      <c r="E623" s="113">
        <v>99560.0</v>
      </c>
      <c r="F623" s="113">
        <v>0.5</v>
      </c>
      <c r="G623" s="113" t="e">
        <v>#N/A</v>
      </c>
      <c r="H623" s="10"/>
    </row>
    <row r="624">
      <c r="A624" s="109" t="s">
        <v>3753</v>
      </c>
      <c r="B624" s="110">
        <v>3.0</v>
      </c>
      <c r="C624" s="111">
        <v>98710.0</v>
      </c>
      <c r="D624" s="112">
        <v>153001.0</v>
      </c>
      <c r="E624" s="113">
        <v>99560.0</v>
      </c>
      <c r="F624" s="113">
        <v>2.0</v>
      </c>
      <c r="G624" s="113" t="e">
        <v>#N/A</v>
      </c>
      <c r="H624" s="10"/>
    </row>
    <row r="625">
      <c r="A625" s="109">
        <v>153304.0</v>
      </c>
      <c r="B625" s="110">
        <v>1.0</v>
      </c>
      <c r="C625" s="111">
        <v>9919.0</v>
      </c>
      <c r="D625" s="112">
        <v>153301.0</v>
      </c>
      <c r="E625" s="113">
        <v>99560.0</v>
      </c>
      <c r="F625" s="113">
        <v>4.0</v>
      </c>
      <c r="G625" s="113">
        <v>192.0</v>
      </c>
      <c r="H625" s="10"/>
    </row>
    <row r="626">
      <c r="A626" s="109" t="s">
        <v>1723</v>
      </c>
      <c r="B626" s="110">
        <v>2.0</v>
      </c>
      <c r="C626" s="111">
        <v>98680.0</v>
      </c>
      <c r="D626" s="112">
        <v>153301.0</v>
      </c>
      <c r="E626" s="113">
        <v>9964.0</v>
      </c>
      <c r="F626" s="113">
        <v>0.25</v>
      </c>
      <c r="G626" s="113" t="e">
        <v>#N/A</v>
      </c>
      <c r="H626" s="10"/>
    </row>
    <row r="627">
      <c r="A627" s="109" t="s">
        <v>3754</v>
      </c>
      <c r="B627" s="110">
        <v>2.0</v>
      </c>
      <c r="C627" s="111">
        <v>98680.0</v>
      </c>
      <c r="D627" s="112">
        <v>153301.0</v>
      </c>
      <c r="E627" s="113">
        <v>9964.0</v>
      </c>
      <c r="F627" s="113">
        <v>3.0</v>
      </c>
      <c r="G627" s="113" t="e">
        <v>#N/A</v>
      </c>
      <c r="H627" s="10"/>
    </row>
    <row r="628">
      <c r="A628" s="109" t="s">
        <v>3755</v>
      </c>
      <c r="B628" s="110">
        <v>2.0</v>
      </c>
      <c r="C628" s="111">
        <v>98680.0</v>
      </c>
      <c r="D628" s="112">
        <v>153301.0</v>
      </c>
      <c r="E628" s="113">
        <v>9964.0</v>
      </c>
      <c r="F628" s="113">
        <v>3.0</v>
      </c>
      <c r="G628" s="113" t="e">
        <v>#N/A</v>
      </c>
      <c r="H628" s="10"/>
    </row>
    <row r="629">
      <c r="A629" s="109">
        <v>153532.0</v>
      </c>
      <c r="B629" s="110">
        <v>2.0</v>
      </c>
      <c r="C629" s="111">
        <v>9903.0</v>
      </c>
      <c r="D629" s="112">
        <v>153501.0</v>
      </c>
      <c r="E629" s="113" t="e">
        <v>#N/A</v>
      </c>
      <c r="F629" s="113">
        <v>3.0</v>
      </c>
      <c r="G629" s="113" t="e">
        <v>#N/A</v>
      </c>
      <c r="H629" s="10"/>
    </row>
    <row r="630">
      <c r="A630" s="109" t="s">
        <v>1725</v>
      </c>
      <c r="B630" s="110">
        <v>2.0</v>
      </c>
      <c r="C630" s="111">
        <v>9904.0</v>
      </c>
      <c r="D630" s="112">
        <v>153601.0</v>
      </c>
      <c r="E630" s="113" t="e">
        <v>#N/A</v>
      </c>
      <c r="F630" s="113">
        <v>3.0</v>
      </c>
      <c r="G630" s="113">
        <v>48.0</v>
      </c>
      <c r="H630" s="10"/>
    </row>
    <row r="631">
      <c r="A631" s="109">
        <v>153704.0</v>
      </c>
      <c r="B631" s="110">
        <v>1.0</v>
      </c>
      <c r="C631" s="111">
        <v>9919.0</v>
      </c>
      <c r="D631" s="112">
        <v>153701.0</v>
      </c>
      <c r="E631" s="113">
        <v>99590.0</v>
      </c>
      <c r="F631" s="113">
        <v>4.0</v>
      </c>
      <c r="G631" s="113" t="e">
        <v>#N/A</v>
      </c>
      <c r="H631" s="10"/>
    </row>
    <row r="632">
      <c r="A632" s="109">
        <v>153804.0</v>
      </c>
      <c r="B632" s="110">
        <v>1.0</v>
      </c>
      <c r="C632" s="111">
        <v>9919.0</v>
      </c>
      <c r="D632" s="112">
        <v>153801.0</v>
      </c>
      <c r="E632" s="113">
        <v>99560.0</v>
      </c>
      <c r="F632" s="113">
        <v>4.0</v>
      </c>
      <c r="G632" s="113" t="e">
        <v>#N/A</v>
      </c>
      <c r="H632" s="10"/>
    </row>
    <row r="633">
      <c r="A633" s="109">
        <v>153832.0</v>
      </c>
      <c r="B633" s="110">
        <v>2.0</v>
      </c>
      <c r="C633" s="111">
        <v>98680.0</v>
      </c>
      <c r="D633" s="112">
        <v>153801.0</v>
      </c>
      <c r="E633" s="113">
        <v>9964.0</v>
      </c>
      <c r="F633" s="113">
        <v>3.0</v>
      </c>
      <c r="G633" s="113">
        <v>528.0</v>
      </c>
      <c r="H633" s="10"/>
    </row>
    <row r="634">
      <c r="A634" s="109">
        <v>153932.0</v>
      </c>
      <c r="B634" s="110">
        <v>2.0</v>
      </c>
      <c r="C634" s="111">
        <v>9904.0</v>
      </c>
      <c r="D634" s="112">
        <v>153901.0</v>
      </c>
      <c r="E634" s="113" t="e">
        <v>#N/A</v>
      </c>
      <c r="F634" s="113">
        <v>3.0</v>
      </c>
      <c r="G634" s="113">
        <v>528.0</v>
      </c>
      <c r="H634" s="10"/>
    </row>
    <row r="635">
      <c r="A635" s="109" t="s">
        <v>410</v>
      </c>
      <c r="B635" s="110">
        <v>2.0</v>
      </c>
      <c r="C635" s="111">
        <v>9875.0</v>
      </c>
      <c r="D635" s="112">
        <v>153901.0</v>
      </c>
      <c r="E635" s="113" t="e">
        <v>#N/A</v>
      </c>
      <c r="F635" s="113">
        <v>3.0</v>
      </c>
      <c r="G635" s="113" t="e">
        <v>#N/A</v>
      </c>
      <c r="H635" s="10"/>
    </row>
    <row r="636">
      <c r="A636" s="109">
        <v>154004.0</v>
      </c>
      <c r="B636" s="110">
        <v>1.0</v>
      </c>
      <c r="C636" s="111">
        <v>9919.0</v>
      </c>
      <c r="D636" s="112">
        <v>154001.0</v>
      </c>
      <c r="E636" s="113">
        <v>99560.0</v>
      </c>
      <c r="F636" s="113">
        <v>4.0</v>
      </c>
      <c r="G636" s="113" t="e">
        <v>#N/A</v>
      </c>
      <c r="H636" s="10"/>
    </row>
    <row r="637">
      <c r="A637" s="109" t="s">
        <v>3756</v>
      </c>
      <c r="B637" s="110">
        <v>1.0</v>
      </c>
      <c r="C637" s="111">
        <v>0.0</v>
      </c>
      <c r="D637" s="112">
        <v>154001.0</v>
      </c>
      <c r="E637" s="113">
        <v>99560.0</v>
      </c>
      <c r="F637" s="113">
        <v>4.0</v>
      </c>
      <c r="G637" s="113" t="e">
        <v>#N/A</v>
      </c>
      <c r="H637" s="10"/>
    </row>
    <row r="638">
      <c r="A638" s="109" t="s">
        <v>1727</v>
      </c>
      <c r="B638" s="110">
        <v>1.0</v>
      </c>
      <c r="C638" s="111">
        <v>9919.0</v>
      </c>
      <c r="D638" s="112">
        <v>154001.0</v>
      </c>
      <c r="E638" s="113">
        <v>99560.0</v>
      </c>
      <c r="F638" s="113">
        <v>1.0</v>
      </c>
      <c r="G638" s="113" t="e">
        <v>#N/A</v>
      </c>
      <c r="H638" s="10"/>
    </row>
    <row r="639">
      <c r="A639" s="109">
        <v>154132.0</v>
      </c>
      <c r="B639" s="110">
        <v>2.0</v>
      </c>
      <c r="C639" s="111">
        <v>98680.0</v>
      </c>
      <c r="D639" s="112">
        <v>154101.0</v>
      </c>
      <c r="E639" s="113">
        <v>99580.0</v>
      </c>
      <c r="F639" s="113">
        <v>3.0</v>
      </c>
      <c r="G639" s="113">
        <v>528.0</v>
      </c>
      <c r="H639" s="10"/>
    </row>
    <row r="640">
      <c r="A640" s="109" t="s">
        <v>1729</v>
      </c>
      <c r="B640" s="110">
        <v>2.0</v>
      </c>
      <c r="C640" s="111">
        <v>98680.0</v>
      </c>
      <c r="D640" s="112">
        <v>154101.0</v>
      </c>
      <c r="E640" s="113">
        <v>99580.0</v>
      </c>
      <c r="F640" s="113">
        <v>1.0</v>
      </c>
      <c r="G640" s="113" t="e">
        <v>#N/A</v>
      </c>
      <c r="H640" s="10"/>
    </row>
    <row r="641">
      <c r="A641" s="109" t="s">
        <v>1730</v>
      </c>
      <c r="B641" s="110">
        <v>2.0</v>
      </c>
      <c r="C641" s="111">
        <v>9875.0</v>
      </c>
      <c r="D641" s="112">
        <v>154101.0</v>
      </c>
      <c r="E641" s="113" t="e">
        <v>#N/A</v>
      </c>
      <c r="F641" s="113">
        <v>3.0</v>
      </c>
      <c r="G641" s="113" t="e">
        <v>#N/A</v>
      </c>
      <c r="H641" s="10"/>
    </row>
    <row r="642">
      <c r="A642" s="109">
        <v>154204.0</v>
      </c>
      <c r="B642" s="110">
        <v>1.0</v>
      </c>
      <c r="C642" s="111">
        <v>9919.0</v>
      </c>
      <c r="D642" s="112">
        <v>154201.0</v>
      </c>
      <c r="E642" s="113">
        <v>99590.0</v>
      </c>
      <c r="F642" s="113">
        <v>4.0</v>
      </c>
      <c r="G642" s="113">
        <v>192.0</v>
      </c>
      <c r="H642" s="10"/>
    </row>
    <row r="643">
      <c r="A643" s="109">
        <v>154232.0</v>
      </c>
      <c r="B643" s="110">
        <v>2.0</v>
      </c>
      <c r="C643" s="111">
        <v>98680.0</v>
      </c>
      <c r="D643" s="112">
        <v>154201.0</v>
      </c>
      <c r="E643" s="113">
        <v>99580.0</v>
      </c>
      <c r="F643" s="113">
        <v>3.0</v>
      </c>
      <c r="G643" s="113">
        <v>528.0</v>
      </c>
      <c r="H643" s="10"/>
    </row>
    <row r="644">
      <c r="A644" s="109" t="s">
        <v>1732</v>
      </c>
      <c r="B644" s="110">
        <v>2.0</v>
      </c>
      <c r="C644" s="111">
        <v>98680.0</v>
      </c>
      <c r="D644" s="112">
        <v>154201.0</v>
      </c>
      <c r="E644" s="113">
        <v>99580.0</v>
      </c>
      <c r="F644" s="113">
        <v>1.0</v>
      </c>
      <c r="G644" s="113">
        <v>165.0</v>
      </c>
      <c r="H644" s="10"/>
    </row>
    <row r="645">
      <c r="A645" s="109" t="s">
        <v>3757</v>
      </c>
      <c r="B645" s="110">
        <v>1.0</v>
      </c>
      <c r="C645" s="111">
        <v>9919.0</v>
      </c>
      <c r="D645" s="112" t="s">
        <v>1735</v>
      </c>
      <c r="E645" s="113">
        <v>99590.0</v>
      </c>
      <c r="F645" s="113">
        <v>4.0</v>
      </c>
      <c r="G645" s="113" t="e">
        <v>#N/A</v>
      </c>
      <c r="H645" s="10"/>
    </row>
    <row r="646">
      <c r="A646" s="109" t="s">
        <v>1734</v>
      </c>
      <c r="B646" s="110">
        <v>3.0</v>
      </c>
      <c r="C646" s="111">
        <v>98710.0</v>
      </c>
      <c r="D646" s="112" t="s">
        <v>1735</v>
      </c>
      <c r="E646" s="113">
        <v>99590.0</v>
      </c>
      <c r="F646" s="113">
        <v>0.5</v>
      </c>
      <c r="G646" s="113">
        <v>400.0</v>
      </c>
      <c r="H646" s="10"/>
    </row>
    <row r="647">
      <c r="A647" s="109">
        <v>154404.0</v>
      </c>
      <c r="B647" s="110">
        <v>1.0</v>
      </c>
      <c r="C647" s="111">
        <v>9919.0</v>
      </c>
      <c r="D647" s="112">
        <v>154401.0</v>
      </c>
      <c r="E647" s="113">
        <v>99590.0</v>
      </c>
      <c r="F647" s="113">
        <v>4.0</v>
      </c>
      <c r="G647" s="113">
        <v>192.0</v>
      </c>
      <c r="H647" s="10"/>
    </row>
    <row r="648">
      <c r="A648" s="109" t="s">
        <v>1737</v>
      </c>
      <c r="B648" s="110">
        <v>1.0</v>
      </c>
      <c r="C648" s="111">
        <v>9919.0</v>
      </c>
      <c r="D648" s="112">
        <v>154401.0</v>
      </c>
      <c r="E648" s="113">
        <v>99590.0</v>
      </c>
      <c r="F648" s="113">
        <v>1.0</v>
      </c>
      <c r="G648" s="113" t="e">
        <v>#N/A</v>
      </c>
      <c r="H648" s="10"/>
    </row>
    <row r="649">
      <c r="A649" s="109">
        <v>154804.0</v>
      </c>
      <c r="B649" s="110">
        <v>1.0</v>
      </c>
      <c r="C649" s="111">
        <v>9919.0</v>
      </c>
      <c r="D649" s="112">
        <v>154801.0</v>
      </c>
      <c r="E649" s="113">
        <v>99590.0</v>
      </c>
      <c r="F649" s="113">
        <v>4.0</v>
      </c>
      <c r="G649" s="113">
        <v>192.0</v>
      </c>
      <c r="H649" s="10"/>
    </row>
    <row r="650">
      <c r="A650" s="109" t="s">
        <v>3758</v>
      </c>
      <c r="B650" s="110">
        <v>1.0</v>
      </c>
      <c r="C650" s="111">
        <v>9919.0</v>
      </c>
      <c r="D650" s="112">
        <v>154101.0</v>
      </c>
      <c r="E650" s="113">
        <v>99590.0</v>
      </c>
      <c r="F650" s="113">
        <v>4.0</v>
      </c>
      <c r="G650" s="113">
        <v>192.0</v>
      </c>
      <c r="H650" s="10"/>
    </row>
    <row r="651">
      <c r="A651" s="109">
        <v>154832.0</v>
      </c>
      <c r="B651" s="110">
        <v>2.0</v>
      </c>
      <c r="C651" s="111">
        <v>98680.0</v>
      </c>
      <c r="D651" s="112">
        <v>154801.0</v>
      </c>
      <c r="E651" s="113">
        <v>99580.0</v>
      </c>
      <c r="F651" s="113">
        <v>3.0</v>
      </c>
      <c r="G651" s="113">
        <v>528.0</v>
      </c>
      <c r="H651" s="10"/>
    </row>
    <row r="652">
      <c r="A652" s="109" t="s">
        <v>1740</v>
      </c>
      <c r="B652" s="110">
        <v>2.0</v>
      </c>
      <c r="C652" s="111">
        <v>98680.0</v>
      </c>
      <c r="D652" s="112">
        <v>154101.0</v>
      </c>
      <c r="E652" s="113">
        <v>99580.0</v>
      </c>
      <c r="F652" s="113">
        <v>0.25</v>
      </c>
      <c r="G652" s="113">
        <v>660.0</v>
      </c>
      <c r="H652" s="10"/>
    </row>
    <row r="653">
      <c r="A653" s="109">
        <v>154855.0</v>
      </c>
      <c r="B653" s="110" t="s">
        <v>2904</v>
      </c>
      <c r="C653" s="111">
        <v>97010.0</v>
      </c>
      <c r="D653" s="112">
        <v>154801.0</v>
      </c>
      <c r="E653" s="113">
        <v>99521.0</v>
      </c>
      <c r="F653" s="113">
        <v>55.0</v>
      </c>
      <c r="G653" s="113" t="e">
        <v>#N/A</v>
      </c>
      <c r="H653" s="10"/>
    </row>
    <row r="654">
      <c r="A654" s="109">
        <v>155004.0</v>
      </c>
      <c r="B654" s="110">
        <v>1.0</v>
      </c>
      <c r="C654" s="111">
        <v>9919.0</v>
      </c>
      <c r="D654" s="112">
        <v>155001.0</v>
      </c>
      <c r="E654" s="113">
        <v>99590.0</v>
      </c>
      <c r="F654" s="113">
        <v>4.0</v>
      </c>
      <c r="G654" s="113">
        <v>192.0</v>
      </c>
      <c r="H654" s="10"/>
    </row>
    <row r="655">
      <c r="A655" s="109" t="s">
        <v>3759</v>
      </c>
      <c r="B655" s="110">
        <v>1.0</v>
      </c>
      <c r="C655" s="111">
        <v>9919.0</v>
      </c>
      <c r="D655" s="112">
        <v>155002.0</v>
      </c>
      <c r="E655" s="113">
        <v>99590.0</v>
      </c>
      <c r="F655" s="113">
        <v>1.0</v>
      </c>
      <c r="G655" s="113">
        <v>192.0</v>
      </c>
      <c r="H655" s="10"/>
    </row>
    <row r="656">
      <c r="A656" s="109" t="s">
        <v>3760</v>
      </c>
      <c r="B656" s="110">
        <v>1.0</v>
      </c>
      <c r="C656" s="111">
        <v>9919.0</v>
      </c>
      <c r="D656" s="112">
        <v>155001.0</v>
      </c>
      <c r="E656" s="113">
        <v>99590.0</v>
      </c>
      <c r="F656" s="113">
        <v>4.0</v>
      </c>
      <c r="G656" s="113" t="e">
        <v>#N/A</v>
      </c>
      <c r="H656" s="10"/>
    </row>
    <row r="657">
      <c r="A657" s="109" t="s">
        <v>1744</v>
      </c>
      <c r="B657" s="110">
        <v>1.0</v>
      </c>
      <c r="C657" s="111">
        <v>9919.0</v>
      </c>
      <c r="D657" s="112">
        <v>155001.0</v>
      </c>
      <c r="E657" s="113">
        <v>99590.0</v>
      </c>
      <c r="F657" s="113">
        <v>1.0</v>
      </c>
      <c r="G657" s="113" t="e">
        <v>#N/A</v>
      </c>
      <c r="H657" s="10"/>
    </row>
    <row r="658">
      <c r="A658" s="109" t="s">
        <v>1746</v>
      </c>
      <c r="B658" s="110">
        <v>1.0</v>
      </c>
      <c r="C658" s="111">
        <v>9919.0</v>
      </c>
      <c r="D658" s="112">
        <v>155002.0</v>
      </c>
      <c r="E658" s="113">
        <v>99590.0</v>
      </c>
      <c r="F658" s="113">
        <v>1.0</v>
      </c>
      <c r="G658" s="113" t="e">
        <v>#N/A</v>
      </c>
      <c r="H658" s="10"/>
    </row>
    <row r="659">
      <c r="A659" s="109" t="s">
        <v>1748</v>
      </c>
      <c r="B659" s="110">
        <v>1.0</v>
      </c>
      <c r="C659" s="111">
        <v>9919.0</v>
      </c>
      <c r="D659" s="112">
        <v>155001.0</v>
      </c>
      <c r="E659" s="113">
        <v>99590.0</v>
      </c>
      <c r="F659" s="113">
        <v>1.0</v>
      </c>
      <c r="G659" s="113" t="e">
        <v>#N/A</v>
      </c>
      <c r="H659" s="10"/>
    </row>
    <row r="660">
      <c r="A660" s="109" t="s">
        <v>433</v>
      </c>
      <c r="B660" s="110">
        <v>2.0</v>
      </c>
      <c r="C660" s="111">
        <v>9875.0</v>
      </c>
      <c r="D660" s="112">
        <v>155002.0</v>
      </c>
      <c r="E660" s="113" t="e">
        <v>#N/A</v>
      </c>
      <c r="F660" s="113">
        <v>3.0</v>
      </c>
      <c r="G660" s="113" t="e">
        <v>#N/A</v>
      </c>
      <c r="H660" s="10"/>
    </row>
    <row r="661">
      <c r="A661" s="109" t="s">
        <v>437</v>
      </c>
      <c r="B661" s="110" t="s">
        <v>2904</v>
      </c>
      <c r="C661" s="111">
        <v>97010.0</v>
      </c>
      <c r="D661" s="112">
        <v>155002.0</v>
      </c>
      <c r="E661" s="113">
        <v>99521.0</v>
      </c>
      <c r="F661" s="113">
        <v>55.0</v>
      </c>
      <c r="G661" s="113" t="e">
        <v>#N/A</v>
      </c>
      <c r="H661" s="10"/>
    </row>
    <row r="662">
      <c r="A662" s="109">
        <v>155032.0</v>
      </c>
      <c r="B662" s="110">
        <v>2.0</v>
      </c>
      <c r="C662" s="111">
        <v>98680.0</v>
      </c>
      <c r="D662" s="112">
        <v>155001.0</v>
      </c>
      <c r="E662" s="113">
        <v>99580.0</v>
      </c>
      <c r="F662" s="113">
        <v>3.0</v>
      </c>
      <c r="G662" s="113">
        <v>528.0</v>
      </c>
      <c r="H662" s="10"/>
    </row>
    <row r="663">
      <c r="A663" s="109">
        <v>155055.0</v>
      </c>
      <c r="B663" s="110" t="s">
        <v>2904</v>
      </c>
      <c r="C663" s="111">
        <v>97010.0</v>
      </c>
      <c r="D663" s="112">
        <v>155001.0</v>
      </c>
      <c r="E663" s="113">
        <v>99521.0</v>
      </c>
      <c r="F663" s="113">
        <v>55.0</v>
      </c>
      <c r="G663" s="113">
        <v>1.0</v>
      </c>
      <c r="H663" s="10"/>
    </row>
    <row r="664">
      <c r="A664" s="109" t="s">
        <v>3761</v>
      </c>
      <c r="B664" s="110" t="s">
        <v>2904</v>
      </c>
      <c r="C664" s="111">
        <v>97010.0</v>
      </c>
      <c r="D664" s="112">
        <v>155001.0</v>
      </c>
      <c r="E664" s="113">
        <v>99521.0</v>
      </c>
      <c r="F664" s="113">
        <v>55.0</v>
      </c>
      <c r="G664" s="113" t="e">
        <v>#N/A</v>
      </c>
      <c r="H664" s="10"/>
    </row>
    <row r="665">
      <c r="A665" s="109">
        <v>155104.0</v>
      </c>
      <c r="B665" s="110">
        <v>1.0</v>
      </c>
      <c r="C665" s="111">
        <v>9919.0</v>
      </c>
      <c r="D665" s="112">
        <v>155101.0</v>
      </c>
      <c r="E665" s="113">
        <v>99590.0</v>
      </c>
      <c r="F665" s="113">
        <v>4.0</v>
      </c>
      <c r="G665" s="113">
        <v>192.0</v>
      </c>
      <c r="H665" s="10"/>
    </row>
    <row r="666">
      <c r="A666" s="109">
        <v>1.5520732E7</v>
      </c>
      <c r="B666" s="110">
        <v>2.0</v>
      </c>
      <c r="C666" s="111">
        <v>98680.0</v>
      </c>
      <c r="D666" s="112">
        <v>155207.0</v>
      </c>
      <c r="E666" s="113">
        <v>9964.0</v>
      </c>
      <c r="F666" s="113">
        <v>3.0</v>
      </c>
      <c r="G666" s="113">
        <v>528.0</v>
      </c>
      <c r="H666" s="10"/>
    </row>
    <row r="667">
      <c r="A667" s="109" t="s">
        <v>816</v>
      </c>
      <c r="B667" s="110">
        <v>2.0</v>
      </c>
      <c r="C667" s="111">
        <v>98680.0</v>
      </c>
      <c r="D667" s="112">
        <v>155207.0</v>
      </c>
      <c r="E667" s="113">
        <v>9963.0</v>
      </c>
      <c r="F667" s="113">
        <v>3.0</v>
      </c>
      <c r="G667" s="113" t="e">
        <v>#N/A</v>
      </c>
      <c r="H667" s="10"/>
    </row>
    <row r="668">
      <c r="A668" s="109">
        <v>1552074.0</v>
      </c>
      <c r="B668" s="110">
        <v>1.0</v>
      </c>
      <c r="C668" s="111">
        <v>9919.0</v>
      </c>
      <c r="D668" s="112">
        <v>155207.0</v>
      </c>
      <c r="E668" s="113">
        <v>99560.0</v>
      </c>
      <c r="F668" s="113">
        <v>4.0</v>
      </c>
      <c r="G668" s="113">
        <v>192.0</v>
      </c>
      <c r="H668" s="10"/>
    </row>
    <row r="669">
      <c r="A669" s="109" t="s">
        <v>3762</v>
      </c>
      <c r="B669" s="110">
        <v>1.0</v>
      </c>
      <c r="C669" s="111">
        <v>0.0</v>
      </c>
      <c r="D669" s="112">
        <v>155207.0</v>
      </c>
      <c r="E669" s="113">
        <v>99560.0</v>
      </c>
      <c r="F669" s="113">
        <v>4.0</v>
      </c>
      <c r="G669" s="113" t="e">
        <v>#N/A</v>
      </c>
      <c r="H669" s="10"/>
    </row>
    <row r="670">
      <c r="A670" s="109">
        <v>1.5520755E7</v>
      </c>
      <c r="B670" s="110" t="s">
        <v>2904</v>
      </c>
      <c r="C670" s="111">
        <v>97010.0</v>
      </c>
      <c r="D670" s="112">
        <v>155207.0</v>
      </c>
      <c r="E670" s="113">
        <v>99521.0</v>
      </c>
      <c r="F670" s="113">
        <v>55.0</v>
      </c>
      <c r="G670" s="113" t="e">
        <v>#N/A</v>
      </c>
      <c r="H670" s="10"/>
    </row>
    <row r="671">
      <c r="A671" s="109" t="s">
        <v>3763</v>
      </c>
      <c r="B671" s="110" t="s">
        <v>2904</v>
      </c>
      <c r="C671" s="111">
        <v>97010.0</v>
      </c>
      <c r="D671" s="112">
        <v>155207.0</v>
      </c>
      <c r="E671" s="113">
        <v>99521.0</v>
      </c>
      <c r="F671" s="113">
        <v>55.0</v>
      </c>
      <c r="G671" s="113" t="e">
        <v>#N/A</v>
      </c>
      <c r="H671" s="10"/>
    </row>
    <row r="672">
      <c r="A672" s="109">
        <v>155404.0</v>
      </c>
      <c r="B672" s="110">
        <v>1.0</v>
      </c>
      <c r="C672" s="111">
        <v>9919.0</v>
      </c>
      <c r="D672" s="112">
        <v>155401.0</v>
      </c>
      <c r="E672" s="113">
        <v>99560.0</v>
      </c>
      <c r="F672" s="113">
        <v>4.0</v>
      </c>
      <c r="G672" s="113">
        <v>192.0</v>
      </c>
      <c r="H672" s="10"/>
    </row>
    <row r="673">
      <c r="A673" s="109">
        <v>155555.0</v>
      </c>
      <c r="B673" s="110" t="s">
        <v>2904</v>
      </c>
      <c r="C673" s="111">
        <v>97010.0</v>
      </c>
      <c r="D673" s="112">
        <v>155501.0</v>
      </c>
      <c r="E673" s="113">
        <v>99521.0</v>
      </c>
      <c r="F673" s="113">
        <v>55.0</v>
      </c>
      <c r="G673" s="113">
        <v>1.0</v>
      </c>
      <c r="H673" s="10"/>
    </row>
    <row r="674">
      <c r="A674" s="109" t="s">
        <v>1750</v>
      </c>
      <c r="B674" s="110">
        <v>1.0</v>
      </c>
      <c r="C674" s="111">
        <v>9919.0</v>
      </c>
      <c r="D674" s="112">
        <v>155601.0</v>
      </c>
      <c r="E674" s="113">
        <v>99590.0</v>
      </c>
      <c r="F674" s="113">
        <v>1.0</v>
      </c>
      <c r="G674" s="113" t="e">
        <v>#N/A</v>
      </c>
      <c r="H674" s="10"/>
    </row>
    <row r="675">
      <c r="A675" s="109" t="s">
        <v>1752</v>
      </c>
      <c r="B675" s="110">
        <v>1.0</v>
      </c>
      <c r="C675" s="111">
        <v>9919.0</v>
      </c>
      <c r="D675" s="112">
        <v>155601.0</v>
      </c>
      <c r="E675" s="113">
        <v>99590.0</v>
      </c>
      <c r="F675" s="113">
        <v>1.0</v>
      </c>
      <c r="G675" s="113" t="e">
        <v>#N/A</v>
      </c>
      <c r="H675" s="10"/>
    </row>
    <row r="676">
      <c r="A676" s="109" t="s">
        <v>1754</v>
      </c>
      <c r="B676" s="110" t="s">
        <v>2904</v>
      </c>
      <c r="C676" s="111">
        <v>97010.0</v>
      </c>
      <c r="D676" s="112">
        <v>155601.0</v>
      </c>
      <c r="E676" s="113">
        <v>99521.0</v>
      </c>
      <c r="F676" s="113">
        <v>55.0</v>
      </c>
      <c r="G676" s="113" t="e">
        <v>#N/A</v>
      </c>
      <c r="H676" s="10"/>
    </row>
    <row r="677">
      <c r="A677" s="109">
        <v>155704.0</v>
      </c>
      <c r="B677" s="110">
        <v>1.0</v>
      </c>
      <c r="C677" s="111">
        <v>9919.0</v>
      </c>
      <c r="D677" s="112">
        <v>155701.0</v>
      </c>
      <c r="E677" s="113">
        <v>99560.0</v>
      </c>
      <c r="F677" s="113">
        <v>4.0</v>
      </c>
      <c r="G677" s="113">
        <v>192.0</v>
      </c>
      <c r="H677" s="10"/>
    </row>
    <row r="678">
      <c r="A678" s="109">
        <v>155755.0</v>
      </c>
      <c r="B678" s="110" t="s">
        <v>2904</v>
      </c>
      <c r="C678" s="111">
        <v>97010.0</v>
      </c>
      <c r="D678" s="112">
        <v>155701.0</v>
      </c>
      <c r="E678" s="113">
        <v>99521.0</v>
      </c>
      <c r="F678" s="113">
        <v>55.0</v>
      </c>
      <c r="G678" s="113">
        <v>1.0</v>
      </c>
      <c r="H678" s="10"/>
    </row>
    <row r="679">
      <c r="A679" s="109">
        <v>155804.0</v>
      </c>
      <c r="B679" s="110">
        <v>1.0</v>
      </c>
      <c r="C679" s="111">
        <v>9919.0</v>
      </c>
      <c r="D679" s="112">
        <v>155801.0</v>
      </c>
      <c r="E679" s="113">
        <v>99560.0</v>
      </c>
      <c r="F679" s="113">
        <v>4.0</v>
      </c>
      <c r="G679" s="113">
        <v>192.0</v>
      </c>
      <c r="H679" s="10"/>
    </row>
    <row r="680">
      <c r="A680" s="109" t="s">
        <v>1760</v>
      </c>
      <c r="B680" s="110">
        <v>1.0</v>
      </c>
      <c r="C680" s="111">
        <v>9919.0</v>
      </c>
      <c r="D680" s="112">
        <v>155801.0</v>
      </c>
      <c r="E680" s="113">
        <v>99560.0</v>
      </c>
      <c r="F680" s="113">
        <v>4.0</v>
      </c>
      <c r="G680" s="113" t="e">
        <v>#N/A</v>
      </c>
      <c r="H680" s="10"/>
    </row>
    <row r="681">
      <c r="A681" s="109" t="s">
        <v>1762</v>
      </c>
      <c r="B681" s="110">
        <v>1.0</v>
      </c>
      <c r="C681" s="111">
        <v>9919.0</v>
      </c>
      <c r="D681" s="112">
        <v>155801.0</v>
      </c>
      <c r="E681" s="113">
        <v>99560.0</v>
      </c>
      <c r="F681" s="113">
        <v>1.0</v>
      </c>
      <c r="G681" s="113" t="e">
        <v>#N/A</v>
      </c>
      <c r="H681" s="10"/>
    </row>
    <row r="682">
      <c r="A682" s="109" t="s">
        <v>1764</v>
      </c>
      <c r="B682" s="110">
        <v>1.0</v>
      </c>
      <c r="C682" s="111">
        <v>99430.0</v>
      </c>
      <c r="D682" s="112">
        <v>155801.0</v>
      </c>
      <c r="E682" s="113">
        <v>99560.0</v>
      </c>
      <c r="F682" s="113">
        <v>1.0</v>
      </c>
      <c r="G682" s="113">
        <v>192.0</v>
      </c>
      <c r="H682" s="10"/>
    </row>
    <row r="683">
      <c r="A683" s="109" t="s">
        <v>450</v>
      </c>
      <c r="B683" s="110">
        <v>3.0</v>
      </c>
      <c r="C683" s="111">
        <v>9900.0</v>
      </c>
      <c r="D683" s="112">
        <v>155801.0</v>
      </c>
      <c r="E683" s="113">
        <v>99560.0</v>
      </c>
      <c r="F683" s="113">
        <v>4.0</v>
      </c>
      <c r="G683" s="113" t="e">
        <v>#N/A</v>
      </c>
      <c r="H683" s="10"/>
    </row>
    <row r="684">
      <c r="A684" s="109">
        <v>155805.0</v>
      </c>
      <c r="B684" s="110">
        <v>5.0</v>
      </c>
      <c r="C684" s="111" t="s">
        <v>3717</v>
      </c>
      <c r="D684" s="112">
        <v>155801.0</v>
      </c>
      <c r="E684" s="113" t="s">
        <v>565</v>
      </c>
      <c r="F684" s="113">
        <v>5.0</v>
      </c>
      <c r="G684" s="113">
        <v>36.0</v>
      </c>
      <c r="H684" s="10"/>
    </row>
    <row r="685">
      <c r="A685" s="109" t="s">
        <v>1766</v>
      </c>
      <c r="B685" s="110">
        <v>5.0</v>
      </c>
      <c r="C685" s="111" t="s">
        <v>556</v>
      </c>
      <c r="D685" s="112">
        <v>155801.0</v>
      </c>
      <c r="E685" s="113">
        <v>98050.0</v>
      </c>
      <c r="F685" s="113">
        <v>5.0</v>
      </c>
      <c r="G685" s="113" t="e">
        <v>#N/A</v>
      </c>
      <c r="H685" s="10"/>
    </row>
    <row r="686">
      <c r="A686" s="109">
        <v>155832.0</v>
      </c>
      <c r="B686" s="110">
        <v>2.0</v>
      </c>
      <c r="C686" s="111">
        <v>98680.0</v>
      </c>
      <c r="D686" s="112">
        <v>155801.0</v>
      </c>
      <c r="E686" s="113">
        <v>9964.0</v>
      </c>
      <c r="F686" s="113">
        <v>3.0</v>
      </c>
      <c r="G686" s="113">
        <v>528.0</v>
      </c>
      <c r="H686" s="10"/>
    </row>
    <row r="687">
      <c r="A687" s="109" t="s">
        <v>1769</v>
      </c>
      <c r="B687" s="110">
        <v>2.0</v>
      </c>
      <c r="C687" s="111">
        <v>98680.0</v>
      </c>
      <c r="D687" s="112">
        <v>155801.0</v>
      </c>
      <c r="E687" s="113">
        <v>9964.0</v>
      </c>
      <c r="F687" s="113">
        <v>1.0</v>
      </c>
      <c r="G687" s="113" t="e">
        <v>#N/A</v>
      </c>
      <c r="H687" s="10"/>
    </row>
    <row r="688">
      <c r="A688" s="109" t="s">
        <v>1771</v>
      </c>
      <c r="B688" s="110">
        <v>2.0</v>
      </c>
      <c r="C688" s="111">
        <v>98680.0</v>
      </c>
      <c r="D688" s="112">
        <v>155801.0</v>
      </c>
      <c r="E688" s="113">
        <v>9964.0</v>
      </c>
      <c r="F688" s="113">
        <v>0.25</v>
      </c>
      <c r="G688" s="113" t="e">
        <v>#N/A</v>
      </c>
      <c r="H688" s="10"/>
    </row>
    <row r="689">
      <c r="A689" s="109" t="s">
        <v>1773</v>
      </c>
      <c r="B689" s="110">
        <v>2.0</v>
      </c>
      <c r="C689" s="111">
        <v>98680.0</v>
      </c>
      <c r="D689" s="112">
        <v>155801.0</v>
      </c>
      <c r="E689" s="113">
        <v>9964.0</v>
      </c>
      <c r="F689" s="113">
        <v>0.25</v>
      </c>
      <c r="G689" s="113" t="e">
        <v>#N/A</v>
      </c>
      <c r="H689" s="10"/>
    </row>
    <row r="690">
      <c r="A690" s="109" t="s">
        <v>1775</v>
      </c>
      <c r="B690" s="110">
        <v>2.0</v>
      </c>
      <c r="C690" s="111">
        <v>98680.0</v>
      </c>
      <c r="D690" s="112">
        <v>155801.0</v>
      </c>
      <c r="E690" s="113">
        <v>9964.0</v>
      </c>
      <c r="F690" s="113">
        <v>3.0</v>
      </c>
      <c r="G690" s="113" t="e">
        <v>#N/A</v>
      </c>
      <c r="H690" s="10"/>
    </row>
    <row r="691">
      <c r="A691" s="109" t="s">
        <v>458</v>
      </c>
      <c r="B691" s="110">
        <v>2.0</v>
      </c>
      <c r="C691" s="111">
        <v>9875.0</v>
      </c>
      <c r="D691" s="112">
        <v>155801.0</v>
      </c>
      <c r="E691" s="113">
        <v>9962.0</v>
      </c>
      <c r="F691" s="113">
        <v>3.0</v>
      </c>
      <c r="G691" s="113" t="e">
        <v>#N/A</v>
      </c>
      <c r="H691" s="10"/>
    </row>
    <row r="692">
      <c r="A692" s="109" t="s">
        <v>1779</v>
      </c>
      <c r="B692" s="110">
        <v>2.0</v>
      </c>
      <c r="C692" s="111">
        <v>98680.0</v>
      </c>
      <c r="D692" s="112">
        <v>155801.0</v>
      </c>
      <c r="E692" s="113">
        <v>9964.0</v>
      </c>
      <c r="F692" s="113">
        <v>3.0</v>
      </c>
      <c r="G692" s="113" t="e">
        <v>#N/A</v>
      </c>
      <c r="H692" s="10"/>
    </row>
    <row r="693">
      <c r="A693" s="109">
        <v>155855.0</v>
      </c>
      <c r="B693" s="110" t="s">
        <v>2904</v>
      </c>
      <c r="C693" s="111">
        <v>97010.0</v>
      </c>
      <c r="D693" s="112">
        <v>155801.0</v>
      </c>
      <c r="E693" s="113" t="e">
        <v>#N/A</v>
      </c>
      <c r="F693" s="113">
        <v>55.0</v>
      </c>
      <c r="G693" s="113" t="e">
        <v>#N/A</v>
      </c>
      <c r="H693" s="10"/>
    </row>
    <row r="694">
      <c r="A694" s="109" t="s">
        <v>3764</v>
      </c>
      <c r="B694" s="110">
        <v>3.0</v>
      </c>
      <c r="C694" s="111">
        <v>9871.0</v>
      </c>
      <c r="D694" s="112">
        <v>155801.0</v>
      </c>
      <c r="E694" s="113">
        <v>99560.0</v>
      </c>
      <c r="F694" s="113">
        <v>2.0</v>
      </c>
      <c r="G694" s="113" t="e">
        <v>#N/A</v>
      </c>
      <c r="H694" s="10"/>
    </row>
    <row r="695">
      <c r="A695" s="109" t="s">
        <v>1781</v>
      </c>
      <c r="B695" s="110">
        <v>1.0</v>
      </c>
      <c r="C695" s="111">
        <v>9919.0</v>
      </c>
      <c r="D695" s="112">
        <v>155801.0</v>
      </c>
      <c r="E695" s="113">
        <v>99560.0</v>
      </c>
      <c r="F695" s="113">
        <v>1.0</v>
      </c>
      <c r="G695" s="113" t="e">
        <v>#N/A</v>
      </c>
      <c r="H695" s="10"/>
    </row>
    <row r="696">
      <c r="A696" s="109">
        <v>156004.0</v>
      </c>
      <c r="B696" s="110">
        <v>1.0</v>
      </c>
      <c r="C696" s="111">
        <v>9919.0</v>
      </c>
      <c r="D696" s="112">
        <v>156001.0</v>
      </c>
      <c r="E696" s="113">
        <v>99560.0</v>
      </c>
      <c r="F696" s="113">
        <v>4.0</v>
      </c>
      <c r="G696" s="113">
        <v>192.0</v>
      </c>
      <c r="H696" s="10"/>
    </row>
    <row r="697">
      <c r="A697" s="109" t="s">
        <v>1783</v>
      </c>
      <c r="B697" s="110">
        <v>1.0</v>
      </c>
      <c r="C697" s="111">
        <v>9919.0</v>
      </c>
      <c r="D697" s="112">
        <v>156001.0</v>
      </c>
      <c r="E697" s="113">
        <v>99560.0</v>
      </c>
      <c r="F697" s="113">
        <v>1.0</v>
      </c>
      <c r="G697" s="113" t="e">
        <v>#N/A</v>
      </c>
      <c r="H697" s="10"/>
    </row>
    <row r="698">
      <c r="A698" s="109">
        <v>156032.0</v>
      </c>
      <c r="B698" s="110">
        <v>2.0</v>
      </c>
      <c r="C698" s="111">
        <v>98680.0</v>
      </c>
      <c r="D698" s="112">
        <v>156001.0</v>
      </c>
      <c r="E698" s="113">
        <v>99580.0</v>
      </c>
      <c r="F698" s="113">
        <v>3.0</v>
      </c>
      <c r="G698" s="113">
        <v>528.0</v>
      </c>
      <c r="H698" s="10"/>
    </row>
    <row r="699">
      <c r="A699" s="109">
        <v>156104.0</v>
      </c>
      <c r="B699" s="110">
        <v>1.0</v>
      </c>
      <c r="C699" s="111">
        <v>9919.0</v>
      </c>
      <c r="D699" s="112">
        <v>156101.0</v>
      </c>
      <c r="E699" s="113">
        <v>99560.0</v>
      </c>
      <c r="F699" s="113">
        <v>4.0</v>
      </c>
      <c r="G699" s="113" t="e">
        <v>#N/A</v>
      </c>
      <c r="H699" s="10"/>
    </row>
    <row r="700">
      <c r="A700" s="109" t="s">
        <v>1785</v>
      </c>
      <c r="B700" s="110">
        <v>2.0</v>
      </c>
      <c r="C700" s="111">
        <v>9872.0</v>
      </c>
      <c r="D700" s="112">
        <v>156101.0</v>
      </c>
      <c r="E700" s="113" t="e">
        <v>#N/A</v>
      </c>
      <c r="F700" s="113">
        <v>0.25</v>
      </c>
      <c r="G700" s="113" t="e">
        <v>#N/A</v>
      </c>
      <c r="H700" s="10"/>
    </row>
    <row r="701">
      <c r="A701" s="109" t="s">
        <v>1787</v>
      </c>
      <c r="B701" s="110">
        <v>2.0</v>
      </c>
      <c r="C701" s="111">
        <v>98680.0</v>
      </c>
      <c r="D701" s="112">
        <v>156201.0</v>
      </c>
      <c r="E701" s="113">
        <v>9964.0</v>
      </c>
      <c r="F701" s="113">
        <v>0.25</v>
      </c>
      <c r="G701" s="113">
        <v>600.0</v>
      </c>
      <c r="H701" s="10"/>
    </row>
    <row r="702">
      <c r="A702" s="109" t="s">
        <v>1052</v>
      </c>
      <c r="B702" s="110">
        <v>2.0</v>
      </c>
      <c r="C702" s="111">
        <v>9824.0</v>
      </c>
      <c r="D702" s="112">
        <v>156301.0</v>
      </c>
      <c r="E702" s="113">
        <v>9962.0</v>
      </c>
      <c r="F702" s="113">
        <v>1.5</v>
      </c>
      <c r="G702" s="113" t="e">
        <v>#N/A</v>
      </c>
      <c r="H702" s="10"/>
    </row>
    <row r="703">
      <c r="A703" s="109">
        <v>156404.0</v>
      </c>
      <c r="B703" s="110">
        <v>1.0</v>
      </c>
      <c r="C703" s="111">
        <v>9919.0</v>
      </c>
      <c r="D703" s="112">
        <v>156401.0</v>
      </c>
      <c r="E703" s="113">
        <v>99560.0</v>
      </c>
      <c r="F703" s="113">
        <v>4.0</v>
      </c>
      <c r="G703" s="113">
        <v>192.0</v>
      </c>
      <c r="H703" s="10"/>
    </row>
    <row r="704">
      <c r="A704" s="109" t="s">
        <v>1790</v>
      </c>
      <c r="B704" s="110">
        <v>1.0</v>
      </c>
      <c r="C704" s="111">
        <v>9877.0</v>
      </c>
      <c r="D704" s="112">
        <v>156401.0</v>
      </c>
      <c r="E704" s="113">
        <v>99560.0</v>
      </c>
      <c r="F704" s="113">
        <v>1.0</v>
      </c>
      <c r="G704" s="113">
        <v>192.0</v>
      </c>
      <c r="H704" s="10"/>
    </row>
    <row r="705">
      <c r="A705" s="109">
        <v>156432.0</v>
      </c>
      <c r="B705" s="110">
        <v>2.0</v>
      </c>
      <c r="C705" s="111">
        <v>98680.0</v>
      </c>
      <c r="D705" s="112">
        <v>156401.0</v>
      </c>
      <c r="E705" s="113">
        <v>9964.0</v>
      </c>
      <c r="F705" s="113">
        <v>3.0</v>
      </c>
      <c r="G705" s="113">
        <v>528.0</v>
      </c>
      <c r="H705" s="10"/>
    </row>
    <row r="706">
      <c r="A706" s="109" t="s">
        <v>468</v>
      </c>
      <c r="B706" s="110">
        <v>2.0</v>
      </c>
      <c r="C706" s="111">
        <v>9904.0</v>
      </c>
      <c r="D706" s="112">
        <v>156401.0</v>
      </c>
      <c r="E706" s="113" t="e">
        <v>#N/A</v>
      </c>
      <c r="F706" s="113">
        <v>3.0</v>
      </c>
      <c r="G706" s="113" t="e">
        <v>#N/A</v>
      </c>
      <c r="H706" s="10"/>
    </row>
    <row r="707">
      <c r="A707" s="109" t="s">
        <v>1792</v>
      </c>
      <c r="B707" s="110">
        <v>2.0</v>
      </c>
      <c r="C707" s="111">
        <v>98680.0</v>
      </c>
      <c r="D707" s="112">
        <v>156401.0</v>
      </c>
      <c r="E707" s="113">
        <v>9964.0</v>
      </c>
      <c r="F707" s="113">
        <v>0.25</v>
      </c>
      <c r="G707" s="113" t="e">
        <v>#N/A</v>
      </c>
      <c r="H707" s="10"/>
    </row>
    <row r="708">
      <c r="A708" s="109" t="s">
        <v>1794</v>
      </c>
      <c r="B708" s="110" t="s">
        <v>2904</v>
      </c>
      <c r="C708" s="111">
        <v>97010.0</v>
      </c>
      <c r="D708" s="112">
        <v>156401.0</v>
      </c>
      <c r="E708" s="113">
        <v>99521.0</v>
      </c>
      <c r="F708" s="113">
        <v>1.0</v>
      </c>
      <c r="G708" s="113" t="e">
        <v>#N/A</v>
      </c>
      <c r="H708" s="10"/>
    </row>
    <row r="709">
      <c r="A709" s="109" t="s">
        <v>1796</v>
      </c>
      <c r="B709" s="110">
        <v>3.0</v>
      </c>
      <c r="C709" s="111">
        <v>9916.0</v>
      </c>
      <c r="D709" s="112">
        <v>156501.0</v>
      </c>
      <c r="E709" s="113">
        <v>99560.0</v>
      </c>
      <c r="F709" s="113">
        <v>1.0</v>
      </c>
      <c r="G709" s="113" t="e">
        <v>#N/A</v>
      </c>
      <c r="H709" s="10"/>
    </row>
    <row r="710">
      <c r="A710" s="109">
        <v>156504.0</v>
      </c>
      <c r="B710" s="110">
        <v>1.0</v>
      </c>
      <c r="C710" s="111">
        <v>9919.0</v>
      </c>
      <c r="D710" s="112">
        <v>156501.0</v>
      </c>
      <c r="E710" s="113">
        <v>99560.0</v>
      </c>
      <c r="F710" s="113">
        <v>4.0</v>
      </c>
      <c r="G710" s="113">
        <v>192.0</v>
      </c>
      <c r="H710" s="10"/>
    </row>
    <row r="711">
      <c r="A711" s="109">
        <v>1.5650475E7</v>
      </c>
      <c r="B711" s="110">
        <v>1.0</v>
      </c>
      <c r="C711" s="111">
        <v>9919.0</v>
      </c>
      <c r="D711" s="112">
        <v>156501.0</v>
      </c>
      <c r="E711" s="113">
        <v>99560.0</v>
      </c>
      <c r="F711" s="113">
        <v>4.0</v>
      </c>
      <c r="G711" s="113">
        <v>192.0</v>
      </c>
      <c r="H711" s="10"/>
    </row>
    <row r="712">
      <c r="A712" s="109" t="s">
        <v>1798</v>
      </c>
      <c r="B712" s="110">
        <v>1.0</v>
      </c>
      <c r="C712" s="111">
        <v>9919.0</v>
      </c>
      <c r="D712" s="112">
        <v>156502.0</v>
      </c>
      <c r="E712" s="113">
        <v>99560.0</v>
      </c>
      <c r="F712" s="113">
        <v>1.0</v>
      </c>
      <c r="G712" s="113" t="e">
        <v>#N/A</v>
      </c>
      <c r="H712" s="10"/>
    </row>
    <row r="713">
      <c r="A713" s="109" t="s">
        <v>1800</v>
      </c>
      <c r="B713" s="110">
        <v>1.0</v>
      </c>
      <c r="C713" s="111">
        <v>9877.0</v>
      </c>
      <c r="D713" s="112">
        <v>156501.0</v>
      </c>
      <c r="E713" s="113">
        <v>99560.0</v>
      </c>
      <c r="F713" s="113">
        <v>1.0</v>
      </c>
      <c r="G713" s="113" t="e">
        <v>#N/A</v>
      </c>
      <c r="H713" s="10"/>
    </row>
    <row r="714">
      <c r="A714" s="109" t="s">
        <v>1802</v>
      </c>
      <c r="B714" s="110">
        <v>1.0</v>
      </c>
      <c r="C714" s="111">
        <v>9919.0</v>
      </c>
      <c r="D714" s="112">
        <v>156501.0</v>
      </c>
      <c r="E714" s="113">
        <v>99560.0</v>
      </c>
      <c r="F714" s="113">
        <v>1.0</v>
      </c>
      <c r="G714" s="113" t="e">
        <v>#N/A</v>
      </c>
      <c r="H714" s="10"/>
    </row>
    <row r="715">
      <c r="A715" s="109" t="s">
        <v>1804</v>
      </c>
      <c r="B715" s="110">
        <v>1.0</v>
      </c>
      <c r="C715" s="111">
        <v>9919.0</v>
      </c>
      <c r="D715" s="112">
        <v>156501.0</v>
      </c>
      <c r="E715" s="113">
        <v>99560.0</v>
      </c>
      <c r="F715" s="113">
        <v>1.0</v>
      </c>
      <c r="G715" s="113" t="e">
        <v>#N/A</v>
      </c>
      <c r="H715" s="10"/>
    </row>
    <row r="716">
      <c r="A716" s="109" t="s">
        <v>1809</v>
      </c>
      <c r="B716" s="110">
        <v>1.0</v>
      </c>
      <c r="C716" s="111">
        <v>9877.0</v>
      </c>
      <c r="D716" s="112">
        <v>156501.0</v>
      </c>
      <c r="E716" s="113">
        <v>99560.0</v>
      </c>
      <c r="F716" s="113">
        <v>1.0</v>
      </c>
      <c r="G716" s="113">
        <v>192.0</v>
      </c>
      <c r="H716" s="10"/>
    </row>
    <row r="717">
      <c r="A717" s="109">
        <v>156532.0</v>
      </c>
      <c r="B717" s="110">
        <v>2.0</v>
      </c>
      <c r="C717" s="111">
        <v>98680.0</v>
      </c>
      <c r="D717" s="112">
        <v>156501.0</v>
      </c>
      <c r="E717" s="113">
        <v>9964.0</v>
      </c>
      <c r="F717" s="113">
        <v>3.0</v>
      </c>
      <c r="G717" s="113">
        <v>528.0</v>
      </c>
      <c r="H717" s="10"/>
    </row>
    <row r="718">
      <c r="A718" s="109" t="s">
        <v>476</v>
      </c>
      <c r="B718" s="110">
        <v>2.0</v>
      </c>
      <c r="C718" s="111">
        <v>98680.0</v>
      </c>
      <c r="D718" s="112">
        <v>156501.0</v>
      </c>
      <c r="E718" s="113">
        <v>99640.0</v>
      </c>
      <c r="F718" s="113">
        <v>3.0</v>
      </c>
      <c r="G718" s="113" t="e">
        <v>#N/A</v>
      </c>
      <c r="H718" s="10"/>
    </row>
    <row r="719">
      <c r="A719" s="109" t="s">
        <v>3765</v>
      </c>
      <c r="B719" s="110">
        <v>2.0</v>
      </c>
      <c r="C719" s="111">
        <v>98680.0</v>
      </c>
      <c r="D719" s="112">
        <v>156501.0</v>
      </c>
      <c r="E719" s="113">
        <v>9964.0</v>
      </c>
      <c r="F719" s="113">
        <v>3.0</v>
      </c>
      <c r="G719" s="113" t="e">
        <v>#N/A</v>
      </c>
      <c r="H719" s="10"/>
    </row>
    <row r="720">
      <c r="A720" s="109" t="s">
        <v>1811</v>
      </c>
      <c r="B720" s="110">
        <v>2.0</v>
      </c>
      <c r="C720" s="111">
        <v>98680.0</v>
      </c>
      <c r="D720" s="112">
        <v>156501.0</v>
      </c>
      <c r="E720" s="113">
        <v>9964.0</v>
      </c>
      <c r="F720" s="113">
        <v>3.0</v>
      </c>
      <c r="G720" s="113" t="e">
        <v>#N/A</v>
      </c>
      <c r="H720" s="10"/>
    </row>
    <row r="721">
      <c r="A721" s="109" t="s">
        <v>1813</v>
      </c>
      <c r="B721" s="110">
        <v>2.0</v>
      </c>
      <c r="C721" s="111">
        <v>98680.0</v>
      </c>
      <c r="D721" s="112">
        <v>156501.0</v>
      </c>
      <c r="E721" s="113">
        <v>9964.0</v>
      </c>
      <c r="F721" s="113">
        <v>0.25</v>
      </c>
      <c r="G721" s="113">
        <v>660.0</v>
      </c>
      <c r="H721" s="10"/>
    </row>
    <row r="722">
      <c r="A722" s="109">
        <v>156555.0</v>
      </c>
      <c r="B722" s="110" t="s">
        <v>2904</v>
      </c>
      <c r="C722" s="111">
        <v>97010.0</v>
      </c>
      <c r="D722" s="112">
        <v>156501.0</v>
      </c>
      <c r="E722" s="113">
        <v>99521.0</v>
      </c>
      <c r="F722" s="113">
        <v>55.0</v>
      </c>
      <c r="G722" s="113" t="e">
        <v>#N/A</v>
      </c>
      <c r="H722" s="10"/>
    </row>
    <row r="723">
      <c r="A723" s="109" t="s">
        <v>1815</v>
      </c>
      <c r="B723" s="110" t="s">
        <v>2904</v>
      </c>
      <c r="C723" s="111">
        <v>97010.0</v>
      </c>
      <c r="D723" s="112">
        <v>156501.0</v>
      </c>
      <c r="E723" s="113">
        <v>99521.0</v>
      </c>
      <c r="F723" s="113">
        <v>1.0</v>
      </c>
      <c r="G723" s="113" t="e">
        <v>#N/A</v>
      </c>
      <c r="H723" s="10"/>
    </row>
    <row r="724">
      <c r="A724" s="109" t="s">
        <v>1817</v>
      </c>
      <c r="B724" s="110">
        <v>1.0</v>
      </c>
      <c r="C724" s="111">
        <v>9919.0</v>
      </c>
      <c r="D724" s="112">
        <v>155801.0</v>
      </c>
      <c r="E724" s="113">
        <v>99560.0</v>
      </c>
      <c r="F724" s="113">
        <v>1.0</v>
      </c>
      <c r="G724" s="113">
        <v>192.0</v>
      </c>
      <c r="H724" s="10"/>
    </row>
    <row r="725">
      <c r="A725" s="109" t="s">
        <v>1819</v>
      </c>
      <c r="B725" s="110">
        <v>3.0</v>
      </c>
      <c r="C725" s="111">
        <v>9900.0</v>
      </c>
      <c r="D725" s="112">
        <v>156701.0</v>
      </c>
      <c r="E725" s="113">
        <v>99560.0</v>
      </c>
      <c r="F725" s="113">
        <v>2.0</v>
      </c>
      <c r="G725" s="113" t="e">
        <v>#N/A</v>
      </c>
      <c r="H725" s="10"/>
    </row>
    <row r="726">
      <c r="A726" s="109" t="s">
        <v>1823</v>
      </c>
      <c r="B726" s="110">
        <v>3.0</v>
      </c>
      <c r="C726" s="111">
        <v>9900.0</v>
      </c>
      <c r="D726" s="112">
        <v>156701.0</v>
      </c>
      <c r="E726" s="113">
        <v>99560.0</v>
      </c>
      <c r="F726" s="113">
        <v>2.0</v>
      </c>
      <c r="G726" s="113" t="e">
        <v>#N/A</v>
      </c>
      <c r="H726" s="10"/>
    </row>
    <row r="727">
      <c r="A727" s="109" t="s">
        <v>1821</v>
      </c>
      <c r="B727" s="110">
        <v>3.0</v>
      </c>
      <c r="C727" s="111">
        <v>9900.0</v>
      </c>
      <c r="D727" s="112">
        <v>156701.0</v>
      </c>
      <c r="E727" s="113">
        <v>99560.0</v>
      </c>
      <c r="F727" s="113">
        <v>2.0</v>
      </c>
      <c r="G727" s="113">
        <v>60.0</v>
      </c>
      <c r="H727" s="10"/>
    </row>
    <row r="728">
      <c r="A728" s="109" t="s">
        <v>2321</v>
      </c>
      <c r="B728" s="110">
        <v>1.0</v>
      </c>
      <c r="C728" s="111">
        <v>9919.0</v>
      </c>
      <c r="D728" s="112">
        <v>156701.0</v>
      </c>
      <c r="E728" s="113">
        <v>99560.0</v>
      </c>
      <c r="F728" s="113">
        <v>4.0</v>
      </c>
      <c r="G728" s="113">
        <v>192.0</v>
      </c>
      <c r="H728" s="10"/>
    </row>
    <row r="729">
      <c r="A729" s="109" t="s">
        <v>2319</v>
      </c>
      <c r="B729" s="110">
        <v>1.0</v>
      </c>
      <c r="C729" s="111">
        <v>9919.0</v>
      </c>
      <c r="D729" s="112">
        <v>156701.0</v>
      </c>
      <c r="E729" s="113">
        <v>99560.0</v>
      </c>
      <c r="F729" s="113">
        <v>4.0</v>
      </c>
      <c r="G729" s="113" t="e">
        <v>#N/A</v>
      </c>
      <c r="H729" s="10"/>
    </row>
    <row r="730">
      <c r="A730" s="109">
        <v>156804.0</v>
      </c>
      <c r="B730" s="110">
        <v>1.0</v>
      </c>
      <c r="C730" s="111">
        <v>9919.0</v>
      </c>
      <c r="D730" s="112">
        <v>156801.0</v>
      </c>
      <c r="E730" s="113">
        <v>99590.0</v>
      </c>
      <c r="F730" s="113">
        <v>4.0</v>
      </c>
      <c r="G730" s="113">
        <v>192.0</v>
      </c>
      <c r="H730" s="10"/>
    </row>
    <row r="731">
      <c r="A731" s="109" t="s">
        <v>1758</v>
      </c>
      <c r="B731" s="110">
        <v>1.0</v>
      </c>
      <c r="C731" s="111">
        <v>9877.0</v>
      </c>
      <c r="D731" s="112">
        <v>156802.0</v>
      </c>
      <c r="E731" s="113">
        <v>99590.0</v>
      </c>
      <c r="F731" s="113">
        <v>4.0</v>
      </c>
      <c r="G731" s="113" t="e">
        <v>#N/A</v>
      </c>
      <c r="H731" s="10"/>
    </row>
    <row r="732">
      <c r="A732" s="109" t="s">
        <v>1756</v>
      </c>
      <c r="B732" s="110">
        <v>1.0</v>
      </c>
      <c r="C732" s="111">
        <v>9919.0</v>
      </c>
      <c r="D732" s="112">
        <v>156802.0</v>
      </c>
      <c r="E732" s="113">
        <v>99560.0</v>
      </c>
      <c r="F732" s="113">
        <v>1.0</v>
      </c>
      <c r="G732" s="113" t="e">
        <v>#N/A</v>
      </c>
      <c r="H732" s="10"/>
    </row>
    <row r="733">
      <c r="A733" s="109" t="s">
        <v>1829</v>
      </c>
      <c r="B733" s="110">
        <v>1.0</v>
      </c>
      <c r="C733" s="111">
        <v>9919.0</v>
      </c>
      <c r="D733" s="112">
        <v>156802.0</v>
      </c>
      <c r="E733" s="113">
        <v>99590.0</v>
      </c>
      <c r="F733" s="113">
        <v>1.0</v>
      </c>
      <c r="G733" s="113" t="e">
        <v>#N/A</v>
      </c>
      <c r="H733" s="10"/>
    </row>
    <row r="734">
      <c r="A734" s="109">
        <v>156832.0</v>
      </c>
      <c r="B734" s="110">
        <v>2.0</v>
      </c>
      <c r="C734" s="111">
        <v>98680.0</v>
      </c>
      <c r="D734" s="112">
        <v>156801.0</v>
      </c>
      <c r="E734" s="113">
        <v>99580.0</v>
      </c>
      <c r="F734" s="113">
        <v>3.0</v>
      </c>
      <c r="G734" s="113">
        <v>528.0</v>
      </c>
      <c r="H734" s="10"/>
    </row>
    <row r="735">
      <c r="A735" s="109">
        <v>1569025.0</v>
      </c>
      <c r="B735" s="110">
        <v>1.0</v>
      </c>
      <c r="C735" s="111" t="s">
        <v>3743</v>
      </c>
      <c r="D735" s="112">
        <v>156901.0</v>
      </c>
      <c r="E735" s="113">
        <v>9955.0</v>
      </c>
      <c r="F735" s="113">
        <v>2.5</v>
      </c>
      <c r="G735" s="113" t="e">
        <v>#N/A</v>
      </c>
      <c r="H735" s="10"/>
    </row>
    <row r="736">
      <c r="A736" s="109" t="s">
        <v>3766</v>
      </c>
      <c r="B736" s="110">
        <v>1.0</v>
      </c>
      <c r="C736" s="111" t="s">
        <v>3743</v>
      </c>
      <c r="D736" s="112">
        <v>156901.0</v>
      </c>
      <c r="E736" s="113">
        <v>9955.0</v>
      </c>
      <c r="F736" s="113">
        <v>2.5</v>
      </c>
      <c r="G736" s="113" t="e">
        <v>#N/A</v>
      </c>
      <c r="H736" s="10"/>
    </row>
    <row r="737">
      <c r="A737" s="109" t="s">
        <v>1831</v>
      </c>
      <c r="B737" s="110">
        <v>3.0</v>
      </c>
      <c r="C737" s="111">
        <v>9916.0</v>
      </c>
      <c r="D737" s="112">
        <v>156901.0</v>
      </c>
      <c r="E737" s="113">
        <v>99560.0</v>
      </c>
      <c r="F737" s="113">
        <v>1.0</v>
      </c>
      <c r="G737" s="113" t="e">
        <v>#N/A</v>
      </c>
      <c r="H737" s="10"/>
    </row>
    <row r="738">
      <c r="A738" s="109" t="s">
        <v>1835</v>
      </c>
      <c r="B738" s="110">
        <v>3.0</v>
      </c>
      <c r="C738" s="111">
        <v>9900.0</v>
      </c>
      <c r="D738" s="112">
        <v>156901.0</v>
      </c>
      <c r="E738" s="113">
        <v>99560.0</v>
      </c>
      <c r="F738" s="113">
        <v>2.0</v>
      </c>
      <c r="G738" s="113" t="e">
        <v>#N/A</v>
      </c>
      <c r="H738" s="10"/>
    </row>
    <row r="739">
      <c r="A739" s="109" t="s">
        <v>1833</v>
      </c>
      <c r="B739" s="110">
        <v>3.0</v>
      </c>
      <c r="C739" s="111">
        <v>9916.0</v>
      </c>
      <c r="D739" s="112">
        <v>156901.0</v>
      </c>
      <c r="E739" s="113">
        <v>9965.0</v>
      </c>
      <c r="F739" s="113">
        <v>1.0</v>
      </c>
      <c r="G739" s="113">
        <v>120.0</v>
      </c>
      <c r="H739" s="10"/>
    </row>
    <row r="740">
      <c r="A740" s="109">
        <v>156904.0</v>
      </c>
      <c r="B740" s="110">
        <v>1.0</v>
      </c>
      <c r="C740" s="111">
        <v>9877.0</v>
      </c>
      <c r="D740" s="112">
        <v>156901.0</v>
      </c>
      <c r="E740" s="113">
        <v>99560.0</v>
      </c>
      <c r="F740" s="113">
        <v>4.0</v>
      </c>
      <c r="G740" s="113">
        <v>48.0</v>
      </c>
      <c r="H740" s="10"/>
    </row>
    <row r="741">
      <c r="A741" s="109" t="s">
        <v>1838</v>
      </c>
      <c r="B741" s="110">
        <v>3.0</v>
      </c>
      <c r="C741" s="111">
        <v>98710.0</v>
      </c>
      <c r="D741" s="112">
        <v>156901.0</v>
      </c>
      <c r="E741" s="113">
        <v>99560.0</v>
      </c>
      <c r="F741" s="113">
        <v>0.5</v>
      </c>
      <c r="G741" s="113">
        <v>400.0</v>
      </c>
      <c r="H741" s="10"/>
    </row>
    <row r="742">
      <c r="A742" s="109" t="s">
        <v>1841</v>
      </c>
      <c r="B742" s="110">
        <v>3.0</v>
      </c>
      <c r="C742" s="111">
        <v>9916.0</v>
      </c>
      <c r="D742" s="112">
        <v>157001.0</v>
      </c>
      <c r="E742" s="113">
        <v>99560.0</v>
      </c>
      <c r="F742" s="113">
        <v>1.0</v>
      </c>
      <c r="G742" s="113" t="e">
        <v>#N/A</v>
      </c>
      <c r="H742" s="10"/>
    </row>
    <row r="743">
      <c r="A743" s="109">
        <v>157004.0</v>
      </c>
      <c r="B743" s="110">
        <v>1.0</v>
      </c>
      <c r="C743" s="111">
        <v>9919.0</v>
      </c>
      <c r="D743" s="112">
        <v>157001.0</v>
      </c>
      <c r="E743" s="113">
        <v>99560.0</v>
      </c>
      <c r="F743" s="113">
        <v>4.0</v>
      </c>
      <c r="G743" s="113">
        <v>192.0</v>
      </c>
      <c r="H743" s="10"/>
    </row>
    <row r="744">
      <c r="A744" s="109" t="s">
        <v>1845</v>
      </c>
      <c r="B744" s="110">
        <v>1.0</v>
      </c>
      <c r="C744" s="111">
        <v>9943.0</v>
      </c>
      <c r="D744" s="112">
        <v>157001.0</v>
      </c>
      <c r="E744" s="113">
        <v>99560.0</v>
      </c>
      <c r="F744" s="113">
        <v>1.0</v>
      </c>
      <c r="G744" s="113">
        <v>192.0</v>
      </c>
      <c r="H744" s="10"/>
    </row>
    <row r="745">
      <c r="A745" s="109">
        <v>157304.0</v>
      </c>
      <c r="B745" s="110">
        <v>1.0</v>
      </c>
      <c r="C745" s="111">
        <v>9919.0</v>
      </c>
      <c r="D745" s="112">
        <v>157301.0</v>
      </c>
      <c r="E745" s="113">
        <v>99560.0</v>
      </c>
      <c r="F745" s="113">
        <v>4.0</v>
      </c>
      <c r="G745" s="113">
        <v>192.0</v>
      </c>
      <c r="H745" s="10"/>
    </row>
    <row r="746">
      <c r="A746" s="109" t="s">
        <v>1847</v>
      </c>
      <c r="B746" s="110">
        <v>1.0</v>
      </c>
      <c r="C746" s="111">
        <v>9919.0</v>
      </c>
      <c r="D746" s="112">
        <v>157301.0</v>
      </c>
      <c r="E746" s="113">
        <v>99560.0</v>
      </c>
      <c r="F746" s="113">
        <v>1.0</v>
      </c>
      <c r="G746" s="113">
        <v>192.0</v>
      </c>
      <c r="H746" s="10"/>
    </row>
    <row r="747">
      <c r="A747" s="109" t="s">
        <v>1849</v>
      </c>
      <c r="B747" s="110">
        <v>1.0</v>
      </c>
      <c r="C747" s="111">
        <v>9919.0</v>
      </c>
      <c r="D747" s="112">
        <v>157301.0</v>
      </c>
      <c r="E747" s="113">
        <v>99560.0</v>
      </c>
      <c r="F747" s="113">
        <v>1.0</v>
      </c>
      <c r="G747" s="113" t="e">
        <v>#N/A</v>
      </c>
      <c r="H747" s="10"/>
    </row>
    <row r="748">
      <c r="A748" s="109" t="s">
        <v>1850</v>
      </c>
      <c r="B748" s="110">
        <v>1.0</v>
      </c>
      <c r="C748" s="111">
        <v>0.0</v>
      </c>
      <c r="D748" s="112">
        <v>157301.0</v>
      </c>
      <c r="E748" s="113">
        <v>99560.0</v>
      </c>
      <c r="F748" s="113">
        <v>1.0</v>
      </c>
      <c r="G748" s="113" t="e">
        <v>#N/A</v>
      </c>
      <c r="H748" s="10"/>
    </row>
    <row r="749">
      <c r="A749" s="109" t="s">
        <v>3767</v>
      </c>
      <c r="B749" s="110">
        <v>1.0</v>
      </c>
      <c r="C749" s="111">
        <v>9919.0</v>
      </c>
      <c r="D749" s="112">
        <v>157301.0</v>
      </c>
      <c r="E749" s="113">
        <v>99560.0</v>
      </c>
      <c r="F749" s="113">
        <v>4.0</v>
      </c>
      <c r="G749" s="113" t="e">
        <v>#N/A</v>
      </c>
      <c r="H749" s="10"/>
    </row>
    <row r="750">
      <c r="A750" s="109" t="s">
        <v>1853</v>
      </c>
      <c r="B750" s="110">
        <v>3.0</v>
      </c>
      <c r="C750" s="111">
        <v>98710.0</v>
      </c>
      <c r="D750" s="112">
        <v>157301.0</v>
      </c>
      <c r="E750" s="113">
        <v>99560.0</v>
      </c>
      <c r="F750" s="113">
        <v>0.5</v>
      </c>
      <c r="G750" s="113">
        <v>400.0</v>
      </c>
      <c r="H750" s="10"/>
    </row>
    <row r="751">
      <c r="A751" s="109" t="s">
        <v>1855</v>
      </c>
      <c r="B751" s="110">
        <v>3.0</v>
      </c>
      <c r="C751" s="111">
        <v>98710.0</v>
      </c>
      <c r="D751" s="112">
        <v>157301.0</v>
      </c>
      <c r="E751" s="113">
        <v>99560.0</v>
      </c>
      <c r="F751" s="113">
        <v>0.5</v>
      </c>
      <c r="G751" s="113" t="e">
        <v>#N/A</v>
      </c>
      <c r="H751" s="10"/>
    </row>
    <row r="752">
      <c r="A752" s="109" t="s">
        <v>1857</v>
      </c>
      <c r="B752" s="110">
        <v>1.0</v>
      </c>
      <c r="C752" s="111">
        <v>9919.0</v>
      </c>
      <c r="D752" s="112">
        <v>157601.0</v>
      </c>
      <c r="E752" s="113">
        <v>99560.0</v>
      </c>
      <c r="F752" s="113">
        <v>1.0</v>
      </c>
      <c r="G752" s="113" t="e">
        <v>#N/A</v>
      </c>
      <c r="H752" s="10"/>
    </row>
    <row r="753">
      <c r="A753" s="109">
        <v>157804.0</v>
      </c>
      <c r="B753" s="110">
        <v>1.0</v>
      </c>
      <c r="C753" s="111">
        <v>9919.0</v>
      </c>
      <c r="D753" s="112">
        <v>157801.0</v>
      </c>
      <c r="E753" s="113">
        <v>99560.0</v>
      </c>
      <c r="F753" s="113">
        <v>4.0</v>
      </c>
      <c r="G753" s="113">
        <v>192.0</v>
      </c>
      <c r="H753" s="10"/>
    </row>
    <row r="754">
      <c r="A754" s="109">
        <v>157932.0</v>
      </c>
      <c r="B754" s="110">
        <v>2.0</v>
      </c>
      <c r="C754" s="111">
        <v>98680.0</v>
      </c>
      <c r="D754" s="112">
        <v>157901.0</v>
      </c>
      <c r="E754" s="113">
        <v>99640.0</v>
      </c>
      <c r="F754" s="113">
        <v>3.0</v>
      </c>
      <c r="G754" s="113" t="e">
        <v>#N/A</v>
      </c>
      <c r="H754" s="10"/>
    </row>
    <row r="755">
      <c r="A755" s="109" t="s">
        <v>1859</v>
      </c>
      <c r="B755" s="110">
        <v>3.0</v>
      </c>
      <c r="C755" s="111">
        <v>9916.0</v>
      </c>
      <c r="D755" s="112">
        <v>158001.0</v>
      </c>
      <c r="E755" s="113">
        <v>99590.0</v>
      </c>
      <c r="F755" s="113">
        <v>1.0</v>
      </c>
      <c r="G755" s="113">
        <v>120.0</v>
      </c>
      <c r="H755" s="10"/>
    </row>
    <row r="756">
      <c r="A756" s="109">
        <v>158004.0</v>
      </c>
      <c r="B756" s="110">
        <v>1.0</v>
      </c>
      <c r="C756" s="111">
        <v>9919.0</v>
      </c>
      <c r="D756" s="112">
        <v>158001.0</v>
      </c>
      <c r="E756" s="113">
        <v>99590.0</v>
      </c>
      <c r="F756" s="113">
        <v>4.0</v>
      </c>
      <c r="G756" s="113">
        <v>192.0</v>
      </c>
      <c r="H756" s="10"/>
    </row>
    <row r="757">
      <c r="A757" s="109" t="s">
        <v>1861</v>
      </c>
      <c r="B757" s="110">
        <v>1.0</v>
      </c>
      <c r="C757" s="111">
        <v>9877.0</v>
      </c>
      <c r="D757" s="112">
        <v>158001.0</v>
      </c>
      <c r="E757" s="113">
        <v>99590.0</v>
      </c>
      <c r="F757" s="113">
        <v>1.0</v>
      </c>
      <c r="G757" s="113" t="e">
        <v>#N/A</v>
      </c>
      <c r="H757" s="10"/>
    </row>
    <row r="758">
      <c r="A758" s="109" t="s">
        <v>1863</v>
      </c>
      <c r="B758" s="110">
        <v>5.0</v>
      </c>
      <c r="C758" s="111" t="s">
        <v>556</v>
      </c>
      <c r="D758" s="112">
        <v>158001.0</v>
      </c>
      <c r="E758" s="113">
        <v>98050.0</v>
      </c>
      <c r="F758" s="113">
        <v>5.0</v>
      </c>
      <c r="G758" s="113" t="e">
        <v>#N/A</v>
      </c>
      <c r="H758" s="10"/>
    </row>
    <row r="759">
      <c r="A759" s="109">
        <v>158055.0</v>
      </c>
      <c r="B759" s="110" t="s">
        <v>2904</v>
      </c>
      <c r="C759" s="111">
        <v>97010.0</v>
      </c>
      <c r="D759" s="112">
        <v>158001.0</v>
      </c>
      <c r="E759" s="113">
        <v>99521.0</v>
      </c>
      <c r="F759" s="113">
        <v>55.0</v>
      </c>
      <c r="G759" s="113">
        <v>1.0</v>
      </c>
      <c r="H759" s="10"/>
    </row>
    <row r="760">
      <c r="A760" s="109" t="s">
        <v>1868</v>
      </c>
      <c r="B760" s="110">
        <v>3.0</v>
      </c>
      <c r="C760" s="111">
        <v>98710.0</v>
      </c>
      <c r="D760" s="112">
        <v>158001.0</v>
      </c>
      <c r="E760" s="113">
        <v>99590.0</v>
      </c>
      <c r="F760" s="113">
        <v>0.5</v>
      </c>
      <c r="G760" s="113">
        <v>400.0</v>
      </c>
      <c r="H760" s="10"/>
    </row>
    <row r="761">
      <c r="A761" s="109" t="s">
        <v>1870</v>
      </c>
      <c r="B761" s="110">
        <v>2.0</v>
      </c>
      <c r="C761" s="111">
        <v>98680.0</v>
      </c>
      <c r="D761" s="112">
        <v>158132.0</v>
      </c>
      <c r="E761" s="113">
        <v>99580.0</v>
      </c>
      <c r="F761" s="113">
        <v>0.25</v>
      </c>
      <c r="G761" s="113" t="e">
        <v>#N/A</v>
      </c>
      <c r="H761" s="10"/>
    </row>
    <row r="762">
      <c r="A762" s="109">
        <v>1582432.0</v>
      </c>
      <c r="B762" s="110">
        <v>2.0</v>
      </c>
      <c r="C762" s="111">
        <v>9872.0</v>
      </c>
      <c r="D762" s="112">
        <v>158201.0</v>
      </c>
      <c r="E762" s="113" t="e">
        <v>#N/A</v>
      </c>
      <c r="F762" s="113">
        <v>3.0</v>
      </c>
      <c r="G762" s="113">
        <v>400.0</v>
      </c>
      <c r="H762" s="10"/>
    </row>
    <row r="763">
      <c r="A763" s="109" t="s">
        <v>1873</v>
      </c>
      <c r="B763" s="110">
        <v>2.0</v>
      </c>
      <c r="C763" s="111">
        <v>9872.0</v>
      </c>
      <c r="D763" s="112">
        <v>158201.0</v>
      </c>
      <c r="E763" s="113" t="e">
        <v>#N/A</v>
      </c>
      <c r="F763" s="113">
        <v>0.25</v>
      </c>
      <c r="G763" s="113">
        <v>400.0</v>
      </c>
      <c r="H763" s="10"/>
    </row>
    <row r="764">
      <c r="A764" s="109" t="s">
        <v>1875</v>
      </c>
      <c r="B764" s="110">
        <v>2.0</v>
      </c>
      <c r="C764" s="111">
        <v>9872.0</v>
      </c>
      <c r="D764" s="112">
        <v>158201.0</v>
      </c>
      <c r="E764" s="113" t="e">
        <v>#N/A</v>
      </c>
      <c r="F764" s="113">
        <v>0.25</v>
      </c>
      <c r="G764" s="113" t="e">
        <v>#N/A</v>
      </c>
      <c r="H764" s="10"/>
    </row>
    <row r="765">
      <c r="A765" s="109">
        <v>1583432.0</v>
      </c>
      <c r="B765" s="110">
        <v>2.0</v>
      </c>
      <c r="C765" s="111">
        <v>9872.0</v>
      </c>
      <c r="D765" s="112">
        <v>158301.0</v>
      </c>
      <c r="E765" s="113" t="e">
        <v>#N/A</v>
      </c>
      <c r="F765" s="113">
        <v>3.0</v>
      </c>
      <c r="G765" s="113">
        <v>400.0</v>
      </c>
      <c r="H765" s="10"/>
    </row>
    <row r="766">
      <c r="A766" s="109" t="s">
        <v>1878</v>
      </c>
      <c r="B766" s="110">
        <v>2.0</v>
      </c>
      <c r="C766" s="111">
        <v>9872.0</v>
      </c>
      <c r="D766" s="112">
        <v>158301.0</v>
      </c>
      <c r="E766" s="113" t="e">
        <v>#N/A</v>
      </c>
      <c r="F766" s="113">
        <v>0.25</v>
      </c>
      <c r="G766" s="113">
        <v>400.0</v>
      </c>
      <c r="H766" s="10"/>
    </row>
    <row r="767">
      <c r="A767" s="109" t="s">
        <v>1880</v>
      </c>
      <c r="B767" s="110">
        <v>2.0</v>
      </c>
      <c r="C767" s="111">
        <v>9872.0</v>
      </c>
      <c r="D767" s="112">
        <v>158301.0</v>
      </c>
      <c r="E767" s="113" t="e">
        <v>#N/A</v>
      </c>
      <c r="F767" s="113">
        <v>0.25</v>
      </c>
      <c r="G767" s="113" t="e">
        <v>#N/A</v>
      </c>
      <c r="H767" s="10"/>
    </row>
    <row r="768">
      <c r="A768" s="109">
        <v>1584432.0</v>
      </c>
      <c r="B768" s="110">
        <v>2.0</v>
      </c>
      <c r="C768" s="111">
        <v>9872.0</v>
      </c>
      <c r="D768" s="112">
        <v>158401.0</v>
      </c>
      <c r="E768" s="113" t="e">
        <v>#N/A</v>
      </c>
      <c r="F768" s="113">
        <v>3.0</v>
      </c>
      <c r="G768" s="113">
        <v>400.0</v>
      </c>
      <c r="H768" s="10"/>
    </row>
    <row r="769">
      <c r="A769" s="109" t="s">
        <v>1884</v>
      </c>
      <c r="B769" s="110">
        <v>2.0</v>
      </c>
      <c r="C769" s="111">
        <v>9872.0</v>
      </c>
      <c r="D769" s="112">
        <v>158401.0</v>
      </c>
      <c r="E769" s="113" t="e">
        <v>#N/A</v>
      </c>
      <c r="F769" s="113">
        <v>0.25</v>
      </c>
      <c r="G769" s="113">
        <v>400.0</v>
      </c>
      <c r="H769" s="10"/>
    </row>
    <row r="770">
      <c r="A770" s="109" t="s">
        <v>1886</v>
      </c>
      <c r="B770" s="110">
        <v>2.0</v>
      </c>
      <c r="C770" s="111">
        <v>9872.0</v>
      </c>
      <c r="D770" s="112">
        <v>158401.0</v>
      </c>
      <c r="E770" s="113" t="e">
        <v>#N/A</v>
      </c>
      <c r="F770" s="113">
        <v>0.25</v>
      </c>
      <c r="G770" s="113" t="e">
        <v>#N/A</v>
      </c>
      <c r="H770" s="10"/>
    </row>
    <row r="771">
      <c r="A771" s="109" t="s">
        <v>1890</v>
      </c>
      <c r="B771" s="110">
        <v>2.0</v>
      </c>
      <c r="C771" s="111">
        <v>9872.0</v>
      </c>
      <c r="D771" s="112">
        <v>158501.0</v>
      </c>
      <c r="E771" s="113" t="e">
        <v>#N/A</v>
      </c>
      <c r="F771" s="113">
        <v>1.5</v>
      </c>
      <c r="G771" s="113" t="e">
        <v>#N/A</v>
      </c>
      <c r="H771" s="10"/>
    </row>
    <row r="772">
      <c r="A772" s="109">
        <v>1585432.0</v>
      </c>
      <c r="B772" s="110">
        <v>2.0</v>
      </c>
      <c r="C772" s="111">
        <v>9872.0</v>
      </c>
      <c r="D772" s="112">
        <v>158501.0</v>
      </c>
      <c r="E772" s="113" t="e">
        <v>#N/A</v>
      </c>
      <c r="F772" s="113">
        <v>3.0</v>
      </c>
      <c r="G772" s="113">
        <v>400.0</v>
      </c>
      <c r="H772" s="10"/>
    </row>
    <row r="773">
      <c r="A773" s="109" t="s">
        <v>3768</v>
      </c>
      <c r="B773" s="110">
        <v>2.0</v>
      </c>
      <c r="C773" s="111">
        <v>9872.0</v>
      </c>
      <c r="D773" s="112">
        <v>158501.0</v>
      </c>
      <c r="E773" s="113" t="e">
        <v>#N/A</v>
      </c>
      <c r="F773" s="113">
        <v>3.0</v>
      </c>
      <c r="G773" s="113" t="e">
        <v>#N/A</v>
      </c>
      <c r="H773" s="10"/>
    </row>
    <row r="774">
      <c r="A774" s="109" t="s">
        <v>1888</v>
      </c>
      <c r="B774" s="110">
        <v>2.0</v>
      </c>
      <c r="C774" s="111">
        <v>9872.0</v>
      </c>
      <c r="D774" s="112">
        <v>158501.0</v>
      </c>
      <c r="E774" s="113" t="e">
        <v>#N/A</v>
      </c>
      <c r="F774" s="113">
        <v>3.0</v>
      </c>
      <c r="G774" s="113">
        <v>12.0</v>
      </c>
      <c r="H774" s="10"/>
    </row>
    <row r="775">
      <c r="A775" s="109" t="s">
        <v>1892</v>
      </c>
      <c r="B775" s="110">
        <v>2.0</v>
      </c>
      <c r="C775" s="111">
        <v>9872.0</v>
      </c>
      <c r="D775" s="112">
        <v>158301.0</v>
      </c>
      <c r="E775" s="113" t="e">
        <v>#N/A</v>
      </c>
      <c r="F775" s="113">
        <v>0.25</v>
      </c>
      <c r="G775" s="113">
        <v>400.0</v>
      </c>
      <c r="H775" s="10"/>
    </row>
    <row r="776">
      <c r="A776" s="109">
        <v>160105.0</v>
      </c>
      <c r="B776" s="110">
        <v>5.0</v>
      </c>
      <c r="C776" s="111">
        <v>0.0</v>
      </c>
      <c r="D776" s="112">
        <v>160101.0</v>
      </c>
      <c r="E776" s="113" t="s">
        <v>565</v>
      </c>
      <c r="F776" s="113">
        <v>5.0</v>
      </c>
      <c r="G776" s="113">
        <v>36.0</v>
      </c>
      <c r="H776" s="10"/>
    </row>
    <row r="777">
      <c r="A777" s="109" t="s">
        <v>1894</v>
      </c>
      <c r="B777" s="110">
        <v>5.0</v>
      </c>
      <c r="C777" s="111" t="s">
        <v>556</v>
      </c>
      <c r="D777" s="112">
        <v>160101.0</v>
      </c>
      <c r="E777" s="113" t="s">
        <v>565</v>
      </c>
      <c r="F777" s="113">
        <v>5.0</v>
      </c>
      <c r="G777" s="113" t="e">
        <v>#N/A</v>
      </c>
      <c r="H777" s="10"/>
    </row>
    <row r="778">
      <c r="A778" s="109" t="s">
        <v>1896</v>
      </c>
      <c r="B778" s="110" t="s">
        <v>2904</v>
      </c>
      <c r="C778" s="111">
        <v>9715.0</v>
      </c>
      <c r="D778" s="112">
        <v>160201.0</v>
      </c>
      <c r="E778" s="113">
        <v>99521.0</v>
      </c>
      <c r="F778" s="113">
        <v>15.0</v>
      </c>
      <c r="G778" s="113" t="e">
        <v>#N/A</v>
      </c>
      <c r="H778" s="10"/>
    </row>
    <row r="779">
      <c r="A779" s="109" t="s">
        <v>1898</v>
      </c>
      <c r="B779" s="110">
        <v>5.0</v>
      </c>
      <c r="C779" s="111" t="s">
        <v>3717</v>
      </c>
      <c r="D779" s="112">
        <v>160301.0</v>
      </c>
      <c r="E779" s="113" t="s">
        <v>565</v>
      </c>
      <c r="F779" s="113">
        <v>5.0</v>
      </c>
      <c r="G779" s="113" t="e">
        <v>#N/A</v>
      </c>
      <c r="H779" s="10"/>
    </row>
    <row r="780">
      <c r="A780" s="109" t="s">
        <v>1901</v>
      </c>
      <c r="B780" s="110">
        <v>5.0</v>
      </c>
      <c r="C780" s="111" t="s">
        <v>3717</v>
      </c>
      <c r="D780" s="112">
        <v>160301.0</v>
      </c>
      <c r="E780" s="113" t="s">
        <v>565</v>
      </c>
      <c r="F780" s="113">
        <v>5.0</v>
      </c>
      <c r="G780" s="113" t="e">
        <v>#N/A</v>
      </c>
      <c r="H780" s="10"/>
    </row>
    <row r="781">
      <c r="A781" s="109" t="s">
        <v>1903</v>
      </c>
      <c r="B781" s="110" t="s">
        <v>2904</v>
      </c>
      <c r="C781" s="111">
        <v>9715.0</v>
      </c>
      <c r="D781" s="112">
        <v>160301.0</v>
      </c>
      <c r="E781" s="113">
        <v>99521.0</v>
      </c>
      <c r="F781" s="113">
        <v>15.0</v>
      </c>
      <c r="G781" s="113" t="e">
        <v>#N/A</v>
      </c>
      <c r="H781" s="10"/>
    </row>
    <row r="782">
      <c r="A782" s="109" t="s">
        <v>1905</v>
      </c>
      <c r="B782" s="110" t="s">
        <v>2904</v>
      </c>
      <c r="C782" s="111">
        <v>9715.0</v>
      </c>
      <c r="D782" s="112">
        <v>160301.0</v>
      </c>
      <c r="E782" s="113">
        <v>99521.0</v>
      </c>
      <c r="F782" s="113">
        <v>15.0</v>
      </c>
      <c r="G782" s="113" t="e">
        <v>#N/A</v>
      </c>
      <c r="H782" s="10"/>
    </row>
    <row r="783">
      <c r="A783" s="109" t="s">
        <v>1909</v>
      </c>
      <c r="B783" s="110" t="s">
        <v>2904</v>
      </c>
      <c r="C783" s="111">
        <v>9703.0</v>
      </c>
      <c r="D783" s="112">
        <v>160301.0</v>
      </c>
      <c r="E783" s="113">
        <v>99521.0</v>
      </c>
      <c r="F783" s="113">
        <v>55.0</v>
      </c>
      <c r="G783" s="113" t="e">
        <v>#N/A</v>
      </c>
      <c r="H783" s="10"/>
    </row>
    <row r="784">
      <c r="A784" s="109" t="s">
        <v>1907</v>
      </c>
      <c r="B784" s="110" t="s">
        <v>2904</v>
      </c>
      <c r="C784" s="111">
        <v>9703.0</v>
      </c>
      <c r="D784" s="112">
        <v>160301.0</v>
      </c>
      <c r="E784" s="113">
        <v>99521.0</v>
      </c>
      <c r="F784" s="113">
        <v>55.0</v>
      </c>
      <c r="G784" s="113" t="e">
        <v>#N/A</v>
      </c>
      <c r="H784" s="10"/>
    </row>
    <row r="785">
      <c r="A785" s="109" t="s">
        <v>1911</v>
      </c>
      <c r="B785" s="110">
        <v>5.0</v>
      </c>
      <c r="C785" s="111" t="s">
        <v>556</v>
      </c>
      <c r="D785" s="112">
        <v>160501.0</v>
      </c>
      <c r="E785" s="113" t="s">
        <v>565</v>
      </c>
      <c r="F785" s="113">
        <v>5.0</v>
      </c>
      <c r="G785" s="113" t="e">
        <v>#N/A</v>
      </c>
      <c r="H785" s="10"/>
    </row>
    <row r="786">
      <c r="A786" s="109">
        <v>160904.0</v>
      </c>
      <c r="B786" s="110">
        <v>1.0</v>
      </c>
      <c r="C786" s="111" t="s">
        <v>3715</v>
      </c>
      <c r="D786" s="112">
        <v>160901.0</v>
      </c>
      <c r="E786" s="113">
        <v>99560.0</v>
      </c>
      <c r="F786" s="113">
        <v>4.0</v>
      </c>
      <c r="G786" s="113">
        <v>192.0</v>
      </c>
      <c r="H786" s="10"/>
    </row>
    <row r="787">
      <c r="A787" s="109" t="s">
        <v>1913</v>
      </c>
      <c r="B787" s="110">
        <v>1.0</v>
      </c>
      <c r="C787" s="111">
        <v>9877.0</v>
      </c>
      <c r="D787" s="112">
        <v>160901.0</v>
      </c>
      <c r="E787" s="113">
        <v>99560.0</v>
      </c>
      <c r="F787" s="113">
        <v>1.0</v>
      </c>
      <c r="G787" s="113" t="e">
        <v>#N/A</v>
      </c>
      <c r="H787" s="10"/>
    </row>
    <row r="788">
      <c r="A788" s="109" t="s">
        <v>3769</v>
      </c>
      <c r="B788" s="110">
        <v>1.0</v>
      </c>
      <c r="C788" s="111">
        <v>0.0</v>
      </c>
      <c r="D788" s="112">
        <v>160901.0</v>
      </c>
      <c r="E788" s="113">
        <v>99590.0</v>
      </c>
      <c r="F788" s="113">
        <v>4.0</v>
      </c>
      <c r="G788" s="113" t="e">
        <v>#N/A</v>
      </c>
      <c r="H788" s="10"/>
    </row>
    <row r="789">
      <c r="A789" s="109" t="s">
        <v>1917</v>
      </c>
      <c r="B789" s="110">
        <v>1.0</v>
      </c>
      <c r="C789" s="111" t="s">
        <v>3715</v>
      </c>
      <c r="D789" s="112">
        <v>160901.0</v>
      </c>
      <c r="E789" s="113">
        <v>99560.0</v>
      </c>
      <c r="F789" s="113">
        <v>1.0</v>
      </c>
      <c r="G789" s="113">
        <v>192.0</v>
      </c>
      <c r="H789" s="10"/>
    </row>
    <row r="790">
      <c r="A790" s="109" t="s">
        <v>1919</v>
      </c>
      <c r="B790" s="110">
        <v>2.0</v>
      </c>
      <c r="C790" s="111">
        <v>98680.0</v>
      </c>
      <c r="D790" s="112">
        <v>160901.0</v>
      </c>
      <c r="E790" s="113">
        <v>99640.0</v>
      </c>
      <c r="F790" s="113">
        <v>1.0</v>
      </c>
      <c r="G790" s="113" t="e">
        <v>#N/A</v>
      </c>
      <c r="H790" s="10"/>
    </row>
    <row r="791">
      <c r="A791" s="109">
        <v>161104.0</v>
      </c>
      <c r="B791" s="110">
        <v>1.0</v>
      </c>
      <c r="C791" s="111" t="s">
        <v>3715</v>
      </c>
      <c r="D791" s="112">
        <v>161501.0</v>
      </c>
      <c r="E791" s="113">
        <v>99560.0</v>
      </c>
      <c r="F791" s="113">
        <v>4.0</v>
      </c>
      <c r="G791" s="113">
        <v>192.0</v>
      </c>
      <c r="H791" s="10"/>
    </row>
    <row r="792">
      <c r="A792" s="109" t="s">
        <v>1921</v>
      </c>
      <c r="B792" s="110">
        <v>1.0</v>
      </c>
      <c r="C792" s="111" t="s">
        <v>3715</v>
      </c>
      <c r="D792" s="112">
        <v>161501.0</v>
      </c>
      <c r="E792" s="113">
        <v>99560.0</v>
      </c>
      <c r="F792" s="113">
        <v>1.0</v>
      </c>
      <c r="G792" s="113" t="e">
        <v>#N/A</v>
      </c>
      <c r="H792" s="10"/>
    </row>
    <row r="793">
      <c r="A793" s="109">
        <v>161105.0</v>
      </c>
      <c r="B793" s="110">
        <v>5.0</v>
      </c>
      <c r="C793" s="111" t="s">
        <v>556</v>
      </c>
      <c r="D793" s="112">
        <v>161501.0</v>
      </c>
      <c r="E793" s="113" t="s">
        <v>565</v>
      </c>
      <c r="F793" s="113">
        <v>5.0</v>
      </c>
      <c r="G793" s="113" t="e">
        <v>#N/A</v>
      </c>
      <c r="H793" s="10"/>
    </row>
    <row r="794">
      <c r="A794" s="109">
        <v>161155.0</v>
      </c>
      <c r="B794" s="110" t="s">
        <v>2904</v>
      </c>
      <c r="C794" s="111">
        <v>97010.0</v>
      </c>
      <c r="D794" s="112">
        <v>161501.0</v>
      </c>
      <c r="E794" s="113">
        <v>99521.0</v>
      </c>
      <c r="F794" s="113">
        <v>55.0</v>
      </c>
      <c r="G794" s="113" t="e">
        <v>#N/A</v>
      </c>
      <c r="H794" s="10"/>
    </row>
    <row r="795">
      <c r="A795" s="109">
        <v>161504.0</v>
      </c>
      <c r="B795" s="110">
        <v>1.0</v>
      </c>
      <c r="C795" s="111" t="s">
        <v>3715</v>
      </c>
      <c r="D795" s="112">
        <v>161501.0</v>
      </c>
      <c r="E795" s="113">
        <v>99560.0</v>
      </c>
      <c r="F795" s="113">
        <v>4.0</v>
      </c>
      <c r="G795" s="113">
        <v>192.0</v>
      </c>
      <c r="H795" s="10"/>
    </row>
    <row r="796">
      <c r="A796" s="109">
        <v>1.6150416E7</v>
      </c>
      <c r="B796" s="110">
        <v>1.0</v>
      </c>
      <c r="C796" s="111">
        <v>9888.0</v>
      </c>
      <c r="D796" s="112">
        <v>161516.0</v>
      </c>
      <c r="E796" s="113">
        <v>99560.0</v>
      </c>
      <c r="F796" s="113">
        <v>4.0</v>
      </c>
      <c r="G796" s="113">
        <v>192.0</v>
      </c>
      <c r="H796" s="10"/>
    </row>
    <row r="797">
      <c r="A797" s="109" t="s">
        <v>1923</v>
      </c>
      <c r="B797" s="110">
        <v>1.0</v>
      </c>
      <c r="C797" s="111" t="s">
        <v>3715</v>
      </c>
      <c r="D797" s="112">
        <v>161501.0</v>
      </c>
      <c r="E797" s="113">
        <v>99560.0</v>
      </c>
      <c r="F797" s="113">
        <v>1.0</v>
      </c>
      <c r="G797" s="113" t="e">
        <v>#N/A</v>
      </c>
      <c r="H797" s="10"/>
    </row>
    <row r="798">
      <c r="A798" s="109" t="s">
        <v>1925</v>
      </c>
      <c r="B798" s="110">
        <v>1.0</v>
      </c>
      <c r="C798" s="111" t="s">
        <v>3715</v>
      </c>
      <c r="D798" s="112">
        <v>161501.0</v>
      </c>
      <c r="E798" s="113">
        <v>99560.0</v>
      </c>
      <c r="F798" s="113">
        <v>4.0</v>
      </c>
      <c r="G798" s="113">
        <v>48.0</v>
      </c>
      <c r="H798" s="10"/>
    </row>
    <row r="799">
      <c r="A799" s="109" t="s">
        <v>1927</v>
      </c>
      <c r="B799" s="110">
        <v>1.0</v>
      </c>
      <c r="C799" s="111" t="s">
        <v>3715</v>
      </c>
      <c r="D799" s="112">
        <v>161501.0</v>
      </c>
      <c r="E799" s="113">
        <v>99560.0</v>
      </c>
      <c r="F799" s="113">
        <v>1.0</v>
      </c>
      <c r="G799" s="113" t="e">
        <v>#N/A</v>
      </c>
      <c r="H799" s="10"/>
    </row>
    <row r="800">
      <c r="A800" s="109" t="s">
        <v>1932</v>
      </c>
      <c r="B800" s="110">
        <v>1.0</v>
      </c>
      <c r="C800" s="111" t="s">
        <v>3715</v>
      </c>
      <c r="D800" s="112">
        <v>161501.0</v>
      </c>
      <c r="E800" s="113">
        <v>99560.0</v>
      </c>
      <c r="F800" s="113">
        <v>1.0</v>
      </c>
      <c r="G800" s="113" t="e">
        <v>#N/A</v>
      </c>
      <c r="H800" s="10"/>
    </row>
    <row r="801">
      <c r="A801" s="109" t="s">
        <v>1929</v>
      </c>
      <c r="B801" s="110">
        <v>1.0</v>
      </c>
      <c r="C801" s="111" t="s">
        <v>3715</v>
      </c>
      <c r="D801" s="112">
        <v>161501.0</v>
      </c>
      <c r="E801" s="113">
        <v>99560.0</v>
      </c>
      <c r="F801" s="113">
        <v>4.0</v>
      </c>
      <c r="G801" s="113" t="e">
        <v>#N/A</v>
      </c>
      <c r="H801" s="10"/>
    </row>
    <row r="802">
      <c r="A802" s="109" t="s">
        <v>743</v>
      </c>
      <c r="B802" s="110">
        <v>1.0</v>
      </c>
      <c r="C802" s="111">
        <v>9919.0</v>
      </c>
      <c r="D802" s="112">
        <v>161516.0</v>
      </c>
      <c r="E802" s="113">
        <v>99560.0</v>
      </c>
      <c r="F802" s="113">
        <v>4.0</v>
      </c>
      <c r="G802" s="113">
        <v>48.0</v>
      </c>
      <c r="H802" s="10"/>
    </row>
    <row r="803">
      <c r="A803" s="109" t="s">
        <v>3770</v>
      </c>
      <c r="B803" s="110">
        <v>1.0</v>
      </c>
      <c r="C803" s="111">
        <v>9919.0</v>
      </c>
      <c r="D803" s="112">
        <v>161516.0</v>
      </c>
      <c r="E803" s="113">
        <v>99560.0</v>
      </c>
      <c r="F803" s="113">
        <v>4.0</v>
      </c>
      <c r="G803" s="113" t="e">
        <v>#N/A</v>
      </c>
      <c r="H803" s="10"/>
    </row>
    <row r="804">
      <c r="A804" s="109" t="s">
        <v>3771</v>
      </c>
      <c r="B804" s="110">
        <v>1.0</v>
      </c>
      <c r="C804" s="111" t="s">
        <v>3715</v>
      </c>
      <c r="D804" s="112">
        <v>161501.0</v>
      </c>
      <c r="E804" s="113">
        <v>99560.0</v>
      </c>
      <c r="F804" s="113">
        <v>4.0</v>
      </c>
      <c r="G804" s="113" t="e">
        <v>#N/A</v>
      </c>
      <c r="H804" s="10"/>
    </row>
    <row r="805">
      <c r="A805" s="109" t="s">
        <v>3772</v>
      </c>
      <c r="B805" s="110">
        <v>1.0</v>
      </c>
      <c r="C805" s="111">
        <v>0.0</v>
      </c>
      <c r="D805" s="112">
        <v>161501.0</v>
      </c>
      <c r="E805" s="113">
        <v>99560.0</v>
      </c>
      <c r="F805" s="113">
        <v>4.0</v>
      </c>
      <c r="G805" s="113" t="e">
        <v>#N/A</v>
      </c>
      <c r="H805" s="10"/>
    </row>
    <row r="806">
      <c r="A806" s="109" t="s">
        <v>3773</v>
      </c>
      <c r="B806" s="110">
        <v>1.0</v>
      </c>
      <c r="C806" s="111" t="s">
        <v>3715</v>
      </c>
      <c r="D806" s="112">
        <v>161501.0</v>
      </c>
      <c r="E806" s="113">
        <v>99560.0</v>
      </c>
      <c r="F806" s="113">
        <v>4.0</v>
      </c>
      <c r="G806" s="113" t="e">
        <v>#N/A</v>
      </c>
      <c r="H806" s="10"/>
    </row>
    <row r="807">
      <c r="A807" s="109" t="s">
        <v>1934</v>
      </c>
      <c r="B807" s="110">
        <v>1.0</v>
      </c>
      <c r="C807" s="111" t="s">
        <v>3715</v>
      </c>
      <c r="D807" s="112">
        <v>161501.0</v>
      </c>
      <c r="E807" s="113">
        <v>99560.0</v>
      </c>
      <c r="F807" s="113">
        <v>1.0</v>
      </c>
      <c r="G807" s="113">
        <v>192.0</v>
      </c>
      <c r="H807" s="10"/>
    </row>
    <row r="808">
      <c r="A808" s="109">
        <v>161505.0</v>
      </c>
      <c r="B808" s="110">
        <v>5.0</v>
      </c>
      <c r="C808" s="111" t="s">
        <v>556</v>
      </c>
      <c r="D808" s="112">
        <v>161501.0</v>
      </c>
      <c r="E808" s="113" t="s">
        <v>565</v>
      </c>
      <c r="F808" s="113">
        <v>5.0</v>
      </c>
      <c r="G808" s="113">
        <v>36.0</v>
      </c>
      <c r="H808" s="10"/>
    </row>
    <row r="809">
      <c r="A809" s="109" t="s">
        <v>1936</v>
      </c>
      <c r="B809" s="110">
        <v>5.0</v>
      </c>
      <c r="C809" s="111" t="s">
        <v>556</v>
      </c>
      <c r="D809" s="112">
        <v>161501.0</v>
      </c>
      <c r="E809" s="113" t="s">
        <v>565</v>
      </c>
      <c r="F809" s="113">
        <v>5.0</v>
      </c>
      <c r="G809" s="113" t="e">
        <v>#N/A</v>
      </c>
      <c r="H809" s="10"/>
    </row>
    <row r="810">
      <c r="A810" s="109" t="s">
        <v>3774</v>
      </c>
      <c r="B810" s="110">
        <v>5.0</v>
      </c>
      <c r="C810" s="111">
        <v>0.0</v>
      </c>
      <c r="D810" s="112">
        <v>161501.0</v>
      </c>
      <c r="E810" s="113" t="s">
        <v>565</v>
      </c>
      <c r="F810" s="113">
        <v>5.0</v>
      </c>
      <c r="G810" s="113" t="e">
        <v>#N/A</v>
      </c>
      <c r="H810" s="10"/>
    </row>
    <row r="811">
      <c r="A811" s="109">
        <v>1615102.0</v>
      </c>
      <c r="B811" s="110">
        <v>3.0</v>
      </c>
      <c r="C811" s="111">
        <v>9890.0</v>
      </c>
      <c r="D811" s="112">
        <v>161516.0</v>
      </c>
      <c r="E811" s="113">
        <v>99560.0</v>
      </c>
      <c r="F811" s="113">
        <v>2.5</v>
      </c>
      <c r="G811" s="113">
        <v>84.0</v>
      </c>
      <c r="H811" s="10"/>
    </row>
    <row r="812">
      <c r="A812" s="109" t="s">
        <v>495</v>
      </c>
      <c r="B812" s="110">
        <v>2.0</v>
      </c>
      <c r="C812" s="111">
        <v>98680.0</v>
      </c>
      <c r="D812" s="112">
        <v>161501.0</v>
      </c>
      <c r="E812" s="113">
        <v>99640.0</v>
      </c>
      <c r="F812" s="113">
        <v>3.0</v>
      </c>
      <c r="G812" s="113">
        <v>55.0</v>
      </c>
      <c r="H812" s="10"/>
    </row>
    <row r="813">
      <c r="A813" s="109" t="s">
        <v>493</v>
      </c>
      <c r="B813" s="110">
        <v>2.0</v>
      </c>
      <c r="C813" s="111">
        <v>98680.0</v>
      </c>
      <c r="D813" s="112">
        <v>161501.0</v>
      </c>
      <c r="E813" s="113">
        <v>99640.0</v>
      </c>
      <c r="F813" s="113">
        <v>3.0</v>
      </c>
      <c r="G813" s="113">
        <v>55.0</v>
      </c>
      <c r="H813" s="10"/>
    </row>
    <row r="814">
      <c r="A814" s="109">
        <v>161555.0</v>
      </c>
      <c r="B814" s="110" t="s">
        <v>2904</v>
      </c>
      <c r="C814" s="111">
        <v>97010.0</v>
      </c>
      <c r="D814" s="112">
        <v>161501.0</v>
      </c>
      <c r="E814" s="113">
        <v>99521.0</v>
      </c>
      <c r="F814" s="113">
        <v>55.0</v>
      </c>
      <c r="G814" s="113">
        <v>1.0</v>
      </c>
      <c r="H814" s="10"/>
    </row>
    <row r="815">
      <c r="A815" s="109" t="s">
        <v>1938</v>
      </c>
      <c r="B815" s="110" t="s">
        <v>2904</v>
      </c>
      <c r="C815" s="111">
        <v>97010.0</v>
      </c>
      <c r="D815" s="112">
        <v>161501.0</v>
      </c>
      <c r="E815" s="113">
        <v>99521.0</v>
      </c>
      <c r="F815" s="113">
        <v>1.0</v>
      </c>
      <c r="G815" s="113" t="e">
        <v>#N/A</v>
      </c>
      <c r="H815" s="10"/>
    </row>
    <row r="816">
      <c r="A816" s="109" t="s">
        <v>1940</v>
      </c>
      <c r="B816" s="110" t="s">
        <v>2904</v>
      </c>
      <c r="C816" s="111">
        <v>9703.0</v>
      </c>
      <c r="D816" s="112">
        <v>161501.0</v>
      </c>
      <c r="E816" s="113">
        <v>99521.0</v>
      </c>
      <c r="F816" s="113">
        <v>1.0</v>
      </c>
      <c r="G816" s="113" t="e">
        <v>#N/A</v>
      </c>
      <c r="H816" s="10"/>
    </row>
    <row r="817">
      <c r="A817" s="109" t="s">
        <v>1943</v>
      </c>
      <c r="B817" s="110" t="s">
        <v>2904</v>
      </c>
      <c r="C817" s="111">
        <v>97010.0</v>
      </c>
      <c r="D817" s="112">
        <v>161501.0</v>
      </c>
      <c r="E817" s="113">
        <v>99521.0</v>
      </c>
      <c r="F817" s="113">
        <v>1.0</v>
      </c>
      <c r="G817" s="113" t="e">
        <v>#N/A</v>
      </c>
      <c r="H817" s="10"/>
    </row>
    <row r="818">
      <c r="A818" s="109" t="s">
        <v>498</v>
      </c>
      <c r="B818" s="110" t="s">
        <v>2904</v>
      </c>
      <c r="C818" s="111">
        <v>97010.0</v>
      </c>
      <c r="D818" s="112">
        <v>161501.0</v>
      </c>
      <c r="E818" s="113">
        <v>99521.0</v>
      </c>
      <c r="F818" s="113">
        <v>55.0</v>
      </c>
      <c r="G818" s="113">
        <v>1.0</v>
      </c>
      <c r="H818" s="10"/>
    </row>
    <row r="819">
      <c r="A819" s="109" t="s">
        <v>3775</v>
      </c>
      <c r="B819" s="110" t="s">
        <v>2904</v>
      </c>
      <c r="C819" s="111">
        <v>97010.0</v>
      </c>
      <c r="D819" s="112">
        <v>161501.0</v>
      </c>
      <c r="E819" s="113">
        <v>99521.0</v>
      </c>
      <c r="F819" s="113">
        <v>55.0</v>
      </c>
      <c r="G819" s="113" t="e">
        <v>#N/A</v>
      </c>
      <c r="H819" s="10"/>
    </row>
    <row r="820">
      <c r="A820" s="109" t="s">
        <v>500</v>
      </c>
      <c r="B820" s="110" t="s">
        <v>2904</v>
      </c>
      <c r="C820" s="111">
        <v>97010.0</v>
      </c>
      <c r="D820" s="112">
        <v>161501.0</v>
      </c>
      <c r="E820" s="113">
        <v>99521.0</v>
      </c>
      <c r="F820" s="113">
        <v>55.0</v>
      </c>
      <c r="G820" s="113">
        <v>1.0</v>
      </c>
      <c r="H820" s="10"/>
    </row>
    <row r="821">
      <c r="A821" s="109">
        <v>1615602.0</v>
      </c>
      <c r="B821" s="110">
        <v>3.0</v>
      </c>
      <c r="C821" s="111">
        <v>9890.0</v>
      </c>
      <c r="D821" s="112">
        <v>161516.0</v>
      </c>
      <c r="E821" s="113">
        <v>99560.0</v>
      </c>
      <c r="F821" s="113">
        <v>2.5</v>
      </c>
      <c r="G821" s="113">
        <v>63.0</v>
      </c>
      <c r="H821" s="10"/>
    </row>
    <row r="822">
      <c r="A822" s="109">
        <v>161755.0</v>
      </c>
      <c r="B822" s="110" t="s">
        <v>2904</v>
      </c>
      <c r="C822" s="111">
        <v>97010.0</v>
      </c>
      <c r="D822" s="112">
        <v>161701.0</v>
      </c>
      <c r="E822" s="113">
        <v>99521.0</v>
      </c>
      <c r="F822" s="113">
        <v>55.0</v>
      </c>
      <c r="G822" s="113" t="e">
        <v>#N/A</v>
      </c>
      <c r="H822" s="10"/>
    </row>
    <row r="823">
      <c r="A823" s="109">
        <v>162004.0</v>
      </c>
      <c r="B823" s="110">
        <v>1.0</v>
      </c>
      <c r="C823" s="111">
        <v>9919.0</v>
      </c>
      <c r="D823" s="112">
        <v>162401.0</v>
      </c>
      <c r="E823" s="113" t="e">
        <v>#N/A</v>
      </c>
      <c r="F823" s="113">
        <v>4.0</v>
      </c>
      <c r="G823" s="113" t="e">
        <v>#N/A</v>
      </c>
      <c r="H823" s="10"/>
    </row>
    <row r="824">
      <c r="A824" s="109">
        <v>162304.0</v>
      </c>
      <c r="B824" s="110">
        <v>1.0</v>
      </c>
      <c r="C824" s="111">
        <v>9919.0</v>
      </c>
      <c r="D824" s="112">
        <v>162401.0</v>
      </c>
      <c r="E824" s="113">
        <v>99590.0</v>
      </c>
      <c r="F824" s="113">
        <v>4.0</v>
      </c>
      <c r="G824" s="113" t="e">
        <v>#N/A</v>
      </c>
      <c r="H824" s="10"/>
    </row>
    <row r="825">
      <c r="A825" s="109">
        <v>162505.0</v>
      </c>
      <c r="B825" s="110">
        <v>5.0</v>
      </c>
      <c r="C825" s="111">
        <v>9837.0</v>
      </c>
      <c r="D825" s="112">
        <v>162401.0</v>
      </c>
      <c r="E825" s="113" t="e">
        <v>#N/A</v>
      </c>
      <c r="F825" s="113">
        <v>5.0</v>
      </c>
      <c r="G825" s="113">
        <v>36.0</v>
      </c>
      <c r="H825" s="10"/>
    </row>
    <row r="826">
      <c r="A826" s="109" t="s">
        <v>1962</v>
      </c>
      <c r="B826" s="110">
        <v>3.0</v>
      </c>
      <c r="C826" s="111">
        <v>9916.0</v>
      </c>
      <c r="D826" s="112">
        <v>162601.0</v>
      </c>
      <c r="E826" s="113">
        <v>99590.0</v>
      </c>
      <c r="F826" s="113">
        <v>1.0</v>
      </c>
      <c r="G826" s="113" t="e">
        <v>#N/A</v>
      </c>
      <c r="H826" s="10"/>
    </row>
    <row r="827">
      <c r="A827" s="109">
        <v>162604.0</v>
      </c>
      <c r="B827" s="110">
        <v>1.0</v>
      </c>
      <c r="C827" s="111">
        <v>9919.0</v>
      </c>
      <c r="D827" s="112">
        <v>162601.0</v>
      </c>
      <c r="E827" s="113">
        <v>99590.0</v>
      </c>
      <c r="F827" s="113">
        <v>4.0</v>
      </c>
      <c r="G827" s="113">
        <v>192.0</v>
      </c>
      <c r="H827" s="10"/>
    </row>
    <row r="828">
      <c r="A828" s="109" t="s">
        <v>3776</v>
      </c>
      <c r="B828" s="110">
        <v>1.0</v>
      </c>
      <c r="C828" s="111">
        <v>0.0</v>
      </c>
      <c r="D828" s="112">
        <v>162601.0</v>
      </c>
      <c r="E828" s="113">
        <v>99590.0</v>
      </c>
      <c r="F828" s="113">
        <v>4.0</v>
      </c>
      <c r="G828" s="113" t="e">
        <v>#N/A</v>
      </c>
      <c r="H828" s="10"/>
    </row>
    <row r="829">
      <c r="A829" s="109" t="s">
        <v>1965</v>
      </c>
      <c r="B829" s="110">
        <v>1.0</v>
      </c>
      <c r="C829" s="111">
        <v>9919.0</v>
      </c>
      <c r="D829" s="112">
        <v>162601.0</v>
      </c>
      <c r="E829" s="113">
        <v>99590.0</v>
      </c>
      <c r="F829" s="113">
        <v>1.0</v>
      </c>
      <c r="G829" s="113" t="e">
        <v>#N/A</v>
      </c>
      <c r="H829" s="10"/>
    </row>
    <row r="830">
      <c r="A830" s="109" t="s">
        <v>1968</v>
      </c>
      <c r="B830" s="110">
        <v>1.0</v>
      </c>
      <c r="C830" s="111">
        <v>9877.0</v>
      </c>
      <c r="D830" s="112">
        <v>162601.0</v>
      </c>
      <c r="E830" s="113">
        <v>99590.0</v>
      </c>
      <c r="F830" s="113">
        <v>1.0</v>
      </c>
      <c r="G830" s="113" t="e">
        <v>#N/A</v>
      </c>
      <c r="H830" s="10"/>
    </row>
    <row r="831">
      <c r="A831" s="109" t="s">
        <v>1970</v>
      </c>
      <c r="B831" s="110">
        <v>1.0</v>
      </c>
      <c r="C831" s="111">
        <v>9919.0</v>
      </c>
      <c r="D831" s="112">
        <v>162601.0</v>
      </c>
      <c r="E831" s="113">
        <v>99590.0</v>
      </c>
      <c r="F831" s="113">
        <v>1.0</v>
      </c>
      <c r="G831" s="113">
        <v>192.0</v>
      </c>
      <c r="H831" s="10"/>
    </row>
    <row r="832">
      <c r="A832" s="109" t="s">
        <v>1972</v>
      </c>
      <c r="B832" s="110">
        <v>1.0</v>
      </c>
      <c r="C832" s="111">
        <v>9919.0</v>
      </c>
      <c r="D832" s="112">
        <v>162601.0</v>
      </c>
      <c r="E832" s="113">
        <v>99590.0</v>
      </c>
      <c r="F832" s="113">
        <v>1.0</v>
      </c>
      <c r="G832" s="113" t="e">
        <v>#N/A</v>
      </c>
      <c r="H832" s="10"/>
    </row>
    <row r="833">
      <c r="A833" s="109" t="s">
        <v>2996</v>
      </c>
      <c r="B833" s="110">
        <v>1.0</v>
      </c>
      <c r="C833" s="111">
        <v>9919.0</v>
      </c>
      <c r="D833" s="112">
        <v>162601.0</v>
      </c>
      <c r="E833" s="113">
        <v>99590.0</v>
      </c>
      <c r="F833" s="113">
        <v>4.0</v>
      </c>
      <c r="G833" s="113" t="e">
        <v>#N/A</v>
      </c>
      <c r="H833" s="10"/>
    </row>
    <row r="834">
      <c r="A834" s="109" t="s">
        <v>1974</v>
      </c>
      <c r="B834" s="110">
        <v>5.0</v>
      </c>
      <c r="C834" s="111">
        <v>0.0</v>
      </c>
      <c r="D834" s="112">
        <v>162601.0</v>
      </c>
      <c r="E834" s="113">
        <v>99590.0</v>
      </c>
      <c r="F834" s="113">
        <v>1.0</v>
      </c>
      <c r="G834" s="113" t="e">
        <v>#N/A</v>
      </c>
      <c r="H834" s="10"/>
    </row>
    <row r="835">
      <c r="A835" s="109" t="s">
        <v>1976</v>
      </c>
      <c r="B835" s="110">
        <v>1.0</v>
      </c>
      <c r="C835" s="111">
        <v>99430.0</v>
      </c>
      <c r="D835" s="112">
        <v>162601.0</v>
      </c>
      <c r="E835" s="113">
        <v>99590.0</v>
      </c>
      <c r="F835" s="113">
        <v>1.0</v>
      </c>
      <c r="G835" s="113">
        <v>192.0</v>
      </c>
      <c r="H835" s="10"/>
    </row>
    <row r="836">
      <c r="A836" s="109" t="s">
        <v>1979</v>
      </c>
      <c r="B836" s="110">
        <v>1.0</v>
      </c>
      <c r="C836" s="111">
        <v>9919.0</v>
      </c>
      <c r="D836" s="112">
        <v>162601.0</v>
      </c>
      <c r="E836" s="113">
        <v>99590.0</v>
      </c>
      <c r="F836" s="113">
        <v>1.0</v>
      </c>
      <c r="G836" s="113" t="e">
        <v>#N/A</v>
      </c>
      <c r="H836" s="10"/>
    </row>
    <row r="837">
      <c r="A837" s="109" t="s">
        <v>1981</v>
      </c>
      <c r="B837" s="110">
        <v>1.0</v>
      </c>
      <c r="C837" s="111">
        <v>9877.0</v>
      </c>
      <c r="D837" s="112">
        <v>162601.0</v>
      </c>
      <c r="E837" s="113">
        <v>99590.0</v>
      </c>
      <c r="F837" s="113">
        <v>1.0</v>
      </c>
      <c r="G837" s="113">
        <v>192.0</v>
      </c>
      <c r="H837" s="10"/>
    </row>
    <row r="838">
      <c r="A838" s="109" t="s">
        <v>513</v>
      </c>
      <c r="B838" s="110">
        <v>1.0</v>
      </c>
      <c r="C838" s="111">
        <v>9919.0</v>
      </c>
      <c r="D838" s="112">
        <v>162601.0</v>
      </c>
      <c r="E838" s="113">
        <v>99590.0</v>
      </c>
      <c r="F838" s="113">
        <v>4.0</v>
      </c>
      <c r="G838" s="113">
        <v>48.0</v>
      </c>
      <c r="H838" s="10"/>
    </row>
    <row r="839">
      <c r="A839" s="109" t="s">
        <v>1983</v>
      </c>
      <c r="B839" s="110">
        <v>5.0</v>
      </c>
      <c r="C839" s="111" t="s">
        <v>3717</v>
      </c>
      <c r="D839" s="112">
        <v>162601.0</v>
      </c>
      <c r="E839" s="113">
        <v>98050.0</v>
      </c>
      <c r="F839" s="113">
        <v>5.0</v>
      </c>
      <c r="G839" s="113">
        <v>180.0</v>
      </c>
      <c r="H839" s="10"/>
    </row>
    <row r="840">
      <c r="A840" s="109" t="s">
        <v>1986</v>
      </c>
      <c r="B840" s="110">
        <v>5.0</v>
      </c>
      <c r="C840" s="111" t="s">
        <v>556</v>
      </c>
      <c r="D840" s="112">
        <v>162601.0</v>
      </c>
      <c r="E840" s="113">
        <v>98050.0</v>
      </c>
      <c r="F840" s="113">
        <v>5.0</v>
      </c>
      <c r="G840" s="113">
        <v>180.0</v>
      </c>
      <c r="H840" s="10"/>
    </row>
    <row r="841">
      <c r="A841" s="109" t="s">
        <v>1988</v>
      </c>
      <c r="B841" s="110">
        <v>5.0</v>
      </c>
      <c r="C841" s="111" t="s">
        <v>556</v>
      </c>
      <c r="D841" s="112">
        <v>162601.0</v>
      </c>
      <c r="E841" s="113">
        <v>98050.0</v>
      </c>
      <c r="F841" s="113">
        <v>5.0</v>
      </c>
      <c r="G841" s="113" t="e">
        <v>#N/A</v>
      </c>
      <c r="H841" s="10"/>
    </row>
    <row r="842">
      <c r="A842" s="109" t="s">
        <v>1990</v>
      </c>
      <c r="B842" s="110" t="s">
        <v>2904</v>
      </c>
      <c r="C842" s="111">
        <v>97500.0</v>
      </c>
      <c r="D842" s="112">
        <v>162601.0</v>
      </c>
      <c r="E842" s="113">
        <v>99521.0</v>
      </c>
      <c r="F842" s="113">
        <v>0.0</v>
      </c>
      <c r="G842" s="113">
        <v>30.0</v>
      </c>
      <c r="H842" s="10"/>
    </row>
    <row r="843">
      <c r="A843" s="109">
        <v>162655.0</v>
      </c>
      <c r="B843" s="110" t="s">
        <v>2904</v>
      </c>
      <c r="C843" s="111">
        <v>97010.0</v>
      </c>
      <c r="D843" s="112">
        <v>162601.0</v>
      </c>
      <c r="E843" s="113">
        <v>99521.0</v>
      </c>
      <c r="F843" s="113">
        <v>55.0</v>
      </c>
      <c r="G843" s="113" t="e">
        <v>#N/A</v>
      </c>
      <c r="H843" s="10"/>
    </row>
    <row r="844">
      <c r="A844" s="109" t="s">
        <v>3777</v>
      </c>
      <c r="B844" s="110" t="s">
        <v>2904</v>
      </c>
      <c r="C844" s="111">
        <v>97010.0</v>
      </c>
      <c r="D844" s="112">
        <v>162601.0</v>
      </c>
      <c r="E844" s="113">
        <v>99521.0</v>
      </c>
      <c r="F844" s="113">
        <v>55.0</v>
      </c>
      <c r="G844" s="113" t="e">
        <v>#N/A</v>
      </c>
      <c r="H844" s="10"/>
    </row>
    <row r="845">
      <c r="A845" s="109" t="s">
        <v>1995</v>
      </c>
      <c r="B845" s="110" t="s">
        <v>2904</v>
      </c>
      <c r="C845" s="111">
        <v>9703.0</v>
      </c>
      <c r="D845" s="112">
        <v>162601.0</v>
      </c>
      <c r="E845" s="113">
        <v>99521.0</v>
      </c>
      <c r="F845" s="113">
        <v>1.0</v>
      </c>
      <c r="G845" s="113">
        <v>55.0</v>
      </c>
      <c r="H845" s="10"/>
    </row>
    <row r="846">
      <c r="A846" s="109">
        <v>1628326.0</v>
      </c>
      <c r="B846" s="110">
        <v>2.0</v>
      </c>
      <c r="C846" s="111">
        <v>9869.0</v>
      </c>
      <c r="D846" s="112">
        <v>162401.0</v>
      </c>
      <c r="E846" s="113">
        <v>9962.0</v>
      </c>
      <c r="F846" s="113">
        <v>1.5</v>
      </c>
      <c r="G846" s="113">
        <v>600.0</v>
      </c>
      <c r="H846" s="10"/>
    </row>
    <row r="847">
      <c r="A847" s="109" t="s">
        <v>1998</v>
      </c>
      <c r="B847" s="110">
        <v>2.0</v>
      </c>
      <c r="C847" s="111">
        <v>9873.0</v>
      </c>
      <c r="D847" s="112">
        <v>162401.0</v>
      </c>
      <c r="E847" s="113">
        <v>9962.0</v>
      </c>
      <c r="F847" s="113">
        <v>0.25</v>
      </c>
      <c r="G847" s="113">
        <v>600.0</v>
      </c>
      <c r="H847" s="10"/>
    </row>
    <row r="848">
      <c r="A848" s="109" t="s">
        <v>2002</v>
      </c>
      <c r="B848" s="110">
        <v>2.0</v>
      </c>
      <c r="C848" s="111">
        <v>9869.0</v>
      </c>
      <c r="D848" s="112">
        <v>162401.0</v>
      </c>
      <c r="E848" s="113">
        <v>9962.0</v>
      </c>
      <c r="F848" s="113">
        <v>0.25</v>
      </c>
      <c r="G848" s="113">
        <v>600.0</v>
      </c>
      <c r="H848" s="10"/>
    </row>
    <row r="849">
      <c r="A849" s="109">
        <v>162904.0</v>
      </c>
      <c r="B849" s="110">
        <v>1.0</v>
      </c>
      <c r="C849" s="111">
        <v>9919.0</v>
      </c>
      <c r="D849" s="112">
        <v>162901.0</v>
      </c>
      <c r="E849" s="113">
        <v>99590.0</v>
      </c>
      <c r="F849" s="113">
        <v>4.0</v>
      </c>
      <c r="G849" s="113" t="e">
        <v>#N/A</v>
      </c>
      <c r="H849" s="10"/>
    </row>
    <row r="850">
      <c r="A850" s="109" t="s">
        <v>3778</v>
      </c>
      <c r="B850" s="110">
        <v>1.0</v>
      </c>
      <c r="C850" s="111">
        <v>9919.0</v>
      </c>
      <c r="D850" s="112">
        <v>162901.0</v>
      </c>
      <c r="E850" s="113">
        <v>99590.0</v>
      </c>
      <c r="F850" s="113">
        <v>4.0</v>
      </c>
      <c r="G850" s="113" t="e">
        <v>#N/A</v>
      </c>
      <c r="H850" s="10"/>
    </row>
    <row r="851">
      <c r="A851" s="109" t="s">
        <v>2005</v>
      </c>
      <c r="B851" s="110">
        <v>1.0</v>
      </c>
      <c r="C851" s="111">
        <v>9919.0</v>
      </c>
      <c r="D851" s="112">
        <v>162901.0</v>
      </c>
      <c r="E851" s="113">
        <v>99590.0</v>
      </c>
      <c r="F851" s="113">
        <v>4.0</v>
      </c>
      <c r="G851" s="113">
        <v>1.0</v>
      </c>
      <c r="H851" s="10"/>
    </row>
    <row r="852">
      <c r="A852" s="109" t="s">
        <v>2006</v>
      </c>
      <c r="B852" s="110">
        <v>1.0</v>
      </c>
      <c r="C852" s="111">
        <v>9877.0</v>
      </c>
      <c r="D852" s="112">
        <v>162901.0</v>
      </c>
      <c r="E852" s="113">
        <v>99590.0</v>
      </c>
      <c r="F852" s="113">
        <v>4.0</v>
      </c>
      <c r="G852" s="113" t="e">
        <v>#N/A</v>
      </c>
      <c r="H852" s="10"/>
    </row>
    <row r="853">
      <c r="A853" s="109">
        <v>162932.0</v>
      </c>
      <c r="B853" s="110">
        <v>2.0</v>
      </c>
      <c r="C853" s="111">
        <v>9875.0</v>
      </c>
      <c r="D853" s="112">
        <v>162901.0</v>
      </c>
      <c r="E853" s="113">
        <v>9962.0</v>
      </c>
      <c r="F853" s="113">
        <v>3.0</v>
      </c>
      <c r="G853" s="113" t="e">
        <v>#N/A</v>
      </c>
      <c r="H853" s="10"/>
    </row>
    <row r="854">
      <c r="A854" s="109" t="s">
        <v>2013</v>
      </c>
      <c r="B854" s="110">
        <v>2.0</v>
      </c>
      <c r="C854" s="111">
        <v>9902.0</v>
      </c>
      <c r="D854" s="112">
        <v>163001.0</v>
      </c>
      <c r="E854" s="113" t="e">
        <v>#N/A</v>
      </c>
      <c r="F854" s="113">
        <v>0.25</v>
      </c>
      <c r="G854" s="113">
        <v>660.0</v>
      </c>
      <c r="H854" s="10"/>
    </row>
    <row r="855">
      <c r="A855" s="109" t="s">
        <v>2015</v>
      </c>
      <c r="B855" s="110">
        <v>2.0</v>
      </c>
      <c r="C855" s="111">
        <v>9902.0</v>
      </c>
      <c r="D855" s="112">
        <v>163001.0</v>
      </c>
      <c r="E855" s="113" t="e">
        <v>#N/A</v>
      </c>
      <c r="F855" s="113">
        <v>3.0</v>
      </c>
      <c r="G855" s="113">
        <v>48.0</v>
      </c>
      <c r="H855" s="10"/>
    </row>
    <row r="856">
      <c r="A856" s="109">
        <v>163104.0</v>
      </c>
      <c r="B856" s="110">
        <v>3.0</v>
      </c>
      <c r="C856" s="111">
        <v>9900.0</v>
      </c>
      <c r="D856" s="112">
        <v>163101.0</v>
      </c>
      <c r="E856" s="113">
        <v>99590.0</v>
      </c>
      <c r="F856" s="113">
        <v>4.0</v>
      </c>
      <c r="G856" s="113">
        <v>192.0</v>
      </c>
      <c r="H856" s="10"/>
    </row>
    <row r="857">
      <c r="A857" s="109" t="s">
        <v>3779</v>
      </c>
      <c r="B857" s="110">
        <v>2.0</v>
      </c>
      <c r="C857" s="111">
        <v>9875.0</v>
      </c>
      <c r="D857" s="112">
        <v>163101.0</v>
      </c>
      <c r="E857" s="113" t="e">
        <v>#N/A</v>
      </c>
      <c r="F857" s="113">
        <v>3.0</v>
      </c>
      <c r="G857" s="113" t="e">
        <v>#N/A</v>
      </c>
      <c r="H857" s="10"/>
    </row>
    <row r="858">
      <c r="A858" s="109">
        <v>163204.0</v>
      </c>
      <c r="B858" s="110">
        <v>1.0</v>
      </c>
      <c r="C858" s="111">
        <v>99430.0</v>
      </c>
      <c r="D858" s="112">
        <v>163201.0</v>
      </c>
      <c r="E858" s="113">
        <v>99560.0</v>
      </c>
      <c r="F858" s="113">
        <v>4.0</v>
      </c>
      <c r="G858" s="113">
        <v>192.0</v>
      </c>
      <c r="H858" s="10"/>
    </row>
    <row r="859">
      <c r="A859" s="109" t="s">
        <v>2017</v>
      </c>
      <c r="B859" s="110">
        <v>1.0</v>
      </c>
      <c r="C859" s="111">
        <v>9943.0</v>
      </c>
      <c r="D859" s="112">
        <v>163201.0</v>
      </c>
      <c r="E859" s="113">
        <v>99560.0</v>
      </c>
      <c r="F859" s="113">
        <v>1.0</v>
      </c>
      <c r="G859" s="113">
        <v>192.0</v>
      </c>
      <c r="H859" s="10"/>
    </row>
    <row r="860">
      <c r="A860" s="109">
        <v>163255.0</v>
      </c>
      <c r="B860" s="110" t="s">
        <v>2904</v>
      </c>
      <c r="C860" s="111">
        <v>97010.0</v>
      </c>
      <c r="D860" s="112">
        <v>163201.0</v>
      </c>
      <c r="E860" s="113">
        <v>99521.0</v>
      </c>
      <c r="F860" s="113">
        <v>55.0</v>
      </c>
      <c r="G860" s="113" t="e">
        <v>#N/A</v>
      </c>
      <c r="H860" s="10"/>
    </row>
    <row r="861">
      <c r="A861" s="109" t="s">
        <v>2021</v>
      </c>
      <c r="B861" s="110" t="s">
        <v>2904</v>
      </c>
      <c r="C861" s="111">
        <v>97010.0</v>
      </c>
      <c r="D861" s="112">
        <v>163201.0</v>
      </c>
      <c r="E861" s="113">
        <v>99521.0</v>
      </c>
      <c r="F861" s="113">
        <v>55.0</v>
      </c>
      <c r="G861" s="113" t="e">
        <v>#N/A</v>
      </c>
      <c r="H861" s="10"/>
    </row>
    <row r="862">
      <c r="A862" s="109" t="s">
        <v>2023</v>
      </c>
      <c r="B862" s="110" t="s">
        <v>2904</v>
      </c>
      <c r="C862" s="111">
        <v>97010.0</v>
      </c>
      <c r="D862" s="112">
        <v>163201.0</v>
      </c>
      <c r="E862" s="113">
        <v>99521.0</v>
      </c>
      <c r="F862" s="113">
        <v>55.0</v>
      </c>
      <c r="G862" s="113" t="e">
        <v>#N/A</v>
      </c>
      <c r="H862" s="10"/>
    </row>
    <row r="863">
      <c r="A863" s="109" t="s">
        <v>2025</v>
      </c>
      <c r="B863" s="110">
        <v>1.0</v>
      </c>
      <c r="C863" s="111">
        <v>9919.0</v>
      </c>
      <c r="D863" s="112" t="s">
        <v>2026</v>
      </c>
      <c r="E863" s="113">
        <v>99560.0</v>
      </c>
      <c r="F863" s="113">
        <v>1.0</v>
      </c>
      <c r="G863" s="113">
        <v>192.0</v>
      </c>
      <c r="H863" s="10"/>
    </row>
    <row r="864">
      <c r="A864" s="109">
        <v>163804.0</v>
      </c>
      <c r="B864" s="110">
        <v>1.0</v>
      </c>
      <c r="C864" s="111">
        <v>9919.0</v>
      </c>
      <c r="D864" s="112">
        <v>163801.0</v>
      </c>
      <c r="E864" s="113">
        <v>99560.0</v>
      </c>
      <c r="F864" s="113">
        <v>4.0</v>
      </c>
      <c r="G864" s="113">
        <v>192.0</v>
      </c>
      <c r="H864" s="10"/>
    </row>
    <row r="865">
      <c r="A865" s="109">
        <v>163855.0</v>
      </c>
      <c r="B865" s="110" t="s">
        <v>2904</v>
      </c>
      <c r="C865" s="111">
        <v>97010.0</v>
      </c>
      <c r="D865" s="112">
        <v>163801.0</v>
      </c>
      <c r="E865" s="113">
        <v>99521.0</v>
      </c>
      <c r="F865" s="113">
        <v>55.0</v>
      </c>
      <c r="G865" s="113" t="e">
        <v>#N/A</v>
      </c>
      <c r="H865" s="10"/>
    </row>
    <row r="866">
      <c r="A866" s="109">
        <v>163904.0</v>
      </c>
      <c r="B866" s="110">
        <v>1.0</v>
      </c>
      <c r="C866" s="111">
        <v>9919.0</v>
      </c>
      <c r="D866" s="112">
        <v>163801.0</v>
      </c>
      <c r="E866" s="113">
        <v>99560.0</v>
      </c>
      <c r="F866" s="113">
        <v>4.0</v>
      </c>
      <c r="G866" s="113" t="e">
        <v>#N/A</v>
      </c>
      <c r="H866" s="10"/>
    </row>
    <row r="867">
      <c r="A867" s="109">
        <v>163955.0</v>
      </c>
      <c r="B867" s="110" t="s">
        <v>2904</v>
      </c>
      <c r="C867" s="111">
        <v>9703.0</v>
      </c>
      <c r="D867" s="112">
        <v>163801.0</v>
      </c>
      <c r="E867" s="113">
        <v>99521.0</v>
      </c>
      <c r="F867" s="113">
        <v>55.0</v>
      </c>
      <c r="G867" s="113" t="e">
        <v>#N/A</v>
      </c>
      <c r="H867" s="10"/>
    </row>
    <row r="868">
      <c r="A868" s="109" t="s">
        <v>2028</v>
      </c>
      <c r="B868" s="110">
        <v>2.0</v>
      </c>
      <c r="C868" s="111">
        <v>98680.0</v>
      </c>
      <c r="D868" s="112">
        <v>164101.0</v>
      </c>
      <c r="E868" s="113">
        <v>99580.0</v>
      </c>
      <c r="F868" s="113">
        <v>1.0</v>
      </c>
      <c r="G868" s="113" t="e">
        <v>#N/A</v>
      </c>
      <c r="H868" s="10"/>
    </row>
    <row r="869">
      <c r="A869" s="109">
        <v>164105.0</v>
      </c>
      <c r="B869" s="110">
        <v>5.0</v>
      </c>
      <c r="C869" s="111" t="s">
        <v>556</v>
      </c>
      <c r="D869" s="112">
        <v>164101.0</v>
      </c>
      <c r="E869" s="113">
        <v>98050.0</v>
      </c>
      <c r="F869" s="113">
        <v>5.0</v>
      </c>
      <c r="G869" s="113" t="e">
        <v>#N/A</v>
      </c>
      <c r="H869" s="10"/>
    </row>
    <row r="870">
      <c r="A870" s="109">
        <v>164155.0</v>
      </c>
      <c r="B870" s="110" t="s">
        <v>2904</v>
      </c>
      <c r="C870" s="111">
        <v>97010.0</v>
      </c>
      <c r="D870" s="112">
        <v>164101.0</v>
      </c>
      <c r="E870" s="113">
        <v>99521.0</v>
      </c>
      <c r="F870" s="113">
        <v>55.0</v>
      </c>
      <c r="G870" s="113">
        <v>55.0</v>
      </c>
      <c r="H870" s="10"/>
    </row>
    <row r="871">
      <c r="A871" s="109">
        <v>1.6430216E7</v>
      </c>
      <c r="B871" s="110">
        <v>3.0</v>
      </c>
      <c r="C871" s="111">
        <v>9900.0</v>
      </c>
      <c r="D871" s="112">
        <v>164301.0</v>
      </c>
      <c r="E871" s="113">
        <v>99590.0</v>
      </c>
      <c r="F871" s="113">
        <v>3.0</v>
      </c>
      <c r="G871" s="113">
        <v>1.0</v>
      </c>
      <c r="H871" s="10"/>
    </row>
    <row r="872">
      <c r="A872" s="109" t="s">
        <v>3780</v>
      </c>
      <c r="B872" s="110">
        <v>2.0</v>
      </c>
      <c r="C872" s="111">
        <v>9875.0</v>
      </c>
      <c r="D872" s="112">
        <v>164301.0</v>
      </c>
      <c r="E872" s="113" t="e">
        <v>#N/A</v>
      </c>
      <c r="F872" s="113">
        <v>2.0</v>
      </c>
      <c r="G872" s="113" t="e">
        <v>#N/A</v>
      </c>
      <c r="H872" s="10"/>
    </row>
    <row r="873">
      <c r="A873" s="109" t="s">
        <v>3004</v>
      </c>
      <c r="B873" s="110">
        <v>1.0</v>
      </c>
      <c r="C873" s="111">
        <v>9919.0</v>
      </c>
      <c r="D873" s="112">
        <v>164301.0</v>
      </c>
      <c r="E873" s="113">
        <v>99590.0</v>
      </c>
      <c r="F873" s="113">
        <v>4.0</v>
      </c>
      <c r="G873" s="113" t="e">
        <v>#N/A</v>
      </c>
      <c r="H873" s="10"/>
    </row>
    <row r="874">
      <c r="A874" s="109">
        <v>164332.0</v>
      </c>
      <c r="B874" s="110">
        <v>2.0</v>
      </c>
      <c r="C874" s="111">
        <v>9870.0</v>
      </c>
      <c r="D874" s="112">
        <v>164301.0</v>
      </c>
      <c r="E874" s="113">
        <v>9962.0</v>
      </c>
      <c r="F874" s="113">
        <v>3.0</v>
      </c>
      <c r="G874" s="113">
        <v>528.0</v>
      </c>
      <c r="H874" s="10"/>
    </row>
    <row r="875">
      <c r="A875" s="109">
        <v>1643321.0</v>
      </c>
      <c r="B875" s="110">
        <v>2.0</v>
      </c>
      <c r="C875" s="111">
        <v>9904.0</v>
      </c>
      <c r="D875" s="112">
        <v>164301.0</v>
      </c>
      <c r="E875" s="113" t="e">
        <v>#N/A</v>
      </c>
      <c r="F875" s="113">
        <v>3.0</v>
      </c>
      <c r="G875" s="113" t="e">
        <v>#N/A</v>
      </c>
      <c r="H875" s="10"/>
    </row>
    <row r="876">
      <c r="A876" s="109" t="s">
        <v>3781</v>
      </c>
      <c r="B876" s="110">
        <v>2.0</v>
      </c>
      <c r="C876" s="111">
        <v>9875.0</v>
      </c>
      <c r="D876" s="112">
        <v>164301.0</v>
      </c>
      <c r="E876" s="113">
        <v>9962.0</v>
      </c>
      <c r="F876" s="113">
        <v>1.5</v>
      </c>
      <c r="G876" s="113" t="e">
        <v>#N/A</v>
      </c>
      <c r="H876" s="10"/>
    </row>
    <row r="877">
      <c r="A877" s="109" t="s">
        <v>2032</v>
      </c>
      <c r="B877" s="110">
        <v>2.0</v>
      </c>
      <c r="C877" s="111">
        <v>9875.0</v>
      </c>
      <c r="D877" s="112">
        <v>164301.0</v>
      </c>
      <c r="E877" s="113">
        <v>9962.0</v>
      </c>
      <c r="F877" s="113">
        <v>0.25</v>
      </c>
      <c r="G877" s="113" t="e">
        <v>#N/A</v>
      </c>
      <c r="H877" s="10"/>
    </row>
    <row r="878">
      <c r="A878" s="109" t="s">
        <v>2034</v>
      </c>
      <c r="B878" s="110">
        <v>2.0</v>
      </c>
      <c r="C878" s="111">
        <v>9875.0</v>
      </c>
      <c r="D878" s="112">
        <v>164301.0</v>
      </c>
      <c r="E878" s="113" t="e">
        <v>#N/A</v>
      </c>
      <c r="F878" s="113">
        <v>3.0</v>
      </c>
      <c r="G878" s="113" t="e">
        <v>#N/A</v>
      </c>
      <c r="H878" s="10"/>
    </row>
    <row r="879">
      <c r="A879" s="109" t="s">
        <v>2037</v>
      </c>
      <c r="B879" s="110">
        <v>2.0</v>
      </c>
      <c r="C879" s="111">
        <v>9875.0</v>
      </c>
      <c r="D879" s="112">
        <v>164301.0</v>
      </c>
      <c r="E879" s="113">
        <v>9962.0</v>
      </c>
      <c r="F879" s="113">
        <v>0.25</v>
      </c>
      <c r="G879" s="113">
        <v>660.0</v>
      </c>
      <c r="H879" s="10"/>
    </row>
    <row r="880">
      <c r="A880" s="109" t="s">
        <v>540</v>
      </c>
      <c r="B880" s="110">
        <v>2.0</v>
      </c>
      <c r="C880" s="111">
        <v>9870.0</v>
      </c>
      <c r="D880" s="112">
        <v>164301.0</v>
      </c>
      <c r="E880" s="113">
        <v>9962.0</v>
      </c>
      <c r="F880" s="113">
        <v>3.0</v>
      </c>
      <c r="G880" s="113">
        <v>55.0</v>
      </c>
      <c r="H880" s="10"/>
    </row>
    <row r="881">
      <c r="A881" s="109" t="s">
        <v>2043</v>
      </c>
      <c r="B881" s="110">
        <v>2.0</v>
      </c>
      <c r="C881" s="111">
        <v>9875.0</v>
      </c>
      <c r="D881" s="112">
        <v>164301.0</v>
      </c>
      <c r="E881" s="113">
        <v>9962.0</v>
      </c>
      <c r="F881" s="113">
        <v>3.0</v>
      </c>
      <c r="G881" s="113" t="e">
        <v>#N/A</v>
      </c>
      <c r="H881" s="10"/>
    </row>
    <row r="882">
      <c r="A882" s="109" t="s">
        <v>2041</v>
      </c>
      <c r="B882" s="110">
        <v>2.0</v>
      </c>
      <c r="C882" s="111">
        <v>9875.0</v>
      </c>
      <c r="D882" s="112">
        <v>164301.0</v>
      </c>
      <c r="E882" s="113">
        <v>9962.0</v>
      </c>
      <c r="F882" s="113">
        <v>0.25</v>
      </c>
      <c r="G882" s="113" t="e">
        <v>#N/A</v>
      </c>
      <c r="H882" s="10"/>
    </row>
    <row r="883">
      <c r="A883" s="109" t="s">
        <v>3012</v>
      </c>
      <c r="B883" s="110">
        <v>2.0</v>
      </c>
      <c r="C883" s="111">
        <v>9870.0</v>
      </c>
      <c r="D883" s="112">
        <v>164301.0</v>
      </c>
      <c r="E883" s="113" t="e">
        <v>#N/A</v>
      </c>
      <c r="F883" s="113">
        <v>0.25</v>
      </c>
      <c r="G883" s="113">
        <v>660.0</v>
      </c>
      <c r="H883" s="10"/>
    </row>
    <row r="884">
      <c r="A884" s="109" t="s">
        <v>536</v>
      </c>
      <c r="B884" s="110">
        <v>2.0</v>
      </c>
      <c r="C884" s="111">
        <v>9875.0</v>
      </c>
      <c r="D884" s="112">
        <v>164301.0</v>
      </c>
      <c r="E884" s="113" t="e">
        <v>#N/A</v>
      </c>
      <c r="F884" s="114">
        <v>3.0</v>
      </c>
      <c r="G884" s="113">
        <v>55.0</v>
      </c>
      <c r="H884" s="10"/>
    </row>
    <row r="885">
      <c r="A885" s="109" t="s">
        <v>3782</v>
      </c>
      <c r="B885" s="110">
        <v>2.0</v>
      </c>
      <c r="C885" s="111">
        <v>98680.0</v>
      </c>
      <c r="D885" s="112">
        <v>164301.0</v>
      </c>
      <c r="E885" s="113">
        <v>99580.0</v>
      </c>
      <c r="F885" s="114">
        <v>3.0</v>
      </c>
      <c r="G885" s="113">
        <v>50.0</v>
      </c>
      <c r="H885" s="10"/>
    </row>
    <row r="886">
      <c r="A886" s="109" t="s">
        <v>2048</v>
      </c>
      <c r="B886" s="110">
        <v>2.0</v>
      </c>
      <c r="C886" s="111">
        <v>9875.0</v>
      </c>
      <c r="D886" s="112">
        <v>164301.0</v>
      </c>
      <c r="E886" s="113" t="e">
        <v>#N/A</v>
      </c>
      <c r="F886" s="113">
        <v>0.25</v>
      </c>
      <c r="G886" s="113">
        <v>660.0</v>
      </c>
      <c r="H886" s="10"/>
    </row>
    <row r="887">
      <c r="A887" s="109" t="s">
        <v>2060</v>
      </c>
      <c r="B887" s="110">
        <v>2.0</v>
      </c>
      <c r="C887" s="111">
        <v>9875.0</v>
      </c>
      <c r="D887" s="112">
        <v>164301.0</v>
      </c>
      <c r="E887" s="113">
        <v>9962.0</v>
      </c>
      <c r="F887" s="113">
        <v>0.25</v>
      </c>
      <c r="G887" s="113" t="e">
        <v>#N/A</v>
      </c>
      <c r="H887" s="10"/>
    </row>
    <row r="888">
      <c r="A888" s="109" t="s">
        <v>3783</v>
      </c>
      <c r="B888" s="110">
        <v>2.0</v>
      </c>
      <c r="C888" s="111">
        <v>9875.0</v>
      </c>
      <c r="D888" s="112">
        <v>164301.0</v>
      </c>
      <c r="E888" s="113" t="e">
        <v>#N/A</v>
      </c>
      <c r="F888" s="114">
        <v>3.0</v>
      </c>
      <c r="G888" s="113">
        <v>50.0</v>
      </c>
      <c r="H888" s="10"/>
    </row>
    <row r="889">
      <c r="A889" s="109" t="s">
        <v>2047</v>
      </c>
      <c r="B889" s="110">
        <v>2.0</v>
      </c>
      <c r="C889" s="111">
        <v>9875.0</v>
      </c>
      <c r="D889" s="112">
        <v>164301.0</v>
      </c>
      <c r="E889" s="113" t="e">
        <v>#N/A</v>
      </c>
      <c r="F889" s="113">
        <v>3.0</v>
      </c>
      <c r="G889" s="113">
        <v>55.0</v>
      </c>
      <c r="H889" s="10"/>
    </row>
    <row r="890">
      <c r="A890" s="109" t="s">
        <v>2062</v>
      </c>
      <c r="B890" s="110">
        <v>2.0</v>
      </c>
      <c r="C890" s="111">
        <v>9875.0</v>
      </c>
      <c r="D890" s="112">
        <v>164301.0</v>
      </c>
      <c r="E890" s="113">
        <v>9962.0</v>
      </c>
      <c r="F890" s="113">
        <v>0.25</v>
      </c>
      <c r="G890" s="113" t="e">
        <v>#N/A</v>
      </c>
      <c r="H890" s="10"/>
    </row>
    <row r="891">
      <c r="A891" s="109" t="s">
        <v>534</v>
      </c>
      <c r="B891" s="110">
        <v>2.0</v>
      </c>
      <c r="C891" s="111">
        <v>9875.0</v>
      </c>
      <c r="D891" s="112">
        <v>164301.0</v>
      </c>
      <c r="E891" s="113">
        <v>9962.0</v>
      </c>
      <c r="F891" s="114">
        <v>3.0</v>
      </c>
      <c r="G891" s="113">
        <v>55.0</v>
      </c>
      <c r="H891" s="10"/>
    </row>
    <row r="892">
      <c r="A892" s="109" t="s">
        <v>2066</v>
      </c>
      <c r="B892" s="110">
        <v>2.0</v>
      </c>
      <c r="C892" s="111">
        <v>9875.0</v>
      </c>
      <c r="D892" s="112">
        <v>164301.0</v>
      </c>
      <c r="E892" s="113">
        <v>9962.0</v>
      </c>
      <c r="F892" s="113">
        <v>0.25</v>
      </c>
      <c r="G892" s="113" t="e">
        <v>#N/A</v>
      </c>
      <c r="H892" s="10"/>
    </row>
    <row r="893">
      <c r="A893" s="109" t="s">
        <v>3784</v>
      </c>
      <c r="B893" s="110">
        <v>2.0</v>
      </c>
      <c r="C893" s="111">
        <v>9875.0</v>
      </c>
      <c r="D893" s="112">
        <v>164301.0</v>
      </c>
      <c r="E893" s="113">
        <v>9962.0</v>
      </c>
      <c r="F893" s="114">
        <v>3.0</v>
      </c>
      <c r="G893" s="113">
        <v>50.0</v>
      </c>
      <c r="H893" s="10"/>
    </row>
    <row r="894">
      <c r="A894" s="109" t="s">
        <v>2068</v>
      </c>
      <c r="B894" s="110">
        <v>2.0</v>
      </c>
      <c r="C894" s="111">
        <v>9875.0</v>
      </c>
      <c r="D894" s="112">
        <v>164301.0</v>
      </c>
      <c r="E894" s="113">
        <v>9962.0</v>
      </c>
      <c r="F894" s="113">
        <v>0.25</v>
      </c>
      <c r="G894" s="113" t="e">
        <v>#N/A</v>
      </c>
      <c r="H894" s="10"/>
    </row>
    <row r="895">
      <c r="A895" s="109" t="s">
        <v>2070</v>
      </c>
      <c r="B895" s="110">
        <v>2.0</v>
      </c>
      <c r="C895" s="111">
        <v>9875.0</v>
      </c>
      <c r="D895" s="112">
        <v>164301.0</v>
      </c>
      <c r="E895" s="113">
        <v>9962.0</v>
      </c>
      <c r="F895" s="113">
        <v>0.25</v>
      </c>
      <c r="G895" s="113" t="e">
        <v>#N/A</v>
      </c>
      <c r="H895" s="10"/>
    </row>
    <row r="896">
      <c r="A896" s="109" t="s">
        <v>2072</v>
      </c>
      <c r="B896" s="110">
        <v>2.0</v>
      </c>
      <c r="C896" s="111">
        <v>9870.0</v>
      </c>
      <c r="D896" s="112">
        <v>164301.0</v>
      </c>
      <c r="E896" s="113">
        <v>9962.0</v>
      </c>
      <c r="F896" s="113">
        <v>0.25</v>
      </c>
      <c r="G896" s="113">
        <v>660.0</v>
      </c>
      <c r="H896" s="10"/>
    </row>
    <row r="897">
      <c r="A897" s="109" t="s">
        <v>2074</v>
      </c>
      <c r="B897" s="110">
        <v>2.0</v>
      </c>
      <c r="C897" s="111">
        <v>9875.0</v>
      </c>
      <c r="D897" s="112">
        <v>164301.0</v>
      </c>
      <c r="E897" s="113">
        <v>9962.0</v>
      </c>
      <c r="F897" s="113">
        <v>3.0</v>
      </c>
      <c r="G897" s="113" t="e">
        <v>#N/A</v>
      </c>
      <c r="H897" s="10"/>
    </row>
    <row r="898">
      <c r="A898" s="109" t="s">
        <v>2076</v>
      </c>
      <c r="B898" s="110">
        <v>2.0</v>
      </c>
      <c r="C898" s="111">
        <v>9875.0</v>
      </c>
      <c r="D898" s="112">
        <v>164301.0</v>
      </c>
      <c r="E898" s="113">
        <v>9962.0</v>
      </c>
      <c r="F898" s="113">
        <v>0.25</v>
      </c>
      <c r="G898" s="113" t="e">
        <v>#N/A</v>
      </c>
      <c r="H898" s="10"/>
    </row>
    <row r="899">
      <c r="A899" s="109" t="s">
        <v>3785</v>
      </c>
      <c r="B899" s="110">
        <v>2.0</v>
      </c>
      <c r="C899" s="111">
        <v>9902.0</v>
      </c>
      <c r="D899" s="112">
        <v>164301.0</v>
      </c>
      <c r="E899" s="113" t="e">
        <v>#N/A</v>
      </c>
      <c r="F899" s="114">
        <v>3.0</v>
      </c>
      <c r="G899" s="113">
        <v>50.0</v>
      </c>
      <c r="H899" s="10"/>
    </row>
    <row r="900">
      <c r="A900" s="109" t="s">
        <v>3786</v>
      </c>
      <c r="B900" s="110" t="s">
        <v>2904</v>
      </c>
      <c r="C900" s="111">
        <v>97010.0</v>
      </c>
      <c r="D900" s="112">
        <v>164301.0</v>
      </c>
      <c r="E900" s="113">
        <v>99521.0</v>
      </c>
      <c r="F900" s="113" t="e">
        <v>#N/A</v>
      </c>
      <c r="G900" s="113" t="e">
        <v>#N/A</v>
      </c>
      <c r="H900" s="10"/>
    </row>
    <row r="901">
      <c r="A901" s="109" t="s">
        <v>2078</v>
      </c>
      <c r="B901" s="110" t="s">
        <v>2904</v>
      </c>
      <c r="C901" s="111">
        <v>97010.0</v>
      </c>
      <c r="D901" s="112">
        <v>164301.0</v>
      </c>
      <c r="E901" s="113">
        <v>99521.0</v>
      </c>
      <c r="F901" s="113">
        <v>55.0</v>
      </c>
      <c r="G901" s="113" t="e">
        <v>#N/A</v>
      </c>
      <c r="H901" s="10"/>
    </row>
    <row r="902">
      <c r="A902" s="109" t="s">
        <v>2052</v>
      </c>
      <c r="B902" s="110">
        <v>2.0</v>
      </c>
      <c r="C902" s="111">
        <v>9875.0</v>
      </c>
      <c r="D902" s="112">
        <v>164301.0</v>
      </c>
      <c r="E902" s="113" t="e">
        <v>#N/A</v>
      </c>
      <c r="F902" s="113">
        <v>0.0</v>
      </c>
      <c r="G902" s="113" t="e">
        <v>#N/A</v>
      </c>
      <c r="H902" s="10"/>
    </row>
    <row r="903">
      <c r="A903" s="109">
        <v>164404.0</v>
      </c>
      <c r="B903" s="110">
        <v>1.0</v>
      </c>
      <c r="C903" s="111">
        <v>9919.0</v>
      </c>
      <c r="D903" s="112">
        <v>143201.0</v>
      </c>
      <c r="E903" s="113">
        <v>99590.0</v>
      </c>
      <c r="F903" s="113" t="e">
        <v>#N/A</v>
      </c>
      <c r="G903" s="113">
        <v>192.0</v>
      </c>
      <c r="H903" s="10"/>
    </row>
    <row r="904">
      <c r="A904" s="109">
        <v>164455.0</v>
      </c>
      <c r="B904" s="110" t="s">
        <v>2904</v>
      </c>
      <c r="C904" s="111">
        <v>97010.0</v>
      </c>
      <c r="D904" s="112">
        <v>143201.0</v>
      </c>
      <c r="E904" s="113">
        <v>99521.0</v>
      </c>
      <c r="F904" s="113" t="e">
        <v>#N/A</v>
      </c>
      <c r="G904" s="113" t="e">
        <v>#N/A</v>
      </c>
      <c r="H904" s="10"/>
    </row>
    <row r="905">
      <c r="A905" s="109" t="s">
        <v>2080</v>
      </c>
      <c r="B905" s="110">
        <v>3.0</v>
      </c>
      <c r="C905" s="111">
        <v>98710.0</v>
      </c>
      <c r="D905" s="112">
        <v>143201.0</v>
      </c>
      <c r="E905" s="113">
        <v>99590.0</v>
      </c>
      <c r="F905" s="113">
        <v>0.5</v>
      </c>
      <c r="G905" s="113">
        <v>400.0</v>
      </c>
      <c r="H905" s="10"/>
    </row>
    <row r="906">
      <c r="A906" s="109">
        <v>164504.0</v>
      </c>
      <c r="B906" s="110">
        <v>1.0</v>
      </c>
      <c r="C906" s="111">
        <v>9919.0</v>
      </c>
      <c r="D906" s="112">
        <v>164101.0</v>
      </c>
      <c r="E906" s="113">
        <v>99590.0</v>
      </c>
      <c r="F906" s="113" t="e">
        <v>#N/A</v>
      </c>
      <c r="G906" s="113">
        <v>192.0</v>
      </c>
      <c r="H906" s="10"/>
    </row>
    <row r="907">
      <c r="A907" s="109">
        <v>164505.0</v>
      </c>
      <c r="B907" s="110">
        <v>5.0</v>
      </c>
      <c r="C907" s="111" t="s">
        <v>556</v>
      </c>
      <c r="D907" s="112">
        <v>164101.0</v>
      </c>
      <c r="E907" s="113">
        <v>98050.0</v>
      </c>
      <c r="F907" s="113" t="e">
        <v>#N/A</v>
      </c>
      <c r="G907" s="113" t="e">
        <v>#N/A</v>
      </c>
      <c r="H907" s="10"/>
    </row>
    <row r="908">
      <c r="A908" s="109">
        <v>164532.0</v>
      </c>
      <c r="B908" s="110">
        <v>2.0</v>
      </c>
      <c r="C908" s="111">
        <v>9875.0</v>
      </c>
      <c r="D908" s="112">
        <v>164101.0</v>
      </c>
      <c r="E908" s="113">
        <v>99580.0</v>
      </c>
      <c r="F908" s="114">
        <v>3.0</v>
      </c>
      <c r="G908" s="113">
        <v>44.0</v>
      </c>
      <c r="H908" s="10"/>
    </row>
    <row r="909">
      <c r="A909" s="109" t="s">
        <v>2082</v>
      </c>
      <c r="B909" s="110">
        <v>2.0</v>
      </c>
      <c r="C909" s="111">
        <v>98680.0</v>
      </c>
      <c r="D909" s="112">
        <v>164101.0</v>
      </c>
      <c r="E909" s="113">
        <v>99580.0</v>
      </c>
      <c r="F909" s="113">
        <v>3.0</v>
      </c>
      <c r="G909" s="113" t="e">
        <v>#N/A</v>
      </c>
      <c r="H909" s="10"/>
    </row>
    <row r="910">
      <c r="A910" s="109">
        <v>165504.0</v>
      </c>
      <c r="B910" s="110">
        <v>1.0</v>
      </c>
      <c r="C910" s="111">
        <v>9919.0</v>
      </c>
      <c r="D910" s="112">
        <v>165501.0</v>
      </c>
      <c r="E910" s="113">
        <v>99560.0</v>
      </c>
      <c r="F910" s="113" t="e">
        <v>#N/A</v>
      </c>
      <c r="G910" s="113">
        <v>192.0</v>
      </c>
      <c r="H910" s="10"/>
    </row>
    <row r="911">
      <c r="A911" s="109" t="s">
        <v>3787</v>
      </c>
      <c r="B911" s="110">
        <v>1.0</v>
      </c>
      <c r="C911" s="111">
        <v>9919.0</v>
      </c>
      <c r="D911" s="112">
        <v>165501.0</v>
      </c>
      <c r="E911" s="113">
        <v>99560.0</v>
      </c>
      <c r="F911" s="113" t="e">
        <v>#N/A</v>
      </c>
      <c r="G911" s="113" t="e">
        <v>#N/A</v>
      </c>
      <c r="H911" s="10"/>
    </row>
    <row r="912">
      <c r="A912" s="109">
        <v>165505.0</v>
      </c>
      <c r="B912" s="110">
        <v>5.0</v>
      </c>
      <c r="C912" s="111" t="s">
        <v>556</v>
      </c>
      <c r="D912" s="112">
        <v>165501.0</v>
      </c>
      <c r="E912" s="113" t="s">
        <v>565</v>
      </c>
      <c r="F912" s="113" t="e">
        <v>#N/A</v>
      </c>
      <c r="G912" s="113" t="e">
        <v>#N/A</v>
      </c>
      <c r="H912" s="10"/>
    </row>
    <row r="913">
      <c r="A913" s="109">
        <v>165555.0</v>
      </c>
      <c r="B913" s="110" t="s">
        <v>2904</v>
      </c>
      <c r="C913" s="111">
        <v>97010.0</v>
      </c>
      <c r="D913" s="112">
        <v>165501.0</v>
      </c>
      <c r="E913" s="113">
        <v>99521.0</v>
      </c>
      <c r="F913" s="113" t="e">
        <v>#N/A</v>
      </c>
      <c r="G913" s="113">
        <v>1.0</v>
      </c>
      <c r="H913" s="10"/>
    </row>
    <row r="914">
      <c r="A914" s="109" t="s">
        <v>3788</v>
      </c>
      <c r="B914" s="110" t="s">
        <v>2904</v>
      </c>
      <c r="C914" s="111">
        <v>97010.0</v>
      </c>
      <c r="D914" s="112">
        <v>165501.0</v>
      </c>
      <c r="E914" s="113">
        <v>99521.0</v>
      </c>
      <c r="F914" s="113" t="e">
        <v>#N/A</v>
      </c>
      <c r="G914" s="113" t="e">
        <v>#N/A</v>
      </c>
      <c r="H914" s="10"/>
    </row>
    <row r="915">
      <c r="A915" s="109">
        <v>165705.0</v>
      </c>
      <c r="B915" s="110">
        <v>5.0</v>
      </c>
      <c r="C915" s="111" t="s">
        <v>3717</v>
      </c>
      <c r="D915" s="112">
        <v>165701.0</v>
      </c>
      <c r="E915" s="113" t="s">
        <v>565</v>
      </c>
      <c r="F915" s="113" t="e">
        <v>#N/A</v>
      </c>
      <c r="G915" s="113">
        <v>180.0</v>
      </c>
      <c r="H915" s="10"/>
    </row>
    <row r="916">
      <c r="A916" s="109">
        <v>165755.0</v>
      </c>
      <c r="B916" s="110" t="s">
        <v>2904</v>
      </c>
      <c r="C916" s="111">
        <v>97010.0</v>
      </c>
      <c r="D916" s="112">
        <v>165701.0</v>
      </c>
      <c r="E916" s="113">
        <v>99521.0</v>
      </c>
      <c r="F916" s="113" t="e">
        <v>#N/A</v>
      </c>
      <c r="G916" s="113" t="e">
        <v>#N/A</v>
      </c>
      <c r="H916" s="10"/>
    </row>
    <row r="917">
      <c r="A917" s="109" t="s">
        <v>2088</v>
      </c>
      <c r="B917" s="110" t="s">
        <v>2904</v>
      </c>
      <c r="C917" s="111">
        <v>97010.0</v>
      </c>
      <c r="D917" s="112">
        <v>165801.0</v>
      </c>
      <c r="E917" s="113">
        <v>99521.0</v>
      </c>
      <c r="F917" s="113">
        <v>1.0</v>
      </c>
      <c r="G917" s="113">
        <v>55.0</v>
      </c>
      <c r="H917" s="10"/>
    </row>
    <row r="918">
      <c r="A918" s="109">
        <v>166032.0</v>
      </c>
      <c r="B918" s="110">
        <v>2.0</v>
      </c>
      <c r="C918" s="111">
        <v>9872.0</v>
      </c>
      <c r="D918" s="112">
        <v>166001.0</v>
      </c>
      <c r="E918" s="113" t="e">
        <v>#N/A</v>
      </c>
      <c r="F918" s="113" t="e">
        <v>#N/A</v>
      </c>
      <c r="G918" s="113" t="e">
        <v>#N/A</v>
      </c>
      <c r="H918" s="10"/>
    </row>
    <row r="919">
      <c r="A919" s="109">
        <v>167604.0</v>
      </c>
      <c r="B919" s="110">
        <v>1.0</v>
      </c>
      <c r="C919" s="111">
        <v>9877.0</v>
      </c>
      <c r="D919" s="112">
        <v>167601.0</v>
      </c>
      <c r="E919" s="113">
        <v>99560.0</v>
      </c>
      <c r="F919" s="113" t="e">
        <v>#N/A</v>
      </c>
      <c r="G919" s="113">
        <v>192.0</v>
      </c>
      <c r="H919" s="10"/>
    </row>
    <row r="920">
      <c r="A920" s="109" t="s">
        <v>3789</v>
      </c>
      <c r="B920" s="110">
        <v>1.0</v>
      </c>
      <c r="C920" s="111">
        <v>0.0</v>
      </c>
      <c r="D920" s="112">
        <v>167601.0</v>
      </c>
      <c r="E920" s="113">
        <v>99560.0</v>
      </c>
      <c r="F920" s="113" t="e">
        <v>#N/A</v>
      </c>
      <c r="G920" s="113" t="e">
        <v>#N/A</v>
      </c>
      <c r="H920" s="10"/>
    </row>
    <row r="921">
      <c r="A921" s="109" t="s">
        <v>2092</v>
      </c>
      <c r="B921" s="110">
        <v>1.0</v>
      </c>
      <c r="C921" s="111">
        <v>9877.0</v>
      </c>
      <c r="D921" s="112">
        <v>167601.0</v>
      </c>
      <c r="E921" s="113">
        <v>99560.0</v>
      </c>
      <c r="F921" s="113">
        <v>4.0</v>
      </c>
      <c r="G921" s="113" t="e">
        <v>#N/A</v>
      </c>
      <c r="H921" s="10"/>
    </row>
    <row r="922">
      <c r="A922" s="109" t="s">
        <v>3790</v>
      </c>
      <c r="B922" s="110">
        <v>1.0</v>
      </c>
      <c r="C922" s="111">
        <v>9877.0</v>
      </c>
      <c r="D922" s="112">
        <v>167601.0</v>
      </c>
      <c r="E922" s="113">
        <v>99560.0</v>
      </c>
      <c r="F922" s="113" t="e">
        <v>#N/A</v>
      </c>
      <c r="G922" s="113" t="e">
        <v>#N/A</v>
      </c>
      <c r="H922" s="10"/>
    </row>
    <row r="923">
      <c r="A923" s="109" t="s">
        <v>2094</v>
      </c>
      <c r="B923" s="110">
        <v>1.0</v>
      </c>
      <c r="C923" s="111">
        <v>9877.0</v>
      </c>
      <c r="D923" s="112">
        <v>167601.0</v>
      </c>
      <c r="E923" s="113">
        <v>99560.0</v>
      </c>
      <c r="F923" s="113">
        <v>4.0</v>
      </c>
      <c r="G923" s="113">
        <v>48.0</v>
      </c>
      <c r="H923" s="10"/>
    </row>
    <row r="924">
      <c r="A924" s="109" t="s">
        <v>2096</v>
      </c>
      <c r="B924" s="110">
        <v>1.0</v>
      </c>
      <c r="C924" s="111">
        <v>9877.0</v>
      </c>
      <c r="D924" s="112">
        <v>167601.0</v>
      </c>
      <c r="E924" s="113">
        <v>99560.0</v>
      </c>
      <c r="F924" s="113">
        <v>4.0</v>
      </c>
      <c r="G924" s="113" t="e">
        <v>#N/A</v>
      </c>
      <c r="H924" s="10"/>
    </row>
    <row r="925">
      <c r="A925" s="109" t="s">
        <v>2100</v>
      </c>
      <c r="B925" s="110">
        <v>1.0</v>
      </c>
      <c r="C925" s="111">
        <v>9877.0</v>
      </c>
      <c r="D925" s="112">
        <v>167601.0</v>
      </c>
      <c r="E925" s="113">
        <v>99560.0</v>
      </c>
      <c r="F925" s="113">
        <v>1.0</v>
      </c>
      <c r="G925" s="113">
        <v>192.0</v>
      </c>
      <c r="H925" s="10"/>
    </row>
    <row r="926">
      <c r="A926" s="109" t="s">
        <v>2102</v>
      </c>
      <c r="B926" s="110">
        <v>5.0</v>
      </c>
      <c r="C926" s="111" t="s">
        <v>3717</v>
      </c>
      <c r="D926" s="112">
        <v>167601.0</v>
      </c>
      <c r="E926" s="113" t="s">
        <v>565</v>
      </c>
      <c r="F926" s="113">
        <v>5.0</v>
      </c>
      <c r="G926" s="113" t="e">
        <v>#N/A</v>
      </c>
      <c r="H926" s="10"/>
    </row>
    <row r="927">
      <c r="A927" s="109">
        <v>167632.0</v>
      </c>
      <c r="B927" s="110">
        <v>2.0</v>
      </c>
      <c r="C927" s="111">
        <v>9870.0</v>
      </c>
      <c r="D927" s="112">
        <v>167601.0</v>
      </c>
      <c r="E927" s="113" t="e">
        <v>#N/A</v>
      </c>
      <c r="F927" s="113" t="e">
        <v>#N/A</v>
      </c>
      <c r="G927" s="113">
        <v>528.0</v>
      </c>
      <c r="H927" s="10"/>
    </row>
    <row r="928">
      <c r="A928" s="109">
        <v>1676321.0</v>
      </c>
      <c r="B928" s="110">
        <v>2.0</v>
      </c>
      <c r="C928" s="111">
        <v>9902.0</v>
      </c>
      <c r="D928" s="112">
        <v>167601.0</v>
      </c>
      <c r="E928" s="113" t="e">
        <v>#N/A</v>
      </c>
      <c r="F928" s="113" t="e">
        <v>#N/A</v>
      </c>
      <c r="G928" s="113" t="e">
        <v>#N/A</v>
      </c>
      <c r="H928" s="10"/>
    </row>
    <row r="929">
      <c r="A929" s="109" t="s">
        <v>2104</v>
      </c>
      <c r="B929" s="110">
        <v>2.0</v>
      </c>
      <c r="C929" s="111">
        <v>9875.0</v>
      </c>
      <c r="D929" s="112">
        <v>167601.0</v>
      </c>
      <c r="E929" s="113" t="e">
        <v>#N/A</v>
      </c>
      <c r="F929" s="113">
        <v>3.0</v>
      </c>
      <c r="G929" s="113">
        <v>55.0</v>
      </c>
      <c r="H929" s="10"/>
    </row>
    <row r="930">
      <c r="A930" s="109" t="s">
        <v>3791</v>
      </c>
      <c r="B930" s="110">
        <v>2.0</v>
      </c>
      <c r="C930" s="111">
        <v>9875.0</v>
      </c>
      <c r="D930" s="112">
        <v>167601.0</v>
      </c>
      <c r="E930" s="113" t="e">
        <v>#N/A</v>
      </c>
      <c r="F930" s="113" t="e">
        <v>#N/A</v>
      </c>
      <c r="G930" s="113" t="e">
        <v>#N/A</v>
      </c>
      <c r="H930" s="10"/>
    </row>
    <row r="931">
      <c r="A931" s="109" t="s">
        <v>3792</v>
      </c>
      <c r="B931" s="110">
        <v>2.0</v>
      </c>
      <c r="C931" s="111">
        <v>9875.0</v>
      </c>
      <c r="D931" s="112">
        <v>167601.0</v>
      </c>
      <c r="E931" s="113" t="e">
        <v>#N/A</v>
      </c>
      <c r="F931" s="113" t="e">
        <v>#N/A</v>
      </c>
      <c r="G931" s="113" t="e">
        <v>#N/A</v>
      </c>
      <c r="H931" s="10"/>
    </row>
    <row r="932">
      <c r="A932" s="109" t="s">
        <v>2106</v>
      </c>
      <c r="B932" s="110">
        <v>2.0</v>
      </c>
      <c r="C932" s="111">
        <v>9875.0</v>
      </c>
      <c r="D932" s="112">
        <v>167601.0</v>
      </c>
      <c r="E932" s="113" t="e">
        <v>#N/A</v>
      </c>
      <c r="F932" s="113">
        <v>0.25</v>
      </c>
      <c r="G932" s="113" t="e">
        <v>#N/A</v>
      </c>
      <c r="H932" s="10"/>
    </row>
    <row r="933">
      <c r="A933" s="109">
        <v>1.67643216E8</v>
      </c>
      <c r="B933" s="110">
        <v>2.0</v>
      </c>
      <c r="C933" s="111">
        <v>9875.0</v>
      </c>
      <c r="D933" s="112">
        <v>167601.0</v>
      </c>
      <c r="E933" s="113">
        <v>99560.0</v>
      </c>
      <c r="F933" s="113" t="e">
        <v>#N/A</v>
      </c>
      <c r="G933" s="113" t="e">
        <v>#N/A</v>
      </c>
      <c r="H933" s="10"/>
    </row>
    <row r="934">
      <c r="A934" s="109">
        <v>167655.0</v>
      </c>
      <c r="B934" s="110" t="s">
        <v>2904</v>
      </c>
      <c r="C934" s="111">
        <v>97010.0</v>
      </c>
      <c r="D934" s="112">
        <v>167601.0</v>
      </c>
      <c r="E934" s="113">
        <v>99521.0</v>
      </c>
      <c r="F934" s="113" t="e">
        <v>#N/A</v>
      </c>
      <c r="G934" s="113">
        <v>1.0</v>
      </c>
      <c r="H934" s="10"/>
    </row>
    <row r="935">
      <c r="A935" s="109" t="s">
        <v>3793</v>
      </c>
      <c r="B935" s="110" t="s">
        <v>2904</v>
      </c>
      <c r="C935" s="111">
        <v>97010.0</v>
      </c>
      <c r="D935" s="112">
        <v>167601.0</v>
      </c>
      <c r="E935" s="113">
        <v>99521.0</v>
      </c>
      <c r="F935" s="113" t="e">
        <v>#N/A</v>
      </c>
      <c r="G935" s="113" t="e">
        <v>#N/A</v>
      </c>
      <c r="H935" s="10"/>
    </row>
    <row r="936">
      <c r="A936" s="109" t="s">
        <v>2109</v>
      </c>
      <c r="B936" s="110" t="s">
        <v>2904</v>
      </c>
      <c r="C936" s="111">
        <v>97010.0</v>
      </c>
      <c r="D936" s="112">
        <v>167601.0</v>
      </c>
      <c r="E936" s="113">
        <v>99521.0</v>
      </c>
      <c r="F936" s="113" t="e">
        <v>#N/A</v>
      </c>
      <c r="G936" s="113">
        <v>1.0</v>
      </c>
      <c r="H936" s="10"/>
    </row>
    <row r="937">
      <c r="A937" s="109" t="s">
        <v>574</v>
      </c>
      <c r="B937" s="110" t="s">
        <v>2904</v>
      </c>
      <c r="C937" s="111">
        <v>97010.0</v>
      </c>
      <c r="D937" s="112">
        <v>167601.0</v>
      </c>
      <c r="E937" s="113">
        <v>99521.0</v>
      </c>
      <c r="F937" s="113" t="e">
        <v>#N/A</v>
      </c>
      <c r="G937" s="113">
        <v>1.0</v>
      </c>
      <c r="H937" s="10"/>
    </row>
    <row r="938">
      <c r="A938" s="109">
        <v>1676602.0</v>
      </c>
      <c r="B938" s="110">
        <v>3.0</v>
      </c>
      <c r="C938" s="111">
        <v>9890.0</v>
      </c>
      <c r="D938" s="112">
        <v>167601.0</v>
      </c>
      <c r="E938" s="113">
        <v>99560.0</v>
      </c>
      <c r="F938" s="113" t="e">
        <v>#N/A</v>
      </c>
      <c r="G938" s="113">
        <v>63.0</v>
      </c>
      <c r="H938" s="10"/>
    </row>
    <row r="939">
      <c r="A939" s="109" t="s">
        <v>760</v>
      </c>
      <c r="B939" s="110">
        <v>3.0</v>
      </c>
      <c r="C939" s="111">
        <v>9892.0</v>
      </c>
      <c r="D939" s="112">
        <v>167601.0</v>
      </c>
      <c r="E939" s="113">
        <v>9952.0</v>
      </c>
      <c r="F939" s="113" t="e">
        <v>#N/A</v>
      </c>
      <c r="G939" s="113">
        <v>36.0</v>
      </c>
      <c r="H939" s="10"/>
    </row>
    <row r="940">
      <c r="A940" s="109" t="s">
        <v>3026</v>
      </c>
      <c r="B940" s="110">
        <v>3.0</v>
      </c>
      <c r="C940" s="111">
        <v>9892.0</v>
      </c>
      <c r="D940" s="112">
        <v>167601.0</v>
      </c>
      <c r="E940" s="113">
        <v>9952.0</v>
      </c>
      <c r="F940" s="113" t="e">
        <v>#N/A</v>
      </c>
      <c r="G940" s="113">
        <v>144.0</v>
      </c>
      <c r="H940" s="10"/>
    </row>
    <row r="941">
      <c r="A941" s="109" t="s">
        <v>756</v>
      </c>
      <c r="B941" s="110">
        <v>3.0</v>
      </c>
      <c r="C941" s="111">
        <v>9892.0</v>
      </c>
      <c r="D941" s="112">
        <v>167601.0</v>
      </c>
      <c r="E941" s="113">
        <v>9952.0</v>
      </c>
      <c r="F941" s="113" t="e">
        <v>#N/A</v>
      </c>
      <c r="G941" s="113">
        <v>36.0</v>
      </c>
      <c r="H941" s="10"/>
    </row>
    <row r="942">
      <c r="A942" s="109" t="s">
        <v>764</v>
      </c>
      <c r="B942" s="110">
        <v>3.0</v>
      </c>
      <c r="C942" s="111">
        <v>9892.0</v>
      </c>
      <c r="D942" s="112">
        <v>167701.0</v>
      </c>
      <c r="E942" s="113">
        <v>9952.0</v>
      </c>
      <c r="F942" s="113" t="e">
        <v>#N/A</v>
      </c>
      <c r="G942" s="113">
        <v>36.0</v>
      </c>
      <c r="H942" s="10"/>
    </row>
    <row r="943">
      <c r="A943" s="109" t="s">
        <v>762</v>
      </c>
      <c r="B943" s="110">
        <v>3.0</v>
      </c>
      <c r="C943" s="111">
        <v>9892.0</v>
      </c>
      <c r="D943" s="112">
        <v>167701.0</v>
      </c>
      <c r="E943" s="113">
        <v>9952.0</v>
      </c>
      <c r="F943" s="113" t="e">
        <v>#N/A</v>
      </c>
      <c r="G943" s="113">
        <v>36.0</v>
      </c>
      <c r="H943" s="10"/>
    </row>
    <row r="944">
      <c r="A944" s="109" t="s">
        <v>576</v>
      </c>
      <c r="B944" s="110">
        <v>3.0</v>
      </c>
      <c r="C944" s="111">
        <v>98710.0</v>
      </c>
      <c r="D944" s="112">
        <v>167801.0</v>
      </c>
      <c r="E944" s="113">
        <v>99560.0</v>
      </c>
      <c r="F944" s="113" t="e">
        <v>#N/A</v>
      </c>
      <c r="G944" s="113">
        <v>100.0</v>
      </c>
      <c r="H944" s="10"/>
    </row>
    <row r="945">
      <c r="A945" s="109" t="s">
        <v>770</v>
      </c>
      <c r="B945" s="110">
        <v>3.0</v>
      </c>
      <c r="C945" s="111">
        <v>9892.0</v>
      </c>
      <c r="D945" s="112">
        <v>168001.0</v>
      </c>
      <c r="E945" s="113">
        <v>9952.0</v>
      </c>
      <c r="F945" s="113" t="e">
        <v>#N/A</v>
      </c>
      <c r="G945" s="113">
        <v>36.0</v>
      </c>
      <c r="H945" s="10"/>
    </row>
    <row r="946">
      <c r="A946" s="109" t="s">
        <v>772</v>
      </c>
      <c r="B946" s="110">
        <v>3.0</v>
      </c>
      <c r="C946" s="111">
        <v>9892.0</v>
      </c>
      <c r="D946" s="112">
        <v>168001.0</v>
      </c>
      <c r="E946" s="113">
        <v>9952.0</v>
      </c>
      <c r="F946" s="113" t="e">
        <v>#N/A</v>
      </c>
      <c r="G946" s="113" t="e">
        <v>#N/A</v>
      </c>
      <c r="H946" s="10"/>
    </row>
    <row r="947">
      <c r="A947" s="109" t="s">
        <v>778</v>
      </c>
      <c r="B947" s="110">
        <v>3.0</v>
      </c>
      <c r="C947" s="111">
        <v>9892.0</v>
      </c>
      <c r="D947" s="112">
        <v>168201.0</v>
      </c>
      <c r="E947" s="113">
        <v>9952.0</v>
      </c>
      <c r="F947" s="113" t="e">
        <v>#N/A</v>
      </c>
      <c r="G947" s="113">
        <v>144.0</v>
      </c>
      <c r="H947" s="10"/>
    </row>
    <row r="948">
      <c r="A948" s="109" t="s">
        <v>780</v>
      </c>
      <c r="B948" s="110">
        <v>3.0</v>
      </c>
      <c r="C948" s="111">
        <v>9892.0</v>
      </c>
      <c r="D948" s="112">
        <v>168201.0</v>
      </c>
      <c r="E948" s="113">
        <v>9952.0</v>
      </c>
      <c r="F948" s="113" t="e">
        <v>#N/A</v>
      </c>
      <c r="G948" s="113" t="e">
        <v>#N/A</v>
      </c>
      <c r="H948" s="10"/>
    </row>
    <row r="949">
      <c r="A949" s="109" t="s">
        <v>766</v>
      </c>
      <c r="B949" s="110">
        <v>3.0</v>
      </c>
      <c r="C949" s="111">
        <v>9892.0</v>
      </c>
      <c r="D949" s="112">
        <v>168401.0</v>
      </c>
      <c r="E949" s="113">
        <v>9952.0</v>
      </c>
      <c r="F949" s="113" t="e">
        <v>#N/A</v>
      </c>
      <c r="G949" s="113">
        <v>36.0</v>
      </c>
      <c r="H949" s="10"/>
    </row>
    <row r="950">
      <c r="A950" s="109" t="s">
        <v>768</v>
      </c>
      <c r="B950" s="110">
        <v>3.0</v>
      </c>
      <c r="C950" s="111">
        <v>9892.0</v>
      </c>
      <c r="D950" s="112">
        <v>168401.0</v>
      </c>
      <c r="E950" s="113">
        <v>9952.0</v>
      </c>
      <c r="F950" s="113" t="e">
        <v>#N/A</v>
      </c>
      <c r="G950" s="113">
        <v>36.0</v>
      </c>
      <c r="H950" s="10"/>
    </row>
    <row r="951">
      <c r="A951" s="109" t="s">
        <v>774</v>
      </c>
      <c r="B951" s="110">
        <v>3.0</v>
      </c>
      <c r="C951" s="111">
        <v>9892.0</v>
      </c>
      <c r="D951" s="112">
        <v>168601.0</v>
      </c>
      <c r="E951" s="113">
        <v>9952.0</v>
      </c>
      <c r="F951" s="113" t="e">
        <v>#N/A</v>
      </c>
      <c r="G951" s="113">
        <v>36.0</v>
      </c>
      <c r="H951" s="10"/>
    </row>
    <row r="952">
      <c r="A952" s="109" t="s">
        <v>776</v>
      </c>
      <c r="B952" s="110">
        <v>3.0</v>
      </c>
      <c r="C952" s="111">
        <v>9892.0</v>
      </c>
      <c r="D952" s="112">
        <v>168601.0</v>
      </c>
      <c r="E952" s="113">
        <v>9952.0</v>
      </c>
      <c r="F952" s="113" t="e">
        <v>#N/A</v>
      </c>
      <c r="G952" s="113">
        <v>36.0</v>
      </c>
      <c r="H952" s="10"/>
    </row>
    <row r="953">
      <c r="A953" s="109" t="s">
        <v>782</v>
      </c>
      <c r="B953" s="110">
        <v>3.0</v>
      </c>
      <c r="C953" s="111">
        <v>9892.0</v>
      </c>
      <c r="D953" s="112">
        <v>168801.0</v>
      </c>
      <c r="E953" s="113">
        <v>9952.0</v>
      </c>
      <c r="F953" s="113" t="e">
        <v>#N/A</v>
      </c>
      <c r="G953" s="113" t="e">
        <v>#N/A</v>
      </c>
      <c r="H953" s="10"/>
    </row>
    <row r="954">
      <c r="A954" s="109" t="s">
        <v>784</v>
      </c>
      <c r="B954" s="110">
        <v>3.0</v>
      </c>
      <c r="C954" s="111">
        <v>9892.0</v>
      </c>
      <c r="D954" s="112">
        <v>168801.0</v>
      </c>
      <c r="E954" s="113">
        <v>9952.0</v>
      </c>
      <c r="F954" s="113" t="e">
        <v>#N/A</v>
      </c>
      <c r="G954" s="113" t="e">
        <v>#N/A</v>
      </c>
      <c r="H954" s="10"/>
    </row>
    <row r="955">
      <c r="A955" s="109">
        <v>177955.0</v>
      </c>
      <c r="B955" s="110" t="s">
        <v>2904</v>
      </c>
      <c r="C955" s="111">
        <v>97010.0</v>
      </c>
      <c r="D955" s="112">
        <v>177901.0</v>
      </c>
      <c r="E955" s="113">
        <v>99521.0</v>
      </c>
      <c r="F955" s="113" t="e">
        <v>#N/A</v>
      </c>
      <c r="G955" s="113" t="e">
        <v>#N/A</v>
      </c>
      <c r="H955" s="10"/>
    </row>
    <row r="956">
      <c r="A956" s="109" t="s">
        <v>581</v>
      </c>
      <c r="B956" s="110" t="s">
        <v>2904</v>
      </c>
      <c r="C956" s="111">
        <v>97010.0</v>
      </c>
      <c r="D956" s="112">
        <v>177901.0</v>
      </c>
      <c r="E956" s="113">
        <v>99521.0</v>
      </c>
      <c r="F956" s="113" t="e">
        <v>#N/A</v>
      </c>
      <c r="G956" s="113" t="e">
        <v>#N/A</v>
      </c>
      <c r="H956" s="10"/>
    </row>
    <row r="957">
      <c r="A957" s="109">
        <v>178004.0</v>
      </c>
      <c r="B957" s="110">
        <v>1.0</v>
      </c>
      <c r="C957" s="111">
        <v>9877.0</v>
      </c>
      <c r="D957" s="112">
        <v>178001.0</v>
      </c>
      <c r="E957" s="113">
        <v>99590.0</v>
      </c>
      <c r="F957" s="113" t="e">
        <v>#N/A</v>
      </c>
      <c r="G957" s="113" t="e">
        <v>#N/A</v>
      </c>
      <c r="H957" s="10"/>
    </row>
    <row r="958">
      <c r="A958" s="109" t="s">
        <v>3794</v>
      </c>
      <c r="B958" s="110">
        <v>1.0</v>
      </c>
      <c r="C958" s="111">
        <v>9919.0</v>
      </c>
      <c r="D958" s="112">
        <v>178001.0</v>
      </c>
      <c r="E958" s="113">
        <v>99590.0</v>
      </c>
      <c r="F958" s="113" t="e">
        <v>#N/A</v>
      </c>
      <c r="G958" s="113" t="e">
        <v>#N/A</v>
      </c>
      <c r="H958" s="10"/>
    </row>
    <row r="959">
      <c r="A959" s="109" t="s">
        <v>585</v>
      </c>
      <c r="B959" s="110">
        <v>1.0</v>
      </c>
      <c r="C959" s="111">
        <v>9877.0</v>
      </c>
      <c r="D959" s="112">
        <v>178001.0</v>
      </c>
      <c r="E959" s="113">
        <v>99590.0</v>
      </c>
      <c r="F959" s="113" t="e">
        <v>#N/A</v>
      </c>
      <c r="G959" s="113">
        <v>48.0</v>
      </c>
      <c r="H959" s="10"/>
    </row>
    <row r="960">
      <c r="A960" s="109">
        <v>178032.0</v>
      </c>
      <c r="B960" s="110">
        <v>2.0</v>
      </c>
      <c r="C960" s="111">
        <v>9869.0</v>
      </c>
      <c r="D960" s="112">
        <v>178001.0</v>
      </c>
      <c r="E960" s="113">
        <v>9962.0</v>
      </c>
      <c r="F960" s="113" t="e">
        <v>#N/A</v>
      </c>
      <c r="G960" s="113" t="e">
        <v>#N/A</v>
      </c>
      <c r="H960" s="10"/>
    </row>
    <row r="961">
      <c r="A961" s="109" t="s">
        <v>591</v>
      </c>
      <c r="B961" s="110">
        <v>2.0</v>
      </c>
      <c r="C961" s="111">
        <v>9869.0</v>
      </c>
      <c r="D961" s="112">
        <v>178001.0</v>
      </c>
      <c r="E961" s="113">
        <v>9962.0</v>
      </c>
      <c r="F961" s="113" t="e">
        <v>#N/A</v>
      </c>
      <c r="G961" s="113" t="e">
        <v>#N/A</v>
      </c>
      <c r="H961" s="10"/>
    </row>
    <row r="962">
      <c r="A962" s="109" t="s">
        <v>2111</v>
      </c>
      <c r="B962" s="110">
        <v>2.0</v>
      </c>
      <c r="C962" s="111">
        <v>9869.0</v>
      </c>
      <c r="D962" s="112">
        <v>178001.0</v>
      </c>
      <c r="E962" s="113">
        <v>9962.0</v>
      </c>
      <c r="F962" s="113">
        <v>3.0</v>
      </c>
      <c r="G962" s="113">
        <v>55.0</v>
      </c>
      <c r="H962" s="10"/>
    </row>
    <row r="963">
      <c r="A963" s="109">
        <v>178204.0</v>
      </c>
      <c r="B963" s="110">
        <v>1.0</v>
      </c>
      <c r="C963" s="111">
        <v>9877.0</v>
      </c>
      <c r="D963" s="112">
        <v>178201.0</v>
      </c>
      <c r="E963" s="113">
        <v>99590.0</v>
      </c>
      <c r="F963" s="113" t="e">
        <v>#N/A</v>
      </c>
      <c r="G963" s="113">
        <v>192.0</v>
      </c>
      <c r="H963" s="10"/>
    </row>
    <row r="964">
      <c r="A964" s="109" t="s">
        <v>2113</v>
      </c>
      <c r="B964" s="110">
        <v>1.0</v>
      </c>
      <c r="C964" s="111">
        <v>9877.0</v>
      </c>
      <c r="D964" s="112">
        <v>178201.0</v>
      </c>
      <c r="E964" s="113">
        <v>99590.0</v>
      </c>
      <c r="F964" s="113">
        <v>1.0</v>
      </c>
      <c r="G964" s="113" t="e">
        <v>#N/A</v>
      </c>
      <c r="H964" s="10"/>
    </row>
    <row r="965">
      <c r="A965" s="109" t="s">
        <v>2115</v>
      </c>
      <c r="B965" s="110">
        <v>1.0</v>
      </c>
      <c r="C965" s="111">
        <v>9877.0</v>
      </c>
      <c r="D965" s="112">
        <v>178201.0</v>
      </c>
      <c r="E965" s="113">
        <v>99590.0</v>
      </c>
      <c r="F965" s="113">
        <v>1.0</v>
      </c>
      <c r="G965" s="113">
        <v>192.0</v>
      </c>
      <c r="H965" s="10"/>
    </row>
    <row r="966">
      <c r="A966" s="109">
        <v>178232.0</v>
      </c>
      <c r="B966" s="110">
        <v>2.0</v>
      </c>
      <c r="C966" s="111">
        <v>9869.0</v>
      </c>
      <c r="D966" s="112">
        <v>178201.0</v>
      </c>
      <c r="E966" s="113">
        <v>9962.0</v>
      </c>
      <c r="F966" s="113" t="e">
        <v>#N/A</v>
      </c>
      <c r="G966" s="113">
        <v>528.0</v>
      </c>
      <c r="H966" s="10"/>
    </row>
    <row r="967">
      <c r="A967" s="109" t="s">
        <v>2117</v>
      </c>
      <c r="B967" s="110">
        <v>2.0</v>
      </c>
      <c r="C967" s="111">
        <v>9873.0</v>
      </c>
      <c r="D967" s="112">
        <v>178201.0</v>
      </c>
      <c r="E967" s="113">
        <v>9962.0</v>
      </c>
      <c r="F967" s="113">
        <v>0.25</v>
      </c>
      <c r="G967" s="113">
        <v>600.0</v>
      </c>
      <c r="H967" s="10"/>
    </row>
    <row r="968">
      <c r="A968" s="109" t="s">
        <v>3795</v>
      </c>
      <c r="B968" s="110">
        <v>2.0</v>
      </c>
      <c r="C968" s="111">
        <v>9869.0</v>
      </c>
      <c r="D968" s="112">
        <v>178201.0</v>
      </c>
      <c r="E968" s="113">
        <v>9962.0</v>
      </c>
      <c r="F968" s="113" t="e">
        <v>#N/A</v>
      </c>
      <c r="G968" s="113" t="e">
        <v>#N/A</v>
      </c>
      <c r="H968" s="10"/>
    </row>
    <row r="969">
      <c r="A969" s="109">
        <v>1783551.0</v>
      </c>
      <c r="B969" s="110" t="s">
        <v>2904</v>
      </c>
      <c r="C969" s="111">
        <v>97010.0</v>
      </c>
      <c r="D969" s="112">
        <v>178301.0</v>
      </c>
      <c r="E969" s="113">
        <v>99521.0</v>
      </c>
      <c r="F969" s="113" t="e">
        <v>#N/A</v>
      </c>
      <c r="G969" s="113" t="e">
        <v>#N/A</v>
      </c>
      <c r="H969" s="10"/>
    </row>
    <row r="970">
      <c r="A970" s="109">
        <v>178404.0</v>
      </c>
      <c r="B970" s="110">
        <v>1.0</v>
      </c>
      <c r="C970" s="111">
        <v>9919.0</v>
      </c>
      <c r="D970" s="112">
        <v>178401.0</v>
      </c>
      <c r="E970" s="113">
        <v>99560.0</v>
      </c>
      <c r="F970" s="113" t="e">
        <v>#N/A</v>
      </c>
      <c r="G970" s="113">
        <v>192.0</v>
      </c>
      <c r="H970" s="10"/>
    </row>
    <row r="971">
      <c r="A971" s="109">
        <v>178504.0</v>
      </c>
      <c r="B971" s="110">
        <v>1.0</v>
      </c>
      <c r="C971" s="111">
        <v>9919.0</v>
      </c>
      <c r="D971" s="112">
        <v>178501.0</v>
      </c>
      <c r="E971" s="113">
        <v>99560.0</v>
      </c>
      <c r="F971" s="113" t="e">
        <v>#N/A</v>
      </c>
      <c r="G971" s="113">
        <v>192.0</v>
      </c>
      <c r="H971" s="10"/>
    </row>
    <row r="972">
      <c r="A972" s="109" t="s">
        <v>3796</v>
      </c>
      <c r="B972" s="110">
        <v>1.0</v>
      </c>
      <c r="C972" s="111">
        <v>9919.0</v>
      </c>
      <c r="D972" s="112">
        <v>178501.0</v>
      </c>
      <c r="E972" s="113">
        <v>99560.0</v>
      </c>
      <c r="F972" s="113" t="e">
        <v>#N/A</v>
      </c>
      <c r="G972" s="113" t="e">
        <v>#N/A</v>
      </c>
      <c r="H972" s="10"/>
    </row>
    <row r="973">
      <c r="A973" s="109" t="s">
        <v>3797</v>
      </c>
      <c r="B973" s="110">
        <v>1.0</v>
      </c>
      <c r="C973" s="111">
        <v>9919.0</v>
      </c>
      <c r="D973" s="112">
        <v>178501.0</v>
      </c>
      <c r="E973" s="113">
        <v>99560.0</v>
      </c>
      <c r="F973" s="113" t="e">
        <v>#N/A</v>
      </c>
      <c r="G973" s="113">
        <v>192.0</v>
      </c>
      <c r="H973" s="10"/>
    </row>
    <row r="974">
      <c r="A974" s="109" t="s">
        <v>3798</v>
      </c>
      <c r="B974" s="110">
        <v>1.0</v>
      </c>
      <c r="C974" s="111">
        <v>0.0</v>
      </c>
      <c r="D974" s="112">
        <v>178501.0</v>
      </c>
      <c r="E974" s="113">
        <v>99560.0</v>
      </c>
      <c r="F974" s="113" t="e">
        <v>#N/A</v>
      </c>
      <c r="G974" s="113" t="e">
        <v>#N/A</v>
      </c>
      <c r="H974" s="10"/>
    </row>
    <row r="975">
      <c r="A975" s="109" t="s">
        <v>3799</v>
      </c>
      <c r="B975" s="110">
        <v>5.0</v>
      </c>
      <c r="C975" s="111" t="s">
        <v>556</v>
      </c>
      <c r="D975" s="112">
        <v>178501.0</v>
      </c>
      <c r="E975" s="113" t="s">
        <v>565</v>
      </c>
      <c r="F975" s="113" t="e">
        <v>#N/A</v>
      </c>
      <c r="G975" s="113" t="e">
        <v>#N/A</v>
      </c>
      <c r="H975" s="10"/>
    </row>
    <row r="976">
      <c r="A976" s="109">
        <v>178532.0</v>
      </c>
      <c r="B976" s="110">
        <v>2.0</v>
      </c>
      <c r="C976" s="111">
        <v>98680.0</v>
      </c>
      <c r="D976" s="112">
        <v>178501.0</v>
      </c>
      <c r="E976" s="113">
        <v>9964.0</v>
      </c>
      <c r="F976" s="113" t="e">
        <v>#N/A</v>
      </c>
      <c r="G976" s="113">
        <v>528.0</v>
      </c>
      <c r="H976" s="10"/>
    </row>
    <row r="977">
      <c r="A977" s="109" t="s">
        <v>2119</v>
      </c>
      <c r="B977" s="110">
        <v>2.0</v>
      </c>
      <c r="C977" s="111">
        <v>98680.0</v>
      </c>
      <c r="D977" s="112">
        <v>178501.0</v>
      </c>
      <c r="E977" s="113">
        <v>9964.0</v>
      </c>
      <c r="F977" s="113">
        <v>0.25</v>
      </c>
      <c r="G977" s="113" t="e">
        <v>#N/A</v>
      </c>
      <c r="H977" s="10"/>
    </row>
    <row r="978">
      <c r="A978" s="109" t="s">
        <v>3800</v>
      </c>
      <c r="B978" s="110">
        <v>2.0</v>
      </c>
      <c r="C978" s="111">
        <v>98680.0</v>
      </c>
      <c r="D978" s="112">
        <v>178501.0</v>
      </c>
      <c r="E978" s="113" t="e">
        <v>#N/A</v>
      </c>
      <c r="F978" s="113" t="e">
        <v>#N/A</v>
      </c>
      <c r="G978" s="113" t="e">
        <v>#N/A</v>
      </c>
      <c r="H978" s="10"/>
    </row>
    <row r="979">
      <c r="A979" s="109" t="s">
        <v>2121</v>
      </c>
      <c r="B979" s="110">
        <v>2.0</v>
      </c>
      <c r="C979" s="111">
        <v>98680.0</v>
      </c>
      <c r="D979" s="112">
        <v>178501.0</v>
      </c>
      <c r="E979" s="113">
        <v>9964.0</v>
      </c>
      <c r="F979" s="113">
        <v>3.0</v>
      </c>
      <c r="G979" s="113" t="e">
        <v>#N/A</v>
      </c>
      <c r="H979" s="10"/>
    </row>
    <row r="980">
      <c r="A980" s="109" t="s">
        <v>3801</v>
      </c>
      <c r="B980" s="110">
        <v>2.0</v>
      </c>
      <c r="C980" s="111">
        <v>9873.0</v>
      </c>
      <c r="D980" s="112">
        <v>178501.0</v>
      </c>
      <c r="E980" s="113">
        <v>9962.0</v>
      </c>
      <c r="F980" s="113" t="e">
        <v>#N/A</v>
      </c>
      <c r="G980" s="113" t="e">
        <v>#N/A</v>
      </c>
      <c r="H980" s="10"/>
    </row>
    <row r="981">
      <c r="A981" s="109" t="s">
        <v>2124</v>
      </c>
      <c r="B981" s="110" t="s">
        <v>2904</v>
      </c>
      <c r="C981" s="111">
        <v>97010.0</v>
      </c>
      <c r="D981" s="112">
        <v>178501.0</v>
      </c>
      <c r="E981" s="113">
        <v>99521.0</v>
      </c>
      <c r="F981" s="113">
        <v>55.0</v>
      </c>
      <c r="G981" s="113" t="e">
        <v>#N/A</v>
      </c>
      <c r="H981" s="10"/>
    </row>
    <row r="982">
      <c r="A982" s="109" t="s">
        <v>2126</v>
      </c>
      <c r="B982" s="110">
        <v>2.0</v>
      </c>
      <c r="C982" s="111">
        <v>9873.0</v>
      </c>
      <c r="D982" s="112">
        <v>178701.0</v>
      </c>
      <c r="E982" s="113">
        <v>9962.0</v>
      </c>
      <c r="F982" s="113">
        <v>0.25</v>
      </c>
      <c r="G982" s="113">
        <v>660.0</v>
      </c>
      <c r="H982" s="10"/>
    </row>
    <row r="983">
      <c r="A983" s="109" t="s">
        <v>2129</v>
      </c>
      <c r="B983" s="110">
        <v>2.0</v>
      </c>
      <c r="C983" s="111">
        <v>9902.0</v>
      </c>
      <c r="D983" s="112">
        <v>178501.0</v>
      </c>
      <c r="E983" s="113">
        <v>9964.0</v>
      </c>
      <c r="F983" s="113">
        <v>1.0</v>
      </c>
      <c r="G983" s="113" t="e">
        <v>#N/A</v>
      </c>
      <c r="H983" s="10"/>
    </row>
    <row r="984">
      <c r="A984" s="109">
        <v>179004.0</v>
      </c>
      <c r="B984" s="110">
        <v>1.0</v>
      </c>
      <c r="C984" s="111">
        <v>9919.0</v>
      </c>
      <c r="D984" s="112">
        <v>179001.0</v>
      </c>
      <c r="E984" s="113">
        <v>99560.0</v>
      </c>
      <c r="F984" s="113" t="e">
        <v>#N/A</v>
      </c>
      <c r="G984" s="113">
        <v>192.0</v>
      </c>
      <c r="H984" s="10"/>
    </row>
    <row r="985">
      <c r="A985" s="109" t="s">
        <v>2133</v>
      </c>
      <c r="B985" s="110">
        <v>1.0</v>
      </c>
      <c r="C985" s="111">
        <v>9919.0</v>
      </c>
      <c r="D985" s="112">
        <v>179001.0</v>
      </c>
      <c r="E985" s="113">
        <v>99560.0</v>
      </c>
      <c r="F985" s="113">
        <v>1.0</v>
      </c>
      <c r="G985" s="113" t="e">
        <v>#N/A</v>
      </c>
      <c r="H985" s="10"/>
    </row>
    <row r="986">
      <c r="A986" s="109">
        <v>179055.0</v>
      </c>
      <c r="B986" s="110" t="s">
        <v>2904</v>
      </c>
      <c r="C986" s="111">
        <v>97010.0</v>
      </c>
      <c r="D986" s="112">
        <v>179001.0</v>
      </c>
      <c r="E986" s="113" t="e">
        <v>#N/A</v>
      </c>
      <c r="F986" s="113" t="e">
        <v>#N/A</v>
      </c>
      <c r="G986" s="113">
        <v>1.0</v>
      </c>
      <c r="H986" s="10"/>
    </row>
    <row r="987">
      <c r="A987" s="109">
        <v>179132.0</v>
      </c>
      <c r="B987" s="110">
        <v>2.0</v>
      </c>
      <c r="C987" s="111">
        <v>98680.0</v>
      </c>
      <c r="D987" s="112">
        <v>179201.0</v>
      </c>
      <c r="E987" s="113">
        <v>9964.0</v>
      </c>
      <c r="F987" s="113" t="e">
        <v>#N/A</v>
      </c>
      <c r="G987" s="113">
        <v>528.0</v>
      </c>
      <c r="H987" s="10"/>
    </row>
    <row r="988">
      <c r="A988" s="109">
        <v>1.7913204E7</v>
      </c>
      <c r="B988" s="110">
        <v>2.0</v>
      </c>
      <c r="C988" s="111">
        <v>98680.0</v>
      </c>
      <c r="D988" s="112">
        <v>179101.0</v>
      </c>
      <c r="E988" s="113">
        <v>9963.0</v>
      </c>
      <c r="F988" s="113" t="e">
        <v>#N/A</v>
      </c>
      <c r="G988" s="113">
        <v>528.0</v>
      </c>
      <c r="H988" s="10"/>
    </row>
    <row r="989">
      <c r="A989" s="109" t="s">
        <v>2135</v>
      </c>
      <c r="B989" s="110">
        <v>1.0</v>
      </c>
      <c r="C989" s="111">
        <v>9877.0</v>
      </c>
      <c r="D989" s="112">
        <v>179101.0</v>
      </c>
      <c r="E989" s="113">
        <v>99560.0</v>
      </c>
      <c r="F989" s="113">
        <v>1.0</v>
      </c>
      <c r="G989" s="113" t="e">
        <v>#N/A</v>
      </c>
      <c r="H989" s="10"/>
    </row>
    <row r="990">
      <c r="A990" s="109" t="s">
        <v>2138</v>
      </c>
      <c r="B990" s="110">
        <v>2.0</v>
      </c>
      <c r="C990" s="111">
        <v>9875.0</v>
      </c>
      <c r="D990" s="112">
        <v>179201.0</v>
      </c>
      <c r="E990" s="113" t="e">
        <v>#N/A</v>
      </c>
      <c r="F990" s="113">
        <v>3.0</v>
      </c>
      <c r="G990" s="113" t="e">
        <v>#N/A</v>
      </c>
      <c r="H990" s="10"/>
    </row>
    <row r="991">
      <c r="A991" s="109" t="s">
        <v>3802</v>
      </c>
      <c r="B991" s="110">
        <v>2.0</v>
      </c>
      <c r="C991" s="111">
        <v>9875.0</v>
      </c>
      <c r="D991" s="112">
        <v>179201.0</v>
      </c>
      <c r="E991" s="113" t="e">
        <v>#N/A</v>
      </c>
      <c r="F991" s="113" t="e">
        <v>#N/A</v>
      </c>
      <c r="G991" s="113" t="e">
        <v>#N/A</v>
      </c>
      <c r="H991" s="10"/>
    </row>
    <row r="992">
      <c r="A992" s="109" t="s">
        <v>603</v>
      </c>
      <c r="B992" s="110">
        <v>2.0</v>
      </c>
      <c r="C992" s="111">
        <v>98680.0</v>
      </c>
      <c r="D992" s="112">
        <v>179201.0</v>
      </c>
      <c r="E992" s="113">
        <v>9964.0</v>
      </c>
      <c r="F992" s="113" t="e">
        <v>#N/A</v>
      </c>
      <c r="G992" s="113" t="e">
        <v>#N/A</v>
      </c>
      <c r="H992" s="10"/>
    </row>
    <row r="993">
      <c r="A993" s="109" t="s">
        <v>3803</v>
      </c>
      <c r="B993" s="110" t="s">
        <v>2904</v>
      </c>
      <c r="C993" s="111">
        <v>0.0</v>
      </c>
      <c r="D993" s="112">
        <v>179201.0</v>
      </c>
      <c r="E993" s="113">
        <v>99521.0</v>
      </c>
      <c r="F993" s="113" t="e">
        <v>#N/A</v>
      </c>
      <c r="G993" s="113" t="e">
        <v>#N/A</v>
      </c>
      <c r="H993" s="10"/>
    </row>
    <row r="994">
      <c r="A994" s="109">
        <v>179204.0</v>
      </c>
      <c r="B994" s="110">
        <v>1.0</v>
      </c>
      <c r="C994" s="111">
        <v>9919.0</v>
      </c>
      <c r="D994" s="112">
        <v>179201.0</v>
      </c>
      <c r="E994" s="113">
        <v>99560.0</v>
      </c>
      <c r="F994" s="113" t="e">
        <v>#N/A</v>
      </c>
      <c r="G994" s="113">
        <v>192.0</v>
      </c>
      <c r="H994" s="10"/>
    </row>
    <row r="995">
      <c r="A995" s="109" t="s">
        <v>2140</v>
      </c>
      <c r="B995" s="110">
        <v>1.0</v>
      </c>
      <c r="C995" s="111">
        <v>9919.0</v>
      </c>
      <c r="D995" s="112">
        <v>179201.0</v>
      </c>
      <c r="E995" s="113">
        <v>99560.0</v>
      </c>
      <c r="F995" s="113">
        <v>4.0</v>
      </c>
      <c r="G995" s="113" t="e">
        <v>#N/A</v>
      </c>
      <c r="H995" s="10"/>
    </row>
    <row r="996">
      <c r="A996" s="109" t="s">
        <v>3804</v>
      </c>
      <c r="B996" s="110">
        <v>1.0</v>
      </c>
      <c r="C996" s="111">
        <v>0.0</v>
      </c>
      <c r="D996" s="112">
        <v>179201.0</v>
      </c>
      <c r="E996" s="113">
        <v>99560.0</v>
      </c>
      <c r="F996" s="113" t="e">
        <v>#N/A</v>
      </c>
      <c r="G996" s="113" t="e">
        <v>#N/A</v>
      </c>
      <c r="H996" s="10"/>
    </row>
    <row r="997">
      <c r="A997" s="109" t="s">
        <v>2141</v>
      </c>
      <c r="B997" s="110">
        <v>1.0</v>
      </c>
      <c r="C997" s="111">
        <v>9877.0</v>
      </c>
      <c r="D997" s="112">
        <v>179201.0</v>
      </c>
      <c r="E997" s="113">
        <v>99560.0</v>
      </c>
      <c r="F997" s="113">
        <v>1.0</v>
      </c>
      <c r="G997" s="113">
        <v>192.0</v>
      </c>
      <c r="H997" s="10"/>
    </row>
    <row r="998">
      <c r="A998" s="109" t="s">
        <v>2143</v>
      </c>
      <c r="B998" s="110">
        <v>1.0</v>
      </c>
      <c r="C998" s="111">
        <v>0.0</v>
      </c>
      <c r="D998" s="112">
        <v>179201.0</v>
      </c>
      <c r="E998" s="113">
        <v>99560.0</v>
      </c>
      <c r="F998" s="113">
        <v>1.0</v>
      </c>
      <c r="G998" s="113" t="e">
        <v>#N/A</v>
      </c>
      <c r="H998" s="10"/>
    </row>
    <row r="999">
      <c r="A999" s="109" t="s">
        <v>3805</v>
      </c>
      <c r="B999" s="110">
        <v>1.0</v>
      </c>
      <c r="C999" s="111">
        <v>9919.0</v>
      </c>
      <c r="D999" s="112">
        <v>179201.0</v>
      </c>
      <c r="E999" s="113">
        <v>99560.0</v>
      </c>
      <c r="F999" s="113" t="e">
        <v>#N/A</v>
      </c>
      <c r="G999" s="113">
        <v>192.0</v>
      </c>
      <c r="H999" s="10"/>
    </row>
    <row r="1000">
      <c r="A1000" s="109" t="s">
        <v>2147</v>
      </c>
      <c r="B1000" s="110">
        <v>1.0</v>
      </c>
      <c r="C1000" s="111">
        <v>9919.0</v>
      </c>
      <c r="D1000" s="112">
        <v>179201.0</v>
      </c>
      <c r="E1000" s="113">
        <v>99560.0</v>
      </c>
      <c r="F1000" s="113">
        <v>1.0</v>
      </c>
      <c r="G1000" s="113" t="e">
        <v>#N/A</v>
      </c>
      <c r="H1000" s="10"/>
    </row>
    <row r="1001">
      <c r="A1001" s="109" t="s">
        <v>2149</v>
      </c>
      <c r="B1001" s="110">
        <v>2.0</v>
      </c>
      <c r="C1001" s="111">
        <v>98680.0</v>
      </c>
      <c r="D1001" s="112">
        <v>179201.0</v>
      </c>
      <c r="E1001" s="113">
        <v>9964.0</v>
      </c>
      <c r="F1001" s="113">
        <v>1.0</v>
      </c>
      <c r="G1001" s="113" t="e">
        <v>#N/A</v>
      </c>
      <c r="H1001" s="10"/>
    </row>
    <row r="1002">
      <c r="A1002" s="109" t="s">
        <v>3042</v>
      </c>
      <c r="B1002" s="110">
        <v>2.0</v>
      </c>
      <c r="C1002" s="111">
        <v>98680.0</v>
      </c>
      <c r="D1002" s="112">
        <v>179201.0</v>
      </c>
      <c r="E1002" s="113" t="e">
        <v>#N/A</v>
      </c>
      <c r="F1002" s="113" t="e">
        <v>#N/A</v>
      </c>
      <c r="G1002" s="113">
        <v>660.0</v>
      </c>
      <c r="H1002" s="10"/>
    </row>
    <row r="1003">
      <c r="A1003" s="109" t="s">
        <v>3806</v>
      </c>
      <c r="B1003" s="110">
        <v>2.0</v>
      </c>
      <c r="C1003" s="111">
        <v>98680.0</v>
      </c>
      <c r="D1003" s="112">
        <v>179201.0</v>
      </c>
      <c r="E1003" s="113">
        <v>9964.0</v>
      </c>
      <c r="F1003" s="113" t="e">
        <v>#N/A</v>
      </c>
      <c r="G1003" s="113" t="e">
        <v>#N/A</v>
      </c>
      <c r="H1003" s="10"/>
    </row>
    <row r="1004">
      <c r="A1004" s="109" t="s">
        <v>2153</v>
      </c>
      <c r="B1004" s="110">
        <v>2.0</v>
      </c>
      <c r="C1004" s="111">
        <v>9902.0</v>
      </c>
      <c r="D1004" s="112">
        <v>179201.0</v>
      </c>
      <c r="E1004" s="113" t="e">
        <v>#N/A</v>
      </c>
      <c r="F1004" s="113" t="e">
        <v>#N/A</v>
      </c>
      <c r="G1004" s="113">
        <v>48.0</v>
      </c>
      <c r="H1004" s="10"/>
    </row>
    <row r="1005">
      <c r="A1005" s="109" t="s">
        <v>608</v>
      </c>
      <c r="B1005" s="110">
        <v>2.0</v>
      </c>
      <c r="C1005" s="111">
        <v>98680.0</v>
      </c>
      <c r="D1005" s="112">
        <v>179201.0</v>
      </c>
      <c r="E1005" s="113" t="e">
        <v>#N/A</v>
      </c>
      <c r="F1005" s="113" t="e">
        <v>#N/A</v>
      </c>
      <c r="G1005" s="113" t="e">
        <v>#N/A</v>
      </c>
      <c r="H1005" s="10"/>
    </row>
    <row r="1006">
      <c r="A1006" s="109" t="s">
        <v>3045</v>
      </c>
      <c r="B1006" s="110">
        <v>2.0</v>
      </c>
      <c r="C1006" s="111">
        <v>98680.0</v>
      </c>
      <c r="D1006" s="112">
        <v>179201.0</v>
      </c>
      <c r="E1006" s="113" t="e">
        <v>#N/A</v>
      </c>
      <c r="F1006" s="113" t="e">
        <v>#N/A</v>
      </c>
      <c r="G1006" s="113" t="e">
        <v>#N/A</v>
      </c>
      <c r="H1006" s="10"/>
    </row>
    <row r="1007">
      <c r="A1007" s="109" t="s">
        <v>2151</v>
      </c>
      <c r="B1007" s="110">
        <v>2.0</v>
      </c>
      <c r="C1007" s="111">
        <v>9902.0</v>
      </c>
      <c r="D1007" s="112">
        <v>179201.0</v>
      </c>
      <c r="E1007" s="113" t="e">
        <v>#N/A</v>
      </c>
      <c r="F1007" s="113">
        <v>3.0</v>
      </c>
      <c r="G1007" s="113">
        <v>48.0</v>
      </c>
      <c r="H1007" s="10"/>
    </row>
    <row r="1008">
      <c r="A1008" s="109" t="s">
        <v>2155</v>
      </c>
      <c r="B1008" s="110" t="s">
        <v>2904</v>
      </c>
      <c r="C1008" s="111">
        <v>97010.0</v>
      </c>
      <c r="D1008" s="112">
        <v>179201.0</v>
      </c>
      <c r="E1008" s="113">
        <v>99521.0</v>
      </c>
      <c r="F1008" s="113">
        <v>55.0</v>
      </c>
      <c r="G1008" s="113" t="e">
        <v>#N/A</v>
      </c>
      <c r="H1008" s="10"/>
    </row>
    <row r="1009">
      <c r="A1009" s="109" t="s">
        <v>3807</v>
      </c>
      <c r="B1009" s="110" t="s">
        <v>2904</v>
      </c>
      <c r="C1009" s="111">
        <v>97010.0</v>
      </c>
      <c r="D1009" s="112">
        <v>179201.0</v>
      </c>
      <c r="E1009" s="113">
        <v>99521.0</v>
      </c>
      <c r="F1009" s="113" t="e">
        <v>#N/A</v>
      </c>
      <c r="G1009" s="113" t="e">
        <v>#N/A</v>
      </c>
      <c r="H1009" s="10"/>
    </row>
    <row r="1010">
      <c r="A1010" s="109">
        <v>179304.0</v>
      </c>
      <c r="B1010" s="110">
        <v>1.0</v>
      </c>
      <c r="C1010" s="111">
        <v>99430.0</v>
      </c>
      <c r="D1010" s="112">
        <v>179301.0</v>
      </c>
      <c r="E1010" s="113">
        <v>99560.0</v>
      </c>
      <c r="F1010" s="113" t="e">
        <v>#N/A</v>
      </c>
      <c r="G1010" s="113">
        <v>192.0</v>
      </c>
      <c r="H1010" s="10"/>
    </row>
    <row r="1011">
      <c r="A1011" s="109" t="s">
        <v>2157</v>
      </c>
      <c r="B1011" s="110">
        <v>1.0</v>
      </c>
      <c r="C1011" s="111">
        <v>99430.0</v>
      </c>
      <c r="D1011" s="112">
        <v>179301.0</v>
      </c>
      <c r="E1011" s="113">
        <v>99560.0</v>
      </c>
      <c r="F1011" s="113">
        <v>1.0</v>
      </c>
      <c r="G1011" s="113">
        <v>192.0</v>
      </c>
      <c r="H1011" s="10"/>
    </row>
    <row r="1012">
      <c r="A1012" s="109" t="s">
        <v>2159</v>
      </c>
      <c r="B1012" s="110">
        <v>3.0</v>
      </c>
      <c r="C1012" s="111">
        <v>9916.0</v>
      </c>
      <c r="D1012" s="112">
        <v>179401.0</v>
      </c>
      <c r="E1012" s="113">
        <v>99560.0</v>
      </c>
      <c r="F1012" s="113">
        <v>1.0</v>
      </c>
      <c r="G1012" s="113">
        <v>120.0</v>
      </c>
      <c r="H1012" s="10"/>
    </row>
    <row r="1013">
      <c r="A1013" s="109">
        <v>179404.0</v>
      </c>
      <c r="B1013" s="110">
        <v>1.0</v>
      </c>
      <c r="C1013" s="111">
        <v>9919.0</v>
      </c>
      <c r="D1013" s="112">
        <v>179401.0</v>
      </c>
      <c r="E1013" s="113">
        <v>99560.0</v>
      </c>
      <c r="F1013" s="113" t="e">
        <v>#N/A</v>
      </c>
      <c r="G1013" s="113">
        <v>192.0</v>
      </c>
      <c r="H1013" s="10"/>
    </row>
    <row r="1014">
      <c r="A1014" s="109" t="s">
        <v>826</v>
      </c>
      <c r="B1014" s="110">
        <v>10.0</v>
      </c>
      <c r="C1014" s="111">
        <v>9774.0</v>
      </c>
      <c r="D1014" s="112">
        <v>179502.0</v>
      </c>
      <c r="E1014" s="113">
        <v>9969.0</v>
      </c>
      <c r="F1014" s="113" t="e">
        <v>#N/A</v>
      </c>
      <c r="G1014" s="113" t="e">
        <v>#N/A</v>
      </c>
      <c r="H1014" s="10"/>
    </row>
    <row r="1015">
      <c r="A1015" s="109">
        <v>179555.0</v>
      </c>
      <c r="B1015" s="110" t="s">
        <v>2904</v>
      </c>
      <c r="C1015" s="111">
        <v>97010.0</v>
      </c>
      <c r="D1015" s="112">
        <v>179501.0</v>
      </c>
      <c r="E1015" s="113">
        <v>99521.0</v>
      </c>
      <c r="F1015" s="113" t="e">
        <v>#N/A</v>
      </c>
      <c r="G1015" s="113" t="e">
        <v>#N/A</v>
      </c>
      <c r="H1015" s="10"/>
    </row>
    <row r="1016">
      <c r="A1016" s="109" t="s">
        <v>830</v>
      </c>
      <c r="B1016" s="110" t="s">
        <v>2904</v>
      </c>
      <c r="C1016" s="111">
        <v>9701.0</v>
      </c>
      <c r="D1016" s="112">
        <v>179502.0</v>
      </c>
      <c r="E1016" s="113">
        <v>99521.0</v>
      </c>
      <c r="F1016" s="113" t="e">
        <v>#N/A</v>
      </c>
      <c r="G1016" s="113" t="e">
        <v>#N/A</v>
      </c>
      <c r="H1016" s="10"/>
    </row>
    <row r="1017">
      <c r="A1017" s="109">
        <v>179655.0</v>
      </c>
      <c r="B1017" s="110" t="s">
        <v>2904</v>
      </c>
      <c r="C1017" s="111">
        <v>97010.0</v>
      </c>
      <c r="D1017" s="112">
        <v>179601.0</v>
      </c>
      <c r="E1017" s="113">
        <v>99521.0</v>
      </c>
      <c r="F1017" s="113" t="e">
        <v>#N/A</v>
      </c>
      <c r="G1017" s="113" t="e">
        <v>#N/A</v>
      </c>
      <c r="H1017" s="10"/>
    </row>
    <row r="1018">
      <c r="A1018" s="109">
        <v>179704.0</v>
      </c>
      <c r="B1018" s="110">
        <v>1.0</v>
      </c>
      <c r="C1018" s="111">
        <v>9919.0</v>
      </c>
      <c r="D1018" s="112">
        <v>179701.0</v>
      </c>
      <c r="E1018" s="113">
        <v>99560.0</v>
      </c>
      <c r="F1018" s="113" t="e">
        <v>#N/A</v>
      </c>
      <c r="G1018" s="113">
        <v>192.0</v>
      </c>
      <c r="H1018" s="10"/>
    </row>
    <row r="1019">
      <c r="A1019" s="109" t="s">
        <v>3808</v>
      </c>
      <c r="B1019" s="110">
        <v>1.0</v>
      </c>
      <c r="C1019" s="111">
        <v>0.0</v>
      </c>
      <c r="D1019" s="112">
        <v>179701.0</v>
      </c>
      <c r="E1019" s="113">
        <v>99560.0</v>
      </c>
      <c r="F1019" s="113" t="e">
        <v>#N/A</v>
      </c>
      <c r="G1019" s="113" t="e">
        <v>#N/A</v>
      </c>
      <c r="H1019" s="10"/>
    </row>
    <row r="1020">
      <c r="A1020" s="109" t="s">
        <v>2161</v>
      </c>
      <c r="B1020" s="110">
        <v>1.0</v>
      </c>
      <c r="C1020" s="111">
        <v>9877.0</v>
      </c>
      <c r="D1020" s="112">
        <v>179701.0</v>
      </c>
      <c r="E1020" s="113">
        <v>99560.0</v>
      </c>
      <c r="F1020" s="113">
        <v>1.0</v>
      </c>
      <c r="G1020" s="113" t="e">
        <v>#N/A</v>
      </c>
      <c r="H1020" s="10"/>
    </row>
    <row r="1021">
      <c r="A1021" s="109" t="s">
        <v>3809</v>
      </c>
      <c r="B1021" s="110">
        <v>1.0</v>
      </c>
      <c r="C1021" s="111">
        <v>0.0</v>
      </c>
      <c r="D1021" s="112">
        <v>179701.0</v>
      </c>
      <c r="E1021" s="113">
        <v>99560.0</v>
      </c>
      <c r="F1021" s="113" t="e">
        <v>#N/A</v>
      </c>
      <c r="G1021" s="113" t="e">
        <v>#N/A</v>
      </c>
      <c r="H1021" s="10"/>
    </row>
    <row r="1022">
      <c r="A1022" s="109" t="s">
        <v>2163</v>
      </c>
      <c r="B1022" s="110">
        <v>1.0</v>
      </c>
      <c r="C1022" s="111">
        <v>9919.0</v>
      </c>
      <c r="D1022" s="112">
        <v>179701.0</v>
      </c>
      <c r="E1022" s="113">
        <v>99560.0</v>
      </c>
      <c r="F1022" s="113">
        <v>1.0</v>
      </c>
      <c r="G1022" s="113" t="e">
        <v>#N/A</v>
      </c>
      <c r="H1022" s="10"/>
    </row>
    <row r="1023">
      <c r="A1023" s="109" t="s">
        <v>3810</v>
      </c>
      <c r="B1023" s="110">
        <v>1.0</v>
      </c>
      <c r="C1023" s="111">
        <v>0.0</v>
      </c>
      <c r="D1023" s="112">
        <v>179701.0</v>
      </c>
      <c r="E1023" s="113">
        <v>99560.0</v>
      </c>
      <c r="F1023" s="113" t="e">
        <v>#N/A</v>
      </c>
      <c r="G1023" s="113" t="e">
        <v>#N/A</v>
      </c>
      <c r="H1023" s="10"/>
    </row>
    <row r="1024">
      <c r="A1024" s="109" t="s">
        <v>3811</v>
      </c>
      <c r="B1024" s="110">
        <v>1.0</v>
      </c>
      <c r="C1024" s="111">
        <v>0.0</v>
      </c>
      <c r="D1024" s="112">
        <v>179701.0</v>
      </c>
      <c r="E1024" s="113">
        <v>99560.0</v>
      </c>
      <c r="F1024" s="113" t="e">
        <v>#N/A</v>
      </c>
      <c r="G1024" s="113" t="e">
        <v>#N/A</v>
      </c>
      <c r="H1024" s="10"/>
    </row>
    <row r="1025">
      <c r="A1025" s="109" t="s">
        <v>2166</v>
      </c>
      <c r="B1025" s="110">
        <v>1.0</v>
      </c>
      <c r="C1025" s="111">
        <v>9919.0</v>
      </c>
      <c r="D1025" s="112">
        <v>179701.0</v>
      </c>
      <c r="E1025" s="113">
        <v>99560.0</v>
      </c>
      <c r="F1025" s="113">
        <v>1.0</v>
      </c>
      <c r="G1025" s="113" t="e">
        <v>#N/A</v>
      </c>
      <c r="H1025" s="10"/>
    </row>
    <row r="1026">
      <c r="A1026" s="109" t="s">
        <v>2168</v>
      </c>
      <c r="B1026" s="110">
        <v>1.0</v>
      </c>
      <c r="C1026" s="111">
        <v>9877.0</v>
      </c>
      <c r="D1026" s="112">
        <v>179701.0</v>
      </c>
      <c r="E1026" s="113">
        <v>99560.0</v>
      </c>
      <c r="F1026" s="113">
        <v>1.0</v>
      </c>
      <c r="G1026" s="113">
        <v>192.0</v>
      </c>
      <c r="H1026" s="10"/>
    </row>
    <row r="1027">
      <c r="A1027" s="109" t="s">
        <v>2170</v>
      </c>
      <c r="B1027" s="110">
        <v>2.0</v>
      </c>
      <c r="C1027" s="111">
        <v>98680.0</v>
      </c>
      <c r="D1027" s="112">
        <v>179701.0</v>
      </c>
      <c r="E1027" s="113">
        <v>9964.0</v>
      </c>
      <c r="F1027" s="113">
        <v>0.25</v>
      </c>
      <c r="G1027" s="113" t="e">
        <v>#N/A</v>
      </c>
      <c r="H1027" s="10"/>
    </row>
    <row r="1028">
      <c r="A1028" s="109" t="s">
        <v>2171</v>
      </c>
      <c r="B1028" s="110">
        <v>2.0</v>
      </c>
      <c r="C1028" s="111">
        <v>98680.0</v>
      </c>
      <c r="D1028" s="112">
        <v>179701.0</v>
      </c>
      <c r="E1028" s="113">
        <v>9964.0</v>
      </c>
      <c r="F1028" s="113">
        <v>1.0</v>
      </c>
      <c r="G1028" s="113">
        <v>55.0</v>
      </c>
      <c r="H1028" s="10"/>
    </row>
    <row r="1029">
      <c r="A1029" s="109" t="s">
        <v>3812</v>
      </c>
      <c r="B1029" s="110">
        <v>2.0</v>
      </c>
      <c r="C1029" s="111">
        <v>0.0</v>
      </c>
      <c r="D1029" s="112">
        <v>179701.0</v>
      </c>
      <c r="E1029" s="113">
        <v>9964.0</v>
      </c>
      <c r="F1029" s="113" t="e">
        <v>#N/A</v>
      </c>
      <c r="G1029" s="113" t="e">
        <v>#N/A</v>
      </c>
      <c r="H1029" s="10"/>
    </row>
    <row r="1030">
      <c r="A1030" s="109">
        <v>179755.0</v>
      </c>
      <c r="B1030" s="110" t="s">
        <v>2904</v>
      </c>
      <c r="C1030" s="111">
        <v>97010.0</v>
      </c>
      <c r="D1030" s="112">
        <v>179701.0</v>
      </c>
      <c r="E1030" s="113">
        <v>99521.0</v>
      </c>
      <c r="F1030" s="113" t="e">
        <v>#N/A</v>
      </c>
      <c r="G1030" s="113">
        <v>55.0</v>
      </c>
      <c r="H1030" s="10"/>
    </row>
    <row r="1031">
      <c r="A1031" s="109" t="s">
        <v>2173</v>
      </c>
      <c r="B1031" s="110" t="s">
        <v>2904</v>
      </c>
      <c r="C1031" s="111">
        <v>9703.0</v>
      </c>
      <c r="D1031" s="112">
        <v>179701.0</v>
      </c>
      <c r="E1031" s="113">
        <v>99521.0</v>
      </c>
      <c r="F1031" s="113">
        <v>1.0</v>
      </c>
      <c r="G1031" s="113" t="e">
        <v>#N/A</v>
      </c>
      <c r="H1031" s="10"/>
    </row>
    <row r="1032">
      <c r="A1032" s="109" t="s">
        <v>3813</v>
      </c>
      <c r="B1032" s="110" t="s">
        <v>2904</v>
      </c>
      <c r="C1032" s="111">
        <v>97010.0</v>
      </c>
      <c r="D1032" s="112">
        <v>179701.0</v>
      </c>
      <c r="E1032" s="113">
        <v>99521.0</v>
      </c>
      <c r="F1032" s="113" t="e">
        <v>#N/A</v>
      </c>
      <c r="G1032" s="113" t="e">
        <v>#N/A</v>
      </c>
      <c r="H1032" s="10"/>
    </row>
    <row r="1033">
      <c r="A1033" s="109" t="s">
        <v>3814</v>
      </c>
      <c r="B1033" s="110" t="s">
        <v>2904</v>
      </c>
      <c r="C1033" s="111">
        <v>97010.0</v>
      </c>
      <c r="D1033" s="112">
        <v>179701.0</v>
      </c>
      <c r="E1033" s="113">
        <v>99521.0</v>
      </c>
      <c r="F1033" s="113" t="e">
        <v>#N/A</v>
      </c>
      <c r="G1033" s="113" t="e">
        <v>#N/A</v>
      </c>
      <c r="H1033" s="10"/>
    </row>
    <row r="1034">
      <c r="A1034" s="109" t="s">
        <v>3051</v>
      </c>
      <c r="B1034" s="110" t="s">
        <v>2904</v>
      </c>
      <c r="C1034" s="111">
        <v>97010.0</v>
      </c>
      <c r="D1034" s="112">
        <v>179701.0</v>
      </c>
      <c r="E1034" s="113">
        <v>99521.0</v>
      </c>
      <c r="F1034" s="113" t="e">
        <v>#N/A</v>
      </c>
      <c r="G1034" s="113" t="e">
        <v>#N/A</v>
      </c>
      <c r="H1034" s="10"/>
    </row>
    <row r="1035">
      <c r="A1035" s="109" t="s">
        <v>2175</v>
      </c>
      <c r="B1035" s="110">
        <v>1.0</v>
      </c>
      <c r="C1035" s="111">
        <v>9919.0</v>
      </c>
      <c r="D1035" s="112">
        <v>179801.0</v>
      </c>
      <c r="E1035" s="113">
        <v>99560.0</v>
      </c>
      <c r="F1035" s="113">
        <v>1.0</v>
      </c>
      <c r="G1035" s="113">
        <v>192.0</v>
      </c>
      <c r="H1035" s="10"/>
    </row>
    <row r="1036">
      <c r="A1036" s="109">
        <v>179904.0</v>
      </c>
      <c r="B1036" s="110">
        <v>1.0</v>
      </c>
      <c r="C1036" s="111">
        <v>9877.0</v>
      </c>
      <c r="D1036" s="112">
        <v>179303.0</v>
      </c>
      <c r="E1036" s="113">
        <v>99560.0</v>
      </c>
      <c r="F1036" s="113" t="e">
        <v>#N/A</v>
      </c>
      <c r="G1036" s="113">
        <v>192.0</v>
      </c>
      <c r="H1036" s="10"/>
    </row>
    <row r="1037">
      <c r="A1037" s="109" t="s">
        <v>749</v>
      </c>
      <c r="B1037" s="110">
        <v>7.0</v>
      </c>
      <c r="C1037" s="111">
        <v>9869.0</v>
      </c>
      <c r="D1037" s="21"/>
      <c r="E1037" s="24"/>
      <c r="F1037" s="113" t="e">
        <v>#N/A</v>
      </c>
      <c r="G1037" s="113" t="e">
        <v>#N/A</v>
      </c>
      <c r="H1037" s="10"/>
    </row>
    <row r="1038">
      <c r="A1038" s="109" t="s">
        <v>2177</v>
      </c>
      <c r="B1038" s="110">
        <v>1.0</v>
      </c>
      <c r="C1038" s="111">
        <v>9877.0</v>
      </c>
      <c r="D1038" s="112">
        <v>180004.0</v>
      </c>
      <c r="E1038" s="113">
        <v>99560.0</v>
      </c>
      <c r="F1038" s="113">
        <v>1.0</v>
      </c>
      <c r="G1038" s="113">
        <v>192.0</v>
      </c>
      <c r="H1038" s="10"/>
    </row>
    <row r="1039">
      <c r="A1039" s="109" t="s">
        <v>2179</v>
      </c>
      <c r="B1039" s="110">
        <v>1.0</v>
      </c>
      <c r="C1039" s="111">
        <v>9919.0</v>
      </c>
      <c r="D1039" s="112">
        <v>180004.0</v>
      </c>
      <c r="E1039" s="113">
        <v>99560.0</v>
      </c>
      <c r="F1039" s="113">
        <v>4.0</v>
      </c>
      <c r="G1039" s="113">
        <v>48.0</v>
      </c>
      <c r="H1039" s="10"/>
    </row>
    <row r="1040">
      <c r="A1040" s="109" t="s">
        <v>2181</v>
      </c>
      <c r="B1040" s="110">
        <v>1.0</v>
      </c>
      <c r="C1040" s="111">
        <v>9919.0</v>
      </c>
      <c r="D1040" s="112">
        <v>180004.0</v>
      </c>
      <c r="E1040" s="113">
        <v>99560.0</v>
      </c>
      <c r="F1040" s="113">
        <v>1.0</v>
      </c>
      <c r="G1040" s="113" t="e">
        <v>#N/A</v>
      </c>
      <c r="H1040" s="10"/>
    </row>
    <row r="1041">
      <c r="A1041" s="109" t="s">
        <v>2183</v>
      </c>
      <c r="B1041" s="110">
        <v>1.0</v>
      </c>
      <c r="C1041" s="111">
        <v>9877.0</v>
      </c>
      <c r="D1041" s="112">
        <v>180004.0</v>
      </c>
      <c r="E1041" s="113">
        <v>99560.0</v>
      </c>
      <c r="F1041" s="113">
        <v>1.0</v>
      </c>
      <c r="G1041" s="113">
        <v>192.0</v>
      </c>
      <c r="H1041" s="10"/>
    </row>
    <row r="1042">
      <c r="A1042" s="109" t="s">
        <v>2187</v>
      </c>
      <c r="B1042" s="110" t="s">
        <v>2904</v>
      </c>
      <c r="C1042" s="111">
        <v>9703.0</v>
      </c>
      <c r="D1042" s="112">
        <v>180004.0</v>
      </c>
      <c r="E1042" s="113">
        <v>99521.0</v>
      </c>
      <c r="F1042" s="113">
        <v>1.0</v>
      </c>
      <c r="G1042" s="113" t="e">
        <v>#N/A</v>
      </c>
      <c r="H1042" s="10"/>
    </row>
    <row r="1043">
      <c r="A1043" s="109">
        <v>180304.0</v>
      </c>
      <c r="B1043" s="110">
        <v>1.0</v>
      </c>
      <c r="C1043" s="111">
        <v>9919.0</v>
      </c>
      <c r="D1043" s="112">
        <v>180301.0</v>
      </c>
      <c r="E1043" s="113">
        <v>99590.0</v>
      </c>
      <c r="F1043" s="113" t="e">
        <v>#N/A</v>
      </c>
      <c r="G1043" s="113">
        <v>192.0</v>
      </c>
      <c r="H1043" s="10"/>
    </row>
    <row r="1044">
      <c r="A1044" s="109" t="s">
        <v>2189</v>
      </c>
      <c r="B1044" s="110">
        <v>5.0</v>
      </c>
      <c r="C1044" s="111" t="s">
        <v>556</v>
      </c>
      <c r="D1044" s="112" t="s">
        <v>2190</v>
      </c>
      <c r="E1044" s="113" t="s">
        <v>565</v>
      </c>
      <c r="F1044" s="113">
        <v>5.0</v>
      </c>
      <c r="G1044" s="113">
        <v>180.0</v>
      </c>
      <c r="H1044" s="10"/>
    </row>
    <row r="1045">
      <c r="A1045" s="109" t="s">
        <v>3815</v>
      </c>
      <c r="B1045" s="110">
        <v>2.0</v>
      </c>
      <c r="C1045" s="111">
        <v>9875.0</v>
      </c>
      <c r="D1045" s="112" t="s">
        <v>2190</v>
      </c>
      <c r="E1045" s="113">
        <v>9962.0</v>
      </c>
      <c r="F1045" s="113" t="e">
        <v>#N/A</v>
      </c>
      <c r="G1045" s="113" t="e">
        <v>#N/A</v>
      </c>
      <c r="H1045" s="10"/>
    </row>
    <row r="1046">
      <c r="A1046" s="109" t="s">
        <v>2195</v>
      </c>
      <c r="B1046" s="110">
        <v>3.0</v>
      </c>
      <c r="C1046" s="111">
        <v>98710.0</v>
      </c>
      <c r="D1046" s="112">
        <v>180301.0</v>
      </c>
      <c r="E1046" s="113">
        <v>99590.0</v>
      </c>
      <c r="F1046" s="113">
        <v>0.5</v>
      </c>
      <c r="G1046" s="113">
        <v>400.0</v>
      </c>
      <c r="H1046" s="10"/>
    </row>
    <row r="1047">
      <c r="A1047" s="109" t="s">
        <v>2197</v>
      </c>
      <c r="B1047" s="110">
        <v>1.0</v>
      </c>
      <c r="C1047" s="111">
        <v>9877.0</v>
      </c>
      <c r="D1047" s="112">
        <v>180701.0</v>
      </c>
      <c r="E1047" s="113">
        <v>99560.0</v>
      </c>
      <c r="F1047" s="113">
        <v>4.0</v>
      </c>
      <c r="G1047" s="113" t="e">
        <v>#N/A</v>
      </c>
      <c r="H1047" s="10"/>
    </row>
    <row r="1048">
      <c r="A1048" s="109" t="s">
        <v>2199</v>
      </c>
      <c r="B1048" s="110">
        <v>5.0</v>
      </c>
      <c r="C1048" s="111" t="s">
        <v>3717</v>
      </c>
      <c r="D1048" s="112">
        <v>180701.0</v>
      </c>
      <c r="E1048" s="113" t="s">
        <v>565</v>
      </c>
      <c r="F1048" s="113">
        <v>5.0</v>
      </c>
      <c r="G1048" s="113" t="e">
        <v>#N/A</v>
      </c>
      <c r="H1048" s="10"/>
    </row>
    <row r="1049">
      <c r="A1049" s="109" t="s">
        <v>2204</v>
      </c>
      <c r="B1049" s="110">
        <v>5.0</v>
      </c>
      <c r="C1049" s="111" t="s">
        <v>2206</v>
      </c>
      <c r="D1049" s="112">
        <v>180701.0</v>
      </c>
      <c r="E1049" s="113" t="s">
        <v>565</v>
      </c>
      <c r="F1049" s="113" t="e">
        <v>#N/A</v>
      </c>
      <c r="G1049" s="113">
        <v>36.0</v>
      </c>
      <c r="H1049" s="10"/>
    </row>
    <row r="1050">
      <c r="A1050" s="109" t="s">
        <v>2201</v>
      </c>
      <c r="B1050" s="110">
        <v>5.0</v>
      </c>
      <c r="C1050" s="111" t="s">
        <v>2203</v>
      </c>
      <c r="D1050" s="112">
        <v>180701.0</v>
      </c>
      <c r="E1050" s="113" t="s">
        <v>565</v>
      </c>
      <c r="F1050" s="113">
        <v>5.0</v>
      </c>
      <c r="G1050" s="113" t="e">
        <v>#N/A</v>
      </c>
      <c r="H1050" s="10"/>
    </row>
    <row r="1051">
      <c r="A1051" s="109">
        <v>180904.0</v>
      </c>
      <c r="B1051" s="110">
        <v>1.0</v>
      </c>
      <c r="C1051" s="111">
        <v>9919.0</v>
      </c>
      <c r="D1051" s="112">
        <v>180801.0</v>
      </c>
      <c r="E1051" s="113">
        <v>99560.0</v>
      </c>
      <c r="F1051" s="113" t="e">
        <v>#N/A</v>
      </c>
      <c r="G1051" s="113">
        <v>192.0</v>
      </c>
      <c r="H1051" s="10"/>
    </row>
    <row r="1052">
      <c r="A1052" s="109" t="s">
        <v>3816</v>
      </c>
      <c r="B1052" s="110">
        <v>1.0</v>
      </c>
      <c r="C1052" s="111">
        <v>0.0</v>
      </c>
      <c r="D1052" s="112">
        <v>180801.0</v>
      </c>
      <c r="E1052" s="113">
        <v>99560.0</v>
      </c>
      <c r="F1052" s="113" t="e">
        <v>#N/A</v>
      </c>
      <c r="G1052" s="113" t="e">
        <v>#N/A</v>
      </c>
      <c r="H1052" s="10"/>
    </row>
    <row r="1053">
      <c r="A1053" s="109" t="s">
        <v>2207</v>
      </c>
      <c r="B1053" s="110">
        <v>1.0</v>
      </c>
      <c r="C1053" s="111">
        <v>9919.0</v>
      </c>
      <c r="D1053" s="112">
        <v>180801.0</v>
      </c>
      <c r="E1053" s="113">
        <v>99560.0</v>
      </c>
      <c r="F1053" s="113">
        <v>1.0</v>
      </c>
      <c r="G1053" s="113">
        <v>192.0</v>
      </c>
      <c r="H1053" s="10"/>
    </row>
    <row r="1054">
      <c r="A1054" s="109" t="s">
        <v>2209</v>
      </c>
      <c r="B1054" s="110">
        <v>1.0</v>
      </c>
      <c r="C1054" s="111">
        <v>9919.0</v>
      </c>
      <c r="D1054" s="112">
        <v>180801.0</v>
      </c>
      <c r="E1054" s="113">
        <v>99560.0</v>
      </c>
      <c r="F1054" s="113">
        <v>1.0</v>
      </c>
      <c r="G1054" s="113" t="e">
        <v>#N/A</v>
      </c>
      <c r="H1054" s="10"/>
    </row>
    <row r="1055">
      <c r="A1055" s="109" t="s">
        <v>2213</v>
      </c>
      <c r="B1055" s="110">
        <v>1.0</v>
      </c>
      <c r="C1055" s="111">
        <v>9877.0</v>
      </c>
      <c r="D1055" s="112">
        <v>180801.0</v>
      </c>
      <c r="E1055" s="113">
        <v>99560.0</v>
      </c>
      <c r="F1055" s="113">
        <v>1.0</v>
      </c>
      <c r="G1055" s="113">
        <v>192.0</v>
      </c>
      <c r="H1055" s="10"/>
    </row>
    <row r="1056">
      <c r="A1056" s="109" t="s">
        <v>2215</v>
      </c>
      <c r="B1056" s="110">
        <v>1.0</v>
      </c>
      <c r="C1056" s="111">
        <v>9877.0</v>
      </c>
      <c r="D1056" s="112">
        <v>180802.0</v>
      </c>
      <c r="E1056" s="113">
        <v>99560.0</v>
      </c>
      <c r="F1056" s="113">
        <v>1.0</v>
      </c>
      <c r="G1056" s="113">
        <v>192.0</v>
      </c>
      <c r="H1056" s="10"/>
    </row>
    <row r="1057">
      <c r="A1057" s="109" t="s">
        <v>2217</v>
      </c>
      <c r="B1057" s="110">
        <v>1.0</v>
      </c>
      <c r="C1057" s="111">
        <v>9877.0</v>
      </c>
      <c r="D1057" s="112">
        <v>180802.0</v>
      </c>
      <c r="E1057" s="113">
        <v>99560.0</v>
      </c>
      <c r="F1057" s="113">
        <v>1.0</v>
      </c>
      <c r="G1057" s="113">
        <v>192.0</v>
      </c>
      <c r="H1057" s="10"/>
    </row>
    <row r="1058">
      <c r="A1058" s="109">
        <v>180955.0</v>
      </c>
      <c r="B1058" s="110" t="s">
        <v>2904</v>
      </c>
      <c r="C1058" s="111">
        <v>97010.0</v>
      </c>
      <c r="D1058" s="112">
        <v>180801.0</v>
      </c>
      <c r="E1058" s="113">
        <v>99521.0</v>
      </c>
      <c r="F1058" s="113" t="e">
        <v>#N/A</v>
      </c>
      <c r="G1058" s="113" t="e">
        <v>#N/A</v>
      </c>
      <c r="H1058" s="10"/>
    </row>
    <row r="1059">
      <c r="A1059" s="109" t="s">
        <v>3817</v>
      </c>
      <c r="B1059" s="110" t="s">
        <v>2904</v>
      </c>
      <c r="C1059" s="111">
        <v>9703.0</v>
      </c>
      <c r="D1059" s="112">
        <v>180801.0</v>
      </c>
      <c r="E1059" s="113">
        <v>99521.0</v>
      </c>
      <c r="F1059" s="113" t="e">
        <v>#N/A</v>
      </c>
      <c r="G1059" s="113" t="e">
        <v>#N/A</v>
      </c>
      <c r="H1059" s="10"/>
    </row>
    <row r="1060">
      <c r="A1060" s="109">
        <v>181004.0</v>
      </c>
      <c r="B1060" s="110">
        <v>1.0</v>
      </c>
      <c r="C1060" s="111">
        <v>9919.0</v>
      </c>
      <c r="D1060" s="112">
        <v>181001.0</v>
      </c>
      <c r="E1060" s="113">
        <v>99560.0</v>
      </c>
      <c r="F1060" s="113" t="e">
        <v>#N/A</v>
      </c>
      <c r="G1060" s="113">
        <v>192.0</v>
      </c>
      <c r="H1060" s="10"/>
    </row>
    <row r="1061">
      <c r="A1061" s="109" t="s">
        <v>2220</v>
      </c>
      <c r="B1061" s="110">
        <v>1.0</v>
      </c>
      <c r="C1061" s="111">
        <v>9877.0</v>
      </c>
      <c r="D1061" s="112">
        <v>181001.0</v>
      </c>
      <c r="E1061" s="113">
        <v>99560.0</v>
      </c>
      <c r="F1061" s="113">
        <v>1.0</v>
      </c>
      <c r="G1061" s="113" t="e">
        <v>#N/A</v>
      </c>
      <c r="H1061" s="10"/>
    </row>
    <row r="1062">
      <c r="A1062" s="109" t="s">
        <v>623</v>
      </c>
      <c r="B1062" s="110">
        <v>1.0</v>
      </c>
      <c r="C1062" s="111">
        <v>9877.0</v>
      </c>
      <c r="D1062" s="112">
        <v>181001.0</v>
      </c>
      <c r="E1062" s="113">
        <v>99560.0</v>
      </c>
      <c r="F1062" s="113" t="e">
        <v>#N/A</v>
      </c>
      <c r="G1062" s="113">
        <v>48.0</v>
      </c>
      <c r="H1062" s="10"/>
    </row>
    <row r="1063">
      <c r="A1063" s="109" t="s">
        <v>3818</v>
      </c>
      <c r="B1063" s="110">
        <v>1.0</v>
      </c>
      <c r="C1063" s="111">
        <v>9919.0</v>
      </c>
      <c r="D1063" s="112">
        <v>181001.0</v>
      </c>
      <c r="E1063" s="113">
        <v>99560.0</v>
      </c>
      <c r="F1063" s="113" t="e">
        <v>#N/A</v>
      </c>
      <c r="G1063" s="113" t="e">
        <v>#N/A</v>
      </c>
      <c r="H1063" s="10"/>
    </row>
    <row r="1064">
      <c r="A1064" s="109" t="s">
        <v>2222</v>
      </c>
      <c r="B1064" s="110">
        <v>1.0</v>
      </c>
      <c r="C1064" s="111">
        <v>9919.0</v>
      </c>
      <c r="D1064" s="112">
        <v>181001.0</v>
      </c>
      <c r="E1064" s="113">
        <v>99560.0</v>
      </c>
      <c r="F1064" s="113">
        <v>1.0</v>
      </c>
      <c r="G1064" s="113" t="e">
        <v>#N/A</v>
      </c>
      <c r="H1064" s="10"/>
    </row>
    <row r="1065">
      <c r="A1065" s="109" t="s">
        <v>2224</v>
      </c>
      <c r="B1065" s="110">
        <v>1.0</v>
      </c>
      <c r="C1065" s="111">
        <v>9919.0</v>
      </c>
      <c r="D1065" s="112">
        <v>181403.0</v>
      </c>
      <c r="E1065" s="113">
        <v>99560.0</v>
      </c>
      <c r="F1065" s="113">
        <v>1.0</v>
      </c>
      <c r="G1065" s="113">
        <v>192.0</v>
      </c>
      <c r="H1065" s="10"/>
    </row>
    <row r="1066">
      <c r="A1066" s="109" t="s">
        <v>3819</v>
      </c>
      <c r="B1066" s="110">
        <v>1.0</v>
      </c>
      <c r="C1066" s="111">
        <v>0.0</v>
      </c>
      <c r="D1066" s="112">
        <v>181001.0</v>
      </c>
      <c r="E1066" s="113">
        <v>99560.0</v>
      </c>
      <c r="F1066" s="113" t="e">
        <v>#N/A</v>
      </c>
      <c r="G1066" s="113" t="e">
        <v>#N/A</v>
      </c>
      <c r="H1066" s="10"/>
    </row>
    <row r="1067">
      <c r="A1067" s="109" t="s">
        <v>3820</v>
      </c>
      <c r="B1067" s="110">
        <v>1.0</v>
      </c>
      <c r="C1067" s="111">
        <v>0.0</v>
      </c>
      <c r="D1067" s="112">
        <v>181001.0</v>
      </c>
      <c r="E1067" s="113">
        <v>99560.0</v>
      </c>
      <c r="F1067" s="113" t="e">
        <v>#N/A</v>
      </c>
      <c r="G1067" s="113" t="e">
        <v>#N/A</v>
      </c>
      <c r="H1067" s="10"/>
    </row>
    <row r="1068">
      <c r="A1068" s="109">
        <v>181005.0</v>
      </c>
      <c r="B1068" s="110">
        <v>5.0</v>
      </c>
      <c r="C1068" s="111" t="s">
        <v>556</v>
      </c>
      <c r="D1068" s="112">
        <v>181001.0</v>
      </c>
      <c r="E1068" s="113" t="s">
        <v>565</v>
      </c>
      <c r="F1068" s="113" t="e">
        <v>#N/A</v>
      </c>
      <c r="G1068" s="113">
        <v>36.0</v>
      </c>
      <c r="H1068" s="10"/>
    </row>
    <row r="1069">
      <c r="A1069" s="109" t="s">
        <v>3821</v>
      </c>
      <c r="B1069" s="110">
        <v>5.0</v>
      </c>
      <c r="C1069" s="111">
        <v>0.0</v>
      </c>
      <c r="D1069" s="112">
        <v>181001.0</v>
      </c>
      <c r="E1069" s="113" t="s">
        <v>565</v>
      </c>
      <c r="F1069" s="113" t="e">
        <v>#N/A</v>
      </c>
      <c r="G1069" s="113" t="e">
        <v>#N/A</v>
      </c>
      <c r="H1069" s="10"/>
    </row>
    <row r="1070">
      <c r="A1070" s="109" t="s">
        <v>2226</v>
      </c>
      <c r="B1070" s="110">
        <v>5.0</v>
      </c>
      <c r="C1070" s="111" t="s">
        <v>3717</v>
      </c>
      <c r="D1070" s="112">
        <v>181001.0</v>
      </c>
      <c r="E1070" s="113" t="s">
        <v>565</v>
      </c>
      <c r="F1070" s="113">
        <v>5.0</v>
      </c>
      <c r="G1070" s="113" t="e">
        <v>#N/A</v>
      </c>
      <c r="H1070" s="10"/>
    </row>
    <row r="1071">
      <c r="A1071" s="109" t="s">
        <v>3822</v>
      </c>
      <c r="B1071" s="110">
        <v>5.0</v>
      </c>
      <c r="C1071" s="111" t="s">
        <v>556</v>
      </c>
      <c r="D1071" s="112">
        <v>181001.0</v>
      </c>
      <c r="E1071" s="113" t="s">
        <v>565</v>
      </c>
      <c r="F1071" s="113" t="e">
        <v>#N/A</v>
      </c>
      <c r="G1071" s="113" t="e">
        <v>#N/A</v>
      </c>
      <c r="H1071" s="10"/>
    </row>
    <row r="1072">
      <c r="A1072" s="109">
        <v>1810102.0</v>
      </c>
      <c r="B1072" s="110">
        <v>3.0</v>
      </c>
      <c r="C1072" s="111">
        <v>9890.0</v>
      </c>
      <c r="D1072" s="112">
        <v>181001.0</v>
      </c>
      <c r="E1072" s="113">
        <v>99560.0</v>
      </c>
      <c r="F1072" s="113" t="e">
        <v>#N/A</v>
      </c>
      <c r="G1072" s="113">
        <v>84.0</v>
      </c>
      <c r="H1072" s="10"/>
    </row>
    <row r="1073">
      <c r="A1073" s="109">
        <v>181032.0</v>
      </c>
      <c r="B1073" s="110">
        <v>2.0</v>
      </c>
      <c r="C1073" s="111">
        <v>9872.0</v>
      </c>
      <c r="D1073" s="112">
        <v>181001.0</v>
      </c>
      <c r="E1073" s="113" t="e">
        <v>#N/A</v>
      </c>
      <c r="F1073" s="113" t="e">
        <v>#N/A</v>
      </c>
      <c r="G1073" s="113">
        <v>528.0</v>
      </c>
      <c r="H1073" s="10"/>
    </row>
    <row r="1074">
      <c r="A1074" s="109" t="s">
        <v>3823</v>
      </c>
      <c r="B1074" s="110">
        <v>2.0</v>
      </c>
      <c r="C1074" s="111">
        <v>9872.0</v>
      </c>
      <c r="D1074" s="112">
        <v>181001.0</v>
      </c>
      <c r="E1074" s="113" t="e">
        <v>#N/A</v>
      </c>
      <c r="F1074" s="113" t="e">
        <v>#N/A</v>
      </c>
      <c r="G1074" s="113" t="e">
        <v>#N/A</v>
      </c>
      <c r="H1074" s="10"/>
    </row>
    <row r="1075">
      <c r="A1075" s="109" t="s">
        <v>3824</v>
      </c>
      <c r="B1075" s="110" t="s">
        <v>2904</v>
      </c>
      <c r="C1075" s="111">
        <v>97010.0</v>
      </c>
      <c r="D1075" s="112">
        <v>181001.0</v>
      </c>
      <c r="E1075" s="113">
        <v>99521.0</v>
      </c>
      <c r="F1075" s="113" t="e">
        <v>#N/A</v>
      </c>
      <c r="G1075" s="113" t="e">
        <v>#N/A</v>
      </c>
      <c r="H1075" s="10"/>
    </row>
    <row r="1076">
      <c r="A1076" s="109">
        <v>181104.0</v>
      </c>
      <c r="B1076" s="110">
        <v>1.0</v>
      </c>
      <c r="C1076" s="111">
        <v>9919.0</v>
      </c>
      <c r="D1076" s="112">
        <v>181101.0</v>
      </c>
      <c r="E1076" s="113">
        <v>99560.0</v>
      </c>
      <c r="F1076" s="113" t="e">
        <v>#N/A</v>
      </c>
      <c r="G1076" s="113">
        <v>192.0</v>
      </c>
      <c r="H1076" s="10"/>
    </row>
    <row r="1077">
      <c r="A1077" s="109">
        <v>181204.0</v>
      </c>
      <c r="B1077" s="110">
        <v>1.0</v>
      </c>
      <c r="C1077" s="111">
        <v>9919.0</v>
      </c>
      <c r="D1077" s="112">
        <v>182401.0</v>
      </c>
      <c r="E1077" s="113">
        <v>99560.0</v>
      </c>
      <c r="F1077" s="113" t="e">
        <v>#N/A</v>
      </c>
      <c r="G1077" s="113">
        <v>192.0</v>
      </c>
      <c r="H1077" s="10"/>
    </row>
    <row r="1078">
      <c r="A1078" s="109" t="s">
        <v>3825</v>
      </c>
      <c r="B1078" s="110">
        <v>1.0</v>
      </c>
      <c r="C1078" s="111">
        <v>9919.0</v>
      </c>
      <c r="D1078" s="112">
        <v>182401.0</v>
      </c>
      <c r="E1078" s="113">
        <v>99560.0</v>
      </c>
      <c r="F1078" s="113" t="e">
        <v>#N/A</v>
      </c>
      <c r="G1078" s="113" t="e">
        <v>#N/A</v>
      </c>
      <c r="H1078" s="10"/>
    </row>
    <row r="1079">
      <c r="A1079" s="109">
        <v>181304.0</v>
      </c>
      <c r="B1079" s="110">
        <v>1.0</v>
      </c>
      <c r="C1079" s="111">
        <v>9877.0</v>
      </c>
      <c r="D1079" s="112">
        <v>181301.0</v>
      </c>
      <c r="E1079" s="113">
        <v>99560.0</v>
      </c>
      <c r="F1079" s="113" t="e">
        <v>#N/A</v>
      </c>
      <c r="G1079" s="113">
        <v>192.0</v>
      </c>
      <c r="H1079" s="10"/>
    </row>
    <row r="1080">
      <c r="A1080" s="109" t="s">
        <v>2230</v>
      </c>
      <c r="B1080" s="110">
        <v>1.0</v>
      </c>
      <c r="C1080" s="111">
        <v>9919.0</v>
      </c>
      <c r="D1080" s="112">
        <v>181301.0</v>
      </c>
      <c r="E1080" s="113">
        <v>99560.0</v>
      </c>
      <c r="F1080" s="113">
        <v>1.0</v>
      </c>
      <c r="G1080" s="113" t="e">
        <v>#N/A</v>
      </c>
      <c r="H1080" s="10"/>
    </row>
    <row r="1081">
      <c r="A1081" s="109" t="s">
        <v>2232</v>
      </c>
      <c r="B1081" s="110">
        <v>1.0</v>
      </c>
      <c r="C1081" s="111">
        <v>9877.0</v>
      </c>
      <c r="D1081" s="112">
        <v>181301.0</v>
      </c>
      <c r="E1081" s="113">
        <v>99560.0</v>
      </c>
      <c r="F1081" s="113">
        <v>4.0</v>
      </c>
      <c r="G1081" s="113">
        <v>48.0</v>
      </c>
      <c r="H1081" s="10"/>
    </row>
    <row r="1082">
      <c r="A1082" s="109" t="s">
        <v>2234</v>
      </c>
      <c r="B1082" s="110">
        <v>1.0</v>
      </c>
      <c r="C1082" s="111">
        <v>9943.0</v>
      </c>
      <c r="D1082" s="112">
        <v>181301.0</v>
      </c>
      <c r="E1082" s="113">
        <v>99560.0</v>
      </c>
      <c r="F1082" s="113">
        <v>1.0</v>
      </c>
      <c r="G1082" s="113" t="e">
        <v>#N/A</v>
      </c>
      <c r="H1082" s="10"/>
    </row>
    <row r="1083">
      <c r="A1083" s="109" t="s">
        <v>2240</v>
      </c>
      <c r="B1083" s="110" t="s">
        <v>2904</v>
      </c>
      <c r="C1083" s="111">
        <v>9834.0</v>
      </c>
      <c r="D1083" s="112">
        <v>181301.0</v>
      </c>
      <c r="E1083" s="113" t="e">
        <v>#N/A</v>
      </c>
      <c r="F1083" s="113">
        <v>1.0</v>
      </c>
      <c r="G1083" s="113">
        <v>1.0</v>
      </c>
      <c r="H1083" s="10"/>
    </row>
    <row r="1084">
      <c r="A1084" s="109" t="s">
        <v>3057</v>
      </c>
      <c r="B1084" s="110">
        <v>4.0</v>
      </c>
      <c r="C1084" s="111">
        <v>9823.0</v>
      </c>
      <c r="D1084" s="112">
        <v>181301.0</v>
      </c>
      <c r="E1084" s="113" t="e">
        <v>#N/A</v>
      </c>
      <c r="F1084" s="113">
        <v>0.75</v>
      </c>
      <c r="G1084" s="113">
        <v>100.0</v>
      </c>
      <c r="H1084" s="10"/>
    </row>
    <row r="1085">
      <c r="A1085" s="109">
        <v>181404.0</v>
      </c>
      <c r="B1085" s="110">
        <v>1.0</v>
      </c>
      <c r="C1085" s="111">
        <v>9919.0</v>
      </c>
      <c r="D1085" s="112">
        <v>181403.0</v>
      </c>
      <c r="E1085" s="113">
        <v>99560.0</v>
      </c>
      <c r="F1085" s="113" t="e">
        <v>#N/A</v>
      </c>
      <c r="G1085" s="113">
        <v>192.0</v>
      </c>
      <c r="H1085" s="10"/>
    </row>
    <row r="1086">
      <c r="A1086" s="109" t="s">
        <v>2244</v>
      </c>
      <c r="B1086" s="110">
        <v>1.0</v>
      </c>
      <c r="C1086" s="111">
        <v>9877.0</v>
      </c>
      <c r="D1086" s="112">
        <v>181403.0</v>
      </c>
      <c r="E1086" s="113">
        <v>99560.0</v>
      </c>
      <c r="F1086" s="113">
        <v>1.0</v>
      </c>
      <c r="G1086" s="113">
        <v>192.0</v>
      </c>
      <c r="H1086" s="10"/>
    </row>
    <row r="1087">
      <c r="A1087" s="109" t="s">
        <v>2246</v>
      </c>
      <c r="B1087" s="110">
        <v>5.0</v>
      </c>
      <c r="C1087" s="111" t="s">
        <v>3717</v>
      </c>
      <c r="D1087" s="112">
        <v>181403.0</v>
      </c>
      <c r="E1087" s="113" t="s">
        <v>565</v>
      </c>
      <c r="F1087" s="113">
        <v>5.0</v>
      </c>
      <c r="G1087" s="113" t="e">
        <v>#N/A</v>
      </c>
      <c r="H1087" s="10"/>
    </row>
    <row r="1088">
      <c r="A1088" s="109">
        <v>1.8150416E7</v>
      </c>
      <c r="B1088" s="110">
        <v>1.0</v>
      </c>
      <c r="C1088" s="111" t="s">
        <v>3714</v>
      </c>
      <c r="D1088" s="112">
        <v>181001.0</v>
      </c>
      <c r="E1088" s="113">
        <v>99560.0</v>
      </c>
      <c r="F1088" s="113" t="e">
        <v>#N/A</v>
      </c>
      <c r="G1088" s="113" t="e">
        <v>#N/A</v>
      </c>
      <c r="H1088" s="10"/>
    </row>
    <row r="1089">
      <c r="A1089" s="109">
        <v>1815602.0</v>
      </c>
      <c r="B1089" s="110">
        <v>3.0</v>
      </c>
      <c r="C1089" s="111">
        <v>9890.0</v>
      </c>
      <c r="D1089" s="112">
        <v>181001.0</v>
      </c>
      <c r="E1089" s="113">
        <v>99560.0</v>
      </c>
      <c r="F1089" s="113" t="e">
        <v>#N/A</v>
      </c>
      <c r="G1089" s="113">
        <v>63.0</v>
      </c>
      <c r="H1089" s="10"/>
    </row>
    <row r="1090">
      <c r="A1090" s="109" t="s">
        <v>2250</v>
      </c>
      <c r="B1090" s="110">
        <v>3.0</v>
      </c>
      <c r="C1090" s="111">
        <v>9900.0</v>
      </c>
      <c r="D1090" s="112">
        <v>181402.0</v>
      </c>
      <c r="E1090" s="113">
        <v>99560.0</v>
      </c>
      <c r="F1090" s="113">
        <v>2.0</v>
      </c>
      <c r="G1090" s="113" t="e">
        <v>#N/A</v>
      </c>
      <c r="H1090" s="10"/>
    </row>
    <row r="1091">
      <c r="A1091" s="109" t="s">
        <v>2254</v>
      </c>
      <c r="B1091" s="110">
        <v>3.0</v>
      </c>
      <c r="C1091" s="111">
        <v>9900.0</v>
      </c>
      <c r="D1091" s="112">
        <v>181402.0</v>
      </c>
      <c r="E1091" s="113">
        <v>99560.0</v>
      </c>
      <c r="F1091" s="113">
        <v>2.0</v>
      </c>
      <c r="G1091" s="113" t="e">
        <v>#N/A</v>
      </c>
      <c r="H1091" s="10"/>
    </row>
    <row r="1092">
      <c r="A1092" s="109" t="s">
        <v>2252</v>
      </c>
      <c r="B1092" s="110">
        <v>3.0</v>
      </c>
      <c r="C1092" s="111">
        <v>9916.0</v>
      </c>
      <c r="D1092" s="112">
        <v>181402.0</v>
      </c>
      <c r="E1092" s="113">
        <v>99560.0</v>
      </c>
      <c r="F1092" s="113">
        <v>1.0</v>
      </c>
      <c r="G1092" s="113">
        <v>120.0</v>
      </c>
      <c r="H1092" s="10"/>
    </row>
    <row r="1093">
      <c r="A1093" s="109" t="s">
        <v>2256</v>
      </c>
      <c r="B1093" s="110">
        <v>1.0</v>
      </c>
      <c r="C1093" s="111">
        <v>9877.0</v>
      </c>
      <c r="D1093" s="112">
        <v>181403.0</v>
      </c>
      <c r="E1093" s="113">
        <v>99560.0</v>
      </c>
      <c r="F1093" s="113">
        <v>4.0</v>
      </c>
      <c r="G1093" s="113">
        <v>48.0</v>
      </c>
      <c r="H1093" s="10"/>
    </row>
    <row r="1094">
      <c r="A1094" s="109" t="s">
        <v>2258</v>
      </c>
      <c r="B1094" s="110">
        <v>1.0</v>
      </c>
      <c r="C1094" s="111">
        <v>9919.0</v>
      </c>
      <c r="D1094" s="112">
        <v>181403.0</v>
      </c>
      <c r="E1094" s="113">
        <v>99560.0</v>
      </c>
      <c r="F1094" s="113">
        <v>1.0</v>
      </c>
      <c r="G1094" s="113" t="e">
        <v>#N/A</v>
      </c>
      <c r="H1094" s="10"/>
    </row>
    <row r="1095">
      <c r="A1095" s="109" t="s">
        <v>2260</v>
      </c>
      <c r="B1095" s="110">
        <v>1.0</v>
      </c>
      <c r="C1095" s="111">
        <v>9877.0</v>
      </c>
      <c r="D1095" s="112">
        <v>181403.0</v>
      </c>
      <c r="E1095" s="113">
        <v>99560.0</v>
      </c>
      <c r="F1095" s="113">
        <v>1.0</v>
      </c>
      <c r="G1095" s="113">
        <v>192.0</v>
      </c>
      <c r="H1095" s="10"/>
    </row>
    <row r="1096">
      <c r="A1096" s="109" t="s">
        <v>2262</v>
      </c>
      <c r="B1096" s="110">
        <v>5.0</v>
      </c>
      <c r="C1096" s="111" t="s">
        <v>3717</v>
      </c>
      <c r="D1096" s="112">
        <v>181403.0</v>
      </c>
      <c r="E1096" s="113" t="s">
        <v>565</v>
      </c>
      <c r="F1096" s="113">
        <v>5.0</v>
      </c>
      <c r="G1096" s="113" t="e">
        <v>#N/A</v>
      </c>
      <c r="H1096" s="10"/>
    </row>
    <row r="1097">
      <c r="A1097" s="109" t="s">
        <v>2264</v>
      </c>
      <c r="B1097" s="110">
        <v>5.0</v>
      </c>
      <c r="C1097" s="111" t="s">
        <v>3717</v>
      </c>
      <c r="D1097" s="112">
        <v>181403.0</v>
      </c>
      <c r="E1097" s="113" t="s">
        <v>565</v>
      </c>
      <c r="F1097" s="113">
        <v>5.0</v>
      </c>
      <c r="G1097" s="113">
        <v>36.0</v>
      </c>
      <c r="H1097" s="10"/>
    </row>
    <row r="1098">
      <c r="A1098" s="109" t="s">
        <v>2268</v>
      </c>
      <c r="B1098" s="110">
        <v>5.0</v>
      </c>
      <c r="C1098" s="111">
        <v>0.0</v>
      </c>
      <c r="D1098" s="112">
        <v>181403.0</v>
      </c>
      <c r="E1098" s="113" t="s">
        <v>565</v>
      </c>
      <c r="F1098" s="113">
        <v>5.0</v>
      </c>
      <c r="G1098" s="113">
        <v>180.0</v>
      </c>
      <c r="H1098" s="10"/>
    </row>
    <row r="1099">
      <c r="A1099" s="109">
        <v>181704.0</v>
      </c>
      <c r="B1099" s="110">
        <v>1.0</v>
      </c>
      <c r="C1099" s="111">
        <v>9877.0</v>
      </c>
      <c r="D1099" s="112">
        <v>181701.0</v>
      </c>
      <c r="E1099" s="113">
        <v>99560.0</v>
      </c>
      <c r="F1099" s="113" t="e">
        <v>#N/A</v>
      </c>
      <c r="G1099" s="113">
        <v>192.0</v>
      </c>
      <c r="H1099" s="10"/>
    </row>
    <row r="1100">
      <c r="A1100" s="109" t="s">
        <v>2271</v>
      </c>
      <c r="B1100" s="110">
        <v>1.0</v>
      </c>
      <c r="C1100" s="111">
        <v>9919.0</v>
      </c>
      <c r="D1100" s="112">
        <v>181701.0</v>
      </c>
      <c r="E1100" s="113">
        <v>99560.0</v>
      </c>
      <c r="F1100" s="113">
        <v>1.0</v>
      </c>
      <c r="G1100" s="113" t="e">
        <v>#N/A</v>
      </c>
      <c r="H1100" s="10"/>
    </row>
    <row r="1101">
      <c r="A1101" s="109" t="s">
        <v>2273</v>
      </c>
      <c r="B1101" s="110">
        <v>1.0</v>
      </c>
      <c r="C1101" s="111">
        <v>9877.0</v>
      </c>
      <c r="D1101" s="112">
        <v>181701.0</v>
      </c>
      <c r="E1101" s="113">
        <v>99560.0</v>
      </c>
      <c r="F1101" s="113">
        <v>1.0</v>
      </c>
      <c r="G1101" s="113">
        <v>192.0</v>
      </c>
      <c r="H1101" s="10"/>
    </row>
    <row r="1102">
      <c r="A1102" s="109" t="s">
        <v>2275</v>
      </c>
      <c r="B1102" s="110">
        <v>1.0</v>
      </c>
      <c r="C1102" s="111">
        <v>9877.0</v>
      </c>
      <c r="D1102" s="112">
        <v>181701.0</v>
      </c>
      <c r="E1102" s="113">
        <v>99560.0</v>
      </c>
      <c r="F1102" s="113">
        <v>1.0</v>
      </c>
      <c r="G1102" s="113" t="e">
        <v>#N/A</v>
      </c>
      <c r="H1102" s="10"/>
    </row>
    <row r="1103">
      <c r="A1103" s="109" t="s">
        <v>2277</v>
      </c>
      <c r="B1103" s="110">
        <v>1.0</v>
      </c>
      <c r="C1103" s="111">
        <v>9943.0</v>
      </c>
      <c r="D1103" s="112">
        <v>181701.0</v>
      </c>
      <c r="E1103" s="113">
        <v>99560.0</v>
      </c>
      <c r="F1103" s="113">
        <v>1.0</v>
      </c>
      <c r="G1103" s="113">
        <v>192.0</v>
      </c>
      <c r="H1103" s="10"/>
    </row>
    <row r="1104">
      <c r="A1104" s="109" t="s">
        <v>2280</v>
      </c>
      <c r="B1104" s="110">
        <v>1.0</v>
      </c>
      <c r="C1104" s="111">
        <v>9877.0</v>
      </c>
      <c r="D1104" s="112">
        <v>181701.0</v>
      </c>
      <c r="E1104" s="113">
        <v>99560.0</v>
      </c>
      <c r="F1104" s="113">
        <v>1.0</v>
      </c>
      <c r="G1104" s="113">
        <v>192.0</v>
      </c>
      <c r="H1104" s="10"/>
    </row>
    <row r="1105">
      <c r="A1105" s="109" t="s">
        <v>3826</v>
      </c>
      <c r="B1105" s="110">
        <v>1.0</v>
      </c>
      <c r="C1105" s="111">
        <v>0.0</v>
      </c>
      <c r="D1105" s="112">
        <v>181701.0</v>
      </c>
      <c r="E1105" s="113">
        <v>99560.0</v>
      </c>
      <c r="F1105" s="113" t="e">
        <v>#N/A</v>
      </c>
      <c r="G1105" s="113" t="e">
        <v>#N/A</v>
      </c>
      <c r="H1105" s="10"/>
    </row>
    <row r="1106">
      <c r="A1106" s="109" t="s">
        <v>2283</v>
      </c>
      <c r="B1106" s="110">
        <v>4.0</v>
      </c>
      <c r="C1106" s="111">
        <v>9823.0</v>
      </c>
      <c r="D1106" s="112">
        <v>181701.0</v>
      </c>
      <c r="E1106" s="113" t="e">
        <v>#N/A</v>
      </c>
      <c r="F1106" s="113">
        <v>1.5</v>
      </c>
      <c r="G1106" s="113" t="e">
        <v>#N/A</v>
      </c>
      <c r="H1106" s="10"/>
    </row>
    <row r="1107">
      <c r="A1107" s="109" t="s">
        <v>2285</v>
      </c>
      <c r="B1107" s="110" t="s">
        <v>2904</v>
      </c>
      <c r="C1107" s="111">
        <v>9834.0</v>
      </c>
      <c r="D1107" s="112">
        <v>181701.0</v>
      </c>
      <c r="E1107" s="113" t="e">
        <v>#N/A</v>
      </c>
      <c r="F1107" s="113">
        <v>1.0</v>
      </c>
      <c r="G1107" s="113">
        <v>1.0</v>
      </c>
      <c r="H1107" s="10"/>
    </row>
    <row r="1108">
      <c r="A1108" s="109" t="s">
        <v>3062</v>
      </c>
      <c r="B1108" s="110">
        <v>4.0</v>
      </c>
      <c r="C1108" s="111">
        <v>9823.0</v>
      </c>
      <c r="D1108" s="112">
        <v>181701.0</v>
      </c>
      <c r="E1108" s="113" t="e">
        <v>#N/A</v>
      </c>
      <c r="F1108" s="113">
        <v>0.75</v>
      </c>
      <c r="G1108" s="113">
        <v>600.0</v>
      </c>
      <c r="H1108" s="10"/>
    </row>
    <row r="1109">
      <c r="A1109" s="109" t="s">
        <v>2287</v>
      </c>
      <c r="B1109" s="110">
        <v>3.0</v>
      </c>
      <c r="C1109" s="111">
        <v>9916.0</v>
      </c>
      <c r="D1109" s="112">
        <v>181801.0</v>
      </c>
      <c r="E1109" s="113">
        <v>99560.0</v>
      </c>
      <c r="F1109" s="113">
        <v>1.0</v>
      </c>
      <c r="G1109" s="113">
        <v>120.0</v>
      </c>
      <c r="H1109" s="10"/>
    </row>
    <row r="1110">
      <c r="A1110" s="109" t="s">
        <v>2289</v>
      </c>
      <c r="B1110" s="110">
        <v>3.0</v>
      </c>
      <c r="C1110" s="111">
        <v>9916.0</v>
      </c>
      <c r="D1110" s="112">
        <v>181801.0</v>
      </c>
      <c r="E1110" s="113">
        <v>99560.0</v>
      </c>
      <c r="F1110" s="113">
        <v>2.0</v>
      </c>
      <c r="G1110" s="113">
        <v>60.0</v>
      </c>
      <c r="H1110" s="10"/>
    </row>
    <row r="1111">
      <c r="A1111" s="109">
        <v>181804.0</v>
      </c>
      <c r="B1111" s="110">
        <v>1.0</v>
      </c>
      <c r="C1111" s="111">
        <v>9919.0</v>
      </c>
      <c r="D1111" s="112">
        <v>181801.0</v>
      </c>
      <c r="E1111" s="113">
        <v>99560.0</v>
      </c>
      <c r="F1111" s="113" t="e">
        <v>#N/A</v>
      </c>
      <c r="G1111" s="113">
        <v>192.0</v>
      </c>
      <c r="H1111" s="10"/>
    </row>
    <row r="1112">
      <c r="A1112" s="109" t="s">
        <v>2293</v>
      </c>
      <c r="B1112" s="110">
        <v>1.0</v>
      </c>
      <c r="C1112" s="111">
        <v>9877.0</v>
      </c>
      <c r="D1112" s="112">
        <v>181801.0</v>
      </c>
      <c r="E1112" s="113">
        <v>99560.0</v>
      </c>
      <c r="F1112" s="113">
        <v>1.0</v>
      </c>
      <c r="G1112" s="113" t="e">
        <v>#N/A</v>
      </c>
      <c r="H1112" s="10"/>
    </row>
    <row r="1113">
      <c r="A1113" s="109" t="s">
        <v>3827</v>
      </c>
      <c r="B1113" s="110">
        <v>5.0</v>
      </c>
      <c r="C1113" s="111" t="s">
        <v>556</v>
      </c>
      <c r="D1113" s="112">
        <v>181801.0</v>
      </c>
      <c r="E1113" s="113" t="s">
        <v>565</v>
      </c>
      <c r="F1113" s="113" t="e">
        <v>#N/A</v>
      </c>
      <c r="G1113" s="113" t="e">
        <v>#N/A</v>
      </c>
      <c r="H1113" s="10"/>
    </row>
    <row r="1114">
      <c r="A1114" s="109" t="s">
        <v>2295</v>
      </c>
      <c r="B1114" s="110">
        <v>3.0</v>
      </c>
      <c r="C1114" s="111">
        <v>98710.0</v>
      </c>
      <c r="D1114" s="112">
        <v>181801.0</v>
      </c>
      <c r="E1114" s="113">
        <v>99560.0</v>
      </c>
      <c r="F1114" s="113">
        <v>0.5</v>
      </c>
      <c r="G1114" s="113">
        <v>400.0</v>
      </c>
      <c r="H1114" s="10"/>
    </row>
    <row r="1115">
      <c r="A1115" s="109" t="s">
        <v>2297</v>
      </c>
      <c r="B1115" s="110">
        <v>3.0</v>
      </c>
      <c r="C1115" s="111">
        <v>98710.0</v>
      </c>
      <c r="D1115" s="112">
        <v>181801.0</v>
      </c>
      <c r="E1115" s="113">
        <v>99560.0</v>
      </c>
      <c r="F1115" s="113">
        <v>0.5</v>
      </c>
      <c r="G1115" s="113" t="e">
        <v>#N/A</v>
      </c>
      <c r="H1115" s="10"/>
    </row>
    <row r="1116">
      <c r="A1116" s="109" t="s">
        <v>2299</v>
      </c>
      <c r="B1116" s="110">
        <v>3.0</v>
      </c>
      <c r="C1116" s="111">
        <v>98710.0</v>
      </c>
      <c r="D1116" s="112">
        <v>181801.0</v>
      </c>
      <c r="E1116" s="113">
        <v>99560.0</v>
      </c>
      <c r="F1116" s="113">
        <v>0.5</v>
      </c>
      <c r="G1116" s="113">
        <v>400.0</v>
      </c>
      <c r="H1116" s="10"/>
    </row>
    <row r="1117">
      <c r="A1117" s="109">
        <v>181904.0</v>
      </c>
      <c r="B1117" s="110">
        <v>1.0</v>
      </c>
      <c r="C1117" s="111">
        <v>9919.0</v>
      </c>
      <c r="D1117" s="112">
        <v>181901.0</v>
      </c>
      <c r="E1117" s="113">
        <v>99560.0</v>
      </c>
      <c r="F1117" s="113" t="e">
        <v>#N/A</v>
      </c>
      <c r="G1117" s="113">
        <v>192.0</v>
      </c>
      <c r="H1117" s="10"/>
    </row>
    <row r="1118">
      <c r="A1118" s="109">
        <v>181932.0</v>
      </c>
      <c r="B1118" s="110">
        <v>2.0</v>
      </c>
      <c r="C1118" s="111">
        <v>98680.0</v>
      </c>
      <c r="D1118" s="112">
        <v>181901.0</v>
      </c>
      <c r="E1118" s="113">
        <v>9964.0</v>
      </c>
      <c r="F1118" s="113" t="e">
        <v>#N/A</v>
      </c>
      <c r="G1118" s="113">
        <v>528.0</v>
      </c>
      <c r="H1118" s="10"/>
    </row>
    <row r="1119">
      <c r="A1119" s="109">
        <v>182104.0</v>
      </c>
      <c r="B1119" s="110">
        <v>1.0</v>
      </c>
      <c r="C1119" s="111">
        <v>9919.0</v>
      </c>
      <c r="D1119" s="112">
        <v>182160.0</v>
      </c>
      <c r="E1119" s="113">
        <v>99560.0</v>
      </c>
      <c r="F1119" s="113" t="e">
        <v>#N/A</v>
      </c>
      <c r="G1119" s="113" t="e">
        <v>#N/A</v>
      </c>
      <c r="H1119" s="10"/>
    </row>
    <row r="1120">
      <c r="A1120" s="109">
        <v>1821602.0</v>
      </c>
      <c r="B1120" s="110">
        <v>3.0</v>
      </c>
      <c r="C1120" s="111">
        <v>9890.0</v>
      </c>
      <c r="D1120" s="112">
        <v>182160.0</v>
      </c>
      <c r="E1120" s="113">
        <v>9995.0</v>
      </c>
      <c r="F1120" s="113" t="e">
        <v>#N/A</v>
      </c>
      <c r="G1120" s="113">
        <v>63.0</v>
      </c>
      <c r="H1120" s="10"/>
    </row>
    <row r="1121">
      <c r="A1121" s="109">
        <v>1821604.0</v>
      </c>
      <c r="B1121" s="110">
        <v>1.0</v>
      </c>
      <c r="C1121" s="111">
        <v>0.0</v>
      </c>
      <c r="D1121" s="112">
        <v>182160.0</v>
      </c>
      <c r="E1121" s="113">
        <v>99560.0</v>
      </c>
      <c r="F1121" s="113" t="e">
        <v>#N/A</v>
      </c>
      <c r="G1121" s="113" t="e">
        <v>#N/A</v>
      </c>
      <c r="H1121" s="10"/>
    </row>
    <row r="1122">
      <c r="A1122" s="109">
        <v>182204.0</v>
      </c>
      <c r="B1122" s="110">
        <v>1.0</v>
      </c>
      <c r="C1122" s="111">
        <v>9919.0</v>
      </c>
      <c r="D1122" s="112">
        <v>182201.0</v>
      </c>
      <c r="E1122" s="113">
        <v>99590.0</v>
      </c>
      <c r="F1122" s="113" t="e">
        <v>#N/A</v>
      </c>
      <c r="G1122" s="113">
        <v>192.0</v>
      </c>
      <c r="H1122" s="10"/>
    </row>
    <row r="1123">
      <c r="A1123" s="109" t="s">
        <v>637</v>
      </c>
      <c r="B1123" s="110">
        <v>3.0</v>
      </c>
      <c r="C1123" s="111">
        <v>98710.0</v>
      </c>
      <c r="D1123" s="112">
        <v>182201.0</v>
      </c>
      <c r="E1123" s="113">
        <v>99590.0</v>
      </c>
      <c r="F1123" s="113" t="e">
        <v>#N/A</v>
      </c>
      <c r="G1123" s="113">
        <v>400.0</v>
      </c>
      <c r="H1123" s="10"/>
    </row>
    <row r="1124">
      <c r="A1124" s="109" t="s">
        <v>640</v>
      </c>
      <c r="B1124" s="110">
        <v>1.0</v>
      </c>
      <c r="C1124" s="111">
        <v>9877.0</v>
      </c>
      <c r="D1124" s="112">
        <v>182301.0</v>
      </c>
      <c r="E1124" s="113">
        <v>99560.0</v>
      </c>
      <c r="F1124" s="113" t="e">
        <v>#N/A</v>
      </c>
      <c r="G1124" s="113" t="e">
        <v>#N/A</v>
      </c>
      <c r="H1124" s="10"/>
    </row>
    <row r="1125">
      <c r="A1125" s="109">
        <v>182404.0</v>
      </c>
      <c r="B1125" s="110">
        <v>1.0</v>
      </c>
      <c r="C1125" s="111">
        <v>9877.0</v>
      </c>
      <c r="D1125" s="112">
        <v>182401.0</v>
      </c>
      <c r="E1125" s="113">
        <v>99560.0</v>
      </c>
      <c r="F1125" s="113" t="e">
        <v>#N/A</v>
      </c>
      <c r="G1125" s="113" t="e">
        <v>#N/A</v>
      </c>
      <c r="H1125" s="10"/>
    </row>
    <row r="1126">
      <c r="A1126" s="109" t="s">
        <v>2311</v>
      </c>
      <c r="B1126" s="110">
        <v>1.0</v>
      </c>
      <c r="C1126" s="111">
        <v>9877.0</v>
      </c>
      <c r="D1126" s="112">
        <v>182401.0</v>
      </c>
      <c r="E1126" s="113">
        <v>99560.0</v>
      </c>
      <c r="F1126" s="113">
        <v>1.0</v>
      </c>
      <c r="G1126" s="113" t="e">
        <v>#N/A</v>
      </c>
      <c r="H1126" s="10"/>
    </row>
    <row r="1127">
      <c r="A1127" s="109" t="s">
        <v>2315</v>
      </c>
      <c r="B1127" s="110">
        <v>1.0</v>
      </c>
      <c r="C1127" s="111">
        <v>9877.0</v>
      </c>
      <c r="D1127" s="112">
        <v>182401.0</v>
      </c>
      <c r="E1127" s="113">
        <v>99560.0</v>
      </c>
      <c r="F1127" s="113">
        <v>4.0</v>
      </c>
      <c r="G1127" s="113">
        <v>48.0</v>
      </c>
      <c r="H1127" s="10"/>
    </row>
    <row r="1128">
      <c r="A1128" s="109" t="s">
        <v>2317</v>
      </c>
      <c r="B1128" s="110">
        <v>1.0</v>
      </c>
      <c r="C1128" s="111">
        <v>9919.0</v>
      </c>
      <c r="D1128" s="112">
        <v>182401.0</v>
      </c>
      <c r="E1128" s="113">
        <v>99560.0</v>
      </c>
      <c r="F1128" s="113" t="e">
        <v>#N/A</v>
      </c>
      <c r="G1128" s="113">
        <v>192.0</v>
      </c>
      <c r="H1128" s="10"/>
    </row>
    <row r="1129">
      <c r="A1129" s="109" t="s">
        <v>2435</v>
      </c>
      <c r="B1129" s="110">
        <v>1.0</v>
      </c>
      <c r="C1129" s="111">
        <v>9919.0</v>
      </c>
      <c r="D1129" s="112">
        <v>182401.0</v>
      </c>
      <c r="E1129" s="113">
        <v>99560.0</v>
      </c>
      <c r="F1129" s="113">
        <v>4.0</v>
      </c>
      <c r="G1129" s="113">
        <v>48.0</v>
      </c>
      <c r="H1129" s="10"/>
    </row>
    <row r="1130">
      <c r="A1130" s="109">
        <v>182455.0</v>
      </c>
      <c r="B1130" s="110" t="s">
        <v>2904</v>
      </c>
      <c r="C1130" s="111">
        <v>97010.0</v>
      </c>
      <c r="D1130" s="112">
        <v>182401.0</v>
      </c>
      <c r="E1130" s="113">
        <v>99521.0</v>
      </c>
      <c r="F1130" s="113" t="e">
        <v>#N/A</v>
      </c>
      <c r="G1130" s="113" t="e">
        <v>#N/A</v>
      </c>
      <c r="H1130" s="10"/>
    </row>
    <row r="1131">
      <c r="A1131" s="109" t="s">
        <v>643</v>
      </c>
      <c r="B1131" s="110" t="s">
        <v>2904</v>
      </c>
      <c r="C1131" s="111">
        <v>97010.0</v>
      </c>
      <c r="D1131" s="112">
        <v>182401.0</v>
      </c>
      <c r="E1131" s="113">
        <v>99521.0</v>
      </c>
      <c r="F1131" s="113" t="e">
        <v>#N/A</v>
      </c>
      <c r="G1131" s="113">
        <v>1.0</v>
      </c>
      <c r="H1131" s="10"/>
    </row>
    <row r="1132">
      <c r="A1132" s="109">
        <v>1824602.0</v>
      </c>
      <c r="B1132" s="110">
        <v>3.0</v>
      </c>
      <c r="C1132" s="111">
        <v>9890.0</v>
      </c>
      <c r="D1132" s="112">
        <v>182401.0</v>
      </c>
      <c r="E1132" s="113">
        <v>99560.0</v>
      </c>
      <c r="F1132" s="113" t="e">
        <v>#N/A</v>
      </c>
      <c r="G1132" s="113">
        <v>63.0</v>
      </c>
      <c r="H1132" s="10"/>
    </row>
    <row r="1133">
      <c r="A1133" s="109" t="s">
        <v>2324</v>
      </c>
      <c r="B1133" s="110">
        <v>3.0</v>
      </c>
      <c r="C1133" s="111">
        <v>9900.0</v>
      </c>
      <c r="D1133" s="112">
        <v>182701.0</v>
      </c>
      <c r="E1133" s="113">
        <v>99560.0</v>
      </c>
      <c r="F1133" s="113">
        <v>1.0</v>
      </c>
      <c r="G1133" s="113">
        <v>192.0</v>
      </c>
      <c r="H1133" s="10"/>
    </row>
    <row r="1134">
      <c r="A1134" s="109" t="s">
        <v>2345</v>
      </c>
      <c r="B1134" s="110">
        <v>1.0</v>
      </c>
      <c r="C1134" s="111">
        <v>9877.0</v>
      </c>
      <c r="D1134" s="112">
        <v>182702.0</v>
      </c>
      <c r="E1134" s="113">
        <v>99560.0</v>
      </c>
      <c r="F1134" s="113">
        <v>4.0</v>
      </c>
      <c r="G1134" s="113">
        <v>48.0</v>
      </c>
      <c r="H1134" s="10"/>
    </row>
    <row r="1135">
      <c r="A1135" s="109" t="s">
        <v>3828</v>
      </c>
      <c r="B1135" s="110">
        <v>1.0</v>
      </c>
      <c r="C1135" s="111">
        <v>9877.0</v>
      </c>
      <c r="D1135" s="112">
        <v>182702.0</v>
      </c>
      <c r="E1135" s="113">
        <v>99560.0</v>
      </c>
      <c r="F1135" s="113" t="e">
        <v>#N/A</v>
      </c>
      <c r="G1135" s="113" t="e">
        <v>#N/A</v>
      </c>
      <c r="H1135" s="10"/>
    </row>
    <row r="1136">
      <c r="A1136" s="109" t="s">
        <v>2326</v>
      </c>
      <c r="B1136" s="110">
        <v>3.0</v>
      </c>
      <c r="C1136" s="111">
        <v>9900.0</v>
      </c>
      <c r="D1136" s="112">
        <v>182701.0</v>
      </c>
      <c r="E1136" s="113">
        <v>99560.0</v>
      </c>
      <c r="F1136" s="113">
        <v>4.0</v>
      </c>
      <c r="G1136" s="113">
        <v>48.0</v>
      </c>
      <c r="H1136" s="10"/>
    </row>
    <row r="1137">
      <c r="A1137" s="109" t="s">
        <v>2328</v>
      </c>
      <c r="B1137" s="110">
        <v>4.0</v>
      </c>
      <c r="C1137" s="111">
        <v>9828.0</v>
      </c>
      <c r="D1137" s="112">
        <v>182701.0</v>
      </c>
      <c r="E1137" s="113" t="s">
        <v>49</v>
      </c>
      <c r="F1137" s="113" t="e">
        <v>#N/A</v>
      </c>
      <c r="G1137" s="113">
        <v>120.0</v>
      </c>
      <c r="H1137" s="10"/>
    </row>
    <row r="1138">
      <c r="A1138" s="109" t="s">
        <v>2339</v>
      </c>
      <c r="B1138" s="110">
        <v>4.0</v>
      </c>
      <c r="C1138" s="111">
        <v>9828.0</v>
      </c>
      <c r="D1138" s="112">
        <v>182701.0</v>
      </c>
      <c r="E1138" s="113" t="s">
        <v>49</v>
      </c>
      <c r="F1138" s="113">
        <v>1.4</v>
      </c>
      <c r="G1138" s="113">
        <v>120.0</v>
      </c>
      <c r="H1138" s="10"/>
    </row>
    <row r="1139">
      <c r="A1139" s="109" t="s">
        <v>3075</v>
      </c>
      <c r="B1139" s="110">
        <v>4.0</v>
      </c>
      <c r="C1139" s="111">
        <v>9828.0</v>
      </c>
      <c r="D1139" s="112">
        <v>182702.0</v>
      </c>
      <c r="E1139" s="113" t="s">
        <v>49</v>
      </c>
      <c r="F1139" s="113" t="e">
        <v>#N/A</v>
      </c>
      <c r="G1139" s="113">
        <v>120.0</v>
      </c>
      <c r="H1139" s="10"/>
    </row>
    <row r="1140">
      <c r="A1140" s="109" t="s">
        <v>2333</v>
      </c>
      <c r="B1140" s="110">
        <v>4.0</v>
      </c>
      <c r="C1140" s="111">
        <v>9828.0</v>
      </c>
      <c r="D1140" s="112">
        <v>182702.0</v>
      </c>
      <c r="E1140" s="113" t="s">
        <v>49</v>
      </c>
      <c r="F1140" s="113">
        <v>1.4</v>
      </c>
      <c r="G1140" s="113">
        <v>120.0</v>
      </c>
      <c r="H1140" s="10"/>
    </row>
    <row r="1141">
      <c r="A1141" s="109">
        <v>182732.0</v>
      </c>
      <c r="B1141" s="110">
        <v>2.0</v>
      </c>
      <c r="C1141" s="111">
        <v>9872.0</v>
      </c>
      <c r="D1141" s="112">
        <v>182701.0</v>
      </c>
      <c r="E1141" s="113" t="e">
        <v>#N/A</v>
      </c>
      <c r="F1141" s="113" t="e">
        <v>#N/A</v>
      </c>
      <c r="G1141" s="113">
        <v>44.0</v>
      </c>
      <c r="H1141" s="10"/>
    </row>
    <row r="1142">
      <c r="A1142" s="109" t="s">
        <v>3077</v>
      </c>
      <c r="B1142" s="110">
        <v>4.0</v>
      </c>
      <c r="C1142" s="111">
        <v>9852.0</v>
      </c>
      <c r="D1142" s="112">
        <v>182701.0</v>
      </c>
      <c r="E1142" s="113" t="s">
        <v>49</v>
      </c>
      <c r="F1142" s="113" t="e">
        <v>#N/A</v>
      </c>
      <c r="G1142" s="113">
        <v>72.0</v>
      </c>
      <c r="H1142" s="10"/>
    </row>
    <row r="1143">
      <c r="A1143" s="109" t="s">
        <v>2343</v>
      </c>
      <c r="B1143" s="110">
        <v>4.0</v>
      </c>
      <c r="C1143" s="111">
        <v>9852.0</v>
      </c>
      <c r="D1143" s="112">
        <v>182701.0</v>
      </c>
      <c r="E1143" s="113" t="s">
        <v>49</v>
      </c>
      <c r="F1143" s="113" t="e">
        <v>#N/A</v>
      </c>
      <c r="G1143" s="113">
        <v>72.0</v>
      </c>
      <c r="H1143" s="10"/>
    </row>
    <row r="1144">
      <c r="A1144" s="109" t="s">
        <v>2335</v>
      </c>
      <c r="B1144" s="110">
        <v>4.0</v>
      </c>
      <c r="C1144" s="111">
        <v>9852.0</v>
      </c>
      <c r="D1144" s="112">
        <v>182702.0</v>
      </c>
      <c r="E1144" s="113" t="s">
        <v>49</v>
      </c>
      <c r="F1144" s="113" t="e">
        <v>#N/A</v>
      </c>
      <c r="G1144" s="113">
        <v>72.0</v>
      </c>
      <c r="H1144" s="10"/>
    </row>
    <row r="1145">
      <c r="A1145" s="109" t="s">
        <v>3829</v>
      </c>
      <c r="B1145" s="110">
        <v>4.0</v>
      </c>
      <c r="C1145" s="111">
        <v>9852.0</v>
      </c>
      <c r="D1145" s="112">
        <v>182702.0</v>
      </c>
      <c r="E1145" s="113" t="s">
        <v>49</v>
      </c>
      <c r="F1145" s="113" t="e">
        <v>#N/A</v>
      </c>
      <c r="G1145" s="113" t="e">
        <v>#N/A</v>
      </c>
      <c r="H1145" s="10"/>
    </row>
    <row r="1146">
      <c r="A1146" s="109" t="s">
        <v>2341</v>
      </c>
      <c r="B1146" s="110">
        <v>4.0</v>
      </c>
      <c r="C1146" s="111">
        <v>9852.0</v>
      </c>
      <c r="D1146" s="112">
        <v>182702.0</v>
      </c>
      <c r="E1146" s="113" t="s">
        <v>49</v>
      </c>
      <c r="F1146" s="113">
        <v>2.34</v>
      </c>
      <c r="G1146" s="113">
        <v>72.0</v>
      </c>
      <c r="H1146" s="10"/>
    </row>
    <row r="1147">
      <c r="A1147" s="109" t="s">
        <v>2347</v>
      </c>
      <c r="B1147" s="110">
        <v>3.0</v>
      </c>
      <c r="C1147" s="111">
        <v>9890.0</v>
      </c>
      <c r="D1147" s="112">
        <v>182702.0</v>
      </c>
      <c r="E1147" s="113">
        <v>9995.0</v>
      </c>
      <c r="F1147" s="113">
        <v>5.0</v>
      </c>
      <c r="G1147" s="113">
        <v>36.0</v>
      </c>
      <c r="H1147" s="10"/>
    </row>
    <row r="1148">
      <c r="A1148" s="109" t="s">
        <v>2350</v>
      </c>
      <c r="B1148" s="110">
        <v>1.0</v>
      </c>
      <c r="C1148" s="111">
        <v>9919.0</v>
      </c>
      <c r="D1148" s="112">
        <v>117112.0</v>
      </c>
      <c r="E1148" s="113">
        <v>99560.0</v>
      </c>
      <c r="F1148" s="113">
        <v>1.0</v>
      </c>
      <c r="G1148" s="113" t="e">
        <v>#N/A</v>
      </c>
      <c r="H1148" s="10"/>
    </row>
    <row r="1149">
      <c r="A1149" s="109" t="s">
        <v>2352</v>
      </c>
      <c r="B1149" s="110">
        <v>1.0</v>
      </c>
      <c r="C1149" s="111">
        <v>9877.0</v>
      </c>
      <c r="D1149" s="112">
        <v>117112.0</v>
      </c>
      <c r="E1149" s="113">
        <v>99560.0</v>
      </c>
      <c r="F1149" s="113">
        <v>1.0</v>
      </c>
      <c r="G1149" s="113">
        <v>192.0</v>
      </c>
      <c r="H1149" s="10"/>
    </row>
    <row r="1150">
      <c r="A1150" s="109" t="s">
        <v>2354</v>
      </c>
      <c r="B1150" s="110">
        <v>2.0</v>
      </c>
      <c r="C1150" s="111">
        <v>9875.0</v>
      </c>
      <c r="D1150" s="112">
        <v>117112.0</v>
      </c>
      <c r="E1150" s="113">
        <v>9964.0</v>
      </c>
      <c r="F1150" s="113">
        <v>3.0</v>
      </c>
      <c r="G1150" s="113">
        <v>55.0</v>
      </c>
      <c r="H1150" s="10"/>
    </row>
    <row r="1151">
      <c r="A1151" s="109" t="s">
        <v>2357</v>
      </c>
      <c r="B1151" s="110" t="s">
        <v>2904</v>
      </c>
      <c r="C1151" s="111">
        <v>97010.0</v>
      </c>
      <c r="D1151" s="112">
        <v>117112.0</v>
      </c>
      <c r="E1151" s="113">
        <v>99521.0</v>
      </c>
      <c r="F1151" s="113">
        <v>1.0</v>
      </c>
      <c r="G1151" s="113" t="e">
        <v>#N/A</v>
      </c>
      <c r="H1151" s="10"/>
    </row>
    <row r="1152">
      <c r="A1152" s="109">
        <v>1829025.0</v>
      </c>
      <c r="B1152" s="110">
        <v>1.0</v>
      </c>
      <c r="C1152" s="111" t="s">
        <v>3743</v>
      </c>
      <c r="D1152" s="112">
        <v>182901.0</v>
      </c>
      <c r="E1152" s="113">
        <v>9955.0</v>
      </c>
      <c r="F1152" s="113" t="e">
        <v>#N/A</v>
      </c>
      <c r="G1152" s="113" t="e">
        <v>#N/A</v>
      </c>
      <c r="H1152" s="10"/>
    </row>
    <row r="1153">
      <c r="A1153" s="109" t="s">
        <v>648</v>
      </c>
      <c r="B1153" s="110">
        <v>3.0</v>
      </c>
      <c r="C1153" s="111">
        <v>9916.0</v>
      </c>
      <c r="D1153" s="112">
        <v>182901.0</v>
      </c>
      <c r="E1153" s="113">
        <v>99560.0</v>
      </c>
      <c r="F1153" s="113" t="e">
        <v>#N/A</v>
      </c>
      <c r="G1153" s="113" t="e">
        <v>#N/A</v>
      </c>
      <c r="H1153" s="10"/>
    </row>
    <row r="1154">
      <c r="A1154" s="109">
        <v>182904.0</v>
      </c>
      <c r="B1154" s="110">
        <v>1.0</v>
      </c>
      <c r="C1154" s="111">
        <v>9919.0</v>
      </c>
      <c r="D1154" s="112">
        <v>182901.0</v>
      </c>
      <c r="E1154" s="113">
        <v>99560.0</v>
      </c>
      <c r="F1154" s="113" t="e">
        <v>#N/A</v>
      </c>
      <c r="G1154" s="113">
        <v>192.0</v>
      </c>
      <c r="H1154" s="10"/>
    </row>
    <row r="1155">
      <c r="A1155" s="109">
        <v>182932.0</v>
      </c>
      <c r="B1155" s="110">
        <v>2.0</v>
      </c>
      <c r="C1155" s="111">
        <v>98680.0</v>
      </c>
      <c r="D1155" s="112">
        <v>182901.0</v>
      </c>
      <c r="E1155" s="113">
        <v>99640.0</v>
      </c>
      <c r="F1155" s="113" t="e">
        <v>#N/A</v>
      </c>
      <c r="G1155" s="113" t="e">
        <v>#N/A</v>
      </c>
      <c r="H1155" s="10"/>
    </row>
    <row r="1156">
      <c r="A1156" s="109" t="s">
        <v>654</v>
      </c>
      <c r="B1156" s="110">
        <v>2.0</v>
      </c>
      <c r="C1156" s="111">
        <v>98680.0</v>
      </c>
      <c r="D1156" s="112">
        <v>182901.0</v>
      </c>
      <c r="E1156" s="113">
        <v>99640.0</v>
      </c>
      <c r="F1156" s="113" t="e">
        <v>#N/A</v>
      </c>
      <c r="G1156" s="113">
        <v>55.0</v>
      </c>
      <c r="H1156" s="10"/>
    </row>
    <row r="1157">
      <c r="A1157" s="109" t="s">
        <v>652</v>
      </c>
      <c r="B1157" s="110">
        <v>2.0</v>
      </c>
      <c r="C1157" s="111">
        <v>98680.0</v>
      </c>
      <c r="D1157" s="112">
        <v>182901.0</v>
      </c>
      <c r="E1157" s="113">
        <v>99640.0</v>
      </c>
      <c r="F1157" s="113" t="e">
        <v>#N/A</v>
      </c>
      <c r="G1157" s="113">
        <v>55.0</v>
      </c>
      <c r="H1157" s="10"/>
    </row>
    <row r="1158">
      <c r="A1158" s="109" t="s">
        <v>2361</v>
      </c>
      <c r="B1158" s="110">
        <v>3.0</v>
      </c>
      <c r="C1158" s="111">
        <v>98710.0</v>
      </c>
      <c r="D1158" s="112">
        <v>182901.0</v>
      </c>
      <c r="E1158" s="113">
        <v>99590.0</v>
      </c>
      <c r="F1158" s="113">
        <v>0.5</v>
      </c>
      <c r="G1158" s="113" t="e">
        <v>#N/A</v>
      </c>
      <c r="H1158" s="10"/>
    </row>
    <row r="1159">
      <c r="A1159" s="109" t="s">
        <v>2363</v>
      </c>
      <c r="B1159" s="110">
        <v>3.0</v>
      </c>
      <c r="C1159" s="111">
        <v>98710.0</v>
      </c>
      <c r="D1159" s="112">
        <v>182901.0</v>
      </c>
      <c r="E1159" s="113">
        <v>99590.0</v>
      </c>
      <c r="F1159" s="113">
        <v>0.5</v>
      </c>
      <c r="G1159" s="113">
        <v>400.0</v>
      </c>
      <c r="H1159" s="10"/>
    </row>
    <row r="1160">
      <c r="A1160" s="109">
        <v>1830004.0</v>
      </c>
      <c r="B1160" s="110">
        <v>1.0</v>
      </c>
      <c r="C1160" s="111">
        <v>9877.0</v>
      </c>
      <c r="D1160" s="112">
        <v>183001.0</v>
      </c>
      <c r="E1160" s="113">
        <v>99560.0</v>
      </c>
      <c r="F1160" s="113" t="e">
        <v>#N/A</v>
      </c>
      <c r="G1160" s="113">
        <v>192.0</v>
      </c>
      <c r="H1160" s="10"/>
    </row>
    <row r="1161">
      <c r="A1161" s="109" t="s">
        <v>2365</v>
      </c>
      <c r="B1161" s="110">
        <v>1.0</v>
      </c>
      <c r="C1161" s="111">
        <v>9877.0</v>
      </c>
      <c r="D1161" s="112">
        <v>183001.0</v>
      </c>
      <c r="E1161" s="113">
        <v>99560.0</v>
      </c>
      <c r="F1161" s="113">
        <v>1.0</v>
      </c>
      <c r="G1161" s="113" t="e">
        <v>#N/A</v>
      </c>
      <c r="H1161" s="10"/>
    </row>
    <row r="1162">
      <c r="A1162" s="109" t="s">
        <v>2366</v>
      </c>
      <c r="B1162" s="110">
        <v>1.0</v>
      </c>
      <c r="C1162" s="111">
        <v>9877.0</v>
      </c>
      <c r="D1162" s="112">
        <v>183001.0</v>
      </c>
      <c r="E1162" s="113">
        <v>99560.0</v>
      </c>
      <c r="F1162" s="113">
        <v>1.0</v>
      </c>
      <c r="G1162" s="113" t="e">
        <v>#N/A</v>
      </c>
      <c r="H1162" s="10"/>
    </row>
    <row r="1163">
      <c r="A1163" s="109" t="s">
        <v>2368</v>
      </c>
      <c r="B1163" s="110">
        <v>1.0</v>
      </c>
      <c r="C1163" s="111">
        <v>9943.0</v>
      </c>
      <c r="D1163" s="112">
        <v>183001.0</v>
      </c>
      <c r="E1163" s="113">
        <v>99560.0</v>
      </c>
      <c r="F1163" s="113">
        <v>1.0</v>
      </c>
      <c r="G1163" s="113" t="e">
        <v>#N/A</v>
      </c>
      <c r="H1163" s="10"/>
    </row>
    <row r="1164">
      <c r="A1164" s="109">
        <v>1.830049E7</v>
      </c>
      <c r="B1164" s="110">
        <v>1.0</v>
      </c>
      <c r="C1164" s="111">
        <v>9877.0</v>
      </c>
      <c r="D1164" s="112">
        <v>183002.0</v>
      </c>
      <c r="E1164" s="113">
        <v>9965.0</v>
      </c>
      <c r="F1164" s="113" t="e">
        <v>#N/A</v>
      </c>
      <c r="G1164" s="113">
        <v>192.0</v>
      </c>
      <c r="H1164" s="10"/>
    </row>
    <row r="1165">
      <c r="A1165" s="109">
        <v>183005.0</v>
      </c>
      <c r="B1165" s="110">
        <v>5.0</v>
      </c>
      <c r="C1165" s="111" t="s">
        <v>556</v>
      </c>
      <c r="D1165" s="112">
        <v>183001.0</v>
      </c>
      <c r="E1165" s="113" t="s">
        <v>565</v>
      </c>
      <c r="F1165" s="113" t="e">
        <v>#N/A</v>
      </c>
      <c r="G1165" s="113" t="e">
        <v>#N/A</v>
      </c>
      <c r="H1165" s="10"/>
    </row>
    <row r="1166">
      <c r="A1166" s="109" t="s">
        <v>3830</v>
      </c>
      <c r="B1166" s="110">
        <v>2.0</v>
      </c>
      <c r="C1166" s="111">
        <v>9875.0</v>
      </c>
      <c r="D1166" s="112">
        <v>183001.0</v>
      </c>
      <c r="E1166" s="113" t="e">
        <v>#N/A</v>
      </c>
      <c r="F1166" s="113" t="e">
        <v>#N/A</v>
      </c>
      <c r="G1166" s="113" t="e">
        <v>#N/A</v>
      </c>
      <c r="H1166" s="10"/>
    </row>
    <row r="1167">
      <c r="A1167" s="109">
        <v>183204.0</v>
      </c>
      <c r="B1167" s="110">
        <v>1.0</v>
      </c>
      <c r="C1167" s="111">
        <v>9919.0</v>
      </c>
      <c r="D1167" s="112">
        <v>183201.0</v>
      </c>
      <c r="E1167" s="113">
        <v>99560.0</v>
      </c>
      <c r="F1167" s="113" t="e">
        <v>#N/A</v>
      </c>
      <c r="G1167" s="113">
        <v>192.0</v>
      </c>
      <c r="H1167" s="10"/>
    </row>
    <row r="1168">
      <c r="A1168" s="109">
        <v>183232.0</v>
      </c>
      <c r="B1168" s="110">
        <v>2.0</v>
      </c>
      <c r="C1168" s="111">
        <v>98680.0</v>
      </c>
      <c r="D1168" s="112">
        <v>183201.0</v>
      </c>
      <c r="E1168" s="113">
        <v>9963.0</v>
      </c>
      <c r="F1168" s="113" t="e">
        <v>#N/A</v>
      </c>
      <c r="G1168" s="113">
        <v>528.0</v>
      </c>
      <c r="H1168" s="10"/>
    </row>
    <row r="1169">
      <c r="A1169" s="109">
        <v>183255.0</v>
      </c>
      <c r="B1169" s="110" t="s">
        <v>2904</v>
      </c>
      <c r="C1169" s="111">
        <v>97010.0</v>
      </c>
      <c r="D1169" s="112">
        <v>183201.0</v>
      </c>
      <c r="E1169" s="113">
        <v>99521.0</v>
      </c>
      <c r="F1169" s="113" t="e">
        <v>#N/A</v>
      </c>
      <c r="G1169" s="113" t="e">
        <v>#N/A</v>
      </c>
      <c r="H1169" s="10"/>
    </row>
    <row r="1170">
      <c r="A1170" s="109">
        <v>183332.0</v>
      </c>
      <c r="B1170" s="110">
        <v>2.0</v>
      </c>
      <c r="C1170" s="111">
        <v>98680.0</v>
      </c>
      <c r="D1170" s="112">
        <v>183301.0</v>
      </c>
      <c r="E1170" s="113">
        <v>99640.0</v>
      </c>
      <c r="F1170" s="113" t="e">
        <v>#N/A</v>
      </c>
      <c r="G1170" s="113" t="e">
        <v>#N/A</v>
      </c>
      <c r="H1170" s="10"/>
    </row>
    <row r="1171">
      <c r="A1171" s="109">
        <v>183404.0</v>
      </c>
      <c r="B1171" s="110">
        <v>1.0</v>
      </c>
      <c r="C1171" s="111">
        <v>9919.0</v>
      </c>
      <c r="D1171" s="112">
        <v>183401.0</v>
      </c>
      <c r="E1171" s="113">
        <v>99560.0</v>
      </c>
      <c r="F1171" s="113" t="e">
        <v>#N/A</v>
      </c>
      <c r="G1171" s="113" t="e">
        <v>#N/A</v>
      </c>
      <c r="H1171" s="10"/>
    </row>
    <row r="1172">
      <c r="A1172" s="109">
        <v>183432.0</v>
      </c>
      <c r="B1172" s="110">
        <v>2.0</v>
      </c>
      <c r="C1172" s="111">
        <v>98680.0</v>
      </c>
      <c r="D1172" s="112">
        <v>183401.0</v>
      </c>
      <c r="E1172" s="113">
        <v>9963.0</v>
      </c>
      <c r="F1172" s="113" t="e">
        <v>#N/A</v>
      </c>
      <c r="G1172" s="113" t="e">
        <v>#N/A</v>
      </c>
      <c r="H1172" s="10"/>
    </row>
    <row r="1173">
      <c r="A1173" s="109">
        <v>183532.0</v>
      </c>
      <c r="B1173" s="110">
        <v>2.0</v>
      </c>
      <c r="C1173" s="111">
        <v>98680.0</v>
      </c>
      <c r="D1173" s="112">
        <v>183524.0</v>
      </c>
      <c r="E1173" s="113">
        <v>99580.0</v>
      </c>
      <c r="F1173" s="113" t="e">
        <v>#N/A</v>
      </c>
      <c r="G1173" s="113" t="e">
        <v>#N/A</v>
      </c>
      <c r="H1173" s="10"/>
    </row>
    <row r="1174">
      <c r="A1174" s="109">
        <v>183704.0</v>
      </c>
      <c r="B1174" s="110">
        <v>1.0</v>
      </c>
      <c r="C1174" s="111">
        <v>9919.0</v>
      </c>
      <c r="D1174" s="112">
        <v>183701.0</v>
      </c>
      <c r="E1174" s="113">
        <v>99590.0</v>
      </c>
      <c r="F1174" s="113" t="e">
        <v>#N/A</v>
      </c>
      <c r="G1174" s="113">
        <v>4.0</v>
      </c>
      <c r="H1174" s="10"/>
    </row>
    <row r="1175">
      <c r="A1175" s="109">
        <v>183732.0</v>
      </c>
      <c r="B1175" s="110">
        <v>2.0</v>
      </c>
      <c r="C1175" s="111">
        <v>98680.0</v>
      </c>
      <c r="D1175" s="112">
        <v>183701.0</v>
      </c>
      <c r="E1175" s="113">
        <v>99580.0</v>
      </c>
      <c r="F1175" s="113" t="e">
        <v>#N/A</v>
      </c>
      <c r="G1175" s="113">
        <v>165.0</v>
      </c>
      <c r="H1175" s="10"/>
    </row>
    <row r="1176">
      <c r="A1176" s="109" t="s">
        <v>2370</v>
      </c>
      <c r="B1176" s="110">
        <v>3.0</v>
      </c>
      <c r="C1176" s="111">
        <v>9916.0</v>
      </c>
      <c r="D1176" s="112">
        <v>183901.0</v>
      </c>
      <c r="E1176" s="113">
        <v>99560.0</v>
      </c>
      <c r="F1176" s="113" t="e">
        <v>#N/A</v>
      </c>
      <c r="G1176" s="113">
        <v>60.0</v>
      </c>
      <c r="H1176" s="10"/>
    </row>
    <row r="1177">
      <c r="A1177" s="109">
        <v>183904.0</v>
      </c>
      <c r="B1177" s="110">
        <v>1.0</v>
      </c>
      <c r="C1177" s="111">
        <v>9919.0</v>
      </c>
      <c r="D1177" s="112">
        <v>183901.0</v>
      </c>
      <c r="E1177" s="113">
        <v>99560.0</v>
      </c>
      <c r="F1177" s="113" t="e">
        <v>#N/A</v>
      </c>
      <c r="G1177" s="113">
        <v>192.0</v>
      </c>
      <c r="H1177" s="10"/>
    </row>
    <row r="1178">
      <c r="A1178" s="109" t="s">
        <v>2374</v>
      </c>
      <c r="B1178" s="110">
        <v>1.0</v>
      </c>
      <c r="C1178" s="111">
        <v>9919.0</v>
      </c>
      <c r="D1178" s="112">
        <v>183902.0</v>
      </c>
      <c r="E1178" s="113">
        <v>99590.0</v>
      </c>
      <c r="F1178" s="113" t="e">
        <v>#N/A</v>
      </c>
      <c r="G1178" s="113">
        <v>192.0</v>
      </c>
      <c r="H1178" s="10"/>
    </row>
    <row r="1179">
      <c r="A1179" s="109" t="s">
        <v>2372</v>
      </c>
      <c r="B1179" s="110">
        <v>2.0</v>
      </c>
      <c r="C1179" s="111">
        <v>98680.0</v>
      </c>
      <c r="D1179" s="112">
        <v>183902.0</v>
      </c>
      <c r="E1179" s="113">
        <v>9964.0</v>
      </c>
      <c r="F1179" s="113" t="e">
        <v>#N/A</v>
      </c>
      <c r="G1179" s="113" t="e">
        <v>#N/A</v>
      </c>
      <c r="H1179" s="10"/>
    </row>
    <row r="1180">
      <c r="A1180" s="109" t="s">
        <v>2376</v>
      </c>
      <c r="B1180" s="110">
        <v>3.0</v>
      </c>
      <c r="C1180" s="111">
        <v>98710.0</v>
      </c>
      <c r="D1180" s="112">
        <v>183901.0</v>
      </c>
      <c r="E1180" s="113">
        <v>99560.0</v>
      </c>
      <c r="F1180" s="113" t="e">
        <v>#N/A</v>
      </c>
      <c r="G1180" s="113" t="e">
        <v>#N/A</v>
      </c>
      <c r="H1180" s="10"/>
    </row>
    <row r="1181">
      <c r="A1181" s="109" t="s">
        <v>2378</v>
      </c>
      <c r="B1181" s="110">
        <v>3.0</v>
      </c>
      <c r="C1181" s="111">
        <v>98710.0</v>
      </c>
      <c r="D1181" s="112">
        <v>183901.0</v>
      </c>
      <c r="E1181" s="113">
        <v>99560.0</v>
      </c>
      <c r="F1181" s="113" t="e">
        <v>#N/A</v>
      </c>
      <c r="G1181" s="113" t="e">
        <v>#N/A</v>
      </c>
      <c r="H1181" s="10"/>
    </row>
    <row r="1182">
      <c r="A1182" s="109" t="s">
        <v>2380</v>
      </c>
      <c r="B1182" s="110">
        <v>3.0</v>
      </c>
      <c r="C1182" s="111">
        <v>98710.0</v>
      </c>
      <c r="D1182" s="112">
        <v>183901.0</v>
      </c>
      <c r="E1182" s="113">
        <v>99560.0</v>
      </c>
      <c r="F1182" s="113" t="e">
        <v>#N/A</v>
      </c>
      <c r="G1182" s="113">
        <v>400.0</v>
      </c>
      <c r="H1182" s="10"/>
    </row>
    <row r="1183">
      <c r="A1183" s="109">
        <v>184004.0</v>
      </c>
      <c r="B1183" s="110">
        <v>1.0</v>
      </c>
      <c r="C1183" s="111">
        <v>9919.0</v>
      </c>
      <c r="D1183" s="112">
        <v>184001.0</v>
      </c>
      <c r="E1183" s="113">
        <v>99590.0</v>
      </c>
      <c r="F1183" s="113" t="e">
        <v>#N/A</v>
      </c>
      <c r="G1183" s="113">
        <v>192.0</v>
      </c>
      <c r="H1183" s="10"/>
    </row>
    <row r="1184">
      <c r="A1184" s="109" t="s">
        <v>2382</v>
      </c>
      <c r="B1184" s="110">
        <v>3.0</v>
      </c>
      <c r="C1184" s="111">
        <v>98710.0</v>
      </c>
      <c r="D1184" s="112">
        <v>184001.0</v>
      </c>
      <c r="E1184" s="113">
        <v>99590.0</v>
      </c>
      <c r="F1184" s="113" t="e">
        <v>#N/A</v>
      </c>
      <c r="G1184" s="113" t="e">
        <v>#N/A</v>
      </c>
      <c r="H1184" s="10"/>
    </row>
    <row r="1185">
      <c r="A1185" s="109" t="s">
        <v>2384</v>
      </c>
      <c r="B1185" s="110">
        <v>3.0</v>
      </c>
      <c r="C1185" s="111">
        <v>98710.0</v>
      </c>
      <c r="D1185" s="112">
        <v>184001.0</v>
      </c>
      <c r="E1185" s="113">
        <v>99590.0</v>
      </c>
      <c r="F1185" s="113" t="e">
        <v>#N/A</v>
      </c>
      <c r="G1185" s="113">
        <v>400.0</v>
      </c>
      <c r="H1185" s="10"/>
    </row>
    <row r="1186">
      <c r="A1186" s="109">
        <v>184104.0</v>
      </c>
      <c r="B1186" s="110">
        <v>1.0</v>
      </c>
      <c r="C1186" s="111">
        <v>99430.0</v>
      </c>
      <c r="D1186" s="112">
        <v>184101.0</v>
      </c>
      <c r="E1186" s="113">
        <v>99560.0</v>
      </c>
      <c r="F1186" s="113" t="e">
        <v>#N/A</v>
      </c>
      <c r="G1186" s="113">
        <v>48.0</v>
      </c>
      <c r="H1186" s="10"/>
    </row>
    <row r="1187">
      <c r="A1187" s="109" t="s">
        <v>2389</v>
      </c>
      <c r="B1187" s="110">
        <v>5.0</v>
      </c>
      <c r="C1187" s="111" t="s">
        <v>2391</v>
      </c>
      <c r="D1187" s="112">
        <v>184101.0</v>
      </c>
      <c r="E1187" s="113" t="s">
        <v>565</v>
      </c>
      <c r="F1187" s="113" t="e">
        <v>#N/A</v>
      </c>
      <c r="G1187" s="113">
        <v>36.0</v>
      </c>
      <c r="H1187" s="10"/>
    </row>
    <row r="1188">
      <c r="A1188" s="109" t="s">
        <v>2386</v>
      </c>
      <c r="B1188" s="110">
        <v>5.0</v>
      </c>
      <c r="C1188" s="111" t="s">
        <v>2388</v>
      </c>
      <c r="D1188" s="112">
        <v>184101.0</v>
      </c>
      <c r="E1188" s="113" t="s">
        <v>565</v>
      </c>
      <c r="F1188" s="113" t="e">
        <v>#N/A</v>
      </c>
      <c r="G1188" s="113" t="e">
        <v>#N/A</v>
      </c>
      <c r="H1188" s="10"/>
    </row>
    <row r="1189">
      <c r="A1189" s="109">
        <v>184204.0</v>
      </c>
      <c r="B1189" s="110">
        <v>1.0</v>
      </c>
      <c r="C1189" s="111">
        <v>9919.0</v>
      </c>
      <c r="D1189" s="112">
        <v>184201.0</v>
      </c>
      <c r="E1189" s="113">
        <v>99560.0</v>
      </c>
      <c r="F1189" s="113" t="e">
        <v>#N/A</v>
      </c>
      <c r="G1189" s="113">
        <v>192.0</v>
      </c>
      <c r="H1189" s="10"/>
    </row>
    <row r="1190">
      <c r="A1190" s="109" t="s">
        <v>2392</v>
      </c>
      <c r="B1190" s="110">
        <v>1.0</v>
      </c>
      <c r="C1190" s="111">
        <v>0.0</v>
      </c>
      <c r="D1190" s="112">
        <v>184201.0</v>
      </c>
      <c r="E1190" s="113">
        <v>99560.0</v>
      </c>
      <c r="F1190" s="113" t="e">
        <v>#N/A</v>
      </c>
      <c r="G1190" s="113" t="e">
        <v>#N/A</v>
      </c>
      <c r="H1190" s="10"/>
    </row>
    <row r="1191">
      <c r="A1191" s="109" t="s">
        <v>675</v>
      </c>
      <c r="B1191" s="110">
        <v>2.0</v>
      </c>
      <c r="C1191" s="111">
        <v>98680.0</v>
      </c>
      <c r="D1191" s="112">
        <v>184201.0</v>
      </c>
      <c r="E1191" s="113">
        <v>99640.0</v>
      </c>
      <c r="F1191" s="113" t="e">
        <v>#N/A</v>
      </c>
      <c r="G1191" s="113" t="e">
        <v>#N/A</v>
      </c>
      <c r="H1191" s="10"/>
    </row>
    <row r="1192">
      <c r="A1192" s="109" t="s">
        <v>680</v>
      </c>
      <c r="B1192" s="110">
        <v>2.0</v>
      </c>
      <c r="C1192" s="111">
        <v>9872.0</v>
      </c>
      <c r="D1192" s="112">
        <v>184201.0</v>
      </c>
      <c r="E1192" s="113">
        <v>99640.0</v>
      </c>
      <c r="F1192" s="113" t="e">
        <v>#N/A</v>
      </c>
      <c r="G1192" s="113">
        <v>55.0</v>
      </c>
      <c r="H1192" s="10"/>
    </row>
    <row r="1193">
      <c r="A1193" s="109" t="s">
        <v>677</v>
      </c>
      <c r="B1193" s="110">
        <v>2.0</v>
      </c>
      <c r="C1193" s="111">
        <v>9872.0</v>
      </c>
      <c r="D1193" s="112">
        <v>184201.0</v>
      </c>
      <c r="E1193" s="113">
        <v>99640.0</v>
      </c>
      <c r="F1193" s="113" t="e">
        <v>#N/A</v>
      </c>
      <c r="G1193" s="113">
        <v>55.0</v>
      </c>
      <c r="H1193" s="10"/>
    </row>
    <row r="1194">
      <c r="A1194" s="109" t="s">
        <v>2393</v>
      </c>
      <c r="B1194" s="110">
        <v>3.0</v>
      </c>
      <c r="C1194" s="111">
        <v>98710.0</v>
      </c>
      <c r="D1194" s="112">
        <v>184201.0</v>
      </c>
      <c r="E1194" s="113">
        <v>99560.0</v>
      </c>
      <c r="F1194" s="113" t="e">
        <v>#N/A</v>
      </c>
      <c r="G1194" s="113" t="e">
        <v>#N/A</v>
      </c>
      <c r="H1194" s="10"/>
    </row>
    <row r="1195">
      <c r="A1195" s="109" t="s">
        <v>2396</v>
      </c>
      <c r="B1195" s="110">
        <v>3.0</v>
      </c>
      <c r="C1195" s="111">
        <v>98710.0</v>
      </c>
      <c r="D1195" s="112">
        <v>184201.0</v>
      </c>
      <c r="E1195" s="113">
        <v>99560.0</v>
      </c>
      <c r="F1195" s="113" t="e">
        <v>#N/A</v>
      </c>
      <c r="G1195" s="113" t="e">
        <v>#N/A</v>
      </c>
      <c r="H1195" s="10"/>
    </row>
    <row r="1196">
      <c r="A1196" s="109" t="s">
        <v>2398</v>
      </c>
      <c r="B1196" s="110">
        <v>3.0</v>
      </c>
      <c r="C1196" s="111">
        <v>98710.0</v>
      </c>
      <c r="D1196" s="112">
        <v>184201.0</v>
      </c>
      <c r="E1196" s="113">
        <v>99560.0</v>
      </c>
      <c r="F1196" s="113" t="e">
        <v>#N/A</v>
      </c>
      <c r="G1196" s="113">
        <v>400.0</v>
      </c>
      <c r="H1196" s="10"/>
    </row>
    <row r="1197">
      <c r="A1197" s="109" t="s">
        <v>2400</v>
      </c>
      <c r="B1197" s="110">
        <v>3.0</v>
      </c>
      <c r="C1197" s="111">
        <v>9916.0</v>
      </c>
      <c r="D1197" s="112">
        <v>184301.0</v>
      </c>
      <c r="E1197" s="113">
        <v>99560.0</v>
      </c>
      <c r="F1197" s="113" t="e">
        <v>#N/A</v>
      </c>
      <c r="G1197" s="113">
        <v>60.0</v>
      </c>
      <c r="H1197" s="10"/>
    </row>
    <row r="1198">
      <c r="A1198" s="109">
        <v>184304.0</v>
      </c>
      <c r="B1198" s="110">
        <v>1.0</v>
      </c>
      <c r="C1198" s="111">
        <v>9919.0</v>
      </c>
      <c r="D1198" s="112">
        <v>184301.0</v>
      </c>
      <c r="E1198" s="113">
        <v>99560.0</v>
      </c>
      <c r="F1198" s="113" t="e">
        <v>#N/A</v>
      </c>
      <c r="G1198" s="113">
        <v>192.0</v>
      </c>
      <c r="H1198" s="10"/>
    </row>
    <row r="1199">
      <c r="A1199" s="109" t="s">
        <v>2402</v>
      </c>
      <c r="B1199" s="110">
        <v>3.0</v>
      </c>
      <c r="C1199" s="111">
        <v>9916.0</v>
      </c>
      <c r="D1199" s="112">
        <v>184401.0</v>
      </c>
      <c r="E1199" s="113">
        <v>99560.0</v>
      </c>
      <c r="F1199" s="113" t="e">
        <v>#N/A</v>
      </c>
      <c r="G1199" s="113">
        <v>60.0</v>
      </c>
      <c r="H1199" s="10"/>
    </row>
    <row r="1200">
      <c r="A1200" s="109">
        <v>184404.0</v>
      </c>
      <c r="B1200" s="110">
        <v>1.0</v>
      </c>
      <c r="C1200" s="111">
        <v>9919.0</v>
      </c>
      <c r="D1200" s="112">
        <v>184401.0</v>
      </c>
      <c r="E1200" s="113">
        <v>99560.0</v>
      </c>
      <c r="F1200" s="113" t="e">
        <v>#N/A</v>
      </c>
      <c r="G1200" s="113">
        <v>192.0</v>
      </c>
      <c r="H1200" s="10"/>
    </row>
    <row r="1201">
      <c r="A1201" s="109" t="s">
        <v>2404</v>
      </c>
      <c r="B1201" s="110">
        <v>1.0</v>
      </c>
      <c r="C1201" s="111">
        <v>9877.0</v>
      </c>
      <c r="D1201" s="112">
        <v>184401.0</v>
      </c>
      <c r="E1201" s="113">
        <v>99560.0</v>
      </c>
      <c r="F1201" s="113" t="e">
        <v>#N/A</v>
      </c>
      <c r="G1201" s="113" t="e">
        <v>#N/A</v>
      </c>
      <c r="H1201" s="10"/>
    </row>
    <row r="1202">
      <c r="A1202" s="109" t="s">
        <v>2406</v>
      </c>
      <c r="B1202" s="110" t="s">
        <v>2904</v>
      </c>
      <c r="C1202" s="111">
        <v>9834.0</v>
      </c>
      <c r="D1202" s="112">
        <v>184401.0</v>
      </c>
      <c r="E1202" s="113" t="e">
        <v>#N/A</v>
      </c>
      <c r="F1202" s="113" t="e">
        <v>#N/A</v>
      </c>
      <c r="G1202" s="113" t="e">
        <v>#N/A</v>
      </c>
      <c r="H1202" s="10"/>
    </row>
    <row r="1203">
      <c r="A1203" s="109" t="s">
        <v>2409</v>
      </c>
      <c r="B1203" s="110">
        <v>3.0</v>
      </c>
      <c r="C1203" s="111">
        <v>9916.0</v>
      </c>
      <c r="D1203" s="112">
        <v>184501.0</v>
      </c>
      <c r="E1203" s="113">
        <v>99560.0</v>
      </c>
      <c r="F1203" s="113" t="e">
        <v>#N/A</v>
      </c>
      <c r="G1203" s="113">
        <v>60.0</v>
      </c>
      <c r="H1203" s="10"/>
    </row>
    <row r="1204">
      <c r="A1204" s="109">
        <v>184504.0</v>
      </c>
      <c r="B1204" s="110">
        <v>1.0</v>
      </c>
      <c r="C1204" s="111">
        <v>9919.0</v>
      </c>
      <c r="D1204" s="112">
        <v>184501.0</v>
      </c>
      <c r="E1204" s="113">
        <v>99560.0</v>
      </c>
      <c r="F1204" s="113" t="e">
        <v>#N/A</v>
      </c>
      <c r="G1204" s="113">
        <v>192.0</v>
      </c>
      <c r="H1204" s="10"/>
    </row>
    <row r="1205">
      <c r="A1205" s="109" t="s">
        <v>2411</v>
      </c>
      <c r="B1205" s="110">
        <v>1.0</v>
      </c>
      <c r="C1205" s="111">
        <v>9919.0</v>
      </c>
      <c r="D1205" s="112">
        <v>184501.0</v>
      </c>
      <c r="E1205" s="113">
        <v>99560.0</v>
      </c>
      <c r="F1205" s="113" t="e">
        <v>#N/A</v>
      </c>
      <c r="G1205" s="113" t="e">
        <v>#N/A</v>
      </c>
      <c r="H1205" s="10"/>
    </row>
    <row r="1206">
      <c r="A1206" s="109">
        <v>184532.0</v>
      </c>
      <c r="B1206" s="110">
        <v>2.0</v>
      </c>
      <c r="C1206" s="111">
        <v>9872.0</v>
      </c>
      <c r="D1206" s="112">
        <v>184501.0</v>
      </c>
      <c r="E1206" s="113" t="e">
        <v>#N/A</v>
      </c>
      <c r="F1206" s="113" t="e">
        <v>#N/A</v>
      </c>
      <c r="G1206" s="113">
        <v>528.0</v>
      </c>
      <c r="H1206" s="10"/>
    </row>
    <row r="1207">
      <c r="A1207" s="109">
        <v>184604.0</v>
      </c>
      <c r="B1207" s="110">
        <v>1.0</v>
      </c>
      <c r="C1207" s="111">
        <v>9919.0</v>
      </c>
      <c r="D1207" s="112">
        <v>184601.0</v>
      </c>
      <c r="E1207" s="113">
        <v>99560.0</v>
      </c>
      <c r="F1207" s="113" t="e">
        <v>#N/A</v>
      </c>
      <c r="G1207" s="113">
        <v>192.0</v>
      </c>
      <c r="H1207" s="10"/>
    </row>
    <row r="1208">
      <c r="A1208" s="109" t="s">
        <v>2414</v>
      </c>
      <c r="B1208" s="110">
        <v>1.0</v>
      </c>
      <c r="C1208" s="111">
        <v>9943.0</v>
      </c>
      <c r="D1208" s="112">
        <v>184602.0</v>
      </c>
      <c r="E1208" s="113">
        <v>99560.0</v>
      </c>
      <c r="F1208" s="113" t="e">
        <v>#N/A</v>
      </c>
      <c r="G1208" s="113">
        <v>192.0</v>
      </c>
      <c r="H1208" s="10"/>
    </row>
    <row r="1209">
      <c r="A1209" s="109" t="s">
        <v>2416</v>
      </c>
      <c r="B1209" s="110">
        <v>1.0</v>
      </c>
      <c r="C1209" s="111">
        <v>9919.0</v>
      </c>
      <c r="D1209" s="112">
        <v>184601.0</v>
      </c>
      <c r="E1209" s="113">
        <v>99560.0</v>
      </c>
      <c r="F1209" s="113" t="e">
        <v>#N/A</v>
      </c>
      <c r="G1209" s="113">
        <v>192.0</v>
      </c>
      <c r="H1209" s="10"/>
    </row>
    <row r="1210">
      <c r="A1210" s="109" t="s">
        <v>2418</v>
      </c>
      <c r="B1210" s="110">
        <v>1.0</v>
      </c>
      <c r="C1210" s="111">
        <v>9877.0</v>
      </c>
      <c r="D1210" s="112">
        <v>184601.0</v>
      </c>
      <c r="E1210" s="113">
        <v>99560.0</v>
      </c>
      <c r="F1210" s="113" t="e">
        <v>#N/A</v>
      </c>
      <c r="G1210" s="113">
        <v>192.0</v>
      </c>
      <c r="H1210" s="10"/>
    </row>
    <row r="1211">
      <c r="A1211" s="109" t="s">
        <v>2420</v>
      </c>
      <c r="B1211" s="110" t="s">
        <v>2904</v>
      </c>
      <c r="C1211" s="111">
        <v>9834.0</v>
      </c>
      <c r="D1211" s="112">
        <v>184601.0</v>
      </c>
      <c r="E1211" s="113" t="e">
        <v>#N/A</v>
      </c>
      <c r="F1211" s="113" t="e">
        <v>#N/A</v>
      </c>
      <c r="G1211" s="113" t="e">
        <v>#N/A</v>
      </c>
      <c r="H1211" s="10"/>
    </row>
    <row r="1212">
      <c r="A1212" s="109" t="s">
        <v>3831</v>
      </c>
      <c r="B1212" s="110" t="s">
        <v>2904</v>
      </c>
      <c r="C1212" s="111">
        <v>9834.0</v>
      </c>
      <c r="D1212" s="112">
        <v>184601.0</v>
      </c>
      <c r="E1212" s="113" t="e">
        <v>#N/A</v>
      </c>
      <c r="F1212" s="113" t="e">
        <v>#N/A</v>
      </c>
      <c r="G1212" s="113" t="e">
        <v>#N/A</v>
      </c>
      <c r="H1212" s="10"/>
    </row>
    <row r="1213">
      <c r="A1213" s="109">
        <v>184704.0</v>
      </c>
      <c r="B1213" s="110">
        <v>1.0</v>
      </c>
      <c r="C1213" s="111" t="s">
        <v>3715</v>
      </c>
      <c r="D1213" s="112">
        <v>184701.0</v>
      </c>
      <c r="E1213" s="113">
        <v>99560.0</v>
      </c>
      <c r="F1213" s="113" t="e">
        <v>#N/A</v>
      </c>
      <c r="G1213" s="113">
        <v>192.0</v>
      </c>
      <c r="H1213" s="10"/>
    </row>
    <row r="1214">
      <c r="A1214" s="109" t="s">
        <v>2422</v>
      </c>
      <c r="B1214" s="110">
        <v>1.0</v>
      </c>
      <c r="C1214" s="111">
        <v>9919.0</v>
      </c>
      <c r="D1214" s="112">
        <v>184701.0</v>
      </c>
      <c r="E1214" s="113">
        <v>99560.0</v>
      </c>
      <c r="F1214" s="113" t="e">
        <v>#N/A</v>
      </c>
      <c r="G1214" s="113" t="e">
        <v>#N/A</v>
      </c>
      <c r="H1214" s="10"/>
    </row>
    <row r="1215">
      <c r="A1215" s="109">
        <v>184732.0</v>
      </c>
      <c r="B1215" s="110">
        <v>2.0</v>
      </c>
      <c r="C1215" s="111">
        <v>9872.0</v>
      </c>
      <c r="D1215" s="112">
        <v>184701.0</v>
      </c>
      <c r="E1215" s="113" t="e">
        <v>#N/A</v>
      </c>
      <c r="F1215" s="113" t="e">
        <v>#N/A</v>
      </c>
      <c r="G1215" s="113">
        <v>528.0</v>
      </c>
      <c r="H1215" s="10"/>
    </row>
    <row r="1216">
      <c r="A1216" s="109" t="s">
        <v>3832</v>
      </c>
      <c r="B1216" s="110">
        <v>2.0</v>
      </c>
      <c r="C1216" s="111">
        <v>9875.0</v>
      </c>
      <c r="D1216" s="112">
        <v>184701.0</v>
      </c>
      <c r="E1216" s="113" t="e">
        <v>#N/A</v>
      </c>
      <c r="F1216" s="113" t="e">
        <v>#N/A</v>
      </c>
      <c r="G1216" s="113" t="e">
        <v>#N/A</v>
      </c>
      <c r="H1216" s="10"/>
    </row>
    <row r="1217">
      <c r="A1217" s="109" t="s">
        <v>2424</v>
      </c>
      <c r="B1217" s="110">
        <v>2.0</v>
      </c>
      <c r="C1217" s="111">
        <v>9875.0</v>
      </c>
      <c r="D1217" s="112">
        <v>184701.0</v>
      </c>
      <c r="E1217" s="113" t="e">
        <v>#N/A</v>
      </c>
      <c r="F1217" s="113" t="e">
        <v>#N/A</v>
      </c>
      <c r="G1217" s="113">
        <v>660.0</v>
      </c>
      <c r="H1217" s="10"/>
    </row>
    <row r="1218">
      <c r="A1218" s="109" t="s">
        <v>3833</v>
      </c>
      <c r="B1218" s="110" t="s">
        <v>2904</v>
      </c>
      <c r="C1218" s="111">
        <v>9834.0</v>
      </c>
      <c r="D1218" s="112">
        <v>184601.0</v>
      </c>
      <c r="E1218" s="113" t="e">
        <v>#N/A</v>
      </c>
      <c r="F1218" s="113" t="e">
        <v>#N/A</v>
      </c>
      <c r="G1218" s="113" t="e">
        <v>#N/A</v>
      </c>
      <c r="H1218" s="10"/>
    </row>
    <row r="1219">
      <c r="A1219" s="109" t="s">
        <v>2429</v>
      </c>
      <c r="B1219" s="110">
        <v>1.0</v>
      </c>
      <c r="C1219" s="111">
        <v>9877.0</v>
      </c>
      <c r="D1219" s="112">
        <v>184901.0</v>
      </c>
      <c r="E1219" s="113">
        <v>99560.0</v>
      </c>
      <c r="F1219" s="113" t="e">
        <v>#N/A</v>
      </c>
      <c r="G1219" s="113">
        <v>48.0</v>
      </c>
      <c r="H1219" s="10"/>
    </row>
    <row r="1220">
      <c r="A1220" s="109" t="s">
        <v>2433</v>
      </c>
      <c r="B1220" s="110">
        <v>1.0</v>
      </c>
      <c r="C1220" s="111">
        <v>9919.0</v>
      </c>
      <c r="D1220" s="112">
        <v>184901.0</v>
      </c>
      <c r="E1220" s="113">
        <v>99560.0</v>
      </c>
      <c r="F1220" s="113">
        <v>4.0</v>
      </c>
      <c r="G1220" s="113">
        <v>192.0</v>
      </c>
      <c r="H1220" s="10"/>
    </row>
    <row r="1221">
      <c r="A1221" s="109" t="s">
        <v>3834</v>
      </c>
      <c r="B1221" s="110">
        <v>1.0</v>
      </c>
      <c r="C1221" s="111">
        <v>9919.0</v>
      </c>
      <c r="D1221" s="112">
        <v>184901.0</v>
      </c>
      <c r="E1221" s="113">
        <v>99560.0</v>
      </c>
      <c r="F1221" s="113" t="e">
        <v>#N/A</v>
      </c>
      <c r="G1221" s="113" t="e">
        <v>#N/A</v>
      </c>
      <c r="H1221" s="10"/>
    </row>
    <row r="1222">
      <c r="A1222" s="109" t="s">
        <v>2559</v>
      </c>
      <c r="B1222" s="110">
        <v>1.0</v>
      </c>
      <c r="C1222" s="111">
        <v>9919.0</v>
      </c>
      <c r="D1222" s="112">
        <v>184901.0</v>
      </c>
      <c r="E1222" s="113">
        <v>99560.0</v>
      </c>
      <c r="F1222" s="113">
        <v>4.0</v>
      </c>
      <c r="G1222" s="113" t="e">
        <v>#N/A</v>
      </c>
      <c r="H1222" s="10"/>
    </row>
    <row r="1223">
      <c r="A1223" s="109" t="s">
        <v>2431</v>
      </c>
      <c r="B1223" s="110">
        <v>5.0</v>
      </c>
      <c r="C1223" s="111" t="s">
        <v>3717</v>
      </c>
      <c r="D1223" s="112">
        <v>184901.0</v>
      </c>
      <c r="E1223" s="113" t="s">
        <v>565</v>
      </c>
      <c r="F1223" s="113" t="e">
        <v>#N/A</v>
      </c>
      <c r="G1223" s="113" t="e">
        <v>#N/A</v>
      </c>
      <c r="H1223" s="10"/>
    </row>
    <row r="1224">
      <c r="A1224" s="109" t="s">
        <v>2440</v>
      </c>
      <c r="B1224" s="110">
        <v>1.0</v>
      </c>
      <c r="C1224" s="111">
        <v>9943.0</v>
      </c>
      <c r="D1224" s="112">
        <v>185102.0</v>
      </c>
      <c r="E1224" s="113">
        <v>99560.0</v>
      </c>
      <c r="F1224" s="113" t="e">
        <v>#N/A</v>
      </c>
      <c r="G1224" s="113" t="e">
        <v>#N/A</v>
      </c>
      <c r="H1224" s="10"/>
    </row>
    <row r="1225">
      <c r="A1225" s="109" t="s">
        <v>3835</v>
      </c>
      <c r="B1225" s="110">
        <v>1.0</v>
      </c>
      <c r="C1225" s="111">
        <v>9877.0</v>
      </c>
      <c r="D1225" s="112">
        <v>184601.0</v>
      </c>
      <c r="E1225" s="113">
        <v>99560.0</v>
      </c>
      <c r="F1225" s="113" t="e">
        <v>#N/A</v>
      </c>
      <c r="G1225" s="113" t="e">
        <v>#N/A</v>
      </c>
      <c r="H1225" s="10"/>
    </row>
    <row r="1226">
      <c r="A1226" s="109" t="s">
        <v>2442</v>
      </c>
      <c r="B1226" s="110">
        <v>1.0</v>
      </c>
      <c r="C1226" s="111">
        <v>9919.0</v>
      </c>
      <c r="D1226" s="112">
        <v>185201.0</v>
      </c>
      <c r="E1226" s="113">
        <v>99560.0</v>
      </c>
      <c r="F1226" s="113" t="e">
        <v>#N/A</v>
      </c>
      <c r="G1226" s="113" t="e">
        <v>#N/A</v>
      </c>
      <c r="H1226" s="10"/>
    </row>
    <row r="1227">
      <c r="A1227" s="109">
        <v>1.85243216E8</v>
      </c>
      <c r="B1227" s="110">
        <v>2.0</v>
      </c>
      <c r="C1227" s="111">
        <v>9875.0</v>
      </c>
      <c r="D1227" s="112">
        <v>185201.0</v>
      </c>
      <c r="E1227" s="113">
        <v>99560.0</v>
      </c>
      <c r="F1227" s="113" t="e">
        <v>#N/A</v>
      </c>
      <c r="G1227" s="113" t="e">
        <v>#N/A</v>
      </c>
      <c r="H1227" s="10"/>
    </row>
    <row r="1228">
      <c r="A1228" s="109" t="s">
        <v>2444</v>
      </c>
      <c r="B1228" s="110">
        <v>1.0</v>
      </c>
      <c r="C1228" s="111">
        <v>9919.0</v>
      </c>
      <c r="D1228" s="112">
        <v>185401.0</v>
      </c>
      <c r="E1228" s="113">
        <v>99560.0</v>
      </c>
      <c r="F1228" s="113" t="e">
        <v>#N/A</v>
      </c>
      <c r="G1228" s="113" t="e">
        <v>#N/A</v>
      </c>
      <c r="H1228" s="10"/>
    </row>
    <row r="1229">
      <c r="A1229" s="109" t="s">
        <v>2448</v>
      </c>
      <c r="B1229" s="110">
        <v>1.0</v>
      </c>
      <c r="C1229" s="111">
        <v>9919.0</v>
      </c>
      <c r="D1229" s="112">
        <v>185401.0</v>
      </c>
      <c r="E1229" s="113">
        <v>99560.0</v>
      </c>
      <c r="F1229" s="113" t="e">
        <v>#N/A</v>
      </c>
      <c r="G1229" s="113" t="e">
        <v>#N/A</v>
      </c>
      <c r="H1229" s="10"/>
    </row>
    <row r="1230">
      <c r="A1230" s="109">
        <v>185405.0</v>
      </c>
      <c r="B1230" s="110">
        <v>5.0</v>
      </c>
      <c r="C1230" s="111" t="s">
        <v>556</v>
      </c>
      <c r="D1230" s="112">
        <v>185401.0</v>
      </c>
      <c r="E1230" s="113" t="s">
        <v>565</v>
      </c>
      <c r="F1230" s="113" t="e">
        <v>#N/A</v>
      </c>
      <c r="G1230" s="113" t="e">
        <v>#N/A</v>
      </c>
      <c r="H1230" s="10"/>
    </row>
    <row r="1231">
      <c r="A1231" s="109" t="s">
        <v>2456</v>
      </c>
      <c r="B1231" s="110">
        <v>3.0</v>
      </c>
      <c r="C1231" s="111">
        <v>9900.0</v>
      </c>
      <c r="D1231" s="112">
        <v>185502.0</v>
      </c>
      <c r="E1231" s="113">
        <v>99560.0</v>
      </c>
      <c r="F1231" s="113" t="e">
        <v>#N/A</v>
      </c>
      <c r="G1231" s="113" t="e">
        <v>#N/A</v>
      </c>
      <c r="H1231" s="10"/>
    </row>
    <row r="1232">
      <c r="A1232" s="109" t="s">
        <v>2459</v>
      </c>
      <c r="B1232" s="110">
        <v>1.0</v>
      </c>
      <c r="C1232" s="111">
        <v>9877.0</v>
      </c>
      <c r="D1232" s="112">
        <v>185501.0</v>
      </c>
      <c r="E1232" s="113">
        <v>99560.0</v>
      </c>
      <c r="F1232" s="113" t="e">
        <v>#N/A</v>
      </c>
      <c r="G1232" s="113">
        <v>192.0</v>
      </c>
      <c r="H1232" s="10"/>
    </row>
    <row r="1233">
      <c r="A1233" s="109" t="s">
        <v>2461</v>
      </c>
      <c r="B1233" s="110">
        <v>1.0</v>
      </c>
      <c r="C1233" s="111">
        <v>9877.0</v>
      </c>
      <c r="D1233" s="112">
        <v>185501.0</v>
      </c>
      <c r="E1233" s="113">
        <v>99560.0</v>
      </c>
      <c r="F1233" s="113" t="e">
        <v>#N/A</v>
      </c>
      <c r="G1233" s="113">
        <v>48.0</v>
      </c>
      <c r="H1233" s="10"/>
    </row>
    <row r="1234">
      <c r="A1234" s="109" t="s">
        <v>2463</v>
      </c>
      <c r="B1234" s="110">
        <v>1.0</v>
      </c>
      <c r="C1234" s="111">
        <v>9877.0</v>
      </c>
      <c r="D1234" s="112">
        <v>185601.0</v>
      </c>
      <c r="E1234" s="113">
        <v>99560.0</v>
      </c>
      <c r="F1234" s="113" t="e">
        <v>#N/A</v>
      </c>
      <c r="G1234" s="113">
        <v>192.0</v>
      </c>
      <c r="H1234" s="10"/>
    </row>
    <row r="1235">
      <c r="A1235" s="109" t="s">
        <v>3836</v>
      </c>
      <c r="B1235" s="110">
        <v>1.0</v>
      </c>
      <c r="C1235" s="111">
        <v>9919.0</v>
      </c>
      <c r="D1235" s="112">
        <v>185601.0</v>
      </c>
      <c r="E1235" s="113">
        <v>99560.0</v>
      </c>
      <c r="F1235" s="113" t="e">
        <v>#N/A</v>
      </c>
      <c r="G1235" s="113" t="e">
        <v>#N/A</v>
      </c>
      <c r="H1235" s="10"/>
    </row>
    <row r="1236">
      <c r="A1236" s="109" t="s">
        <v>2472</v>
      </c>
      <c r="B1236" s="110">
        <v>1.0</v>
      </c>
      <c r="C1236" s="111">
        <v>9877.0</v>
      </c>
      <c r="D1236" s="112">
        <v>185601.0</v>
      </c>
      <c r="E1236" s="113">
        <v>99560.0</v>
      </c>
      <c r="F1236" s="113" t="e">
        <v>#N/A</v>
      </c>
      <c r="G1236" s="113">
        <v>192.0</v>
      </c>
      <c r="H1236" s="10"/>
    </row>
    <row r="1237">
      <c r="A1237" s="109" t="s">
        <v>2468</v>
      </c>
      <c r="B1237" s="110">
        <v>1.0</v>
      </c>
      <c r="C1237" s="111">
        <v>0.0</v>
      </c>
      <c r="D1237" s="112">
        <v>185601.0</v>
      </c>
      <c r="E1237" s="113">
        <v>99560.0</v>
      </c>
      <c r="F1237" s="113" t="e">
        <v>#N/A</v>
      </c>
      <c r="G1237" s="113" t="e">
        <v>#N/A</v>
      </c>
      <c r="H1237" s="10"/>
    </row>
    <row r="1238">
      <c r="A1238" s="109" t="s">
        <v>2470</v>
      </c>
      <c r="B1238" s="110">
        <v>1.0</v>
      </c>
      <c r="C1238" s="111">
        <v>9919.0</v>
      </c>
      <c r="D1238" s="112">
        <v>185601.0</v>
      </c>
      <c r="E1238" s="113">
        <v>99560.0</v>
      </c>
      <c r="F1238" s="113" t="e">
        <v>#N/A</v>
      </c>
      <c r="G1238" s="113">
        <v>192.0</v>
      </c>
      <c r="H1238" s="10"/>
    </row>
    <row r="1239">
      <c r="A1239" s="109" t="s">
        <v>2474</v>
      </c>
      <c r="B1239" s="110">
        <v>1.0</v>
      </c>
      <c r="C1239" s="111">
        <v>9877.0</v>
      </c>
      <c r="D1239" s="112">
        <v>185601.0</v>
      </c>
      <c r="E1239" s="113">
        <v>99560.0</v>
      </c>
      <c r="F1239" s="113" t="e">
        <v>#N/A</v>
      </c>
      <c r="G1239" s="113">
        <v>48.0</v>
      </c>
      <c r="H1239" s="10"/>
    </row>
    <row r="1240">
      <c r="A1240" s="109" t="s">
        <v>3837</v>
      </c>
      <c r="B1240" s="110">
        <v>1.0</v>
      </c>
      <c r="C1240" s="111">
        <v>9919.0</v>
      </c>
      <c r="D1240" s="112">
        <v>185601.0</v>
      </c>
      <c r="E1240" s="113">
        <v>99560.0</v>
      </c>
      <c r="F1240" s="113" t="e">
        <v>#N/A</v>
      </c>
      <c r="G1240" s="113" t="e">
        <v>#N/A</v>
      </c>
      <c r="H1240" s="10"/>
    </row>
    <row r="1241">
      <c r="A1241" s="109" t="s">
        <v>2478</v>
      </c>
      <c r="B1241" s="110">
        <v>5.0</v>
      </c>
      <c r="C1241" s="111" t="s">
        <v>556</v>
      </c>
      <c r="D1241" s="112">
        <v>185601.0</v>
      </c>
      <c r="E1241" s="113" t="s">
        <v>565</v>
      </c>
      <c r="F1241" s="113" t="e">
        <v>#N/A</v>
      </c>
      <c r="G1241" s="113" t="e">
        <v>#N/A</v>
      </c>
      <c r="H1241" s="10"/>
    </row>
    <row r="1242">
      <c r="A1242" s="109" t="s">
        <v>2480</v>
      </c>
      <c r="B1242" s="110">
        <v>5.0</v>
      </c>
      <c r="C1242" s="111" t="s">
        <v>556</v>
      </c>
      <c r="D1242" s="112">
        <v>185601.0</v>
      </c>
      <c r="E1242" s="113" t="s">
        <v>565</v>
      </c>
      <c r="F1242" s="113" t="e">
        <v>#N/A</v>
      </c>
      <c r="G1242" s="113">
        <v>180.0</v>
      </c>
      <c r="H1242" s="10"/>
    </row>
    <row r="1243">
      <c r="A1243" s="109" t="s">
        <v>3838</v>
      </c>
      <c r="B1243" s="110">
        <v>5.0</v>
      </c>
      <c r="C1243" s="111">
        <v>0.0</v>
      </c>
      <c r="D1243" s="112">
        <v>185601.0</v>
      </c>
      <c r="E1243" s="113" t="s">
        <v>565</v>
      </c>
      <c r="F1243" s="113" t="e">
        <v>#N/A</v>
      </c>
      <c r="G1243" s="113" t="e">
        <v>#N/A</v>
      </c>
      <c r="H1243" s="10"/>
    </row>
    <row r="1244">
      <c r="A1244" s="109" t="s">
        <v>2482</v>
      </c>
      <c r="B1244" s="110">
        <v>4.0</v>
      </c>
      <c r="C1244" s="111">
        <v>9828.0</v>
      </c>
      <c r="D1244" s="112">
        <v>185601.0</v>
      </c>
      <c r="E1244" s="113" t="s">
        <v>49</v>
      </c>
      <c r="F1244" s="113" t="e">
        <v>#N/A</v>
      </c>
      <c r="G1244" s="113">
        <v>120.0</v>
      </c>
      <c r="H1244" s="10"/>
    </row>
    <row r="1245">
      <c r="A1245" s="109" t="s">
        <v>2484</v>
      </c>
      <c r="B1245" s="110">
        <v>2.0</v>
      </c>
      <c r="C1245" s="111">
        <v>9875.0</v>
      </c>
      <c r="D1245" s="112">
        <v>185601.0</v>
      </c>
      <c r="E1245" s="113" t="e">
        <v>#N/A</v>
      </c>
      <c r="F1245" s="113" t="e">
        <v>#N/A</v>
      </c>
      <c r="G1245" s="113">
        <v>660.0</v>
      </c>
      <c r="H1245" s="10"/>
    </row>
    <row r="1246">
      <c r="A1246" s="109" t="s">
        <v>3095</v>
      </c>
      <c r="B1246" s="110">
        <v>4.0</v>
      </c>
      <c r="C1246" s="111">
        <v>9852.0</v>
      </c>
      <c r="D1246" s="112">
        <v>185601.0</v>
      </c>
      <c r="E1246" s="113" t="s">
        <v>49</v>
      </c>
      <c r="F1246" s="113" t="e">
        <v>#N/A</v>
      </c>
      <c r="G1246" s="113">
        <v>72.0</v>
      </c>
      <c r="H1246" s="10"/>
    </row>
    <row r="1247">
      <c r="A1247" s="109" t="s">
        <v>3839</v>
      </c>
      <c r="B1247" s="110">
        <v>1.0</v>
      </c>
      <c r="C1247" s="111">
        <v>9919.0</v>
      </c>
      <c r="D1247" s="112">
        <v>117112.0</v>
      </c>
      <c r="E1247" s="113">
        <v>99560.0</v>
      </c>
      <c r="F1247" s="113" t="e">
        <v>#N/A</v>
      </c>
      <c r="G1247" s="113" t="e">
        <v>#N/A</v>
      </c>
      <c r="H1247" s="10"/>
    </row>
    <row r="1248">
      <c r="A1248" s="109" t="s">
        <v>2487</v>
      </c>
      <c r="B1248" s="110">
        <v>1.0</v>
      </c>
      <c r="C1248" s="111">
        <v>9877.0</v>
      </c>
      <c r="D1248" s="112">
        <v>185801.0</v>
      </c>
      <c r="E1248" s="113">
        <v>99560.0</v>
      </c>
      <c r="F1248" s="113" t="e">
        <v>#N/A</v>
      </c>
      <c r="G1248" s="113">
        <v>192.0</v>
      </c>
      <c r="H1248" s="10"/>
    </row>
    <row r="1249">
      <c r="A1249" s="109" t="s">
        <v>689</v>
      </c>
      <c r="B1249" s="110">
        <v>1.0</v>
      </c>
      <c r="C1249" s="111">
        <v>9877.0</v>
      </c>
      <c r="D1249" s="112">
        <v>185901.0</v>
      </c>
      <c r="E1249" s="113">
        <v>99560.0</v>
      </c>
      <c r="F1249" s="113" t="e">
        <v>#N/A</v>
      </c>
      <c r="G1249" s="113">
        <v>48.0</v>
      </c>
      <c r="H1249" s="10"/>
    </row>
    <row r="1250">
      <c r="A1250" s="109">
        <v>186104.0</v>
      </c>
      <c r="B1250" s="110">
        <v>1.0</v>
      </c>
      <c r="C1250" s="111">
        <v>9877.0</v>
      </c>
      <c r="D1250" s="112">
        <v>186101.0</v>
      </c>
      <c r="E1250" s="113">
        <v>99560.0</v>
      </c>
      <c r="F1250" s="113" t="e">
        <v>#N/A</v>
      </c>
      <c r="G1250" s="113">
        <v>192.0</v>
      </c>
      <c r="H1250" s="10"/>
    </row>
    <row r="1251">
      <c r="A1251" s="109" t="s">
        <v>2492</v>
      </c>
      <c r="B1251" s="110">
        <v>1.0</v>
      </c>
      <c r="C1251" s="111">
        <v>9919.0</v>
      </c>
      <c r="D1251" s="112">
        <v>186101.0</v>
      </c>
      <c r="E1251" s="113">
        <v>99560.0</v>
      </c>
      <c r="F1251" s="113" t="e">
        <v>#N/A</v>
      </c>
      <c r="G1251" s="113" t="e">
        <v>#N/A</v>
      </c>
      <c r="H1251" s="10"/>
    </row>
    <row r="1252">
      <c r="A1252" s="109" t="s">
        <v>692</v>
      </c>
      <c r="B1252" s="110">
        <v>1.0</v>
      </c>
      <c r="C1252" s="111">
        <v>9919.0</v>
      </c>
      <c r="D1252" s="112">
        <v>186101.0</v>
      </c>
      <c r="E1252" s="113">
        <v>99560.0</v>
      </c>
      <c r="F1252" s="113" t="e">
        <v>#N/A</v>
      </c>
      <c r="G1252" s="113" t="e">
        <v>#N/A</v>
      </c>
      <c r="H1252" s="10"/>
    </row>
    <row r="1253">
      <c r="A1253" s="109">
        <v>186204.0</v>
      </c>
      <c r="B1253" s="110">
        <v>1.0</v>
      </c>
      <c r="C1253" s="111">
        <v>9877.0</v>
      </c>
      <c r="D1253" s="112">
        <v>186201.0</v>
      </c>
      <c r="E1253" s="113">
        <v>99560.0</v>
      </c>
      <c r="F1253" s="113" t="e">
        <v>#N/A</v>
      </c>
      <c r="G1253" s="113">
        <v>192.0</v>
      </c>
      <c r="H1253" s="10"/>
    </row>
    <row r="1254">
      <c r="A1254" s="109" t="s">
        <v>3840</v>
      </c>
      <c r="B1254" s="110">
        <v>1.0</v>
      </c>
      <c r="C1254" s="111">
        <v>9877.0</v>
      </c>
      <c r="D1254" s="112">
        <v>186201.0</v>
      </c>
      <c r="E1254" s="113">
        <v>99560.0</v>
      </c>
      <c r="F1254" s="113" t="e">
        <v>#N/A</v>
      </c>
      <c r="G1254" s="113" t="e">
        <v>#N/A</v>
      </c>
      <c r="H1254" s="10"/>
    </row>
    <row r="1255">
      <c r="A1255" s="109" t="s">
        <v>2494</v>
      </c>
      <c r="B1255" s="110">
        <v>1.0</v>
      </c>
      <c r="C1255" s="111">
        <v>9919.0</v>
      </c>
      <c r="D1255" s="112">
        <v>185901.0</v>
      </c>
      <c r="E1255" s="113">
        <v>99560.0</v>
      </c>
      <c r="F1255" s="113" t="e">
        <v>#N/A</v>
      </c>
      <c r="G1255" s="113" t="e">
        <v>#N/A</v>
      </c>
      <c r="H1255" s="10"/>
    </row>
    <row r="1256">
      <c r="A1256" s="109">
        <v>186255.0</v>
      </c>
      <c r="B1256" s="110" t="s">
        <v>2904</v>
      </c>
      <c r="C1256" s="111">
        <v>97010.0</v>
      </c>
      <c r="D1256" s="112">
        <v>186201.0</v>
      </c>
      <c r="E1256" s="113">
        <v>99521.0</v>
      </c>
      <c r="F1256" s="113" t="e">
        <v>#N/A</v>
      </c>
      <c r="G1256" s="113" t="e">
        <v>#N/A</v>
      </c>
      <c r="H1256" s="10"/>
    </row>
    <row r="1257">
      <c r="A1257" s="109" t="s">
        <v>2496</v>
      </c>
      <c r="B1257" s="110">
        <v>1.0</v>
      </c>
      <c r="C1257" s="111">
        <v>9919.0</v>
      </c>
      <c r="D1257" s="112">
        <v>186301.0</v>
      </c>
      <c r="E1257" s="113">
        <v>99560.0</v>
      </c>
      <c r="F1257" s="113" t="e">
        <v>#N/A</v>
      </c>
      <c r="G1257" s="113">
        <v>192.0</v>
      </c>
      <c r="H1257" s="10"/>
    </row>
    <row r="1258">
      <c r="A1258" s="109" t="s">
        <v>2498</v>
      </c>
      <c r="B1258" s="110" t="s">
        <v>2904</v>
      </c>
      <c r="C1258" s="111">
        <v>97010.0</v>
      </c>
      <c r="D1258" s="112">
        <v>186301.0</v>
      </c>
      <c r="E1258" s="113">
        <v>99521.0</v>
      </c>
      <c r="F1258" s="113" t="e">
        <v>#N/A</v>
      </c>
      <c r="G1258" s="113" t="e">
        <v>#N/A</v>
      </c>
      <c r="H1258" s="10"/>
    </row>
    <row r="1259">
      <c r="A1259" s="109">
        <v>186404.0</v>
      </c>
      <c r="B1259" s="110">
        <v>1.0</v>
      </c>
      <c r="C1259" s="111">
        <v>9919.0</v>
      </c>
      <c r="D1259" s="112">
        <v>186401.0</v>
      </c>
      <c r="E1259" s="113">
        <v>99560.0</v>
      </c>
      <c r="F1259" s="113" t="e">
        <v>#N/A</v>
      </c>
      <c r="G1259" s="113">
        <v>48.0</v>
      </c>
      <c r="H1259" s="10"/>
    </row>
    <row r="1260">
      <c r="A1260" s="109">
        <v>186432.0</v>
      </c>
      <c r="B1260" s="110">
        <v>2.0</v>
      </c>
      <c r="C1260" s="111">
        <v>98680.0</v>
      </c>
      <c r="D1260" s="112">
        <v>186401.0</v>
      </c>
      <c r="E1260" s="113">
        <v>9963.0</v>
      </c>
      <c r="F1260" s="113" t="e">
        <v>#N/A</v>
      </c>
      <c r="G1260" s="113">
        <v>165.0</v>
      </c>
      <c r="H1260" s="10"/>
    </row>
    <row r="1261">
      <c r="A1261" s="109">
        <v>186455.0</v>
      </c>
      <c r="B1261" s="110" t="s">
        <v>2904</v>
      </c>
      <c r="C1261" s="111">
        <v>97010.0</v>
      </c>
      <c r="D1261" s="112">
        <v>186401.0</v>
      </c>
      <c r="E1261" s="113">
        <v>99521.0</v>
      </c>
      <c r="F1261" s="113" t="e">
        <v>#N/A</v>
      </c>
      <c r="G1261" s="113" t="e">
        <v>#N/A</v>
      </c>
      <c r="H1261" s="10"/>
    </row>
    <row r="1262">
      <c r="A1262" s="109" t="s">
        <v>2500</v>
      </c>
      <c r="B1262" s="110">
        <v>1.0</v>
      </c>
      <c r="C1262" s="111">
        <v>9877.0</v>
      </c>
      <c r="D1262" s="112">
        <v>186501.0</v>
      </c>
      <c r="E1262" s="113">
        <v>99560.0</v>
      </c>
      <c r="F1262" s="113" t="e">
        <v>#N/A</v>
      </c>
      <c r="G1262" s="113" t="e">
        <v>#N/A</v>
      </c>
      <c r="H1262" s="10"/>
    </row>
    <row r="1263">
      <c r="A1263" s="109" t="s">
        <v>2502</v>
      </c>
      <c r="B1263" s="110">
        <v>1.0</v>
      </c>
      <c r="C1263" s="111">
        <v>9919.0</v>
      </c>
      <c r="D1263" s="112">
        <v>186101.0</v>
      </c>
      <c r="E1263" s="113">
        <v>99560.0</v>
      </c>
      <c r="F1263" s="113" t="e">
        <v>#N/A</v>
      </c>
      <c r="G1263" s="113" t="e">
        <v>#N/A</v>
      </c>
      <c r="H1263" s="10"/>
    </row>
    <row r="1264">
      <c r="A1264" s="109" t="s">
        <v>2504</v>
      </c>
      <c r="B1264" s="110">
        <v>1.0</v>
      </c>
      <c r="C1264" s="111">
        <v>9877.0</v>
      </c>
      <c r="D1264" s="112">
        <v>186601.0</v>
      </c>
      <c r="E1264" s="113">
        <v>99560.0</v>
      </c>
      <c r="F1264" s="113" t="e">
        <v>#N/A</v>
      </c>
      <c r="G1264" s="113" t="e">
        <v>#N/A</v>
      </c>
      <c r="H1264" s="10"/>
    </row>
    <row r="1265">
      <c r="A1265" s="109" t="s">
        <v>2506</v>
      </c>
      <c r="B1265" s="110">
        <v>1.0</v>
      </c>
      <c r="C1265" s="111">
        <v>9877.0</v>
      </c>
      <c r="D1265" s="112">
        <v>186901.0</v>
      </c>
      <c r="E1265" s="113">
        <v>99560.0</v>
      </c>
      <c r="F1265" s="113" t="e">
        <v>#N/A</v>
      </c>
      <c r="G1265" s="113" t="e">
        <v>#N/A</v>
      </c>
      <c r="H1265" s="10"/>
    </row>
    <row r="1266">
      <c r="A1266" s="109" t="s">
        <v>2514</v>
      </c>
      <c r="B1266" s="110">
        <v>1.0</v>
      </c>
      <c r="C1266" s="111">
        <v>9877.0</v>
      </c>
      <c r="D1266" s="112">
        <v>186903.0</v>
      </c>
      <c r="E1266" s="113">
        <v>99560.0</v>
      </c>
      <c r="F1266" s="113" t="e">
        <v>#N/A</v>
      </c>
      <c r="G1266" s="113" t="e">
        <v>#N/A</v>
      </c>
      <c r="H1266" s="10"/>
    </row>
    <row r="1267">
      <c r="A1267" s="109" t="s">
        <v>2512</v>
      </c>
      <c r="B1267" s="110">
        <v>1.0</v>
      </c>
      <c r="C1267" s="111">
        <v>9877.0</v>
      </c>
      <c r="D1267" s="112">
        <v>186901.0</v>
      </c>
      <c r="E1267" s="113">
        <v>99560.0</v>
      </c>
      <c r="F1267" s="113" t="e">
        <v>#N/A</v>
      </c>
      <c r="G1267" s="113" t="e">
        <v>#N/A</v>
      </c>
      <c r="H1267" s="10"/>
    </row>
    <row r="1268">
      <c r="A1268" s="109" t="s">
        <v>2516</v>
      </c>
      <c r="B1268" s="110">
        <v>1.0</v>
      </c>
      <c r="C1268" s="111">
        <v>9877.0</v>
      </c>
      <c r="D1268" s="112">
        <v>186902.0</v>
      </c>
      <c r="E1268" s="113">
        <v>99560.0</v>
      </c>
      <c r="F1268" s="113" t="e">
        <v>#N/A</v>
      </c>
      <c r="G1268" s="113" t="e">
        <v>#N/A</v>
      </c>
      <c r="H1268" s="10"/>
    </row>
    <row r="1269">
      <c r="A1269" s="109" t="s">
        <v>2519</v>
      </c>
      <c r="B1269" s="110">
        <v>1.0</v>
      </c>
      <c r="C1269" s="111">
        <v>9919.0</v>
      </c>
      <c r="D1269" s="112">
        <v>187001.0</v>
      </c>
      <c r="E1269" s="113">
        <v>99560.0</v>
      </c>
      <c r="F1269" s="113" t="e">
        <v>#N/A</v>
      </c>
      <c r="G1269" s="113" t="e">
        <v>#N/A</v>
      </c>
      <c r="H1269" s="10"/>
    </row>
    <row r="1270">
      <c r="A1270" s="109" t="s">
        <v>2521</v>
      </c>
      <c r="B1270" s="110">
        <v>1.0</v>
      </c>
      <c r="C1270" s="111">
        <v>9919.0</v>
      </c>
      <c r="D1270" s="112">
        <v>187101.0</v>
      </c>
      <c r="E1270" s="113">
        <v>99560.0</v>
      </c>
      <c r="F1270" s="113" t="e">
        <v>#N/A</v>
      </c>
      <c r="G1270" s="113" t="e">
        <v>#N/A</v>
      </c>
      <c r="H1270" s="10"/>
    </row>
    <row r="1271">
      <c r="A1271" s="109">
        <v>187204.0</v>
      </c>
      <c r="B1271" s="110">
        <v>1.0</v>
      </c>
      <c r="C1271" s="111">
        <v>9877.0</v>
      </c>
      <c r="D1271" s="112">
        <v>187201.0</v>
      </c>
      <c r="E1271" s="113">
        <v>99560.0</v>
      </c>
      <c r="F1271" s="113" t="e">
        <v>#N/A</v>
      </c>
      <c r="G1271" s="113" t="e">
        <v>#N/A</v>
      </c>
      <c r="H1271" s="10"/>
    </row>
    <row r="1272">
      <c r="A1272" s="109" t="s">
        <v>2524</v>
      </c>
      <c r="B1272" s="110">
        <v>1.0</v>
      </c>
      <c r="C1272" s="111">
        <v>9877.0</v>
      </c>
      <c r="D1272" s="112">
        <v>187201.0</v>
      </c>
      <c r="E1272" s="113">
        <v>99560.0</v>
      </c>
      <c r="F1272" s="113" t="e">
        <v>#N/A</v>
      </c>
      <c r="G1272" s="113">
        <v>48.0</v>
      </c>
      <c r="H1272" s="10"/>
    </row>
    <row r="1273">
      <c r="A1273" s="109" t="s">
        <v>2526</v>
      </c>
      <c r="B1273" s="110">
        <v>4.0</v>
      </c>
      <c r="C1273" s="111">
        <v>9823.0</v>
      </c>
      <c r="D1273" s="112">
        <v>187201.0</v>
      </c>
      <c r="E1273" s="113" t="e">
        <v>#N/A</v>
      </c>
      <c r="F1273" s="113">
        <v>1.5</v>
      </c>
      <c r="G1273" s="113" t="e">
        <v>#N/A</v>
      </c>
      <c r="H1273" s="10"/>
    </row>
    <row r="1274">
      <c r="A1274" s="109" t="s">
        <v>2528</v>
      </c>
      <c r="B1274" s="110">
        <v>4.0</v>
      </c>
      <c r="C1274" s="111">
        <v>9823.0</v>
      </c>
      <c r="D1274" s="112">
        <v>187201.0</v>
      </c>
      <c r="E1274" s="113" t="e">
        <v>#N/A</v>
      </c>
      <c r="F1274" s="113" t="e">
        <v>#N/A</v>
      </c>
      <c r="G1274" s="113" t="e">
        <v>#N/A</v>
      </c>
      <c r="H1274" s="10"/>
    </row>
    <row r="1275">
      <c r="A1275" s="109" t="s">
        <v>2533</v>
      </c>
      <c r="B1275" s="110">
        <v>4.0</v>
      </c>
      <c r="C1275" s="111">
        <v>9823.0</v>
      </c>
      <c r="D1275" s="112">
        <v>187201.0</v>
      </c>
      <c r="E1275" s="113" t="e">
        <v>#N/A</v>
      </c>
      <c r="F1275" s="113" t="e">
        <v>#N/A</v>
      </c>
      <c r="G1275" s="113">
        <v>100.0</v>
      </c>
      <c r="H1275" s="10"/>
    </row>
    <row r="1276">
      <c r="A1276" s="109" t="s">
        <v>2530</v>
      </c>
      <c r="B1276" s="110">
        <v>4.0</v>
      </c>
      <c r="C1276" s="111">
        <v>9823.0</v>
      </c>
      <c r="D1276" s="112">
        <v>187201.0</v>
      </c>
      <c r="E1276" s="113" t="e">
        <v>#N/A</v>
      </c>
      <c r="F1276" s="113" t="e">
        <v>#N/A</v>
      </c>
      <c r="G1276" s="113">
        <v>100.0</v>
      </c>
      <c r="H1276" s="10"/>
    </row>
    <row r="1277">
      <c r="A1277" s="109">
        <v>187304.0</v>
      </c>
      <c r="B1277" s="110">
        <v>1.0</v>
      </c>
      <c r="C1277" s="111">
        <v>9877.0</v>
      </c>
      <c r="D1277" s="112">
        <v>187301.0</v>
      </c>
      <c r="E1277" s="113">
        <v>99560.0</v>
      </c>
      <c r="F1277" s="113" t="e">
        <v>#N/A</v>
      </c>
      <c r="G1277" s="113">
        <v>48.0</v>
      </c>
      <c r="H1277" s="10"/>
    </row>
    <row r="1278">
      <c r="A1278" s="109" t="s">
        <v>2536</v>
      </c>
      <c r="B1278" s="110">
        <v>4.0</v>
      </c>
      <c r="C1278" s="111">
        <v>9823.0</v>
      </c>
      <c r="D1278" s="112">
        <v>187301.0</v>
      </c>
      <c r="E1278" s="113" t="e">
        <v>#N/A</v>
      </c>
      <c r="F1278" s="113" t="e">
        <v>#N/A</v>
      </c>
      <c r="G1278" s="113">
        <v>100.0</v>
      </c>
      <c r="H1278" s="10"/>
    </row>
    <row r="1279">
      <c r="A1279" s="109" t="s">
        <v>2538</v>
      </c>
      <c r="B1279" s="110">
        <v>4.0</v>
      </c>
      <c r="C1279" s="111">
        <v>9823.0</v>
      </c>
      <c r="D1279" s="112">
        <v>187301.0</v>
      </c>
      <c r="E1279" s="113" t="e">
        <v>#N/A</v>
      </c>
      <c r="F1279" s="113" t="e">
        <v>#N/A</v>
      </c>
      <c r="G1279" s="113" t="e">
        <v>#N/A</v>
      </c>
      <c r="H1279" s="10"/>
    </row>
    <row r="1280">
      <c r="A1280" s="109" t="s">
        <v>2540</v>
      </c>
      <c r="B1280" s="110">
        <v>4.0</v>
      </c>
      <c r="C1280" s="111">
        <v>9823.0</v>
      </c>
      <c r="D1280" s="112">
        <v>187301.0</v>
      </c>
      <c r="E1280" s="113" t="e">
        <v>#N/A</v>
      </c>
      <c r="F1280" s="113" t="e">
        <v>#N/A</v>
      </c>
      <c r="G1280" s="113">
        <v>100.0</v>
      </c>
      <c r="H1280" s="10"/>
    </row>
    <row r="1281">
      <c r="A1281" s="109" t="s">
        <v>2542</v>
      </c>
      <c r="B1281" s="110">
        <v>4.0</v>
      </c>
      <c r="C1281" s="111">
        <v>9823.0</v>
      </c>
      <c r="D1281" s="112">
        <v>187301.0</v>
      </c>
      <c r="E1281" s="113" t="e">
        <v>#N/A</v>
      </c>
      <c r="F1281" s="113" t="e">
        <v>#N/A</v>
      </c>
      <c r="G1281" s="113">
        <v>100.0</v>
      </c>
      <c r="H1281" s="10"/>
    </row>
    <row r="1282">
      <c r="A1282" s="109">
        <v>187404.0</v>
      </c>
      <c r="B1282" s="110">
        <v>1.0</v>
      </c>
      <c r="C1282" s="111">
        <v>9877.0</v>
      </c>
      <c r="D1282" s="112">
        <v>187401.0</v>
      </c>
      <c r="E1282" s="113">
        <v>9965.0</v>
      </c>
      <c r="F1282" s="113" t="e">
        <v>#N/A</v>
      </c>
      <c r="G1282" s="113">
        <v>48.0</v>
      </c>
      <c r="H1282" s="10"/>
    </row>
    <row r="1283">
      <c r="A1283" s="109" t="s">
        <v>2545</v>
      </c>
      <c r="B1283" s="110">
        <v>4.0</v>
      </c>
      <c r="C1283" s="111">
        <v>9823.0</v>
      </c>
      <c r="D1283" s="112">
        <v>187401.0</v>
      </c>
      <c r="E1283" s="113" t="e">
        <v>#N/A</v>
      </c>
      <c r="F1283" s="113" t="e">
        <v>#N/A</v>
      </c>
      <c r="G1283" s="113">
        <v>100.0</v>
      </c>
      <c r="H1283" s="10"/>
    </row>
    <row r="1284">
      <c r="A1284" s="109" t="s">
        <v>2547</v>
      </c>
      <c r="B1284" s="110">
        <v>4.0</v>
      </c>
      <c r="C1284" s="111">
        <v>9823.0</v>
      </c>
      <c r="D1284" s="112">
        <v>187401.0</v>
      </c>
      <c r="E1284" s="113" t="e">
        <v>#N/A</v>
      </c>
      <c r="F1284" s="113" t="e">
        <v>#N/A</v>
      </c>
      <c r="G1284" s="113" t="e">
        <v>#N/A</v>
      </c>
      <c r="H1284" s="10"/>
    </row>
    <row r="1285">
      <c r="A1285" s="109" t="s">
        <v>2549</v>
      </c>
      <c r="B1285" s="110">
        <v>4.0</v>
      </c>
      <c r="C1285" s="111">
        <v>9823.0</v>
      </c>
      <c r="D1285" s="112">
        <v>187401.0</v>
      </c>
      <c r="E1285" s="113" t="e">
        <v>#N/A</v>
      </c>
      <c r="F1285" s="113" t="e">
        <v>#N/A</v>
      </c>
      <c r="G1285" s="113">
        <v>100.0</v>
      </c>
      <c r="H1285" s="10"/>
    </row>
    <row r="1286">
      <c r="A1286" s="109" t="s">
        <v>2551</v>
      </c>
      <c r="B1286" s="110">
        <v>4.0</v>
      </c>
      <c r="C1286" s="111">
        <v>9823.0</v>
      </c>
      <c r="D1286" s="112">
        <v>187401.0</v>
      </c>
      <c r="E1286" s="113" t="e">
        <v>#N/A</v>
      </c>
      <c r="F1286" s="113" t="e">
        <v>#N/A</v>
      </c>
      <c r="G1286" s="113">
        <v>100.0</v>
      </c>
      <c r="H1286" s="10"/>
    </row>
    <row r="1287">
      <c r="A1287" s="109" t="s">
        <v>2553</v>
      </c>
      <c r="B1287" s="110">
        <v>4.0</v>
      </c>
      <c r="C1287" s="111">
        <v>9823.0</v>
      </c>
      <c r="D1287" s="112">
        <v>187501.0</v>
      </c>
      <c r="E1287" s="113" t="e">
        <v>#N/A</v>
      </c>
      <c r="F1287" s="113" t="e">
        <v>#N/A</v>
      </c>
      <c r="G1287" s="113">
        <v>100.0</v>
      </c>
      <c r="H1287" s="10"/>
    </row>
    <row r="1288">
      <c r="A1288" s="109" t="s">
        <v>2555</v>
      </c>
      <c r="B1288" s="110">
        <v>4.0</v>
      </c>
      <c r="C1288" s="111">
        <v>9823.0</v>
      </c>
      <c r="D1288" s="112">
        <v>187501.0</v>
      </c>
      <c r="E1288" s="113" t="e">
        <v>#N/A</v>
      </c>
      <c r="F1288" s="113" t="e">
        <v>#N/A</v>
      </c>
      <c r="G1288" s="113">
        <v>100.0</v>
      </c>
      <c r="H1288" s="10"/>
    </row>
    <row r="1289">
      <c r="A1289" s="109" t="s">
        <v>1827</v>
      </c>
      <c r="B1289" s="110">
        <v>1.0</v>
      </c>
      <c r="C1289" s="111">
        <v>99430.0</v>
      </c>
      <c r="D1289" s="112">
        <v>192001.0</v>
      </c>
      <c r="E1289" s="113">
        <v>99560.0</v>
      </c>
      <c r="F1289" s="113" t="e">
        <v>#N/A</v>
      </c>
      <c r="G1289" s="113">
        <v>192.0</v>
      </c>
      <c r="H1289" s="10"/>
    </row>
    <row r="1290">
      <c r="A1290" s="109" t="s">
        <v>1825</v>
      </c>
      <c r="B1290" s="110">
        <v>1.0</v>
      </c>
      <c r="C1290" s="111">
        <v>99430.0</v>
      </c>
      <c r="D1290" s="112">
        <v>192001.0</v>
      </c>
      <c r="E1290" s="113">
        <v>99560.0</v>
      </c>
      <c r="F1290" s="113" t="e">
        <v>#N/A</v>
      </c>
      <c r="G1290" s="113">
        <v>48.0</v>
      </c>
      <c r="H1290" s="10"/>
    </row>
    <row r="1291">
      <c r="A1291" s="109" t="s">
        <v>2561</v>
      </c>
      <c r="B1291" s="110">
        <v>3.0</v>
      </c>
      <c r="C1291" s="111">
        <v>9900.0</v>
      </c>
      <c r="D1291" s="112">
        <v>192103.0</v>
      </c>
      <c r="E1291" s="113">
        <v>99560.0</v>
      </c>
      <c r="F1291" s="113" t="e">
        <v>#N/A</v>
      </c>
      <c r="G1291" s="113" t="e">
        <v>#N/A</v>
      </c>
      <c r="H1291" s="10"/>
    </row>
    <row r="1292">
      <c r="A1292" s="109" t="s">
        <v>2563</v>
      </c>
      <c r="B1292" s="110">
        <v>3.0</v>
      </c>
      <c r="C1292" s="111">
        <v>9916.0</v>
      </c>
      <c r="D1292" s="112">
        <v>192103.0</v>
      </c>
      <c r="E1292" s="113">
        <v>99560.0</v>
      </c>
      <c r="F1292" s="113" t="e">
        <v>#N/A</v>
      </c>
      <c r="G1292" s="113">
        <v>60.0</v>
      </c>
      <c r="H1292" s="10"/>
    </row>
    <row r="1293">
      <c r="A1293" s="109">
        <v>192104.0</v>
      </c>
      <c r="B1293" s="110">
        <v>1.0</v>
      </c>
      <c r="C1293" s="111" t="s">
        <v>3715</v>
      </c>
      <c r="D1293" s="112">
        <v>192103.0</v>
      </c>
      <c r="E1293" s="113">
        <v>99560.0</v>
      </c>
      <c r="F1293" s="113" t="e">
        <v>#N/A</v>
      </c>
      <c r="G1293" s="113">
        <v>192.0</v>
      </c>
      <c r="H1293" s="10"/>
    </row>
    <row r="1294">
      <c r="A1294" s="109" t="s">
        <v>3841</v>
      </c>
      <c r="B1294" s="110">
        <v>1.0</v>
      </c>
      <c r="C1294" s="111">
        <v>0.0</v>
      </c>
      <c r="D1294" s="112">
        <v>192103.0</v>
      </c>
      <c r="E1294" s="113">
        <v>99560.0</v>
      </c>
      <c r="F1294" s="113" t="e">
        <v>#N/A</v>
      </c>
      <c r="G1294" s="113" t="e">
        <v>#N/A</v>
      </c>
      <c r="H1294" s="10"/>
    </row>
    <row r="1295">
      <c r="A1295" s="109" t="s">
        <v>2565</v>
      </c>
      <c r="B1295" s="110">
        <v>1.0</v>
      </c>
      <c r="C1295" s="111" t="s">
        <v>3715</v>
      </c>
      <c r="D1295" s="112">
        <v>192100.0</v>
      </c>
      <c r="E1295" s="113">
        <v>99560.0</v>
      </c>
      <c r="F1295" s="113" t="e">
        <v>#N/A</v>
      </c>
      <c r="G1295" s="113" t="e">
        <v>#N/A</v>
      </c>
      <c r="H1295" s="10"/>
    </row>
    <row r="1296">
      <c r="A1296" s="109" t="s">
        <v>3842</v>
      </c>
      <c r="B1296" s="110">
        <v>1.0</v>
      </c>
      <c r="C1296" s="111">
        <v>0.0</v>
      </c>
      <c r="D1296" s="112">
        <v>114601.0</v>
      </c>
      <c r="E1296" s="113">
        <v>99560.0</v>
      </c>
      <c r="F1296" s="113" t="e">
        <v>#N/A</v>
      </c>
      <c r="G1296" s="113" t="e">
        <v>#N/A</v>
      </c>
      <c r="H1296" s="10"/>
    </row>
    <row r="1297">
      <c r="A1297" s="109" t="s">
        <v>2567</v>
      </c>
      <c r="B1297" s="110">
        <v>1.0</v>
      </c>
      <c r="C1297" s="111">
        <v>9877.0</v>
      </c>
      <c r="D1297" s="112">
        <v>192103.0</v>
      </c>
      <c r="E1297" s="113">
        <v>99560.0</v>
      </c>
      <c r="F1297" s="113" t="e">
        <v>#N/A</v>
      </c>
      <c r="G1297" s="113" t="e">
        <v>#N/A</v>
      </c>
      <c r="H1297" s="10"/>
    </row>
    <row r="1298">
      <c r="A1298" s="109" t="s">
        <v>2569</v>
      </c>
      <c r="B1298" s="110">
        <v>1.0</v>
      </c>
      <c r="C1298" s="111" t="s">
        <v>3715</v>
      </c>
      <c r="D1298" s="112">
        <v>192103.0</v>
      </c>
      <c r="E1298" s="113">
        <v>99560.0</v>
      </c>
      <c r="F1298" s="113" t="e">
        <v>#N/A</v>
      </c>
      <c r="G1298" s="113" t="e">
        <v>#N/A</v>
      </c>
      <c r="H1298" s="10"/>
    </row>
    <row r="1299">
      <c r="A1299" s="109" t="s">
        <v>3843</v>
      </c>
      <c r="B1299" s="110">
        <v>1.0</v>
      </c>
      <c r="C1299" s="111" t="s">
        <v>3715</v>
      </c>
      <c r="D1299" s="112">
        <v>192102.0</v>
      </c>
      <c r="E1299" s="113">
        <v>99560.0</v>
      </c>
      <c r="F1299" s="113" t="e">
        <v>#N/A</v>
      </c>
      <c r="G1299" s="113" t="e">
        <v>#N/A</v>
      </c>
      <c r="H1299" s="10"/>
    </row>
    <row r="1300">
      <c r="A1300" s="109" t="s">
        <v>3844</v>
      </c>
      <c r="B1300" s="110">
        <v>1.0</v>
      </c>
      <c r="C1300" s="111">
        <v>0.0</v>
      </c>
      <c r="D1300" s="112">
        <v>192103.0</v>
      </c>
      <c r="E1300" s="113">
        <v>99560.0</v>
      </c>
      <c r="F1300" s="113" t="e">
        <v>#N/A</v>
      </c>
      <c r="G1300" s="113" t="e">
        <v>#N/A</v>
      </c>
      <c r="H1300" s="10"/>
    </row>
    <row r="1301">
      <c r="A1301" s="109" t="s">
        <v>2571</v>
      </c>
      <c r="B1301" s="110">
        <v>1.0</v>
      </c>
      <c r="C1301" s="111" t="s">
        <v>3715</v>
      </c>
      <c r="D1301" s="112">
        <v>192102.0</v>
      </c>
      <c r="E1301" s="113">
        <v>99560.0</v>
      </c>
      <c r="F1301" s="113" t="e">
        <v>#N/A</v>
      </c>
      <c r="G1301" s="113" t="e">
        <v>#N/A</v>
      </c>
      <c r="H1301" s="10"/>
    </row>
    <row r="1302">
      <c r="A1302" s="109" t="s">
        <v>3845</v>
      </c>
      <c r="B1302" s="110">
        <v>1.0</v>
      </c>
      <c r="C1302" s="111">
        <v>0.0</v>
      </c>
      <c r="D1302" s="112">
        <v>192100.0</v>
      </c>
      <c r="E1302" s="113">
        <v>99560.0</v>
      </c>
      <c r="F1302" s="113" t="e">
        <v>#N/A</v>
      </c>
      <c r="G1302" s="113" t="e">
        <v>#N/A</v>
      </c>
      <c r="H1302" s="10"/>
    </row>
    <row r="1303">
      <c r="A1303" s="109" t="s">
        <v>3846</v>
      </c>
      <c r="B1303" s="110">
        <v>1.0</v>
      </c>
      <c r="C1303" s="111">
        <v>0.0</v>
      </c>
      <c r="D1303" s="112">
        <v>192103.0</v>
      </c>
      <c r="E1303" s="113">
        <v>99560.0</v>
      </c>
      <c r="F1303" s="113" t="e">
        <v>#N/A</v>
      </c>
      <c r="G1303" s="113" t="e">
        <v>#N/A</v>
      </c>
      <c r="H1303" s="10"/>
    </row>
    <row r="1304">
      <c r="A1304" s="109" t="s">
        <v>2573</v>
      </c>
      <c r="B1304" s="110">
        <v>1.0</v>
      </c>
      <c r="C1304" s="111">
        <v>9877.0</v>
      </c>
      <c r="D1304" s="112">
        <v>192103.0</v>
      </c>
      <c r="E1304" s="113">
        <v>99560.0</v>
      </c>
      <c r="F1304" s="113" t="e">
        <v>#N/A</v>
      </c>
      <c r="G1304" s="113">
        <v>192.0</v>
      </c>
      <c r="H1304" s="10"/>
    </row>
    <row r="1305">
      <c r="A1305" s="109" t="s">
        <v>2578</v>
      </c>
      <c r="B1305" s="110">
        <v>5.0</v>
      </c>
      <c r="C1305" s="111" t="s">
        <v>3717</v>
      </c>
      <c r="D1305" s="112">
        <v>192103.0</v>
      </c>
      <c r="E1305" s="113" t="s">
        <v>565</v>
      </c>
      <c r="F1305" s="113" t="e">
        <v>#N/A</v>
      </c>
      <c r="G1305" s="113" t="e">
        <v>#N/A</v>
      </c>
      <c r="H1305" s="10"/>
    </row>
    <row r="1306">
      <c r="A1306" s="109" t="s">
        <v>3847</v>
      </c>
      <c r="B1306" s="110">
        <v>5.0</v>
      </c>
      <c r="C1306" s="111" t="s">
        <v>556</v>
      </c>
      <c r="D1306" s="112">
        <v>192103.0</v>
      </c>
      <c r="E1306" s="113" t="s">
        <v>565</v>
      </c>
      <c r="F1306" s="113" t="e">
        <v>#N/A</v>
      </c>
      <c r="G1306" s="113" t="e">
        <v>#N/A</v>
      </c>
      <c r="H1306" s="10"/>
    </row>
    <row r="1307">
      <c r="A1307" s="109">
        <v>192155.0</v>
      </c>
      <c r="B1307" s="110" t="s">
        <v>2904</v>
      </c>
      <c r="C1307" s="111">
        <v>97010.0</v>
      </c>
      <c r="D1307" s="112">
        <v>192103.0</v>
      </c>
      <c r="E1307" s="113">
        <v>99521.0</v>
      </c>
      <c r="F1307" s="113" t="e">
        <v>#N/A</v>
      </c>
      <c r="G1307" s="113" t="e">
        <v>#N/A</v>
      </c>
      <c r="H1307" s="10"/>
    </row>
    <row r="1308">
      <c r="A1308" s="109" t="s">
        <v>3848</v>
      </c>
      <c r="B1308" s="110" t="s">
        <v>2904</v>
      </c>
      <c r="C1308" s="111">
        <v>9703.0</v>
      </c>
      <c r="D1308" s="112">
        <v>192102.0</v>
      </c>
      <c r="E1308" s="113">
        <v>99521.0</v>
      </c>
      <c r="F1308" s="113" t="e">
        <v>#N/A</v>
      </c>
      <c r="G1308" s="113" t="e">
        <v>#N/A</v>
      </c>
      <c r="H1308" s="10"/>
    </row>
    <row r="1309">
      <c r="A1309" s="109" t="s">
        <v>2580</v>
      </c>
      <c r="B1309" s="110">
        <v>1.0</v>
      </c>
      <c r="C1309" s="111">
        <v>9877.0</v>
      </c>
      <c r="D1309" s="112">
        <v>192301.0</v>
      </c>
      <c r="E1309" s="113">
        <v>99560.0</v>
      </c>
      <c r="F1309" s="113" t="e">
        <v>#N/A</v>
      </c>
      <c r="G1309" s="113">
        <v>48.0</v>
      </c>
      <c r="H1309" s="10"/>
    </row>
    <row r="1310">
      <c r="A1310" s="109" t="s">
        <v>2583</v>
      </c>
      <c r="B1310" s="110">
        <v>1.0</v>
      </c>
      <c r="C1310" s="111">
        <v>9877.0</v>
      </c>
      <c r="D1310" s="112">
        <v>192301.0</v>
      </c>
      <c r="E1310" s="113">
        <v>99560.0</v>
      </c>
      <c r="F1310" s="113" t="e">
        <v>#N/A</v>
      </c>
      <c r="G1310" s="113">
        <v>48.0</v>
      </c>
      <c r="H1310" s="10"/>
    </row>
    <row r="1311">
      <c r="A1311" s="109" t="s">
        <v>2585</v>
      </c>
      <c r="B1311" s="110">
        <v>5.0</v>
      </c>
      <c r="C1311" s="111" t="s">
        <v>556</v>
      </c>
      <c r="D1311" s="112">
        <v>192301.0</v>
      </c>
      <c r="E1311" s="113" t="s">
        <v>565</v>
      </c>
      <c r="F1311" s="113" t="e">
        <v>#N/A</v>
      </c>
      <c r="G1311" s="113">
        <v>36.0</v>
      </c>
      <c r="H1311" s="10"/>
    </row>
    <row r="1312">
      <c r="A1312" s="109" t="s">
        <v>3110</v>
      </c>
      <c r="B1312" s="110">
        <v>5.0</v>
      </c>
      <c r="C1312" s="111" t="s">
        <v>3717</v>
      </c>
      <c r="D1312" s="112">
        <v>192301.0</v>
      </c>
      <c r="E1312" s="113" t="s">
        <v>565</v>
      </c>
      <c r="F1312" s="113" t="e">
        <v>#N/A</v>
      </c>
      <c r="G1312" s="113">
        <v>36.0</v>
      </c>
      <c r="H1312" s="10"/>
    </row>
    <row r="1313">
      <c r="A1313" s="109" t="s">
        <v>2587</v>
      </c>
      <c r="B1313" s="110" t="s">
        <v>2904</v>
      </c>
      <c r="C1313" s="111">
        <v>97010.0</v>
      </c>
      <c r="D1313" s="112">
        <v>192301.0</v>
      </c>
      <c r="E1313" s="113">
        <v>99521.0</v>
      </c>
      <c r="F1313" s="113" t="e">
        <v>#N/A</v>
      </c>
      <c r="G1313" s="113">
        <v>1.0</v>
      </c>
      <c r="H1313" s="10"/>
    </row>
    <row r="1314">
      <c r="A1314" s="109" t="s">
        <v>3112</v>
      </c>
      <c r="B1314" s="110" t="s">
        <v>2904</v>
      </c>
      <c r="C1314" s="111">
        <v>97010.0</v>
      </c>
      <c r="D1314" s="112">
        <v>192301.0</v>
      </c>
      <c r="E1314" s="113">
        <v>99521.0</v>
      </c>
      <c r="F1314" s="113" t="e">
        <v>#N/A</v>
      </c>
      <c r="G1314" s="113">
        <v>1.0</v>
      </c>
      <c r="H1314" s="10"/>
    </row>
    <row r="1315">
      <c r="A1315" s="109">
        <v>193332.0</v>
      </c>
      <c r="B1315" s="110">
        <v>2.0</v>
      </c>
      <c r="C1315" s="111">
        <v>98680.0</v>
      </c>
      <c r="D1315" s="112">
        <v>193301.0</v>
      </c>
      <c r="E1315" s="113">
        <v>99640.0</v>
      </c>
      <c r="F1315" s="113" t="e">
        <v>#N/A</v>
      </c>
      <c r="G1315" s="113">
        <v>528.0</v>
      </c>
      <c r="H1315" s="10"/>
    </row>
    <row r="1316">
      <c r="A1316" s="109" t="s">
        <v>2592</v>
      </c>
      <c r="B1316" s="110">
        <v>1.0</v>
      </c>
      <c r="C1316" s="111">
        <v>9919.0</v>
      </c>
      <c r="D1316" s="112">
        <v>196601.0</v>
      </c>
      <c r="E1316" s="113">
        <v>99560.0</v>
      </c>
      <c r="F1316" s="113" t="e">
        <v>#N/A</v>
      </c>
      <c r="G1316" s="113" t="e">
        <v>#N/A</v>
      </c>
      <c r="H1316" s="10"/>
    </row>
    <row r="1317">
      <c r="A1317" s="109">
        <v>196504.0</v>
      </c>
      <c r="B1317" s="110">
        <v>1.0</v>
      </c>
      <c r="C1317" s="111">
        <v>0.0</v>
      </c>
      <c r="D1317" s="112">
        <v>197601.0</v>
      </c>
      <c r="E1317" s="113">
        <v>99560.0</v>
      </c>
      <c r="F1317" s="113" t="e">
        <v>#N/A</v>
      </c>
      <c r="G1317" s="113" t="e">
        <v>#N/A</v>
      </c>
      <c r="H1317" s="10"/>
    </row>
    <row r="1318">
      <c r="A1318" s="109">
        <v>1966041.0</v>
      </c>
      <c r="B1318" s="110">
        <v>1.0</v>
      </c>
      <c r="C1318" s="111">
        <v>9919.0</v>
      </c>
      <c r="D1318" s="112">
        <v>197601.0</v>
      </c>
      <c r="E1318" s="113">
        <v>99560.0</v>
      </c>
      <c r="F1318" s="113" t="e">
        <v>#N/A</v>
      </c>
      <c r="G1318" s="113">
        <v>192.0</v>
      </c>
      <c r="H1318" s="10"/>
    </row>
    <row r="1319">
      <c r="A1319" s="109" t="s">
        <v>2594</v>
      </c>
      <c r="B1319" s="110">
        <v>1.0</v>
      </c>
      <c r="C1319" s="111">
        <v>9919.0</v>
      </c>
      <c r="D1319" s="112">
        <v>197601.0</v>
      </c>
      <c r="E1319" s="113">
        <v>99560.0</v>
      </c>
      <c r="F1319" s="113" t="e">
        <v>#N/A</v>
      </c>
      <c r="G1319" s="113">
        <v>192.0</v>
      </c>
      <c r="H1319" s="10"/>
    </row>
    <row r="1320">
      <c r="A1320" s="109" t="s">
        <v>2598</v>
      </c>
      <c r="B1320" s="110">
        <v>1.0</v>
      </c>
      <c r="C1320" s="111">
        <v>9877.0</v>
      </c>
      <c r="D1320" s="112">
        <v>197601.0</v>
      </c>
      <c r="E1320" s="113">
        <v>99560.0</v>
      </c>
      <c r="F1320" s="113" t="e">
        <v>#N/A</v>
      </c>
      <c r="G1320" s="113" t="e">
        <v>#N/A</v>
      </c>
      <c r="H1320" s="10"/>
    </row>
    <row r="1321">
      <c r="A1321" s="109" t="s">
        <v>2600</v>
      </c>
      <c r="B1321" s="110">
        <v>1.0</v>
      </c>
      <c r="C1321" s="111">
        <v>9877.0</v>
      </c>
      <c r="D1321" s="112">
        <v>197601.0</v>
      </c>
      <c r="E1321" s="113">
        <v>99560.0</v>
      </c>
      <c r="F1321" s="113" t="e">
        <v>#N/A</v>
      </c>
      <c r="G1321" s="113">
        <v>192.0</v>
      </c>
      <c r="H1321" s="10"/>
    </row>
    <row r="1322">
      <c r="A1322" s="109" t="s">
        <v>2602</v>
      </c>
      <c r="B1322" s="110">
        <v>1.0</v>
      </c>
      <c r="C1322" s="111">
        <v>9877.0</v>
      </c>
      <c r="D1322" s="112">
        <v>197601.0</v>
      </c>
      <c r="E1322" s="113">
        <v>99560.0</v>
      </c>
      <c r="F1322" s="113" t="e">
        <v>#N/A</v>
      </c>
      <c r="G1322" s="113">
        <v>192.0</v>
      </c>
      <c r="H1322" s="10"/>
    </row>
    <row r="1323">
      <c r="A1323" s="109" t="s">
        <v>2596</v>
      </c>
      <c r="B1323" s="110" t="s">
        <v>2904</v>
      </c>
      <c r="C1323" s="111">
        <v>9703.0</v>
      </c>
      <c r="D1323" s="112">
        <v>197601.0</v>
      </c>
      <c r="E1323" s="113">
        <v>99521.0</v>
      </c>
      <c r="F1323" s="113" t="e">
        <v>#N/A</v>
      </c>
      <c r="G1323" s="113" t="e">
        <v>#N/A</v>
      </c>
      <c r="H1323" s="10"/>
    </row>
    <row r="1324">
      <c r="A1324" s="109">
        <v>196655.0</v>
      </c>
      <c r="B1324" s="110" t="s">
        <v>2904</v>
      </c>
      <c r="C1324" s="111">
        <v>97010.0</v>
      </c>
      <c r="D1324" s="112">
        <v>197601.0</v>
      </c>
      <c r="E1324" s="113">
        <v>99521.0</v>
      </c>
      <c r="F1324" s="113" t="e">
        <v>#N/A</v>
      </c>
      <c r="G1324" s="113">
        <v>1.0</v>
      </c>
      <c r="H1324" s="10"/>
    </row>
    <row r="1325">
      <c r="A1325" s="109">
        <v>197504.0</v>
      </c>
      <c r="B1325" s="110">
        <v>1.0</v>
      </c>
      <c r="C1325" s="111">
        <v>9919.0</v>
      </c>
      <c r="D1325" s="112">
        <v>197501.0</v>
      </c>
      <c r="E1325" s="113">
        <v>99560.0</v>
      </c>
      <c r="F1325" s="113" t="e">
        <v>#N/A</v>
      </c>
      <c r="G1325" s="113">
        <v>192.0</v>
      </c>
      <c r="H1325" s="10"/>
    </row>
    <row r="1326">
      <c r="A1326" s="109" t="s">
        <v>2605</v>
      </c>
      <c r="B1326" s="110">
        <v>3.0</v>
      </c>
      <c r="C1326" s="111">
        <v>9900.0</v>
      </c>
      <c r="D1326" s="112">
        <v>197501.0</v>
      </c>
      <c r="E1326" s="113">
        <v>99560.0</v>
      </c>
      <c r="F1326" s="113" t="e">
        <v>#N/A</v>
      </c>
      <c r="G1326" s="113">
        <v>48.0</v>
      </c>
      <c r="H1326" s="10"/>
    </row>
    <row r="1327">
      <c r="A1327" s="109" t="s">
        <v>3849</v>
      </c>
      <c r="B1327" s="110" t="s">
        <v>2904</v>
      </c>
      <c r="C1327" s="111">
        <v>97010.0</v>
      </c>
      <c r="D1327" s="112">
        <v>197601.0</v>
      </c>
      <c r="E1327" s="113">
        <v>99521.0</v>
      </c>
      <c r="F1327" s="113" t="e">
        <v>#N/A</v>
      </c>
      <c r="G1327" s="113" t="e">
        <v>#N/A</v>
      </c>
      <c r="H1327" s="10"/>
    </row>
    <row r="1328">
      <c r="A1328" s="109">
        <v>197704.0</v>
      </c>
      <c r="B1328" s="110">
        <v>1.0</v>
      </c>
      <c r="C1328" s="111">
        <v>9919.0</v>
      </c>
      <c r="D1328" s="112">
        <v>197701.0</v>
      </c>
      <c r="E1328" s="113">
        <v>99560.0</v>
      </c>
      <c r="F1328" s="113" t="e">
        <v>#N/A</v>
      </c>
      <c r="G1328" s="113">
        <v>192.0</v>
      </c>
      <c r="H1328" s="10"/>
    </row>
    <row r="1329">
      <c r="A1329" s="109">
        <v>197755.0</v>
      </c>
      <c r="B1329" s="110" t="s">
        <v>2904</v>
      </c>
      <c r="C1329" s="111">
        <v>97010.0</v>
      </c>
      <c r="D1329" s="112">
        <v>197701.0</v>
      </c>
      <c r="E1329" s="113">
        <v>99521.0</v>
      </c>
      <c r="F1329" s="113" t="e">
        <v>#N/A</v>
      </c>
      <c r="G1329" s="113" t="e">
        <v>#N/A</v>
      </c>
      <c r="H1329" s="10"/>
    </row>
    <row r="1330">
      <c r="A1330" s="109" t="s">
        <v>2607</v>
      </c>
      <c r="B1330" s="110">
        <v>2.0</v>
      </c>
      <c r="C1330" s="111">
        <v>9875.0</v>
      </c>
      <c r="D1330" s="112">
        <v>198302.0</v>
      </c>
      <c r="E1330" s="113" t="e">
        <v>#N/A</v>
      </c>
      <c r="F1330" s="113" t="e">
        <v>#N/A</v>
      </c>
      <c r="G1330" s="113" t="e">
        <v>#N/A</v>
      </c>
      <c r="H1330" s="10"/>
    </row>
    <row r="1331">
      <c r="A1331" s="109" t="s">
        <v>2613</v>
      </c>
      <c r="B1331" s="110">
        <v>2.0</v>
      </c>
      <c r="C1331" s="111">
        <v>9875.0</v>
      </c>
      <c r="D1331" s="112">
        <v>198502.0</v>
      </c>
      <c r="E1331" s="113" t="e">
        <v>#N/A</v>
      </c>
      <c r="F1331" s="113" t="e">
        <v>#N/A</v>
      </c>
      <c r="G1331" s="113" t="e">
        <v>#N/A</v>
      </c>
      <c r="H1331" s="10"/>
    </row>
    <row r="1332">
      <c r="A1332" s="109" t="s">
        <v>2610</v>
      </c>
      <c r="B1332" s="110">
        <v>2.0</v>
      </c>
      <c r="C1332" s="111">
        <v>9902.0</v>
      </c>
      <c r="D1332" s="112">
        <v>198501.0</v>
      </c>
      <c r="E1332" s="113" t="e">
        <v>#N/A</v>
      </c>
      <c r="F1332" s="113" t="e">
        <v>#N/A</v>
      </c>
      <c r="G1332" s="113" t="e">
        <v>#N/A</v>
      </c>
      <c r="H1332" s="10"/>
    </row>
    <row r="1333">
      <c r="A1333" s="109">
        <v>198732.0</v>
      </c>
      <c r="B1333" s="110">
        <v>2.0</v>
      </c>
      <c r="C1333" s="111">
        <v>9870.0</v>
      </c>
      <c r="D1333" s="112">
        <v>198701.0</v>
      </c>
      <c r="E1333" s="113">
        <v>9962.0</v>
      </c>
      <c r="F1333" s="113" t="e">
        <v>#N/A</v>
      </c>
      <c r="G1333" s="113">
        <v>528.0</v>
      </c>
      <c r="H1333" s="10"/>
    </row>
    <row r="1334">
      <c r="A1334" s="109" t="s">
        <v>2618</v>
      </c>
      <c r="B1334" s="110">
        <v>2.0</v>
      </c>
      <c r="C1334" s="111">
        <v>9875.0</v>
      </c>
      <c r="D1334" s="112">
        <v>198701.0</v>
      </c>
      <c r="E1334" s="113">
        <v>9962.0</v>
      </c>
      <c r="F1334" s="113" t="e">
        <v>#N/A</v>
      </c>
      <c r="G1334" s="113" t="e">
        <v>#N/A</v>
      </c>
      <c r="H1334" s="10"/>
    </row>
    <row r="1335">
      <c r="A1335" s="109" t="s">
        <v>2620</v>
      </c>
      <c r="B1335" s="110">
        <v>5.0</v>
      </c>
      <c r="C1335" s="111" t="s">
        <v>3717</v>
      </c>
      <c r="D1335" s="112" t="s">
        <v>2621</v>
      </c>
      <c r="E1335" s="113" t="s">
        <v>565</v>
      </c>
      <c r="F1335" s="113" t="e">
        <v>#N/A</v>
      </c>
      <c r="G1335" s="113">
        <v>180.0</v>
      </c>
      <c r="H1335" s="10"/>
    </row>
    <row r="1336">
      <c r="A1336" s="109" t="s">
        <v>2625</v>
      </c>
      <c r="B1336" s="110">
        <v>3.0</v>
      </c>
      <c r="C1336" s="111">
        <v>9916.0</v>
      </c>
      <c r="D1336" s="112" t="s">
        <v>2626</v>
      </c>
      <c r="E1336" s="113">
        <v>99590.0</v>
      </c>
      <c r="F1336" s="113" t="e">
        <v>#N/A</v>
      </c>
      <c r="G1336" s="113">
        <v>120.0</v>
      </c>
      <c r="H1336" s="10"/>
    </row>
    <row r="1337">
      <c r="A1337" s="109" t="s">
        <v>2628</v>
      </c>
      <c r="B1337" s="110">
        <v>1.0</v>
      </c>
      <c r="C1337" s="111">
        <v>9877.0</v>
      </c>
      <c r="D1337" s="112" t="s">
        <v>2626</v>
      </c>
      <c r="E1337" s="113">
        <v>99590.0</v>
      </c>
      <c r="F1337" s="113" t="e">
        <v>#N/A</v>
      </c>
      <c r="G1337" s="113">
        <v>192.0</v>
      </c>
      <c r="H1337" s="10"/>
    </row>
    <row r="1338">
      <c r="A1338" s="109" t="s">
        <v>2630</v>
      </c>
      <c r="B1338" s="110">
        <v>1.0</v>
      </c>
      <c r="C1338" s="111">
        <v>9919.0</v>
      </c>
      <c r="D1338" s="112">
        <v>155801.0</v>
      </c>
      <c r="E1338" s="113">
        <v>99560.0</v>
      </c>
      <c r="F1338" s="113" t="e">
        <v>#N/A</v>
      </c>
      <c r="G1338" s="113">
        <v>192.0</v>
      </c>
      <c r="H1338" s="10"/>
    </row>
    <row r="1339">
      <c r="A1339" s="109" t="s">
        <v>2632</v>
      </c>
      <c r="B1339" s="110">
        <v>5.0</v>
      </c>
      <c r="C1339" s="111" t="s">
        <v>3717</v>
      </c>
      <c r="D1339" s="112">
        <v>155801.0</v>
      </c>
      <c r="E1339" s="113" t="s">
        <v>565</v>
      </c>
      <c r="F1339" s="113" t="e">
        <v>#N/A</v>
      </c>
      <c r="G1339" s="113">
        <v>180.0</v>
      </c>
      <c r="H1339" s="10"/>
    </row>
    <row r="1340">
      <c r="A1340" s="109" t="s">
        <v>2634</v>
      </c>
      <c r="B1340" s="110">
        <v>1.0</v>
      </c>
      <c r="C1340" s="111">
        <v>9919.0</v>
      </c>
      <c r="D1340" s="112">
        <v>108201.0</v>
      </c>
      <c r="E1340" s="113">
        <v>99560.0</v>
      </c>
      <c r="F1340" s="113" t="e">
        <v>#N/A</v>
      </c>
      <c r="G1340" s="113" t="e">
        <v>#N/A</v>
      </c>
      <c r="H1340" s="10"/>
    </row>
    <row r="1341">
      <c r="A1341" s="109" t="s">
        <v>2637</v>
      </c>
      <c r="B1341" s="110">
        <v>5.0</v>
      </c>
      <c r="C1341" s="115" t="s">
        <v>556</v>
      </c>
      <c r="D1341" s="112">
        <v>108201.0</v>
      </c>
      <c r="E1341" s="113" t="s">
        <v>565</v>
      </c>
      <c r="F1341" s="113" t="e">
        <v>#N/A</v>
      </c>
      <c r="G1341" s="113">
        <v>36.0</v>
      </c>
      <c r="H1341" s="10"/>
    </row>
    <row r="1342">
      <c r="A1342" s="109" t="s">
        <v>2639</v>
      </c>
      <c r="B1342" s="110">
        <v>10.0</v>
      </c>
      <c r="C1342" s="111">
        <v>9774.0</v>
      </c>
      <c r="D1342" s="112">
        <v>101001.0</v>
      </c>
      <c r="E1342" s="113">
        <v>9969.0</v>
      </c>
      <c r="F1342" s="113" t="e">
        <v>#N/A</v>
      </c>
      <c r="G1342" s="113">
        <v>100.0</v>
      </c>
      <c r="H1342" s="10"/>
    </row>
    <row r="1343">
      <c r="A1343" s="109" t="s">
        <v>2643</v>
      </c>
      <c r="B1343" s="110">
        <v>1.0</v>
      </c>
      <c r="C1343" s="111" t="s">
        <v>3715</v>
      </c>
      <c r="D1343" s="112">
        <v>101101.0</v>
      </c>
      <c r="E1343" s="113">
        <v>99560.0</v>
      </c>
      <c r="F1343" s="113" t="e">
        <v>#N/A</v>
      </c>
      <c r="G1343" s="113">
        <v>192.0</v>
      </c>
      <c r="H1343" s="10"/>
    </row>
    <row r="1344">
      <c r="A1344" s="109" t="s">
        <v>2645</v>
      </c>
      <c r="B1344" s="110">
        <v>2.0</v>
      </c>
      <c r="C1344" s="115">
        <v>9872.0</v>
      </c>
      <c r="D1344" s="112">
        <v>101101.0</v>
      </c>
      <c r="E1344" s="113" t="e">
        <v>#N/A</v>
      </c>
      <c r="F1344" s="113" t="e">
        <v>#N/A</v>
      </c>
      <c r="G1344" s="113">
        <v>1.0</v>
      </c>
      <c r="H1344" s="10"/>
    </row>
    <row r="1345">
      <c r="A1345" s="109" t="s">
        <v>2647</v>
      </c>
      <c r="B1345" s="110">
        <v>5.0</v>
      </c>
      <c r="C1345" s="115" t="s">
        <v>556</v>
      </c>
      <c r="D1345" s="112">
        <v>1148201.0</v>
      </c>
      <c r="E1345" s="113" t="s">
        <v>565</v>
      </c>
      <c r="F1345" s="113" t="e">
        <v>#N/A</v>
      </c>
      <c r="G1345" s="113" t="e">
        <v>#N/A</v>
      </c>
      <c r="H1345" s="10"/>
    </row>
    <row r="1346">
      <c r="A1346" s="109" t="s">
        <v>2649</v>
      </c>
      <c r="B1346" s="110">
        <v>1.0</v>
      </c>
      <c r="C1346" s="115">
        <v>9919.0</v>
      </c>
      <c r="D1346" s="112">
        <v>154801.0</v>
      </c>
      <c r="E1346" s="113">
        <v>99590.0</v>
      </c>
      <c r="F1346" s="113" t="e">
        <v>#N/A</v>
      </c>
      <c r="G1346" s="113" t="e">
        <v>#N/A</v>
      </c>
      <c r="H1346" s="10"/>
    </row>
    <row r="1347">
      <c r="A1347" s="109" t="s">
        <v>2651</v>
      </c>
      <c r="B1347" s="110">
        <v>1.0</v>
      </c>
      <c r="C1347" s="111">
        <v>9919.0</v>
      </c>
      <c r="D1347" s="112">
        <v>101201.0</v>
      </c>
      <c r="E1347" s="113">
        <v>99560.0</v>
      </c>
      <c r="F1347" s="113" t="e">
        <v>#N/A</v>
      </c>
      <c r="G1347" s="113">
        <v>192.0</v>
      </c>
      <c r="H1347" s="10"/>
    </row>
    <row r="1348">
      <c r="A1348" s="109" t="s">
        <v>2653</v>
      </c>
      <c r="B1348" s="110">
        <v>5.0</v>
      </c>
      <c r="C1348" s="111" t="s">
        <v>556</v>
      </c>
      <c r="D1348" s="112">
        <v>101201.0</v>
      </c>
      <c r="E1348" s="113" t="s">
        <v>565</v>
      </c>
      <c r="F1348" s="113" t="e">
        <v>#N/A</v>
      </c>
      <c r="G1348" s="113" t="e">
        <v>#N/A</v>
      </c>
      <c r="H1348" s="10"/>
    </row>
    <row r="1349">
      <c r="A1349" s="109" t="s">
        <v>2655</v>
      </c>
      <c r="B1349" s="110" t="s">
        <v>2904</v>
      </c>
      <c r="C1349" s="111">
        <v>9715.0</v>
      </c>
      <c r="D1349" s="112">
        <v>101201.0</v>
      </c>
      <c r="E1349" s="113" t="e">
        <v>#N/A</v>
      </c>
      <c r="F1349" s="113" t="e">
        <v>#N/A</v>
      </c>
      <c r="G1349" s="113" t="e">
        <v>#N/A</v>
      </c>
      <c r="H1349" s="10"/>
    </row>
    <row r="1350">
      <c r="A1350" s="109" t="s">
        <v>2657</v>
      </c>
      <c r="B1350" s="110">
        <v>1.0</v>
      </c>
      <c r="C1350" s="115">
        <v>99430.0</v>
      </c>
      <c r="D1350" s="112">
        <v>1012110.0</v>
      </c>
      <c r="E1350" s="113">
        <v>9965.0</v>
      </c>
      <c r="F1350" s="113" t="e">
        <v>#N/A</v>
      </c>
      <c r="G1350" s="113">
        <v>192.0</v>
      </c>
      <c r="H1350" s="10"/>
    </row>
    <row r="1351">
      <c r="A1351" s="109" t="s">
        <v>2659</v>
      </c>
      <c r="B1351" s="110">
        <v>1.0</v>
      </c>
      <c r="C1351" s="111">
        <v>99430.0</v>
      </c>
      <c r="D1351" s="112">
        <v>101202.0</v>
      </c>
      <c r="E1351" s="113">
        <v>99560.0</v>
      </c>
      <c r="F1351" s="113" t="e">
        <v>#N/A</v>
      </c>
      <c r="G1351" s="113" t="e">
        <v>#N/A</v>
      </c>
      <c r="H1351" s="10"/>
    </row>
    <row r="1352">
      <c r="A1352" s="109" t="s">
        <v>3850</v>
      </c>
      <c r="B1352" s="110">
        <v>5.0</v>
      </c>
      <c r="C1352" s="111" t="s">
        <v>3851</v>
      </c>
      <c r="D1352" s="112">
        <v>1012110.0</v>
      </c>
      <c r="E1352" s="113" t="s">
        <v>565</v>
      </c>
      <c r="F1352" s="113" t="e">
        <v>#N/A</v>
      </c>
      <c r="G1352" s="113" t="e">
        <v>#N/A</v>
      </c>
      <c r="H1352" s="10"/>
    </row>
    <row r="1353">
      <c r="A1353" s="109" t="s">
        <v>2662</v>
      </c>
      <c r="B1353" s="110">
        <v>1.0</v>
      </c>
      <c r="C1353" s="111">
        <v>9919.0</v>
      </c>
      <c r="D1353" s="112">
        <v>151101.0</v>
      </c>
      <c r="E1353" s="113">
        <v>99560.0</v>
      </c>
      <c r="F1353" s="113" t="e">
        <v>#N/A</v>
      </c>
      <c r="G1353" s="113" t="e">
        <v>#N/A</v>
      </c>
      <c r="H1353" s="10"/>
    </row>
    <row r="1354">
      <c r="A1354" s="109" t="s">
        <v>2664</v>
      </c>
      <c r="B1354" s="110">
        <v>1.0</v>
      </c>
      <c r="C1354" s="111">
        <v>9919.0</v>
      </c>
      <c r="D1354" s="112">
        <v>151101.0</v>
      </c>
      <c r="E1354" s="113">
        <v>99560.0</v>
      </c>
      <c r="F1354" s="113" t="e">
        <v>#N/A</v>
      </c>
      <c r="G1354" s="113" t="e">
        <v>#N/A</v>
      </c>
      <c r="H1354" s="10"/>
    </row>
    <row r="1355">
      <c r="A1355" s="109" t="s">
        <v>2667</v>
      </c>
      <c r="B1355" s="110">
        <v>1.0</v>
      </c>
      <c r="C1355" s="111">
        <v>9919.0</v>
      </c>
      <c r="D1355" s="112">
        <v>152301.0</v>
      </c>
      <c r="E1355" s="113">
        <v>99560.0</v>
      </c>
      <c r="F1355" s="113" t="e">
        <v>#N/A</v>
      </c>
      <c r="G1355" s="113" t="e">
        <v>#N/A</v>
      </c>
      <c r="H1355" s="10"/>
    </row>
    <row r="1356">
      <c r="A1356" s="109" t="s">
        <v>2670</v>
      </c>
      <c r="B1356" s="110">
        <v>1.0</v>
      </c>
      <c r="C1356" s="111">
        <v>9919.0</v>
      </c>
      <c r="D1356" s="112">
        <v>101401.0</v>
      </c>
      <c r="E1356" s="113">
        <v>99560.0</v>
      </c>
      <c r="F1356" s="113" t="e">
        <v>#N/A</v>
      </c>
      <c r="G1356" s="113" t="e">
        <v>#N/A</v>
      </c>
      <c r="H1356" s="10"/>
    </row>
    <row r="1357">
      <c r="A1357" s="109" t="s">
        <v>2676</v>
      </c>
      <c r="B1357" s="110">
        <v>1.0</v>
      </c>
      <c r="C1357" s="111">
        <v>9919.0</v>
      </c>
      <c r="D1357" s="112">
        <v>101501.0</v>
      </c>
      <c r="E1357" s="113">
        <v>99560.0</v>
      </c>
      <c r="F1357" s="113" t="e">
        <v>#N/A</v>
      </c>
      <c r="G1357" s="113">
        <v>192.0</v>
      </c>
      <c r="H1357" s="10"/>
    </row>
    <row r="1358">
      <c r="A1358" s="109" t="s">
        <v>2678</v>
      </c>
      <c r="B1358" s="110">
        <v>5.0</v>
      </c>
      <c r="C1358" s="111" t="s">
        <v>556</v>
      </c>
      <c r="D1358" s="112">
        <v>101501.0</v>
      </c>
      <c r="E1358" s="113" t="s">
        <v>565</v>
      </c>
      <c r="F1358" s="113" t="e">
        <v>#N/A</v>
      </c>
      <c r="G1358" s="113">
        <v>36.0</v>
      </c>
      <c r="H1358" s="10"/>
    </row>
    <row r="1359">
      <c r="A1359" s="109" t="s">
        <v>2687</v>
      </c>
      <c r="B1359" s="110">
        <v>1.0</v>
      </c>
      <c r="C1359" s="111" t="s">
        <v>3715</v>
      </c>
      <c r="D1359" s="112">
        <v>101601.0</v>
      </c>
      <c r="E1359" s="113">
        <v>99560.0</v>
      </c>
      <c r="F1359" s="113" t="e">
        <v>#N/A</v>
      </c>
      <c r="G1359" s="113" t="e">
        <v>#N/A</v>
      </c>
      <c r="H1359" s="10"/>
    </row>
    <row r="1360">
      <c r="A1360" s="109" t="s">
        <v>2689</v>
      </c>
      <c r="B1360" s="110">
        <v>1.0</v>
      </c>
      <c r="C1360" s="111">
        <v>9919.0</v>
      </c>
      <c r="D1360" s="112">
        <v>101801.0</v>
      </c>
      <c r="E1360" s="113">
        <v>99560.0</v>
      </c>
      <c r="F1360" s="113" t="e">
        <v>#N/A</v>
      </c>
      <c r="G1360" s="113">
        <v>192.0</v>
      </c>
      <c r="H1360" s="10"/>
    </row>
    <row r="1361">
      <c r="A1361" s="109" t="s">
        <v>2691</v>
      </c>
      <c r="B1361" s="110">
        <v>5.0</v>
      </c>
      <c r="C1361" s="111" t="s">
        <v>556</v>
      </c>
      <c r="D1361" s="112">
        <v>101801.0</v>
      </c>
      <c r="E1361" s="113" t="s">
        <v>565</v>
      </c>
      <c r="F1361" s="113" t="e">
        <v>#N/A</v>
      </c>
      <c r="G1361" s="113" t="e">
        <v>#N/A</v>
      </c>
      <c r="H1361" s="10"/>
    </row>
    <row r="1362">
      <c r="A1362" s="109" t="s">
        <v>2695</v>
      </c>
      <c r="B1362" s="110">
        <v>1.0</v>
      </c>
      <c r="C1362" s="111">
        <v>9919.0</v>
      </c>
      <c r="D1362" s="112">
        <v>102001.0</v>
      </c>
      <c r="E1362" s="113">
        <v>99560.0</v>
      </c>
      <c r="F1362" s="113" t="e">
        <v>#N/A</v>
      </c>
      <c r="G1362" s="113" t="e">
        <v>#N/A</v>
      </c>
      <c r="H1362" s="10"/>
    </row>
    <row r="1363">
      <c r="A1363" s="109" t="s">
        <v>2699</v>
      </c>
      <c r="B1363" s="110">
        <v>2.0</v>
      </c>
      <c r="C1363" s="111">
        <v>98680.0</v>
      </c>
      <c r="D1363" s="112">
        <v>102101.0</v>
      </c>
      <c r="E1363" s="113">
        <v>9964.0</v>
      </c>
      <c r="F1363" s="113" t="e">
        <v>#N/A</v>
      </c>
      <c r="G1363" s="113" t="e">
        <v>#N/A</v>
      </c>
      <c r="H1363" s="10"/>
    </row>
    <row r="1364">
      <c r="A1364" s="109" t="s">
        <v>2697</v>
      </c>
      <c r="B1364" s="110">
        <v>1.0</v>
      </c>
      <c r="C1364" s="111">
        <v>9919.0</v>
      </c>
      <c r="D1364" s="112">
        <v>151801.0</v>
      </c>
      <c r="E1364" s="113">
        <v>99560.0</v>
      </c>
      <c r="F1364" s="113" t="e">
        <v>#N/A</v>
      </c>
      <c r="G1364" s="113" t="e">
        <v>#N/A</v>
      </c>
      <c r="H1364" s="10"/>
    </row>
    <row r="1365">
      <c r="A1365" s="109" t="s">
        <v>2701</v>
      </c>
      <c r="B1365" s="110">
        <v>1.0</v>
      </c>
      <c r="C1365" s="111">
        <v>9919.0</v>
      </c>
      <c r="D1365" s="112">
        <v>102201.0</v>
      </c>
      <c r="E1365" s="113">
        <v>99560.0</v>
      </c>
      <c r="F1365" s="113" t="e">
        <v>#N/A</v>
      </c>
      <c r="G1365" s="113" t="e">
        <v>#N/A</v>
      </c>
      <c r="H1365" s="10"/>
    </row>
    <row r="1366">
      <c r="A1366" s="109" t="s">
        <v>2703</v>
      </c>
      <c r="B1366" s="110">
        <v>2.0</v>
      </c>
      <c r="C1366" s="111">
        <v>98680.0</v>
      </c>
      <c r="D1366" s="112">
        <v>102201.0</v>
      </c>
      <c r="E1366" s="113">
        <v>99640.0</v>
      </c>
      <c r="F1366" s="113" t="e">
        <v>#N/A</v>
      </c>
      <c r="G1366" s="113">
        <v>44.0</v>
      </c>
      <c r="H1366" s="10"/>
    </row>
    <row r="1367">
      <c r="A1367" s="109" t="s">
        <v>2852</v>
      </c>
      <c r="B1367" s="110">
        <v>1.0</v>
      </c>
      <c r="C1367" s="111">
        <v>9919.0</v>
      </c>
      <c r="D1367" s="112">
        <v>102401.0</v>
      </c>
      <c r="E1367" s="113">
        <v>99560.0</v>
      </c>
      <c r="F1367" s="113">
        <v>1.0</v>
      </c>
      <c r="G1367" s="113" t="e">
        <v>#N/A</v>
      </c>
      <c r="H1367" s="10"/>
    </row>
    <row r="1368">
      <c r="A1368" s="109" t="s">
        <v>2854</v>
      </c>
      <c r="B1368" s="110">
        <v>1.0</v>
      </c>
      <c r="C1368" s="111">
        <v>9919.0</v>
      </c>
      <c r="D1368" s="112">
        <v>102402.0</v>
      </c>
      <c r="E1368" s="113">
        <v>99560.0</v>
      </c>
      <c r="F1368" s="113">
        <v>1.0</v>
      </c>
      <c r="G1368" s="113">
        <v>192.0</v>
      </c>
      <c r="H1368" s="10"/>
    </row>
    <row r="1369">
      <c r="A1369" s="109" t="s">
        <v>2705</v>
      </c>
      <c r="B1369" s="110">
        <v>1.0</v>
      </c>
      <c r="C1369" s="111">
        <v>9877.0</v>
      </c>
      <c r="D1369" s="112">
        <v>102501.0</v>
      </c>
      <c r="E1369" s="113">
        <v>99560.0</v>
      </c>
      <c r="F1369" s="113" t="e">
        <v>#N/A</v>
      </c>
      <c r="G1369" s="113">
        <v>192.0</v>
      </c>
      <c r="H1369" s="10"/>
    </row>
    <row r="1370">
      <c r="A1370" s="109" t="s">
        <v>2707</v>
      </c>
      <c r="B1370" s="110" t="s">
        <v>2904</v>
      </c>
      <c r="C1370" s="111">
        <v>97010.0</v>
      </c>
      <c r="D1370" s="112">
        <v>102501.0</v>
      </c>
      <c r="E1370" s="113">
        <v>99521.0</v>
      </c>
      <c r="F1370" s="113" t="e">
        <v>#N/A</v>
      </c>
      <c r="G1370" s="113" t="e">
        <v>#N/A</v>
      </c>
      <c r="H1370" s="10"/>
    </row>
    <row r="1371">
      <c r="A1371" s="109" t="s">
        <v>2709</v>
      </c>
      <c r="B1371" s="110" t="s">
        <v>2904</v>
      </c>
      <c r="C1371" s="111">
        <v>9703.0</v>
      </c>
      <c r="D1371" s="112">
        <v>102501.0</v>
      </c>
      <c r="E1371" s="113">
        <v>99521.0</v>
      </c>
      <c r="F1371" s="113" t="e">
        <v>#N/A</v>
      </c>
      <c r="G1371" s="113" t="e">
        <v>#N/A</v>
      </c>
      <c r="H1371" s="10"/>
    </row>
    <row r="1372">
      <c r="A1372" s="109" t="s">
        <v>3121</v>
      </c>
      <c r="B1372" s="110">
        <v>1.0</v>
      </c>
      <c r="C1372" s="111">
        <v>99430.0</v>
      </c>
      <c r="D1372" s="112">
        <v>102701.0</v>
      </c>
      <c r="E1372" s="113">
        <v>99560.0</v>
      </c>
      <c r="F1372" s="113" t="e">
        <v>#N/A</v>
      </c>
      <c r="G1372" s="113">
        <v>192.0</v>
      </c>
      <c r="H1372" s="10"/>
    </row>
    <row r="1373">
      <c r="A1373" s="109" t="s">
        <v>2713</v>
      </c>
      <c r="B1373" s="110">
        <v>1.0</v>
      </c>
      <c r="C1373" s="111">
        <v>99430.0</v>
      </c>
      <c r="D1373" s="112">
        <v>102701.0</v>
      </c>
      <c r="E1373" s="113">
        <v>99560.0</v>
      </c>
      <c r="F1373" s="113" t="e">
        <v>#N/A</v>
      </c>
      <c r="G1373" s="113" t="e">
        <v>#N/A</v>
      </c>
      <c r="H1373" s="10"/>
    </row>
    <row r="1374">
      <c r="A1374" s="109" t="s">
        <v>2715</v>
      </c>
      <c r="B1374" s="110">
        <v>1.0</v>
      </c>
      <c r="C1374" s="111">
        <v>99430.0</v>
      </c>
      <c r="D1374" s="112">
        <v>102701.0</v>
      </c>
      <c r="E1374" s="113">
        <v>99560.0</v>
      </c>
      <c r="F1374" s="113" t="e">
        <v>#N/A</v>
      </c>
      <c r="G1374" s="113" t="e">
        <v>#N/A</v>
      </c>
      <c r="H1374" s="10"/>
    </row>
    <row r="1375">
      <c r="A1375" s="109" t="s">
        <v>2717</v>
      </c>
      <c r="B1375" s="110">
        <v>5.0</v>
      </c>
      <c r="C1375" s="111" t="s">
        <v>556</v>
      </c>
      <c r="D1375" s="112">
        <v>102701.0</v>
      </c>
      <c r="E1375" s="113" t="s">
        <v>565</v>
      </c>
      <c r="F1375" s="113" t="e">
        <v>#N/A</v>
      </c>
      <c r="G1375" s="113">
        <v>36.0</v>
      </c>
      <c r="H1375" s="10"/>
    </row>
    <row r="1376">
      <c r="A1376" s="109" t="s">
        <v>2720</v>
      </c>
      <c r="B1376" s="110">
        <v>1.0</v>
      </c>
      <c r="C1376" s="111">
        <v>9919.0</v>
      </c>
      <c r="D1376" s="112">
        <v>108201.0</v>
      </c>
      <c r="E1376" s="113">
        <v>99560.0</v>
      </c>
      <c r="F1376" s="113" t="e">
        <v>#N/A</v>
      </c>
      <c r="G1376" s="113" t="e">
        <v>#N/A</v>
      </c>
      <c r="H1376" s="10"/>
    </row>
    <row r="1377">
      <c r="A1377" s="109" t="s">
        <v>2722</v>
      </c>
      <c r="B1377" s="110">
        <v>5.0</v>
      </c>
      <c r="C1377" s="111" t="s">
        <v>556</v>
      </c>
      <c r="D1377" s="112">
        <v>108201.0</v>
      </c>
      <c r="E1377" s="113" t="s">
        <v>565</v>
      </c>
      <c r="F1377" s="113" t="e">
        <v>#N/A</v>
      </c>
      <c r="G1377" s="113" t="e">
        <v>#N/A</v>
      </c>
      <c r="H1377" s="10"/>
    </row>
    <row r="1378">
      <c r="A1378" s="109" t="s">
        <v>2727</v>
      </c>
      <c r="B1378" s="110">
        <v>1.0</v>
      </c>
      <c r="C1378" s="111">
        <v>9919.0</v>
      </c>
      <c r="D1378" s="112">
        <v>103001.0</v>
      </c>
      <c r="E1378" s="113">
        <v>99560.0</v>
      </c>
      <c r="F1378" s="113" t="e">
        <v>#N/A</v>
      </c>
      <c r="G1378" s="113" t="e">
        <v>#N/A</v>
      </c>
      <c r="H1378" s="10"/>
    </row>
    <row r="1379">
      <c r="A1379" s="109" t="s">
        <v>2729</v>
      </c>
      <c r="B1379" s="110">
        <v>1.0</v>
      </c>
      <c r="C1379" s="111">
        <v>9919.0</v>
      </c>
      <c r="D1379" s="112">
        <v>103001.0</v>
      </c>
      <c r="E1379" s="113">
        <v>99560.0</v>
      </c>
      <c r="F1379" s="113" t="e">
        <v>#N/A</v>
      </c>
      <c r="G1379" s="113" t="e">
        <v>#N/A</v>
      </c>
      <c r="H1379" s="10"/>
    </row>
    <row r="1380">
      <c r="A1380" s="109" t="s">
        <v>2732</v>
      </c>
      <c r="B1380" s="110">
        <v>5.0</v>
      </c>
      <c r="C1380" s="111" t="s">
        <v>556</v>
      </c>
      <c r="D1380" s="112">
        <v>103001.0</v>
      </c>
      <c r="E1380" s="113" t="s">
        <v>565</v>
      </c>
      <c r="F1380" s="113" t="e">
        <v>#N/A</v>
      </c>
      <c r="G1380" s="113" t="e">
        <v>#N/A</v>
      </c>
      <c r="H1380" s="10"/>
    </row>
    <row r="1381">
      <c r="A1381" s="109" t="s">
        <v>3852</v>
      </c>
      <c r="B1381" s="110">
        <v>1.0</v>
      </c>
      <c r="C1381" s="111">
        <v>99430.0</v>
      </c>
      <c r="D1381" s="112">
        <v>103002.0</v>
      </c>
      <c r="E1381" s="113">
        <v>99560.0</v>
      </c>
      <c r="F1381" s="113" t="e">
        <v>#N/A</v>
      </c>
      <c r="G1381" s="113" t="e">
        <v>#N/A</v>
      </c>
      <c r="H1381" s="10"/>
    </row>
    <row r="1382">
      <c r="A1382" s="109" t="s">
        <v>2734</v>
      </c>
      <c r="B1382" s="110">
        <v>1.0</v>
      </c>
      <c r="C1382" s="111">
        <v>9919.0</v>
      </c>
      <c r="D1382" s="112">
        <v>1031501.0</v>
      </c>
      <c r="E1382" s="113">
        <v>99560.0</v>
      </c>
      <c r="F1382" s="113" t="e">
        <v>#N/A</v>
      </c>
      <c r="G1382" s="113" t="e">
        <v>#N/A</v>
      </c>
      <c r="H1382" s="10"/>
    </row>
    <row r="1383">
      <c r="A1383" s="109" t="s">
        <v>2736</v>
      </c>
      <c r="B1383" s="110">
        <v>1.0</v>
      </c>
      <c r="C1383" s="111">
        <v>9919.0</v>
      </c>
      <c r="D1383" s="112">
        <v>129601.0</v>
      </c>
      <c r="E1383" s="113">
        <v>99560.0</v>
      </c>
      <c r="F1383" s="113" t="e">
        <v>#N/A</v>
      </c>
      <c r="G1383" s="113" t="e">
        <v>#N/A</v>
      </c>
      <c r="H1383" s="10"/>
    </row>
    <row r="1384">
      <c r="A1384" s="109" t="s">
        <v>2738</v>
      </c>
      <c r="B1384" s="110">
        <v>1.0</v>
      </c>
      <c r="C1384" s="111">
        <v>9919.0</v>
      </c>
      <c r="D1384" s="112">
        <v>129901.0</v>
      </c>
      <c r="E1384" s="113">
        <v>99560.0</v>
      </c>
      <c r="F1384" s="113" t="e">
        <v>#N/A</v>
      </c>
      <c r="G1384" s="113" t="e">
        <v>#N/A</v>
      </c>
      <c r="H1384" s="10"/>
    </row>
    <row r="1385">
      <c r="A1385" s="109" t="s">
        <v>2740</v>
      </c>
      <c r="B1385" s="110">
        <v>1.0</v>
      </c>
      <c r="C1385" s="115">
        <v>9919.0</v>
      </c>
      <c r="D1385" s="112">
        <v>108201.0</v>
      </c>
      <c r="E1385" s="113">
        <v>99560.0</v>
      </c>
      <c r="F1385" s="113" t="e">
        <v>#N/A</v>
      </c>
      <c r="G1385" s="113">
        <v>192.0</v>
      </c>
      <c r="H1385" s="10"/>
    </row>
    <row r="1386">
      <c r="A1386" s="109" t="s">
        <v>2742</v>
      </c>
      <c r="B1386" s="110">
        <v>5.0</v>
      </c>
      <c r="C1386" s="111" t="s">
        <v>556</v>
      </c>
      <c r="D1386" s="112">
        <v>108201.0</v>
      </c>
      <c r="E1386" s="113" t="s">
        <v>565</v>
      </c>
      <c r="F1386" s="113" t="e">
        <v>#N/A</v>
      </c>
      <c r="G1386" s="113">
        <v>36.0</v>
      </c>
      <c r="H1386" s="10"/>
    </row>
    <row r="1387">
      <c r="A1387" s="109" t="s">
        <v>2744</v>
      </c>
      <c r="B1387" s="110">
        <v>1.0</v>
      </c>
      <c r="C1387" s="111" t="s">
        <v>3715</v>
      </c>
      <c r="D1387" s="112">
        <v>104101.0</v>
      </c>
      <c r="E1387" s="113">
        <v>99560.0</v>
      </c>
      <c r="F1387" s="113" t="e">
        <v>#N/A</v>
      </c>
      <c r="G1387" s="113">
        <v>4.0</v>
      </c>
      <c r="H1387" s="10"/>
    </row>
    <row r="1388">
      <c r="A1388" s="109" t="s">
        <v>2746</v>
      </c>
      <c r="B1388" s="110">
        <v>2.0</v>
      </c>
      <c r="C1388" s="111">
        <v>98680.0</v>
      </c>
      <c r="D1388" s="112">
        <v>104101.0</v>
      </c>
      <c r="E1388" s="113">
        <v>99640.0</v>
      </c>
      <c r="F1388" s="113" t="e">
        <v>#N/A</v>
      </c>
      <c r="G1388" s="113" t="e">
        <v>#N/A</v>
      </c>
      <c r="H1388" s="10"/>
    </row>
    <row r="1389">
      <c r="A1389" s="109" t="s">
        <v>2748</v>
      </c>
      <c r="B1389" s="110" t="s">
        <v>2904</v>
      </c>
      <c r="C1389" s="111">
        <v>97010.0</v>
      </c>
      <c r="D1389" s="112">
        <v>104101.0</v>
      </c>
      <c r="E1389" s="113">
        <v>99521.0</v>
      </c>
      <c r="F1389" s="113" t="e">
        <v>#N/A</v>
      </c>
      <c r="G1389" s="113" t="e">
        <v>#N/A</v>
      </c>
      <c r="H1389" s="10"/>
    </row>
    <row r="1390">
      <c r="A1390" s="109" t="s">
        <v>2750</v>
      </c>
      <c r="B1390" s="110">
        <v>2.0</v>
      </c>
      <c r="C1390" s="111">
        <v>98680.0</v>
      </c>
      <c r="D1390" s="112">
        <v>164101.0</v>
      </c>
      <c r="E1390" s="113">
        <v>99580.0</v>
      </c>
      <c r="F1390" s="113" t="e">
        <v>#N/A</v>
      </c>
      <c r="G1390" s="113">
        <v>44.0</v>
      </c>
      <c r="H1390" s="10"/>
    </row>
    <row r="1391">
      <c r="A1391" s="109" t="s">
        <v>2752</v>
      </c>
      <c r="B1391" s="110">
        <v>1.0</v>
      </c>
      <c r="C1391" s="111">
        <v>99430.0</v>
      </c>
      <c r="D1391" s="112">
        <v>1456011.0</v>
      </c>
      <c r="E1391" s="113">
        <v>99560.0</v>
      </c>
      <c r="F1391" s="113" t="e">
        <v>#N/A</v>
      </c>
      <c r="G1391" s="113" t="e">
        <v>#N/A</v>
      </c>
      <c r="H1391" s="10"/>
    </row>
    <row r="1392">
      <c r="A1392" s="109" t="s">
        <v>2754</v>
      </c>
      <c r="B1392" s="110">
        <v>5.0</v>
      </c>
      <c r="C1392" s="111" t="s">
        <v>556</v>
      </c>
      <c r="D1392" s="112">
        <v>1456011.0</v>
      </c>
      <c r="E1392" s="113" t="s">
        <v>565</v>
      </c>
      <c r="F1392" s="113" t="e">
        <v>#N/A</v>
      </c>
      <c r="G1392" s="113" t="e">
        <v>#N/A</v>
      </c>
      <c r="H1392" s="10"/>
    </row>
    <row r="1393">
      <c r="A1393" s="109" t="s">
        <v>2756</v>
      </c>
      <c r="B1393" s="110">
        <v>1.0</v>
      </c>
      <c r="C1393" s="111">
        <v>9919.0</v>
      </c>
      <c r="D1393" s="112">
        <v>105401.0</v>
      </c>
      <c r="E1393" s="113">
        <v>99560.0</v>
      </c>
      <c r="F1393" s="113" t="e">
        <v>#N/A</v>
      </c>
      <c r="G1393" s="113">
        <v>192.0</v>
      </c>
      <c r="H1393" s="10"/>
    </row>
    <row r="1394">
      <c r="A1394" s="109" t="s">
        <v>2758</v>
      </c>
      <c r="B1394" s="110">
        <v>2.0</v>
      </c>
      <c r="C1394" s="111">
        <v>98680.0</v>
      </c>
      <c r="D1394" s="112">
        <v>105401.0</v>
      </c>
      <c r="E1394" s="113">
        <v>9964.0</v>
      </c>
      <c r="F1394" s="113" t="e">
        <v>#N/A</v>
      </c>
      <c r="G1394" s="113">
        <v>44.0</v>
      </c>
      <c r="H1394" s="10"/>
    </row>
    <row r="1395">
      <c r="A1395" s="109" t="s">
        <v>2760</v>
      </c>
      <c r="B1395" s="110">
        <v>1.0</v>
      </c>
      <c r="C1395" s="111">
        <v>9919.0</v>
      </c>
      <c r="D1395" s="112">
        <v>152501.0</v>
      </c>
      <c r="E1395" s="113">
        <v>99560.0</v>
      </c>
      <c r="F1395" s="113" t="e">
        <v>#N/A</v>
      </c>
      <c r="G1395" s="113" t="e">
        <v>#N/A</v>
      </c>
      <c r="H1395" s="10"/>
    </row>
    <row r="1396">
      <c r="A1396" s="109" t="s">
        <v>2762</v>
      </c>
      <c r="B1396" s="110">
        <v>1.0</v>
      </c>
      <c r="C1396" s="111">
        <v>9919.0</v>
      </c>
      <c r="D1396" s="112">
        <v>106001.0</v>
      </c>
      <c r="E1396" s="113">
        <v>99560.0</v>
      </c>
      <c r="F1396" s="113" t="e">
        <v>#N/A</v>
      </c>
      <c r="G1396" s="113">
        <v>192.0</v>
      </c>
      <c r="H1396" s="10"/>
    </row>
    <row r="1397">
      <c r="A1397" s="109" t="s">
        <v>2764</v>
      </c>
      <c r="B1397" s="110">
        <v>5.0</v>
      </c>
      <c r="C1397" s="111" t="s">
        <v>556</v>
      </c>
      <c r="D1397" s="112">
        <v>106001.0</v>
      </c>
      <c r="E1397" s="113" t="s">
        <v>565</v>
      </c>
      <c r="F1397" s="113" t="e">
        <v>#N/A</v>
      </c>
      <c r="G1397" s="113">
        <v>36.0</v>
      </c>
      <c r="H1397" s="10"/>
    </row>
    <row r="1398">
      <c r="A1398" s="109" t="s">
        <v>2768</v>
      </c>
      <c r="B1398" s="110">
        <v>2.0</v>
      </c>
      <c r="C1398" s="111">
        <v>98680.0</v>
      </c>
      <c r="D1398" s="112">
        <v>106301.0</v>
      </c>
      <c r="E1398" s="113">
        <v>9964.0</v>
      </c>
      <c r="F1398" s="113" t="e">
        <v>#N/A</v>
      </c>
      <c r="G1398" s="113" t="e">
        <v>#N/A</v>
      </c>
      <c r="H1398" s="10"/>
    </row>
    <row r="1399">
      <c r="A1399" s="109" t="s">
        <v>2774</v>
      </c>
      <c r="B1399" s="110">
        <v>1.0</v>
      </c>
      <c r="C1399" s="111">
        <v>9919.0</v>
      </c>
      <c r="D1399" s="112">
        <v>106404.0</v>
      </c>
      <c r="E1399" s="113">
        <v>99560.0</v>
      </c>
      <c r="F1399" s="113" t="e">
        <v>#N/A</v>
      </c>
      <c r="G1399" s="113">
        <v>192.0</v>
      </c>
      <c r="H1399" s="10"/>
    </row>
    <row r="1400">
      <c r="A1400" s="109" t="s">
        <v>2770</v>
      </c>
      <c r="B1400" s="110">
        <v>1.0</v>
      </c>
      <c r="C1400" s="111">
        <v>9919.0</v>
      </c>
      <c r="D1400" s="112">
        <v>106403.0</v>
      </c>
      <c r="E1400" s="113">
        <v>99560.0</v>
      </c>
      <c r="F1400" s="113" t="e">
        <v>#N/A</v>
      </c>
      <c r="G1400" s="113" t="e">
        <v>#N/A</v>
      </c>
      <c r="H1400" s="10"/>
    </row>
    <row r="1401">
      <c r="A1401" s="109" t="s">
        <v>2776</v>
      </c>
      <c r="B1401" s="110">
        <v>1.0</v>
      </c>
      <c r="C1401" s="111">
        <v>9919.0</v>
      </c>
      <c r="D1401" s="112">
        <v>106401.0</v>
      </c>
      <c r="E1401" s="113">
        <v>99560.0</v>
      </c>
      <c r="F1401" s="113" t="e">
        <v>#N/A</v>
      </c>
      <c r="G1401" s="113">
        <v>192.0</v>
      </c>
      <c r="H1401" s="10"/>
    </row>
    <row r="1402">
      <c r="A1402" s="109" t="s">
        <v>2778</v>
      </c>
      <c r="B1402" s="110">
        <v>1.0</v>
      </c>
      <c r="C1402" s="111">
        <v>9919.0</v>
      </c>
      <c r="D1402" s="112">
        <v>184001.0</v>
      </c>
      <c r="E1402" s="113">
        <v>99590.0</v>
      </c>
      <c r="F1402" s="113" t="e">
        <v>#N/A</v>
      </c>
      <c r="G1402" s="113" t="e">
        <v>#N/A</v>
      </c>
      <c r="H1402" s="10"/>
    </row>
    <row r="1403">
      <c r="A1403" s="109" t="s">
        <v>2780</v>
      </c>
      <c r="B1403" s="110">
        <v>1.0</v>
      </c>
      <c r="C1403" s="111">
        <v>9919.0</v>
      </c>
      <c r="D1403" s="112">
        <v>127001.0</v>
      </c>
      <c r="E1403" s="113">
        <v>99560.0</v>
      </c>
      <c r="F1403" s="113" t="e">
        <v>#N/A</v>
      </c>
      <c r="G1403" s="113">
        <v>192.0</v>
      </c>
      <c r="H1403" s="10"/>
    </row>
    <row r="1404">
      <c r="A1404" s="109" t="s">
        <v>2784</v>
      </c>
      <c r="B1404" s="110">
        <v>1.0</v>
      </c>
      <c r="C1404" s="111">
        <v>9919.0</v>
      </c>
      <c r="D1404" s="112">
        <v>127001.0</v>
      </c>
      <c r="E1404" s="113">
        <v>99560.0</v>
      </c>
      <c r="F1404" s="113" t="e">
        <v>#N/A</v>
      </c>
      <c r="G1404" s="113" t="e">
        <v>#N/A</v>
      </c>
      <c r="H1404" s="10"/>
    </row>
    <row r="1405">
      <c r="A1405" s="109" t="s">
        <v>2786</v>
      </c>
      <c r="B1405" s="110">
        <v>5.0</v>
      </c>
      <c r="C1405" s="111" t="s">
        <v>556</v>
      </c>
      <c r="D1405" s="112">
        <v>127001.0</v>
      </c>
      <c r="E1405" s="113" t="s">
        <v>565</v>
      </c>
      <c r="F1405" s="113" t="e">
        <v>#N/A</v>
      </c>
      <c r="G1405" s="113">
        <v>36.0</v>
      </c>
      <c r="H1405" s="10"/>
    </row>
    <row r="1406">
      <c r="A1406" s="109" t="s">
        <v>2788</v>
      </c>
      <c r="B1406" s="110">
        <v>1.0</v>
      </c>
      <c r="C1406" s="111">
        <v>9877.0</v>
      </c>
      <c r="D1406" s="112">
        <v>116702.0</v>
      </c>
      <c r="E1406" s="113">
        <v>99560.0</v>
      </c>
      <c r="F1406" s="113" t="e">
        <v>#N/A</v>
      </c>
      <c r="G1406" s="113" t="e">
        <v>#N/A</v>
      </c>
      <c r="H1406" s="10"/>
    </row>
    <row r="1407">
      <c r="A1407" s="109" t="s">
        <v>2856</v>
      </c>
      <c r="B1407" s="110">
        <v>1.0</v>
      </c>
      <c r="C1407" s="111">
        <v>9919.0</v>
      </c>
      <c r="D1407" s="112">
        <v>127101.0</v>
      </c>
      <c r="E1407" s="113">
        <v>99560.0</v>
      </c>
      <c r="F1407" s="113" t="e">
        <v>#N/A</v>
      </c>
      <c r="G1407" s="113" t="e">
        <v>#N/A</v>
      </c>
      <c r="H1407" s="10"/>
    </row>
    <row r="1408">
      <c r="A1408" s="109" t="s">
        <v>3853</v>
      </c>
      <c r="B1408" s="110">
        <v>5.0</v>
      </c>
      <c r="C1408" s="111" t="s">
        <v>556</v>
      </c>
      <c r="D1408" s="112">
        <v>127101.0</v>
      </c>
      <c r="E1408" s="113">
        <v>9805.0</v>
      </c>
      <c r="F1408" s="113" t="e">
        <v>#N/A</v>
      </c>
      <c r="G1408" s="113" t="e">
        <v>#N/A</v>
      </c>
      <c r="H1408" s="10"/>
    </row>
    <row r="1409">
      <c r="A1409" s="109" t="s">
        <v>2791</v>
      </c>
      <c r="B1409" s="110">
        <v>1.0</v>
      </c>
      <c r="C1409" s="111">
        <v>99430.0</v>
      </c>
      <c r="D1409" s="112">
        <v>113801.0</v>
      </c>
      <c r="E1409" s="113">
        <v>99560.0</v>
      </c>
      <c r="F1409" s="113" t="e">
        <v>#N/A</v>
      </c>
      <c r="G1409" s="113" t="e">
        <v>#N/A</v>
      </c>
      <c r="H1409" s="10"/>
    </row>
    <row r="1410">
      <c r="A1410" s="109" t="s">
        <v>2793</v>
      </c>
      <c r="B1410" s="110">
        <v>5.0</v>
      </c>
      <c r="C1410" s="111" t="s">
        <v>3851</v>
      </c>
      <c r="D1410" s="112">
        <v>113801.0</v>
      </c>
      <c r="E1410" s="113" t="s">
        <v>565</v>
      </c>
      <c r="F1410" s="113" t="e">
        <v>#N/A</v>
      </c>
      <c r="G1410" s="113" t="e">
        <v>#N/A</v>
      </c>
      <c r="H1410" s="10"/>
    </row>
    <row r="1411">
      <c r="A1411" s="109" t="s">
        <v>2795</v>
      </c>
      <c r="B1411" s="110">
        <v>1.0</v>
      </c>
      <c r="C1411" s="111">
        <v>9877.0</v>
      </c>
      <c r="D1411" s="112">
        <v>114801.0</v>
      </c>
      <c r="E1411" s="113">
        <v>99560.0</v>
      </c>
      <c r="F1411" s="113" t="e">
        <v>#N/A</v>
      </c>
      <c r="G1411" s="113" t="e">
        <v>#N/A</v>
      </c>
      <c r="H1411" s="10"/>
    </row>
    <row r="1412">
      <c r="A1412" s="109" t="s">
        <v>2797</v>
      </c>
      <c r="B1412" s="110">
        <v>10.0</v>
      </c>
      <c r="C1412" s="111">
        <v>98351.0</v>
      </c>
      <c r="D1412" s="112">
        <v>1080011.0</v>
      </c>
      <c r="E1412" s="113" t="e">
        <v>#N/A</v>
      </c>
      <c r="F1412" s="113" t="e">
        <v>#N/A</v>
      </c>
      <c r="G1412" s="113">
        <v>1.0</v>
      </c>
      <c r="H1412" s="10"/>
    </row>
    <row r="1413">
      <c r="A1413" s="109" t="s">
        <v>2800</v>
      </c>
      <c r="B1413" s="110">
        <v>10.0</v>
      </c>
      <c r="C1413" s="111">
        <v>98352.0</v>
      </c>
      <c r="D1413" s="112">
        <v>1080011.0</v>
      </c>
      <c r="E1413" s="113" t="e">
        <v>#N/A</v>
      </c>
      <c r="F1413" s="113" t="e">
        <v>#N/A</v>
      </c>
      <c r="G1413" s="113" t="e">
        <v>#N/A</v>
      </c>
      <c r="H1413" s="10"/>
    </row>
    <row r="1414">
      <c r="A1414" s="109" t="s">
        <v>2801</v>
      </c>
      <c r="B1414" s="110">
        <v>1.0</v>
      </c>
      <c r="C1414" s="111">
        <v>9919.0</v>
      </c>
      <c r="D1414" s="112">
        <v>108001.0</v>
      </c>
      <c r="E1414" s="113">
        <v>99560.0</v>
      </c>
      <c r="F1414" s="113" t="e">
        <v>#N/A</v>
      </c>
      <c r="G1414" s="113" t="e">
        <v>#N/A</v>
      </c>
      <c r="H1414" s="10"/>
    </row>
    <row r="1415">
      <c r="A1415" s="109" t="s">
        <v>2803</v>
      </c>
      <c r="B1415" s="110">
        <v>2.0</v>
      </c>
      <c r="C1415" s="111">
        <v>98680.0</v>
      </c>
      <c r="D1415" s="112">
        <v>108001.0</v>
      </c>
      <c r="E1415" s="113">
        <v>9964.0</v>
      </c>
      <c r="F1415" s="113" t="e">
        <v>#N/A</v>
      </c>
      <c r="G1415" s="113" t="e">
        <v>#N/A</v>
      </c>
      <c r="H1415" s="10"/>
    </row>
    <row r="1416">
      <c r="A1416" s="109" t="s">
        <v>2805</v>
      </c>
      <c r="B1416" s="110">
        <v>1.0</v>
      </c>
      <c r="C1416" s="111">
        <v>9919.0</v>
      </c>
      <c r="D1416" s="112">
        <v>108201.0</v>
      </c>
      <c r="E1416" s="113">
        <v>99560.0</v>
      </c>
      <c r="F1416" s="113" t="e">
        <v>#N/A</v>
      </c>
      <c r="G1416" s="113">
        <v>192.0</v>
      </c>
      <c r="H1416" s="10"/>
    </row>
    <row r="1417">
      <c r="A1417" s="109" t="s">
        <v>2809</v>
      </c>
      <c r="B1417" s="110">
        <v>1.0</v>
      </c>
      <c r="C1417" s="111">
        <v>9919.0</v>
      </c>
      <c r="D1417" s="112">
        <v>108201.0</v>
      </c>
      <c r="E1417" s="113">
        <v>99560.0</v>
      </c>
      <c r="F1417" s="113" t="e">
        <v>#N/A</v>
      </c>
      <c r="G1417" s="113" t="e">
        <v>#N/A</v>
      </c>
      <c r="H1417" s="10"/>
    </row>
    <row r="1418">
      <c r="A1418" s="109" t="s">
        <v>2807</v>
      </c>
      <c r="B1418" s="110">
        <v>1.0</v>
      </c>
      <c r="C1418" s="111">
        <v>9919.0</v>
      </c>
      <c r="D1418" s="112">
        <v>108201.0</v>
      </c>
      <c r="E1418" s="113">
        <v>99560.0</v>
      </c>
      <c r="F1418" s="113" t="e">
        <v>#N/A</v>
      </c>
      <c r="G1418" s="113" t="e">
        <v>#N/A</v>
      </c>
      <c r="H1418" s="10"/>
    </row>
    <row r="1419">
      <c r="A1419" s="109" t="s">
        <v>2811</v>
      </c>
      <c r="B1419" s="110">
        <v>5.0</v>
      </c>
      <c r="C1419" s="111" t="s">
        <v>556</v>
      </c>
      <c r="D1419" s="112">
        <v>108201.0</v>
      </c>
      <c r="E1419" s="113" t="s">
        <v>565</v>
      </c>
      <c r="F1419" s="113" t="e">
        <v>#N/A</v>
      </c>
      <c r="G1419" s="113">
        <v>36.0</v>
      </c>
      <c r="H1419" s="10"/>
    </row>
    <row r="1420">
      <c r="A1420" s="109" t="s">
        <v>2813</v>
      </c>
      <c r="B1420" s="110">
        <v>1.0</v>
      </c>
      <c r="C1420" s="111">
        <v>9919.0</v>
      </c>
      <c r="D1420" s="112">
        <v>108201.0</v>
      </c>
      <c r="E1420" s="113">
        <v>99560.0</v>
      </c>
      <c r="F1420" s="113" t="e">
        <v>#N/A</v>
      </c>
      <c r="G1420" s="113">
        <v>192.0</v>
      </c>
      <c r="H1420" s="10"/>
    </row>
    <row r="1421">
      <c r="A1421" s="109" t="s">
        <v>2815</v>
      </c>
      <c r="B1421" s="110">
        <v>5.0</v>
      </c>
      <c r="C1421" s="111" t="s">
        <v>556</v>
      </c>
      <c r="D1421" s="112">
        <v>108201.0</v>
      </c>
      <c r="E1421" s="113" t="s">
        <v>565</v>
      </c>
      <c r="F1421" s="113" t="e">
        <v>#N/A</v>
      </c>
      <c r="G1421" s="113">
        <v>36.0</v>
      </c>
      <c r="H1421" s="10"/>
    </row>
    <row r="1422">
      <c r="A1422" s="109" t="s">
        <v>2817</v>
      </c>
      <c r="B1422" s="110">
        <v>1.0</v>
      </c>
      <c r="C1422" s="111">
        <v>9877.0</v>
      </c>
      <c r="D1422" s="112">
        <v>167601.0</v>
      </c>
      <c r="E1422" s="113">
        <v>99560.0</v>
      </c>
      <c r="F1422" s="113" t="e">
        <v>#N/A</v>
      </c>
      <c r="G1422" s="113" t="e">
        <v>#N/A</v>
      </c>
      <c r="H1422" s="10"/>
    </row>
    <row r="1423">
      <c r="A1423" s="109" t="s">
        <v>2819</v>
      </c>
      <c r="B1423" s="110">
        <v>2.0</v>
      </c>
      <c r="C1423" s="111">
        <v>9872.0</v>
      </c>
      <c r="D1423" s="112">
        <v>109001.0</v>
      </c>
      <c r="E1423" s="113" t="e">
        <v>#N/A</v>
      </c>
      <c r="F1423" s="113" t="e">
        <v>#N/A</v>
      </c>
      <c r="G1423" s="113" t="e">
        <v>#N/A</v>
      </c>
      <c r="H1423" s="10"/>
    </row>
    <row r="1424">
      <c r="A1424" s="109" t="s">
        <v>2824</v>
      </c>
      <c r="B1424" s="110">
        <v>1.0</v>
      </c>
      <c r="C1424" s="111">
        <v>9919.0</v>
      </c>
      <c r="D1424" s="112" t="s">
        <v>2825</v>
      </c>
      <c r="E1424" s="113">
        <v>99560.0</v>
      </c>
      <c r="F1424" s="113" t="e">
        <v>#N/A</v>
      </c>
      <c r="G1424" s="113" t="e">
        <v>#N/A</v>
      </c>
      <c r="H1424" s="10"/>
    </row>
    <row r="1425">
      <c r="A1425" s="109" t="s">
        <v>2827</v>
      </c>
      <c r="B1425" s="110" t="s">
        <v>2904</v>
      </c>
      <c r="C1425" s="111">
        <v>9715.0</v>
      </c>
      <c r="D1425" s="112" t="s">
        <v>2825</v>
      </c>
      <c r="E1425" s="113" t="e">
        <v>#N/A</v>
      </c>
      <c r="F1425" s="113" t="e">
        <v>#N/A</v>
      </c>
      <c r="G1425" s="113">
        <v>1.0</v>
      </c>
      <c r="H1425" s="10"/>
    </row>
    <row r="1426">
      <c r="A1426" s="109" t="s">
        <v>2829</v>
      </c>
      <c r="B1426" s="110" t="s">
        <v>2904</v>
      </c>
      <c r="C1426" s="111">
        <v>9703.0</v>
      </c>
      <c r="D1426" s="112" t="s">
        <v>2825</v>
      </c>
      <c r="E1426" s="113">
        <v>99521.0</v>
      </c>
      <c r="F1426" s="113" t="e">
        <v>#N/A</v>
      </c>
      <c r="G1426" s="113" t="e">
        <v>#N/A</v>
      </c>
      <c r="H1426" s="10"/>
    </row>
    <row r="1427">
      <c r="A1427" s="109" t="s">
        <v>2831</v>
      </c>
      <c r="B1427" s="110" t="s">
        <v>2904</v>
      </c>
      <c r="C1427" s="111">
        <v>9715.0</v>
      </c>
      <c r="D1427" s="112" t="s">
        <v>2832</v>
      </c>
      <c r="E1427" s="113" t="e">
        <v>#N/A</v>
      </c>
      <c r="F1427" s="113" t="e">
        <v>#N/A</v>
      </c>
      <c r="G1427" s="113">
        <v>1.0</v>
      </c>
      <c r="H1427" s="10"/>
    </row>
    <row r="1428">
      <c r="A1428" s="109" t="s">
        <v>2834</v>
      </c>
      <c r="B1428" s="110" t="s">
        <v>2904</v>
      </c>
      <c r="C1428" s="112">
        <v>9715.0</v>
      </c>
      <c r="D1428" s="112" t="s">
        <v>2835</v>
      </c>
      <c r="E1428" s="113" t="e">
        <v>#N/A</v>
      </c>
      <c r="F1428" s="113" t="e">
        <v>#N/A</v>
      </c>
      <c r="G1428" s="113">
        <v>1.0</v>
      </c>
      <c r="H1428" s="10"/>
    </row>
    <row r="1429">
      <c r="A1429" s="109" t="s">
        <v>2837</v>
      </c>
      <c r="B1429" s="110" t="s">
        <v>2904</v>
      </c>
      <c r="C1429" s="112">
        <v>9703.0</v>
      </c>
      <c r="D1429" s="112" t="s">
        <v>2832</v>
      </c>
      <c r="E1429" s="113">
        <v>99521.0</v>
      </c>
      <c r="F1429" s="113" t="e">
        <v>#N/A</v>
      </c>
      <c r="G1429" s="113" t="e">
        <v>#N/A</v>
      </c>
      <c r="H1429" s="10"/>
    </row>
    <row r="1430">
      <c r="A1430" s="109" t="s">
        <v>2839</v>
      </c>
      <c r="B1430" s="110">
        <v>1.0</v>
      </c>
      <c r="C1430" s="112">
        <v>9919.0</v>
      </c>
      <c r="D1430" s="112">
        <v>109501.0</v>
      </c>
      <c r="E1430" s="113">
        <v>99560.0</v>
      </c>
      <c r="F1430" s="113" t="e">
        <v>#N/A</v>
      </c>
      <c r="G1430" s="113">
        <v>192.0</v>
      </c>
      <c r="H1430" s="10"/>
    </row>
    <row r="1431">
      <c r="A1431" s="109" t="s">
        <v>2843</v>
      </c>
      <c r="B1431" s="110">
        <v>1.0</v>
      </c>
      <c r="C1431" s="112" t="s">
        <v>3715</v>
      </c>
      <c r="D1431" s="112">
        <v>192103.0</v>
      </c>
      <c r="E1431" s="113">
        <v>99560.0</v>
      </c>
      <c r="F1431" s="113" t="e">
        <v>#N/A</v>
      </c>
      <c r="G1431" s="113" t="e">
        <v>#N/A</v>
      </c>
      <c r="H1431" s="10"/>
    </row>
    <row r="1432">
      <c r="A1432" s="109" t="s">
        <v>2845</v>
      </c>
      <c r="B1432" s="110" t="s">
        <v>2904</v>
      </c>
      <c r="C1432" s="112">
        <v>9703.0</v>
      </c>
      <c r="D1432" s="112">
        <v>184001.0</v>
      </c>
      <c r="E1432" s="113">
        <v>99521.0</v>
      </c>
      <c r="F1432" s="113" t="e">
        <v>#N/A</v>
      </c>
      <c r="G1432" s="113" t="e">
        <v>#N/A</v>
      </c>
      <c r="H1432" s="10"/>
    </row>
    <row r="1433">
      <c r="A1433" s="109" t="s">
        <v>2860</v>
      </c>
      <c r="B1433" s="110">
        <v>1.0</v>
      </c>
      <c r="C1433" s="112">
        <v>9919.0</v>
      </c>
      <c r="D1433" s="112">
        <v>109503.0</v>
      </c>
      <c r="E1433" s="113">
        <v>99560.0</v>
      </c>
      <c r="F1433" s="113" t="e">
        <v>#N/A</v>
      </c>
      <c r="G1433" s="113" t="e">
        <v>#N/A</v>
      </c>
      <c r="H1433" s="10"/>
    </row>
    <row r="1434">
      <c r="A1434" s="109" t="s">
        <v>2858</v>
      </c>
      <c r="B1434" s="110">
        <v>1.0</v>
      </c>
      <c r="C1434" s="112">
        <v>9919.0</v>
      </c>
      <c r="D1434" s="112">
        <v>109502.0</v>
      </c>
      <c r="E1434" s="113">
        <v>99560.0</v>
      </c>
      <c r="F1434" s="113" t="e">
        <v>#N/A</v>
      </c>
      <c r="G1434" s="113">
        <v>192.0</v>
      </c>
      <c r="H1434" s="10"/>
    </row>
    <row r="1435">
      <c r="A1435" s="109" t="s">
        <v>2841</v>
      </c>
      <c r="B1435" s="110">
        <v>1.0</v>
      </c>
      <c r="C1435" s="112">
        <v>9919.0</v>
      </c>
      <c r="D1435" s="112">
        <v>109504.0</v>
      </c>
      <c r="E1435" s="113">
        <v>99560.0</v>
      </c>
      <c r="F1435" s="113" t="e">
        <v>#N/A</v>
      </c>
      <c r="G1435" s="113">
        <v>192.0</v>
      </c>
      <c r="H1435" s="10"/>
    </row>
    <row r="1436">
      <c r="A1436" s="109">
        <v>282904.0</v>
      </c>
      <c r="B1436" s="110">
        <v>1.0</v>
      </c>
      <c r="C1436" s="112">
        <v>9919.0</v>
      </c>
      <c r="D1436" s="112">
        <v>282901.0</v>
      </c>
      <c r="E1436" s="113">
        <v>99560.0</v>
      </c>
      <c r="F1436" s="113" t="e">
        <v>#N/A</v>
      </c>
      <c r="G1436" s="113">
        <v>192.0</v>
      </c>
      <c r="H1436" s="10"/>
    </row>
    <row r="1437">
      <c r="A1437" s="109">
        <v>282905.0</v>
      </c>
      <c r="B1437" s="110">
        <v>5.0</v>
      </c>
      <c r="C1437" s="112" t="s">
        <v>556</v>
      </c>
      <c r="D1437" s="112">
        <v>282901.0</v>
      </c>
      <c r="E1437" s="113" t="s">
        <v>565</v>
      </c>
      <c r="F1437" s="113" t="e">
        <v>#N/A</v>
      </c>
      <c r="G1437" s="113" t="e">
        <v>#N/A</v>
      </c>
      <c r="H1437" s="10"/>
    </row>
    <row r="1438">
      <c r="A1438" s="109">
        <v>282955.0</v>
      </c>
      <c r="B1438" s="110" t="s">
        <v>2904</v>
      </c>
      <c r="C1438" s="112">
        <v>97010.0</v>
      </c>
      <c r="D1438" s="112">
        <v>282901.0</v>
      </c>
      <c r="E1438" s="113">
        <v>99521.0</v>
      </c>
      <c r="F1438" s="113" t="e">
        <v>#N/A</v>
      </c>
      <c r="G1438" s="113" t="e">
        <v>#N/A</v>
      </c>
      <c r="H1438" s="10"/>
    </row>
    <row r="1439">
      <c r="A1439" s="116">
        <v>105504.0</v>
      </c>
      <c r="B1439" s="116">
        <v>6.0</v>
      </c>
      <c r="C1439" s="9"/>
      <c r="D1439" s="9"/>
      <c r="E1439" s="5"/>
      <c r="F1439" s="6">
        <v>4.0</v>
      </c>
      <c r="G1439" s="6">
        <v>48.0</v>
      </c>
      <c r="H1439" s="10"/>
    </row>
    <row r="1440">
      <c r="A1440" s="116">
        <v>106232.0</v>
      </c>
      <c r="B1440" s="116">
        <v>2.0</v>
      </c>
      <c r="C1440" s="9"/>
      <c r="D1440" s="9"/>
      <c r="E1440" s="5"/>
      <c r="F1440" s="5"/>
      <c r="G1440" s="6">
        <v>1.0</v>
      </c>
      <c r="H1440" s="10"/>
    </row>
    <row r="1441">
      <c r="A1441" s="116">
        <v>106504.0</v>
      </c>
      <c r="B1441" s="116">
        <v>6.0</v>
      </c>
      <c r="C1441" s="9"/>
      <c r="D1441" s="9"/>
      <c r="E1441" s="5"/>
      <c r="F1441" s="5"/>
      <c r="G1441" s="6">
        <v>1.0</v>
      </c>
      <c r="H1441" s="10"/>
    </row>
    <row r="1442">
      <c r="A1442" s="116">
        <v>114005.0</v>
      </c>
      <c r="B1442" s="116">
        <v>5.0</v>
      </c>
      <c r="C1442" s="9"/>
      <c r="D1442" s="9"/>
      <c r="E1442" s="5"/>
      <c r="F1442" s="5"/>
      <c r="G1442" s="6">
        <v>1.0</v>
      </c>
      <c r="H1442" s="10"/>
    </row>
    <row r="1443">
      <c r="A1443" s="116" t="s">
        <v>966</v>
      </c>
      <c r="B1443" s="116">
        <v>2.0</v>
      </c>
      <c r="C1443" s="9"/>
      <c r="D1443" s="9"/>
      <c r="E1443" s="5"/>
      <c r="F1443" s="5"/>
      <c r="G1443" s="6">
        <v>1.0</v>
      </c>
      <c r="H1443" s="10"/>
    </row>
    <row r="1444">
      <c r="A1444" s="116">
        <v>151904.0</v>
      </c>
      <c r="B1444" s="116">
        <v>6.0</v>
      </c>
      <c r="C1444" s="9"/>
      <c r="D1444" s="9"/>
      <c r="E1444" s="5"/>
      <c r="F1444" s="5"/>
      <c r="G1444" s="6">
        <v>1.0</v>
      </c>
      <c r="H1444" s="10"/>
    </row>
    <row r="1445">
      <c r="A1445" s="116">
        <v>164405.0</v>
      </c>
      <c r="B1445" s="116">
        <v>5.0</v>
      </c>
      <c r="C1445" s="9"/>
      <c r="D1445" s="9"/>
      <c r="E1445" s="5"/>
      <c r="F1445" s="5"/>
      <c r="G1445" s="6">
        <v>1.0</v>
      </c>
      <c r="H1445" s="10"/>
    </row>
    <row r="1446">
      <c r="A1446" s="116">
        <v>184205.0</v>
      </c>
      <c r="B1446" s="116">
        <v>5.0</v>
      </c>
      <c r="C1446" s="9"/>
      <c r="D1446" s="9"/>
      <c r="E1446" s="5"/>
      <c r="F1446" s="5"/>
      <c r="G1446" s="6">
        <v>1.0</v>
      </c>
      <c r="H1446" s="10"/>
    </row>
    <row r="1447">
      <c r="A1447" s="116" t="s">
        <v>502</v>
      </c>
      <c r="B1447" s="116">
        <v>5.0</v>
      </c>
      <c r="C1447" s="9"/>
      <c r="D1447" s="9"/>
      <c r="E1447" s="5"/>
      <c r="F1447" s="5"/>
      <c r="G1447" s="6">
        <v>1.0</v>
      </c>
      <c r="H1447" s="10"/>
    </row>
    <row r="1448">
      <c r="A1448" s="116" t="s">
        <v>80</v>
      </c>
      <c r="B1448" s="116">
        <v>1.0</v>
      </c>
      <c r="C1448" s="9"/>
      <c r="D1448" s="9"/>
      <c r="E1448" s="5"/>
      <c r="F1448" s="5"/>
      <c r="G1448" s="6">
        <v>1.0</v>
      </c>
      <c r="H1448" s="10"/>
    </row>
    <row r="1449">
      <c r="A1449" s="116" t="s">
        <v>1742</v>
      </c>
      <c r="B1449" s="116">
        <v>1.0</v>
      </c>
      <c r="C1449" s="9"/>
      <c r="D1449" s="9"/>
      <c r="E1449" s="5"/>
      <c r="F1449" s="5"/>
      <c r="G1449" s="6">
        <v>1.0</v>
      </c>
      <c r="H1449" s="10"/>
    </row>
    <row r="1450">
      <c r="A1450" s="116" t="s">
        <v>546</v>
      </c>
      <c r="B1450" s="116">
        <v>2.0</v>
      </c>
      <c r="C1450" s="9"/>
      <c r="D1450" s="9"/>
      <c r="E1450" s="5"/>
      <c r="F1450" s="5"/>
      <c r="G1450" s="6">
        <v>1.0</v>
      </c>
      <c r="H1450" s="10"/>
    </row>
    <row r="1451">
      <c r="A1451" s="116" t="s">
        <v>548</v>
      </c>
      <c r="B1451" s="116">
        <v>6.0</v>
      </c>
      <c r="C1451" s="9"/>
      <c r="D1451" s="9"/>
      <c r="E1451" s="5"/>
      <c r="F1451" s="5"/>
      <c r="G1451" s="6">
        <v>1.0</v>
      </c>
      <c r="H1451" s="10"/>
    </row>
    <row r="1452">
      <c r="A1452" s="116" t="s">
        <v>2882</v>
      </c>
      <c r="B1452" s="116">
        <v>3.0</v>
      </c>
      <c r="C1452" s="9"/>
      <c r="D1452" s="9"/>
      <c r="E1452" s="5"/>
      <c r="F1452" s="5"/>
      <c r="G1452" s="6">
        <v>1.0</v>
      </c>
      <c r="H1452" s="10"/>
    </row>
    <row r="1453">
      <c r="A1453" s="116" t="s">
        <v>473</v>
      </c>
      <c r="B1453" s="116">
        <v>6.0</v>
      </c>
      <c r="C1453" s="9"/>
      <c r="D1453" s="9"/>
      <c r="E1453" s="5"/>
      <c r="F1453" s="5"/>
      <c r="G1453" s="6">
        <v>1.0</v>
      </c>
      <c r="H1453" s="10"/>
    </row>
    <row r="1454">
      <c r="A1454" s="9"/>
      <c r="B1454" s="9"/>
      <c r="C1454" s="9"/>
      <c r="D1454" s="9"/>
      <c r="E1454" s="5"/>
      <c r="F1454" s="5"/>
      <c r="G1454" s="5"/>
      <c r="H1454" s="10"/>
    </row>
    <row r="1455">
      <c r="A1455" s="116" t="s">
        <v>32</v>
      </c>
      <c r="B1455" s="9"/>
      <c r="C1455" s="9"/>
      <c r="D1455" s="9"/>
      <c r="E1455" s="5"/>
      <c r="F1455" s="5"/>
      <c r="G1455" s="5"/>
      <c r="H1455" s="10"/>
    </row>
    <row r="1456">
      <c r="A1456" s="116">
        <v>105504.0</v>
      </c>
      <c r="B1456" s="9"/>
      <c r="C1456" s="9"/>
      <c r="D1456" s="9"/>
      <c r="E1456" s="5"/>
      <c r="F1456" s="5"/>
      <c r="G1456" s="5"/>
      <c r="H1456" s="10"/>
    </row>
    <row r="1457">
      <c r="A1457" s="116" t="s">
        <v>2882</v>
      </c>
      <c r="B1457" s="9"/>
      <c r="C1457" s="9"/>
      <c r="D1457" s="9"/>
      <c r="E1457" s="5"/>
      <c r="F1457" s="5"/>
      <c r="G1457" s="5"/>
      <c r="H1457" s="10"/>
    </row>
    <row r="1458">
      <c r="A1458" s="116" t="s">
        <v>2886</v>
      </c>
      <c r="B1458" s="9"/>
      <c r="C1458" s="9"/>
      <c r="D1458" s="9"/>
      <c r="E1458" s="5"/>
      <c r="F1458" s="5"/>
      <c r="G1458" s="5"/>
      <c r="H1458" s="10"/>
    </row>
    <row r="1459">
      <c r="A1459" s="116" t="s">
        <v>2889</v>
      </c>
      <c r="B1459" s="9"/>
      <c r="C1459" s="9"/>
      <c r="D1459" s="9"/>
      <c r="E1459" s="5"/>
      <c r="F1459" s="5"/>
      <c r="G1459" s="5"/>
      <c r="H1459" s="10"/>
    </row>
    <row r="1460">
      <c r="A1460" s="116" t="s">
        <v>80</v>
      </c>
      <c r="B1460" s="9"/>
      <c r="C1460" s="9"/>
      <c r="D1460" s="9"/>
      <c r="E1460" s="5"/>
      <c r="F1460" s="5"/>
      <c r="G1460" s="5"/>
      <c r="H1460" s="10"/>
    </row>
    <row r="1461">
      <c r="A1461" s="116" t="s">
        <v>73</v>
      </c>
      <c r="B1461" s="9"/>
      <c r="C1461" s="9"/>
      <c r="D1461" s="9"/>
      <c r="E1461" s="5"/>
      <c r="F1461" s="5"/>
      <c r="G1461" s="5"/>
      <c r="H1461" s="10"/>
    </row>
    <row r="1462">
      <c r="A1462" s="116" t="s">
        <v>75</v>
      </c>
      <c r="B1462" s="9"/>
      <c r="C1462" s="9"/>
      <c r="D1462" s="9"/>
      <c r="E1462" s="5"/>
      <c r="F1462" s="5"/>
      <c r="G1462" s="5"/>
      <c r="H1462" s="10"/>
    </row>
    <row r="1463">
      <c r="A1463" s="116">
        <v>106232.0</v>
      </c>
      <c r="B1463" s="9"/>
      <c r="C1463" s="9"/>
      <c r="D1463" s="9"/>
      <c r="E1463" s="5"/>
      <c r="F1463" s="5"/>
      <c r="G1463" s="5"/>
      <c r="H1463" s="10"/>
    </row>
    <row r="1464">
      <c r="A1464" s="116">
        <v>106504.0</v>
      </c>
      <c r="B1464" s="9"/>
      <c r="C1464" s="9"/>
      <c r="D1464" s="9"/>
      <c r="E1464" s="5"/>
      <c r="F1464" s="5"/>
      <c r="G1464" s="5"/>
      <c r="H1464" s="10"/>
    </row>
    <row r="1465">
      <c r="A1465" s="116" t="s">
        <v>2897</v>
      </c>
      <c r="B1465" s="9"/>
      <c r="C1465" s="9"/>
      <c r="D1465" s="9"/>
      <c r="E1465" s="5"/>
      <c r="F1465" s="5"/>
      <c r="G1465" s="5"/>
      <c r="H1465" s="10"/>
    </row>
    <row r="1466">
      <c r="A1466" s="116" t="s">
        <v>146</v>
      </c>
      <c r="B1466" s="9"/>
      <c r="C1466" s="9"/>
      <c r="D1466" s="9"/>
      <c r="E1466" s="5"/>
      <c r="F1466" s="5"/>
      <c r="G1466" s="5"/>
      <c r="H1466" s="10"/>
    </row>
    <row r="1467">
      <c r="A1467" s="116" t="s">
        <v>2916</v>
      </c>
      <c r="B1467" s="9"/>
      <c r="C1467" s="9"/>
      <c r="D1467" s="9"/>
      <c r="E1467" s="5"/>
      <c r="F1467" s="5"/>
      <c r="G1467" s="5"/>
      <c r="H1467" s="10"/>
    </row>
    <row r="1468">
      <c r="A1468" s="116">
        <v>114005.0</v>
      </c>
      <c r="B1468" s="9"/>
      <c r="C1468" s="9"/>
      <c r="D1468" s="9"/>
      <c r="E1468" s="5"/>
      <c r="F1468" s="5"/>
      <c r="G1468" s="5"/>
      <c r="H1468" s="10"/>
    </row>
    <row r="1469">
      <c r="A1469" s="116" t="s">
        <v>966</v>
      </c>
      <c r="B1469" s="9"/>
      <c r="C1469" s="9"/>
      <c r="D1469" s="9"/>
      <c r="E1469" s="5"/>
      <c r="F1469" s="5"/>
      <c r="G1469" s="5"/>
      <c r="H1469" s="10"/>
    </row>
    <row r="1470">
      <c r="A1470" s="116" t="s">
        <v>2926</v>
      </c>
      <c r="B1470" s="9"/>
      <c r="C1470" s="9"/>
      <c r="D1470" s="9"/>
      <c r="E1470" s="5"/>
      <c r="F1470" s="5"/>
      <c r="G1470" s="5"/>
      <c r="H1470" s="10"/>
    </row>
    <row r="1471">
      <c r="A1471" s="116" t="s">
        <v>2928</v>
      </c>
      <c r="B1471" s="9"/>
      <c r="C1471" s="9"/>
      <c r="D1471" s="9"/>
      <c r="E1471" s="5"/>
      <c r="F1471" s="5"/>
      <c r="G1471" s="5"/>
      <c r="H1471" s="10"/>
    </row>
    <row r="1472">
      <c r="A1472" s="116" t="s">
        <v>1188</v>
      </c>
      <c r="B1472" s="9"/>
      <c r="C1472" s="9"/>
      <c r="D1472" s="9"/>
      <c r="E1472" s="5"/>
      <c r="F1472" s="5"/>
      <c r="G1472" s="5"/>
      <c r="H1472" s="10"/>
    </row>
    <row r="1473">
      <c r="A1473" s="116" t="s">
        <v>2945</v>
      </c>
      <c r="B1473" s="9"/>
      <c r="C1473" s="9"/>
      <c r="D1473" s="9"/>
      <c r="E1473" s="5"/>
      <c r="F1473" s="5"/>
      <c r="G1473" s="5"/>
      <c r="H1473" s="10"/>
    </row>
    <row r="1474">
      <c r="A1474" s="116" t="s">
        <v>2954</v>
      </c>
      <c r="B1474" s="9"/>
      <c r="C1474" s="9"/>
      <c r="D1474" s="9"/>
      <c r="E1474" s="5"/>
      <c r="F1474" s="5"/>
      <c r="G1474" s="5"/>
      <c r="H1474" s="10"/>
    </row>
    <row r="1475">
      <c r="A1475" s="116">
        <v>146055.0</v>
      </c>
      <c r="B1475" s="9"/>
      <c r="C1475" s="9"/>
      <c r="D1475" s="9"/>
      <c r="E1475" s="5"/>
      <c r="F1475" s="5"/>
      <c r="G1475" s="5"/>
      <c r="H1475" s="10"/>
    </row>
    <row r="1476">
      <c r="A1476" s="116" t="s">
        <v>1629</v>
      </c>
      <c r="B1476" s="9"/>
      <c r="C1476" s="9"/>
      <c r="D1476" s="9"/>
      <c r="E1476" s="5"/>
      <c r="F1476" s="5"/>
      <c r="G1476" s="5"/>
      <c r="H1476" s="10"/>
    </row>
    <row r="1477">
      <c r="A1477" s="116">
        <v>151904.0</v>
      </c>
      <c r="B1477" s="9"/>
      <c r="C1477" s="9"/>
      <c r="D1477" s="9"/>
      <c r="E1477" s="5"/>
      <c r="F1477" s="5"/>
      <c r="G1477" s="5"/>
      <c r="H1477" s="10"/>
    </row>
    <row r="1478">
      <c r="A1478" s="116" t="s">
        <v>393</v>
      </c>
      <c r="B1478" s="9"/>
      <c r="C1478" s="9"/>
      <c r="D1478" s="9"/>
      <c r="E1478" s="5"/>
      <c r="F1478" s="5"/>
      <c r="G1478" s="5"/>
      <c r="H1478" s="10"/>
    </row>
    <row r="1479">
      <c r="A1479" s="116" t="s">
        <v>1707</v>
      </c>
      <c r="B1479" s="9"/>
      <c r="C1479" s="9"/>
      <c r="D1479" s="9"/>
      <c r="E1479" s="5"/>
      <c r="F1479" s="5"/>
      <c r="G1479" s="5"/>
      <c r="H1479" s="10"/>
    </row>
    <row r="1480">
      <c r="A1480" s="116">
        <v>154908.0</v>
      </c>
      <c r="B1480" s="9"/>
      <c r="C1480" s="9"/>
      <c r="D1480" s="9"/>
      <c r="E1480" s="5"/>
      <c r="F1480" s="5"/>
      <c r="G1480" s="5"/>
      <c r="H1480" s="10"/>
    </row>
    <row r="1481">
      <c r="A1481" s="116">
        <v>154912.0</v>
      </c>
      <c r="B1481" s="9"/>
      <c r="C1481" s="9"/>
      <c r="D1481" s="9"/>
      <c r="E1481" s="5"/>
      <c r="F1481" s="5"/>
      <c r="G1481" s="5"/>
      <c r="H1481" s="10"/>
    </row>
    <row r="1482">
      <c r="A1482" s="116" t="s">
        <v>1742</v>
      </c>
      <c r="B1482" s="9"/>
      <c r="C1482" s="9"/>
      <c r="D1482" s="9"/>
      <c r="E1482" s="5"/>
      <c r="F1482" s="5"/>
      <c r="G1482" s="5"/>
      <c r="H1482" s="10"/>
    </row>
    <row r="1483">
      <c r="A1483" s="116" t="s">
        <v>447</v>
      </c>
      <c r="B1483" s="9"/>
      <c r="C1483" s="9"/>
      <c r="D1483" s="9"/>
      <c r="E1483" s="5"/>
      <c r="F1483" s="5"/>
      <c r="G1483" s="5"/>
      <c r="H1483" s="10"/>
    </row>
    <row r="1484">
      <c r="A1484" s="116" t="s">
        <v>456</v>
      </c>
      <c r="B1484" s="9"/>
      <c r="C1484" s="9"/>
      <c r="D1484" s="9"/>
      <c r="E1484" s="5"/>
      <c r="F1484" s="5"/>
      <c r="G1484" s="5"/>
      <c r="H1484" s="10"/>
    </row>
    <row r="1485">
      <c r="A1485" s="116" t="s">
        <v>473</v>
      </c>
      <c r="B1485" s="9"/>
      <c r="C1485" s="9"/>
      <c r="D1485" s="9"/>
      <c r="E1485" s="5"/>
      <c r="F1485" s="5"/>
      <c r="G1485" s="5"/>
      <c r="H1485" s="10"/>
    </row>
    <row r="1486">
      <c r="A1486" s="116" t="s">
        <v>2979</v>
      </c>
      <c r="B1486" s="9"/>
      <c r="C1486" s="9"/>
      <c r="D1486" s="9"/>
      <c r="E1486" s="5"/>
      <c r="F1486" s="5"/>
      <c r="G1486" s="5"/>
      <c r="H1486" s="10"/>
    </row>
    <row r="1487">
      <c r="A1487" s="116" t="s">
        <v>2984</v>
      </c>
      <c r="B1487" s="9"/>
      <c r="C1487" s="9"/>
      <c r="D1487" s="9"/>
      <c r="E1487" s="5"/>
      <c r="F1487" s="5"/>
      <c r="G1487" s="5"/>
      <c r="H1487" s="10"/>
    </row>
    <row r="1488">
      <c r="A1488" s="116" t="s">
        <v>2988</v>
      </c>
      <c r="B1488" s="9"/>
      <c r="C1488" s="9"/>
      <c r="D1488" s="9"/>
      <c r="E1488" s="5"/>
      <c r="F1488" s="5"/>
      <c r="G1488" s="5"/>
      <c r="H1488" s="10"/>
    </row>
    <row r="1489">
      <c r="A1489" s="116" t="s">
        <v>502</v>
      </c>
      <c r="B1489" s="9"/>
      <c r="C1489" s="9"/>
      <c r="D1489" s="9"/>
      <c r="E1489" s="5"/>
      <c r="F1489" s="5"/>
      <c r="G1489" s="5"/>
      <c r="H1489" s="10"/>
    </row>
    <row r="1490">
      <c r="A1490" s="116" t="s">
        <v>749</v>
      </c>
      <c r="B1490" s="9"/>
      <c r="C1490" s="9"/>
      <c r="D1490" s="9"/>
      <c r="E1490" s="5"/>
      <c r="F1490" s="5"/>
      <c r="G1490" s="5"/>
      <c r="H1490" s="10"/>
    </row>
    <row r="1491">
      <c r="A1491" s="116" t="s">
        <v>523</v>
      </c>
      <c r="B1491" s="9"/>
      <c r="C1491" s="9"/>
      <c r="D1491" s="9"/>
      <c r="E1491" s="5"/>
      <c r="F1491" s="5"/>
      <c r="G1491" s="5"/>
      <c r="H1491" s="10"/>
    </row>
    <row r="1492">
      <c r="A1492" s="116" t="s">
        <v>548</v>
      </c>
      <c r="B1492" s="9"/>
      <c r="C1492" s="9"/>
      <c r="D1492" s="9"/>
      <c r="E1492" s="5"/>
      <c r="F1492" s="5"/>
      <c r="G1492" s="5"/>
      <c r="H1492" s="10"/>
    </row>
    <row r="1493">
      <c r="A1493" s="116" t="s">
        <v>3007</v>
      </c>
      <c r="B1493" s="9"/>
      <c r="C1493" s="9"/>
      <c r="D1493" s="9"/>
      <c r="E1493" s="5"/>
      <c r="F1493" s="5"/>
      <c r="G1493" s="5"/>
      <c r="H1493" s="10"/>
    </row>
    <row r="1494">
      <c r="A1494" s="116" t="s">
        <v>3009</v>
      </c>
      <c r="B1494" s="9"/>
      <c r="C1494" s="9"/>
      <c r="D1494" s="9"/>
      <c r="E1494" s="5"/>
      <c r="F1494" s="5"/>
      <c r="G1494" s="5"/>
      <c r="H1494" s="10"/>
    </row>
    <row r="1495">
      <c r="A1495" s="116" t="s">
        <v>536</v>
      </c>
      <c r="B1495" s="9"/>
      <c r="C1495" s="9"/>
      <c r="D1495" s="9"/>
      <c r="E1495" s="5"/>
      <c r="F1495" s="5"/>
      <c r="G1495" s="5"/>
      <c r="H1495" s="10"/>
    </row>
    <row r="1496">
      <c r="A1496" s="116" t="s">
        <v>546</v>
      </c>
      <c r="B1496" s="9"/>
      <c r="C1496" s="9"/>
      <c r="D1496" s="9"/>
      <c r="E1496" s="5"/>
      <c r="F1496" s="5"/>
      <c r="G1496" s="5"/>
      <c r="H1496" s="10"/>
    </row>
    <row r="1497">
      <c r="A1497" s="116" t="s">
        <v>543</v>
      </c>
      <c r="B1497" s="9"/>
      <c r="C1497" s="9"/>
      <c r="D1497" s="9"/>
      <c r="E1497" s="5"/>
      <c r="F1497" s="5"/>
      <c r="G1497" s="5"/>
      <c r="H1497" s="10"/>
    </row>
    <row r="1498">
      <c r="A1498" s="116">
        <v>164404.0</v>
      </c>
      <c r="B1498" s="9"/>
      <c r="C1498" s="9"/>
      <c r="D1498" s="9"/>
      <c r="E1498" s="5"/>
      <c r="F1498" s="5"/>
      <c r="G1498" s="5"/>
      <c r="H1498" s="10"/>
    </row>
    <row r="1499">
      <c r="A1499" s="116">
        <v>164405.0</v>
      </c>
      <c r="B1499" s="9"/>
      <c r="C1499" s="9"/>
      <c r="D1499" s="9"/>
      <c r="E1499" s="5"/>
      <c r="F1499" s="5"/>
      <c r="G1499" s="5"/>
      <c r="H1499" s="10"/>
    </row>
    <row r="1500">
      <c r="A1500" s="116">
        <v>164455.0</v>
      </c>
      <c r="B1500" s="9"/>
      <c r="C1500" s="9"/>
      <c r="D1500" s="9"/>
      <c r="E1500" s="5"/>
      <c r="F1500" s="5"/>
      <c r="G1500" s="5"/>
      <c r="H1500" s="10"/>
    </row>
    <row r="1501">
      <c r="A1501" s="116">
        <v>164504.0</v>
      </c>
      <c r="B1501" s="9"/>
      <c r="C1501" s="9"/>
      <c r="D1501" s="9"/>
      <c r="E1501" s="5"/>
      <c r="F1501" s="5"/>
      <c r="G1501" s="5"/>
      <c r="H1501" s="10"/>
    </row>
    <row r="1502">
      <c r="A1502" s="116">
        <v>164532.0</v>
      </c>
      <c r="B1502" s="9"/>
      <c r="C1502" s="9"/>
      <c r="D1502" s="9"/>
      <c r="E1502" s="5"/>
      <c r="F1502" s="5"/>
      <c r="G1502" s="5"/>
      <c r="H1502" s="10"/>
    </row>
    <row r="1503">
      <c r="A1503" s="116" t="s">
        <v>558</v>
      </c>
      <c r="B1503" s="9"/>
      <c r="C1503" s="9"/>
      <c r="D1503" s="9"/>
      <c r="E1503" s="5"/>
      <c r="F1503" s="5"/>
      <c r="G1503" s="5"/>
      <c r="H1503" s="10"/>
    </row>
    <row r="1504">
      <c r="A1504" s="116">
        <v>165504.0</v>
      </c>
      <c r="B1504" s="9"/>
      <c r="C1504" s="9"/>
      <c r="D1504" s="9"/>
      <c r="E1504" s="5"/>
      <c r="F1504" s="5"/>
      <c r="G1504" s="5"/>
      <c r="H1504" s="10"/>
    </row>
    <row r="1505">
      <c r="A1505" s="116">
        <v>165555.0</v>
      </c>
      <c r="B1505" s="9"/>
      <c r="C1505" s="9"/>
      <c r="D1505" s="9"/>
      <c r="E1505" s="5"/>
      <c r="F1505" s="5"/>
      <c r="G1505" s="5"/>
      <c r="H1505" s="10"/>
    </row>
    <row r="1506">
      <c r="A1506" s="116">
        <v>165705.0</v>
      </c>
      <c r="B1506" s="9"/>
      <c r="C1506" s="9"/>
      <c r="D1506" s="9"/>
      <c r="E1506" s="5"/>
      <c r="F1506" s="5"/>
      <c r="G1506" s="5"/>
      <c r="H1506" s="10"/>
    </row>
    <row r="1507">
      <c r="A1507" s="116">
        <v>165755.0</v>
      </c>
      <c r="B1507" s="9"/>
      <c r="C1507" s="9"/>
      <c r="D1507" s="9"/>
      <c r="E1507" s="5"/>
      <c r="F1507" s="5"/>
      <c r="G1507" s="5"/>
      <c r="H1507" s="10"/>
    </row>
    <row r="1508">
      <c r="A1508" s="116">
        <v>167604.0</v>
      </c>
      <c r="B1508" s="9"/>
      <c r="C1508" s="9"/>
      <c r="D1508" s="9"/>
      <c r="E1508" s="5"/>
      <c r="F1508" s="5"/>
      <c r="G1508" s="5"/>
      <c r="H1508" s="10"/>
    </row>
    <row r="1509">
      <c r="A1509" s="116" t="s">
        <v>3021</v>
      </c>
      <c r="B1509" s="9"/>
      <c r="C1509" s="9"/>
      <c r="D1509" s="9"/>
      <c r="E1509" s="5"/>
      <c r="F1509" s="5"/>
      <c r="G1509" s="5"/>
      <c r="H1509" s="10"/>
    </row>
    <row r="1510">
      <c r="A1510" s="116">
        <v>167632.0</v>
      </c>
      <c r="B1510" s="9"/>
      <c r="C1510" s="9"/>
      <c r="D1510" s="9"/>
      <c r="E1510" s="5"/>
      <c r="F1510" s="5"/>
      <c r="G1510" s="5"/>
      <c r="H1510" s="10"/>
    </row>
    <row r="1511">
      <c r="A1511" s="116">
        <v>167655.0</v>
      </c>
      <c r="B1511" s="9"/>
      <c r="C1511" s="9"/>
      <c r="D1511" s="9"/>
      <c r="E1511" s="5"/>
      <c r="F1511" s="5"/>
      <c r="G1511" s="5"/>
      <c r="H1511" s="10"/>
    </row>
    <row r="1512">
      <c r="A1512" s="116" t="s">
        <v>2109</v>
      </c>
      <c r="B1512" s="9"/>
      <c r="C1512" s="9"/>
      <c r="D1512" s="9"/>
      <c r="E1512" s="5"/>
      <c r="F1512" s="5"/>
      <c r="G1512" s="5"/>
      <c r="H1512" s="10"/>
    </row>
    <row r="1513">
      <c r="A1513" s="116" t="s">
        <v>760</v>
      </c>
      <c r="B1513" s="9"/>
      <c r="C1513" s="9"/>
      <c r="D1513" s="9"/>
      <c r="E1513" s="5"/>
      <c r="F1513" s="5"/>
      <c r="G1513" s="5"/>
      <c r="H1513" s="10"/>
    </row>
    <row r="1514">
      <c r="A1514" s="116">
        <v>1676604.0</v>
      </c>
      <c r="B1514" s="9"/>
      <c r="C1514" s="9"/>
      <c r="D1514" s="9"/>
      <c r="E1514" s="5"/>
      <c r="F1514" s="5"/>
      <c r="G1514" s="5"/>
      <c r="H1514" s="10"/>
    </row>
    <row r="1515">
      <c r="A1515" s="116" t="s">
        <v>3026</v>
      </c>
      <c r="B1515" s="9"/>
      <c r="C1515" s="9"/>
      <c r="D1515" s="9"/>
      <c r="E1515" s="5"/>
      <c r="F1515" s="5"/>
      <c r="G1515" s="5"/>
      <c r="H1515" s="10"/>
    </row>
    <row r="1516">
      <c r="A1516" s="116" t="s">
        <v>756</v>
      </c>
      <c r="B1516" s="9"/>
      <c r="C1516" s="9"/>
      <c r="D1516" s="9"/>
      <c r="E1516" s="5"/>
      <c r="F1516" s="5"/>
      <c r="G1516" s="5"/>
      <c r="H1516" s="10"/>
    </row>
    <row r="1517">
      <c r="A1517" s="116" t="s">
        <v>764</v>
      </c>
      <c r="B1517" s="9"/>
      <c r="C1517" s="9"/>
      <c r="D1517" s="9"/>
      <c r="E1517" s="5"/>
      <c r="F1517" s="5"/>
      <c r="G1517" s="5"/>
      <c r="H1517" s="10"/>
    </row>
    <row r="1518">
      <c r="A1518" s="116" t="s">
        <v>762</v>
      </c>
      <c r="B1518" s="9"/>
      <c r="C1518" s="9"/>
      <c r="D1518" s="9"/>
      <c r="E1518" s="5"/>
      <c r="F1518" s="5"/>
      <c r="G1518" s="5"/>
      <c r="H1518" s="10"/>
    </row>
    <row r="1519">
      <c r="A1519" s="116" t="s">
        <v>576</v>
      </c>
      <c r="B1519" s="9"/>
      <c r="C1519" s="9"/>
      <c r="D1519" s="9"/>
      <c r="E1519" s="5"/>
      <c r="F1519" s="5"/>
      <c r="G1519" s="5"/>
      <c r="H1519" s="10"/>
    </row>
    <row r="1520">
      <c r="A1520" s="116" t="s">
        <v>770</v>
      </c>
      <c r="B1520" s="9"/>
      <c r="C1520" s="9"/>
      <c r="D1520" s="9"/>
      <c r="E1520" s="5"/>
      <c r="F1520" s="5"/>
      <c r="G1520" s="5"/>
      <c r="H1520" s="10"/>
    </row>
    <row r="1521">
      <c r="A1521" s="116" t="s">
        <v>772</v>
      </c>
      <c r="B1521" s="9"/>
      <c r="C1521" s="9"/>
      <c r="D1521" s="9"/>
      <c r="E1521" s="5"/>
      <c r="F1521" s="5"/>
      <c r="G1521" s="5"/>
      <c r="H1521" s="10"/>
    </row>
    <row r="1522">
      <c r="A1522" s="116" t="s">
        <v>778</v>
      </c>
      <c r="B1522" s="9"/>
      <c r="C1522" s="9"/>
      <c r="D1522" s="9"/>
      <c r="E1522" s="5"/>
      <c r="F1522" s="5"/>
      <c r="G1522" s="5"/>
      <c r="H1522" s="10"/>
    </row>
    <row r="1523">
      <c r="A1523" s="116" t="s">
        <v>766</v>
      </c>
      <c r="B1523" s="9"/>
      <c r="C1523" s="9"/>
      <c r="D1523" s="9"/>
      <c r="E1523" s="5"/>
      <c r="F1523" s="5"/>
      <c r="G1523" s="5"/>
      <c r="H1523" s="10"/>
    </row>
    <row r="1524">
      <c r="A1524" s="116" t="s">
        <v>768</v>
      </c>
      <c r="B1524" s="9"/>
      <c r="C1524" s="9"/>
      <c r="D1524" s="9"/>
      <c r="E1524" s="5"/>
      <c r="F1524" s="5"/>
      <c r="G1524" s="5"/>
      <c r="H1524" s="10"/>
    </row>
    <row r="1525">
      <c r="A1525" s="116" t="s">
        <v>774</v>
      </c>
      <c r="B1525" s="9"/>
      <c r="C1525" s="9"/>
      <c r="D1525" s="9"/>
      <c r="E1525" s="5"/>
      <c r="F1525" s="5"/>
      <c r="G1525" s="5"/>
      <c r="H1525" s="10"/>
    </row>
    <row r="1526">
      <c r="A1526" s="116" t="s">
        <v>776</v>
      </c>
      <c r="B1526" s="9"/>
      <c r="C1526" s="9"/>
      <c r="D1526" s="9"/>
      <c r="E1526" s="5"/>
      <c r="F1526" s="5"/>
      <c r="G1526" s="5"/>
      <c r="H1526" s="10"/>
    </row>
    <row r="1527">
      <c r="A1527" s="116">
        <v>178004.0</v>
      </c>
      <c r="B1527" s="9"/>
      <c r="C1527" s="9"/>
      <c r="D1527" s="9"/>
      <c r="E1527" s="5"/>
      <c r="F1527" s="5"/>
      <c r="G1527" s="5"/>
      <c r="H1527" s="10"/>
    </row>
    <row r="1528">
      <c r="A1528" s="116" t="s">
        <v>585</v>
      </c>
      <c r="B1528" s="9"/>
      <c r="C1528" s="9"/>
      <c r="D1528" s="9"/>
      <c r="E1528" s="5"/>
      <c r="F1528" s="5"/>
      <c r="G1528" s="5"/>
      <c r="H1528" s="10"/>
    </row>
    <row r="1529">
      <c r="A1529" s="116">
        <v>178032.0</v>
      </c>
      <c r="B1529" s="9"/>
      <c r="C1529" s="9"/>
      <c r="D1529" s="9"/>
      <c r="E1529" s="5"/>
      <c r="F1529" s="5"/>
      <c r="G1529" s="5"/>
      <c r="H1529" s="10"/>
    </row>
    <row r="1530">
      <c r="A1530" s="116">
        <v>178204.0</v>
      </c>
      <c r="B1530" s="9"/>
      <c r="C1530" s="9"/>
      <c r="D1530" s="9"/>
      <c r="E1530" s="5"/>
      <c r="F1530" s="5"/>
      <c r="G1530" s="5"/>
      <c r="H1530" s="10"/>
    </row>
    <row r="1531">
      <c r="A1531" s="116">
        <v>178232.0</v>
      </c>
      <c r="B1531" s="9"/>
      <c r="C1531" s="9"/>
      <c r="D1531" s="9"/>
      <c r="E1531" s="5"/>
      <c r="F1531" s="5"/>
      <c r="G1531" s="5"/>
      <c r="H1531" s="10"/>
    </row>
    <row r="1532">
      <c r="A1532" s="116">
        <v>1783551.0</v>
      </c>
      <c r="B1532" s="9"/>
      <c r="C1532" s="9"/>
      <c r="D1532" s="9"/>
      <c r="E1532" s="5"/>
      <c r="F1532" s="5"/>
      <c r="G1532" s="5"/>
      <c r="H1532" s="10"/>
    </row>
    <row r="1533">
      <c r="A1533" s="116">
        <v>178404.0</v>
      </c>
      <c r="B1533" s="9"/>
      <c r="C1533" s="9"/>
      <c r="D1533" s="9"/>
      <c r="E1533" s="5"/>
      <c r="F1533" s="5"/>
      <c r="G1533" s="5"/>
      <c r="H1533" s="10"/>
    </row>
    <row r="1534">
      <c r="A1534" s="116">
        <v>178504.0</v>
      </c>
      <c r="B1534" s="9"/>
      <c r="C1534" s="9"/>
      <c r="D1534" s="9"/>
      <c r="E1534" s="5"/>
      <c r="F1534" s="5"/>
      <c r="G1534" s="5"/>
      <c r="H1534" s="10"/>
    </row>
    <row r="1535">
      <c r="A1535" s="116">
        <v>178532.0</v>
      </c>
      <c r="B1535" s="9"/>
      <c r="C1535" s="9"/>
      <c r="D1535" s="9"/>
      <c r="E1535" s="5"/>
      <c r="F1535" s="5"/>
      <c r="G1535" s="5"/>
      <c r="H1535" s="10"/>
    </row>
    <row r="1536">
      <c r="A1536" s="116">
        <v>179004.0</v>
      </c>
      <c r="B1536" s="9"/>
      <c r="C1536" s="9"/>
      <c r="D1536" s="9"/>
      <c r="E1536" s="5"/>
      <c r="F1536" s="5"/>
      <c r="G1536" s="5"/>
      <c r="H1536" s="10"/>
    </row>
    <row r="1537">
      <c r="A1537" s="116">
        <v>179055.0</v>
      </c>
      <c r="B1537" s="9"/>
      <c r="C1537" s="9"/>
      <c r="D1537" s="9"/>
      <c r="E1537" s="5"/>
      <c r="F1537" s="5"/>
      <c r="G1537" s="5"/>
      <c r="H1537" s="10"/>
    </row>
    <row r="1538">
      <c r="A1538" s="116" t="s">
        <v>3039</v>
      </c>
      <c r="B1538" s="9"/>
      <c r="C1538" s="9"/>
      <c r="D1538" s="9"/>
      <c r="E1538" s="5"/>
      <c r="F1538" s="5"/>
      <c r="G1538" s="5"/>
      <c r="H1538" s="10"/>
    </row>
    <row r="1539">
      <c r="A1539" s="116">
        <v>179132.0</v>
      </c>
      <c r="B1539" s="9"/>
      <c r="C1539" s="9"/>
      <c r="D1539" s="9"/>
      <c r="E1539" s="5"/>
      <c r="F1539" s="5"/>
      <c r="G1539" s="5"/>
      <c r="H1539" s="10"/>
    </row>
    <row r="1540">
      <c r="A1540" s="116">
        <v>1.7913204E7</v>
      </c>
      <c r="B1540" s="9"/>
      <c r="C1540" s="9"/>
      <c r="D1540" s="9"/>
      <c r="E1540" s="5"/>
      <c r="F1540" s="5"/>
      <c r="G1540" s="5"/>
      <c r="H1540" s="10"/>
    </row>
    <row r="1541">
      <c r="A1541" s="116" t="s">
        <v>603</v>
      </c>
      <c r="B1541" s="9"/>
      <c r="C1541" s="9"/>
      <c r="D1541" s="9"/>
      <c r="E1541" s="5"/>
      <c r="F1541" s="5"/>
      <c r="G1541" s="5"/>
      <c r="H1541" s="10"/>
    </row>
    <row r="1542">
      <c r="A1542" s="116">
        <v>179204.0</v>
      </c>
      <c r="B1542" s="9"/>
      <c r="C1542" s="9"/>
      <c r="D1542" s="9"/>
      <c r="E1542" s="5"/>
      <c r="F1542" s="5"/>
      <c r="G1542" s="5"/>
      <c r="H1542" s="10"/>
    </row>
    <row r="1543">
      <c r="A1543" s="116" t="s">
        <v>3042</v>
      </c>
      <c r="B1543" s="9"/>
      <c r="C1543" s="9"/>
      <c r="D1543" s="9"/>
      <c r="E1543" s="5"/>
      <c r="F1543" s="5"/>
      <c r="G1543" s="5"/>
      <c r="H1543" s="10"/>
    </row>
    <row r="1544">
      <c r="A1544" s="116" t="s">
        <v>2153</v>
      </c>
      <c r="B1544" s="9"/>
      <c r="C1544" s="9"/>
      <c r="D1544" s="9"/>
      <c r="E1544" s="5"/>
      <c r="F1544" s="5"/>
      <c r="G1544" s="5"/>
      <c r="H1544" s="10"/>
    </row>
    <row r="1545">
      <c r="A1545" s="116" t="s">
        <v>3045</v>
      </c>
      <c r="B1545" s="9"/>
      <c r="C1545" s="9"/>
      <c r="D1545" s="9"/>
      <c r="E1545" s="5"/>
      <c r="F1545" s="5"/>
      <c r="G1545" s="5"/>
      <c r="H1545" s="10"/>
    </row>
    <row r="1546">
      <c r="A1546" s="116">
        <v>179304.0</v>
      </c>
      <c r="B1546" s="9"/>
      <c r="C1546" s="9"/>
      <c r="D1546" s="9"/>
      <c r="E1546" s="5"/>
      <c r="F1546" s="5"/>
      <c r="G1546" s="5"/>
      <c r="H1546" s="10"/>
    </row>
    <row r="1547">
      <c r="A1547" s="116">
        <v>179404.0</v>
      </c>
      <c r="B1547" s="9"/>
      <c r="C1547" s="9"/>
      <c r="D1547" s="9"/>
      <c r="E1547" s="5"/>
      <c r="F1547" s="5"/>
      <c r="G1547" s="5"/>
      <c r="H1547" s="10"/>
    </row>
    <row r="1548">
      <c r="A1548" s="116">
        <v>179555.0</v>
      </c>
      <c r="B1548" s="9"/>
      <c r="C1548" s="9"/>
      <c r="D1548" s="9"/>
      <c r="E1548" s="5"/>
      <c r="F1548" s="5"/>
      <c r="G1548" s="5"/>
      <c r="H1548" s="10"/>
    </row>
    <row r="1549">
      <c r="A1549" s="116">
        <v>179704.0</v>
      </c>
      <c r="B1549" s="9"/>
      <c r="C1549" s="9"/>
      <c r="D1549" s="9"/>
      <c r="E1549" s="5"/>
      <c r="F1549" s="5"/>
      <c r="G1549" s="5"/>
      <c r="H1549" s="10"/>
    </row>
    <row r="1550">
      <c r="A1550" s="116">
        <v>179755.0</v>
      </c>
      <c r="B1550" s="9"/>
      <c r="C1550" s="9"/>
      <c r="D1550" s="9"/>
      <c r="E1550" s="5"/>
      <c r="F1550" s="5"/>
      <c r="G1550" s="5"/>
      <c r="H1550" s="10"/>
    </row>
    <row r="1551">
      <c r="A1551" s="116" t="s">
        <v>3051</v>
      </c>
      <c r="B1551" s="9"/>
      <c r="C1551" s="9"/>
      <c r="D1551" s="9"/>
      <c r="E1551" s="5"/>
      <c r="F1551" s="5"/>
      <c r="G1551" s="5"/>
      <c r="H1551" s="10"/>
    </row>
    <row r="1552">
      <c r="A1552" s="116">
        <v>179904.0</v>
      </c>
      <c r="B1552" s="9"/>
      <c r="C1552" s="9"/>
      <c r="D1552" s="9"/>
      <c r="E1552" s="5"/>
      <c r="F1552" s="5"/>
      <c r="G1552" s="5"/>
      <c r="H1552" s="10"/>
    </row>
    <row r="1553">
      <c r="A1553" s="116">
        <v>180304.0</v>
      </c>
      <c r="B1553" s="9"/>
      <c r="C1553" s="9"/>
      <c r="D1553" s="9"/>
      <c r="E1553" s="5"/>
      <c r="F1553" s="5"/>
      <c r="G1553" s="5"/>
      <c r="H1553" s="10"/>
    </row>
    <row r="1554">
      <c r="A1554" s="116" t="s">
        <v>2204</v>
      </c>
      <c r="B1554" s="9"/>
      <c r="C1554" s="9"/>
      <c r="D1554" s="9"/>
      <c r="E1554" s="5"/>
      <c r="F1554" s="5"/>
      <c r="G1554" s="5"/>
      <c r="H1554" s="10"/>
    </row>
    <row r="1555">
      <c r="A1555" s="116">
        <v>180904.0</v>
      </c>
      <c r="B1555" s="9"/>
      <c r="C1555" s="9"/>
      <c r="D1555" s="9"/>
      <c r="E1555" s="5"/>
      <c r="F1555" s="5"/>
      <c r="G1555" s="5"/>
      <c r="H1555" s="10"/>
    </row>
    <row r="1556">
      <c r="A1556" s="116" t="s">
        <v>2219</v>
      </c>
      <c r="B1556" s="9"/>
      <c r="C1556" s="9"/>
      <c r="D1556" s="9"/>
      <c r="E1556" s="5"/>
      <c r="F1556" s="5"/>
      <c r="G1556" s="5"/>
      <c r="H1556" s="10"/>
    </row>
    <row r="1557">
      <c r="A1557" s="116">
        <v>181004.0</v>
      </c>
      <c r="B1557" s="9"/>
      <c r="C1557" s="9"/>
      <c r="D1557" s="9"/>
      <c r="E1557" s="5"/>
      <c r="F1557" s="5"/>
      <c r="G1557" s="5"/>
      <c r="H1557" s="10"/>
    </row>
    <row r="1558">
      <c r="A1558" s="116" t="s">
        <v>623</v>
      </c>
      <c r="B1558" s="9"/>
      <c r="C1558" s="9"/>
      <c r="D1558" s="9"/>
      <c r="E1558" s="5"/>
      <c r="F1558" s="5"/>
      <c r="G1558" s="5"/>
      <c r="H1558" s="10"/>
    </row>
    <row r="1559">
      <c r="A1559" s="116">
        <v>181005.0</v>
      </c>
      <c r="B1559" s="9"/>
      <c r="C1559" s="9"/>
      <c r="D1559" s="9"/>
      <c r="E1559" s="5"/>
      <c r="F1559" s="5"/>
      <c r="G1559" s="5"/>
      <c r="H1559" s="10"/>
    </row>
    <row r="1560">
      <c r="A1560" s="116">
        <v>1810102.0</v>
      </c>
      <c r="B1560" s="9"/>
      <c r="C1560" s="9"/>
      <c r="D1560" s="9"/>
      <c r="E1560" s="5"/>
      <c r="F1560" s="5"/>
      <c r="G1560" s="5"/>
      <c r="H1560" s="10"/>
    </row>
    <row r="1561">
      <c r="A1561" s="116">
        <v>181032.0</v>
      </c>
      <c r="B1561" s="9"/>
      <c r="C1561" s="9"/>
      <c r="D1561" s="9"/>
      <c r="E1561" s="5"/>
      <c r="F1561" s="5"/>
      <c r="G1561" s="5"/>
      <c r="H1561" s="10"/>
    </row>
    <row r="1562">
      <c r="A1562" s="116">
        <v>181104.0</v>
      </c>
      <c r="B1562" s="9"/>
      <c r="C1562" s="9"/>
      <c r="D1562" s="9"/>
      <c r="E1562" s="5"/>
      <c r="F1562" s="5"/>
      <c r="G1562" s="5"/>
      <c r="H1562" s="10"/>
    </row>
    <row r="1563">
      <c r="A1563" s="116">
        <v>181204.0</v>
      </c>
      <c r="B1563" s="9"/>
      <c r="C1563" s="9"/>
      <c r="D1563" s="9"/>
      <c r="E1563" s="5"/>
      <c r="F1563" s="5"/>
      <c r="G1563" s="5"/>
      <c r="H1563" s="10"/>
    </row>
    <row r="1564">
      <c r="A1564" s="116">
        <v>181304.0</v>
      </c>
      <c r="B1564" s="9"/>
      <c r="C1564" s="9"/>
      <c r="D1564" s="9"/>
      <c r="E1564" s="5"/>
      <c r="F1564" s="5"/>
      <c r="G1564" s="5"/>
      <c r="H1564" s="10"/>
    </row>
    <row r="1565">
      <c r="A1565" s="116">
        <v>181404.0</v>
      </c>
      <c r="B1565" s="9"/>
      <c r="C1565" s="9"/>
      <c r="D1565" s="9"/>
      <c r="E1565" s="5"/>
      <c r="F1565" s="5"/>
      <c r="G1565" s="5"/>
      <c r="H1565" s="10"/>
    </row>
    <row r="1566">
      <c r="A1566" s="116">
        <v>181704.0</v>
      </c>
      <c r="B1566" s="9"/>
      <c r="C1566" s="9"/>
      <c r="D1566" s="9"/>
      <c r="E1566" s="5"/>
      <c r="F1566" s="5"/>
      <c r="G1566" s="5"/>
      <c r="H1566" s="10"/>
    </row>
    <row r="1567">
      <c r="A1567" s="116" t="s">
        <v>3060</v>
      </c>
      <c r="B1567" s="9"/>
      <c r="C1567" s="9"/>
      <c r="D1567" s="9"/>
      <c r="E1567" s="5"/>
      <c r="F1567" s="5"/>
      <c r="G1567" s="5"/>
      <c r="H1567" s="10"/>
    </row>
    <row r="1568">
      <c r="A1568" s="116">
        <v>181804.0</v>
      </c>
      <c r="B1568" s="9"/>
      <c r="C1568" s="9"/>
      <c r="D1568" s="9"/>
      <c r="E1568" s="5"/>
      <c r="F1568" s="5"/>
      <c r="G1568" s="5"/>
      <c r="H1568" s="10"/>
    </row>
    <row r="1569">
      <c r="A1569" s="116">
        <v>181904.0</v>
      </c>
      <c r="B1569" s="9"/>
      <c r="C1569" s="9"/>
      <c r="D1569" s="9"/>
      <c r="E1569" s="5"/>
      <c r="F1569" s="5"/>
      <c r="G1569" s="5"/>
      <c r="H1569" s="10"/>
    </row>
    <row r="1570">
      <c r="A1570" s="116">
        <v>181932.0</v>
      </c>
      <c r="B1570" s="9"/>
      <c r="C1570" s="9"/>
      <c r="D1570" s="9"/>
      <c r="E1570" s="5"/>
      <c r="F1570" s="5"/>
      <c r="G1570" s="5"/>
      <c r="H1570" s="10"/>
    </row>
    <row r="1571">
      <c r="A1571" s="116">
        <v>182204.0</v>
      </c>
      <c r="B1571" s="9"/>
      <c r="C1571" s="9"/>
      <c r="D1571" s="9"/>
      <c r="E1571" s="5"/>
      <c r="F1571" s="5"/>
      <c r="G1571" s="5"/>
      <c r="H1571" s="10"/>
    </row>
    <row r="1572">
      <c r="A1572" s="116" t="s">
        <v>637</v>
      </c>
      <c r="B1572" s="9"/>
      <c r="C1572" s="9"/>
      <c r="D1572" s="9"/>
      <c r="E1572" s="5"/>
      <c r="F1572" s="5"/>
      <c r="G1572" s="5"/>
      <c r="H1572" s="10"/>
    </row>
    <row r="1573">
      <c r="A1573" s="116">
        <v>182404.0</v>
      </c>
      <c r="B1573" s="9"/>
      <c r="C1573" s="9"/>
      <c r="D1573" s="9"/>
      <c r="E1573" s="5"/>
      <c r="F1573" s="5"/>
      <c r="G1573" s="5"/>
      <c r="H1573" s="10"/>
    </row>
    <row r="1574">
      <c r="A1574" s="116">
        <v>182455.0</v>
      </c>
      <c r="B1574" s="9"/>
      <c r="C1574" s="9"/>
      <c r="D1574" s="9"/>
      <c r="E1574" s="5"/>
      <c r="F1574" s="5"/>
      <c r="G1574" s="5"/>
      <c r="H1574" s="10"/>
    </row>
    <row r="1575">
      <c r="A1575" s="116" t="s">
        <v>643</v>
      </c>
      <c r="B1575" s="9"/>
      <c r="C1575" s="9"/>
      <c r="D1575" s="9"/>
      <c r="E1575" s="5"/>
      <c r="F1575" s="5"/>
      <c r="G1575" s="5"/>
      <c r="H1575" s="10"/>
    </row>
    <row r="1576">
      <c r="A1576" s="116" t="s">
        <v>2301</v>
      </c>
      <c r="B1576" s="9"/>
      <c r="C1576" s="9"/>
      <c r="D1576" s="9"/>
      <c r="E1576" s="5"/>
      <c r="F1576" s="5"/>
      <c r="G1576" s="5"/>
      <c r="H1576" s="10"/>
    </row>
    <row r="1577">
      <c r="A1577" s="116" t="s">
        <v>2328</v>
      </c>
      <c r="B1577" s="9"/>
      <c r="C1577" s="9"/>
      <c r="D1577" s="9"/>
      <c r="E1577" s="5"/>
      <c r="F1577" s="5"/>
      <c r="G1577" s="5"/>
      <c r="H1577" s="10"/>
    </row>
    <row r="1578">
      <c r="A1578" s="116" t="s">
        <v>3075</v>
      </c>
      <c r="B1578" s="9"/>
      <c r="C1578" s="9"/>
      <c r="D1578" s="9"/>
      <c r="E1578" s="5"/>
      <c r="F1578" s="5"/>
      <c r="G1578" s="5"/>
      <c r="H1578" s="10"/>
    </row>
    <row r="1579">
      <c r="A1579" s="116">
        <v>182732.0</v>
      </c>
      <c r="B1579" s="9"/>
      <c r="C1579" s="9"/>
      <c r="D1579" s="9"/>
      <c r="E1579" s="5"/>
      <c r="F1579" s="5"/>
      <c r="G1579" s="5"/>
      <c r="H1579" s="10"/>
    </row>
    <row r="1580">
      <c r="A1580" s="116" t="s">
        <v>3077</v>
      </c>
      <c r="B1580" s="9"/>
      <c r="C1580" s="9"/>
      <c r="D1580" s="9"/>
      <c r="E1580" s="5"/>
      <c r="F1580" s="5"/>
      <c r="G1580" s="5"/>
      <c r="H1580" s="10"/>
    </row>
    <row r="1581">
      <c r="A1581" s="116" t="s">
        <v>2343</v>
      </c>
      <c r="B1581" s="9"/>
      <c r="C1581" s="9"/>
      <c r="D1581" s="9"/>
      <c r="E1581" s="5"/>
      <c r="F1581" s="5"/>
      <c r="G1581" s="5"/>
      <c r="H1581" s="10"/>
    </row>
    <row r="1582">
      <c r="A1582" s="116" t="s">
        <v>2335</v>
      </c>
      <c r="B1582" s="9"/>
      <c r="C1582" s="9"/>
      <c r="D1582" s="9"/>
      <c r="E1582" s="5"/>
      <c r="F1582" s="5"/>
      <c r="G1582" s="5"/>
      <c r="H1582" s="10"/>
    </row>
    <row r="1583">
      <c r="A1583" s="116" t="s">
        <v>648</v>
      </c>
      <c r="B1583" s="9"/>
      <c r="C1583" s="9"/>
      <c r="D1583" s="9"/>
      <c r="E1583" s="5"/>
      <c r="F1583" s="5"/>
      <c r="G1583" s="5"/>
      <c r="H1583" s="10"/>
    </row>
    <row r="1584">
      <c r="A1584" s="116">
        <v>182904.0</v>
      </c>
      <c r="B1584" s="9"/>
      <c r="C1584" s="9"/>
      <c r="D1584" s="9"/>
      <c r="E1584" s="5"/>
      <c r="F1584" s="5"/>
      <c r="G1584" s="5"/>
      <c r="H1584" s="10"/>
    </row>
    <row r="1585">
      <c r="A1585" s="116" t="s">
        <v>654</v>
      </c>
      <c r="B1585" s="9"/>
      <c r="C1585" s="9"/>
      <c r="D1585" s="9"/>
      <c r="E1585" s="5"/>
      <c r="F1585" s="5"/>
      <c r="G1585" s="5"/>
      <c r="H1585" s="10"/>
    </row>
    <row r="1586">
      <c r="A1586" s="116">
        <v>1830004.0</v>
      </c>
      <c r="B1586" s="9"/>
      <c r="C1586" s="9"/>
      <c r="D1586" s="9"/>
      <c r="E1586" s="5"/>
      <c r="F1586" s="5"/>
      <c r="G1586" s="5"/>
      <c r="H1586" s="10"/>
    </row>
    <row r="1587">
      <c r="A1587" s="116">
        <v>1.830049E7</v>
      </c>
      <c r="B1587" s="9"/>
      <c r="C1587" s="9"/>
      <c r="D1587" s="9"/>
      <c r="E1587" s="5"/>
      <c r="F1587" s="5"/>
      <c r="G1587" s="5"/>
      <c r="H1587" s="10"/>
    </row>
    <row r="1588">
      <c r="A1588" s="116">
        <v>183204.0</v>
      </c>
      <c r="B1588" s="9"/>
      <c r="C1588" s="9"/>
      <c r="D1588" s="9"/>
      <c r="E1588" s="5"/>
      <c r="F1588" s="5"/>
      <c r="G1588" s="5"/>
      <c r="H1588" s="10"/>
    </row>
    <row r="1589">
      <c r="A1589" s="116">
        <v>183232.0</v>
      </c>
      <c r="B1589" s="9"/>
      <c r="C1589" s="9"/>
      <c r="D1589" s="9"/>
      <c r="E1589" s="5"/>
      <c r="F1589" s="5"/>
      <c r="G1589" s="5"/>
      <c r="H1589" s="10"/>
    </row>
    <row r="1590">
      <c r="A1590" s="116">
        <v>183532.0</v>
      </c>
      <c r="B1590" s="9"/>
      <c r="C1590" s="9"/>
      <c r="D1590" s="9"/>
      <c r="E1590" s="5"/>
      <c r="F1590" s="5"/>
      <c r="G1590" s="5"/>
      <c r="H1590" s="10"/>
    </row>
    <row r="1591">
      <c r="A1591" s="116">
        <v>183732.0</v>
      </c>
      <c r="B1591" s="9"/>
      <c r="C1591" s="9"/>
      <c r="D1591" s="9"/>
      <c r="E1591" s="5"/>
      <c r="F1591" s="5"/>
      <c r="G1591" s="5"/>
      <c r="H1591" s="10"/>
    </row>
    <row r="1592">
      <c r="A1592" s="116" t="s">
        <v>2370</v>
      </c>
      <c r="B1592" s="9"/>
      <c r="C1592" s="9"/>
      <c r="D1592" s="9"/>
      <c r="E1592" s="5"/>
      <c r="F1592" s="5"/>
      <c r="G1592" s="5"/>
      <c r="H1592" s="10"/>
    </row>
    <row r="1593">
      <c r="A1593" s="116">
        <v>183904.0</v>
      </c>
      <c r="B1593" s="9"/>
      <c r="C1593" s="9"/>
      <c r="D1593" s="9"/>
      <c r="E1593" s="5"/>
      <c r="F1593" s="5"/>
      <c r="G1593" s="5"/>
      <c r="H1593" s="10"/>
    </row>
    <row r="1594">
      <c r="A1594" s="116" t="s">
        <v>2374</v>
      </c>
      <c r="B1594" s="9"/>
      <c r="C1594" s="9"/>
      <c r="D1594" s="9"/>
      <c r="E1594" s="5"/>
      <c r="F1594" s="5"/>
      <c r="G1594" s="5"/>
      <c r="H1594" s="10"/>
    </row>
    <row r="1595">
      <c r="A1595" s="116" t="s">
        <v>2380</v>
      </c>
      <c r="B1595" s="9"/>
      <c r="C1595" s="9"/>
      <c r="D1595" s="9"/>
      <c r="E1595" s="5"/>
      <c r="F1595" s="5"/>
      <c r="G1595" s="5"/>
      <c r="H1595" s="10"/>
    </row>
    <row r="1596">
      <c r="A1596" s="116" t="s">
        <v>671</v>
      </c>
      <c r="B1596" s="9"/>
      <c r="C1596" s="9"/>
      <c r="D1596" s="9"/>
      <c r="E1596" s="5"/>
      <c r="F1596" s="5"/>
      <c r="G1596" s="5"/>
      <c r="H1596" s="10"/>
    </row>
    <row r="1597">
      <c r="A1597" s="116">
        <v>184004.0</v>
      </c>
      <c r="B1597" s="9"/>
      <c r="C1597" s="9"/>
      <c r="D1597" s="9"/>
      <c r="E1597" s="5"/>
      <c r="F1597" s="5"/>
      <c r="G1597" s="5"/>
      <c r="H1597" s="10"/>
    </row>
    <row r="1598">
      <c r="A1598" s="116" t="s">
        <v>2384</v>
      </c>
      <c r="B1598" s="9"/>
      <c r="C1598" s="9"/>
      <c r="D1598" s="9"/>
      <c r="E1598" s="5"/>
      <c r="F1598" s="5"/>
      <c r="G1598" s="5"/>
      <c r="H1598" s="10"/>
    </row>
    <row r="1599">
      <c r="A1599" s="116">
        <v>184104.0</v>
      </c>
      <c r="B1599" s="9"/>
      <c r="C1599" s="9"/>
      <c r="D1599" s="9"/>
      <c r="E1599" s="5"/>
      <c r="F1599" s="5"/>
      <c r="G1599" s="5"/>
      <c r="H1599" s="10"/>
    </row>
    <row r="1600">
      <c r="A1600" s="116" t="s">
        <v>2389</v>
      </c>
      <c r="B1600" s="9"/>
      <c r="C1600" s="9"/>
      <c r="D1600" s="9"/>
      <c r="E1600" s="5"/>
      <c r="F1600" s="5"/>
      <c r="G1600" s="5"/>
      <c r="H1600" s="10"/>
    </row>
    <row r="1601">
      <c r="A1601" s="116">
        <v>184204.0</v>
      </c>
      <c r="B1601" s="9"/>
      <c r="C1601" s="9"/>
      <c r="D1601" s="9"/>
      <c r="E1601" s="5"/>
      <c r="F1601" s="5"/>
      <c r="G1601" s="5"/>
      <c r="H1601" s="10"/>
    </row>
    <row r="1602">
      <c r="A1602" s="116">
        <v>184205.0</v>
      </c>
      <c r="B1602" s="9"/>
      <c r="C1602" s="9"/>
      <c r="D1602" s="9"/>
      <c r="E1602" s="5"/>
      <c r="F1602" s="5"/>
      <c r="G1602" s="5"/>
      <c r="H1602" s="10"/>
    </row>
    <row r="1603">
      <c r="A1603" s="116" t="s">
        <v>680</v>
      </c>
      <c r="B1603" s="9"/>
      <c r="C1603" s="9"/>
      <c r="D1603" s="9"/>
      <c r="E1603" s="5"/>
      <c r="F1603" s="5"/>
      <c r="G1603" s="5"/>
      <c r="H1603" s="10"/>
    </row>
    <row r="1604">
      <c r="A1604" s="116" t="s">
        <v>2398</v>
      </c>
      <c r="B1604" s="9"/>
      <c r="C1604" s="9"/>
      <c r="D1604" s="9"/>
      <c r="E1604" s="5"/>
      <c r="F1604" s="5"/>
      <c r="G1604" s="5"/>
      <c r="H1604" s="10"/>
    </row>
    <row r="1605">
      <c r="A1605" s="116" t="s">
        <v>2400</v>
      </c>
      <c r="B1605" s="9"/>
      <c r="C1605" s="9"/>
      <c r="D1605" s="9"/>
      <c r="E1605" s="5"/>
      <c r="F1605" s="5"/>
      <c r="G1605" s="5"/>
      <c r="H1605" s="10"/>
    </row>
    <row r="1606">
      <c r="A1606" s="116">
        <v>184304.0</v>
      </c>
      <c r="B1606" s="9"/>
      <c r="C1606" s="9"/>
      <c r="D1606" s="9"/>
      <c r="E1606" s="5"/>
      <c r="F1606" s="5"/>
      <c r="G1606" s="5"/>
      <c r="H1606" s="10"/>
    </row>
    <row r="1607">
      <c r="A1607" s="116" t="s">
        <v>2402</v>
      </c>
      <c r="B1607" s="9"/>
      <c r="C1607" s="9"/>
      <c r="D1607" s="9"/>
      <c r="E1607" s="5"/>
      <c r="F1607" s="5"/>
      <c r="G1607" s="5"/>
      <c r="H1607" s="10"/>
    </row>
    <row r="1608">
      <c r="A1608" s="116">
        <v>184404.0</v>
      </c>
      <c r="B1608" s="9"/>
      <c r="C1608" s="9"/>
      <c r="D1608" s="9"/>
      <c r="E1608" s="5"/>
      <c r="F1608" s="5"/>
      <c r="G1608" s="5"/>
      <c r="H1608" s="10"/>
    </row>
    <row r="1609">
      <c r="A1609" s="116" t="s">
        <v>2409</v>
      </c>
      <c r="B1609" s="9"/>
      <c r="C1609" s="9"/>
      <c r="D1609" s="9"/>
      <c r="E1609" s="5"/>
      <c r="F1609" s="5"/>
      <c r="G1609" s="5"/>
      <c r="H1609" s="10"/>
    </row>
    <row r="1610">
      <c r="A1610" s="116">
        <v>184504.0</v>
      </c>
      <c r="B1610" s="9"/>
      <c r="C1610" s="9"/>
      <c r="D1610" s="9"/>
      <c r="E1610" s="5"/>
      <c r="F1610" s="5"/>
      <c r="G1610" s="5"/>
      <c r="H1610" s="10"/>
    </row>
    <row r="1611">
      <c r="A1611" s="116" t="s">
        <v>2411</v>
      </c>
      <c r="B1611" s="9"/>
      <c r="C1611" s="9"/>
      <c r="D1611" s="9"/>
      <c r="E1611" s="5"/>
      <c r="F1611" s="5"/>
      <c r="G1611" s="5"/>
      <c r="H1611" s="10"/>
    </row>
    <row r="1612">
      <c r="A1612" s="116">
        <v>184532.0</v>
      </c>
      <c r="B1612" s="9"/>
      <c r="C1612" s="9"/>
      <c r="D1612" s="9"/>
      <c r="E1612" s="5"/>
      <c r="F1612" s="5"/>
      <c r="G1612" s="5"/>
      <c r="H1612" s="10"/>
    </row>
    <row r="1613">
      <c r="A1613" s="116">
        <v>184604.0</v>
      </c>
      <c r="B1613" s="9"/>
      <c r="C1613" s="9"/>
      <c r="D1613" s="9"/>
      <c r="E1613" s="5"/>
      <c r="F1613" s="5"/>
      <c r="G1613" s="5"/>
      <c r="H1613" s="10"/>
    </row>
    <row r="1614">
      <c r="A1614" s="116" t="s">
        <v>2414</v>
      </c>
      <c r="B1614" s="9"/>
      <c r="C1614" s="9"/>
      <c r="D1614" s="9"/>
      <c r="E1614" s="5"/>
      <c r="F1614" s="5"/>
      <c r="G1614" s="5"/>
      <c r="H1614" s="10"/>
    </row>
    <row r="1615">
      <c r="A1615" s="116" t="s">
        <v>2416</v>
      </c>
      <c r="B1615" s="9"/>
      <c r="C1615" s="9"/>
      <c r="D1615" s="9"/>
      <c r="E1615" s="5"/>
      <c r="F1615" s="5"/>
      <c r="G1615" s="5"/>
      <c r="H1615" s="10"/>
    </row>
    <row r="1616">
      <c r="A1616" s="116" t="s">
        <v>2418</v>
      </c>
      <c r="B1616" s="9"/>
      <c r="C1616" s="9"/>
      <c r="D1616" s="9"/>
      <c r="E1616" s="5"/>
      <c r="F1616" s="5"/>
      <c r="G1616" s="5"/>
      <c r="H1616" s="10"/>
    </row>
    <row r="1617">
      <c r="A1617" s="116">
        <v>184704.0</v>
      </c>
      <c r="B1617" s="9"/>
      <c r="C1617" s="9"/>
      <c r="D1617" s="9"/>
      <c r="E1617" s="5"/>
      <c r="F1617" s="5"/>
      <c r="G1617" s="5"/>
      <c r="H1617" s="10"/>
    </row>
    <row r="1618">
      <c r="A1618" s="116">
        <v>184732.0</v>
      </c>
      <c r="B1618" s="9"/>
      <c r="C1618" s="9"/>
      <c r="D1618" s="9"/>
      <c r="E1618" s="5"/>
      <c r="F1618" s="5"/>
      <c r="G1618" s="5"/>
      <c r="H1618" s="10"/>
    </row>
    <row r="1619">
      <c r="A1619" s="116" t="s">
        <v>2424</v>
      </c>
      <c r="B1619" s="9"/>
      <c r="C1619" s="9"/>
      <c r="D1619" s="9"/>
      <c r="E1619" s="5"/>
      <c r="F1619" s="5"/>
      <c r="G1619" s="5"/>
      <c r="H1619" s="10"/>
    </row>
    <row r="1620">
      <c r="A1620" s="116" t="s">
        <v>2451</v>
      </c>
      <c r="B1620" s="9"/>
      <c r="C1620" s="9"/>
      <c r="D1620" s="9"/>
      <c r="E1620" s="5"/>
      <c r="F1620" s="5"/>
      <c r="G1620" s="5"/>
      <c r="H1620" s="10"/>
    </row>
    <row r="1621">
      <c r="A1621" s="116" t="s">
        <v>2459</v>
      </c>
      <c r="B1621" s="9"/>
      <c r="C1621" s="9"/>
      <c r="D1621" s="9"/>
      <c r="E1621" s="5"/>
      <c r="F1621" s="5"/>
      <c r="G1621" s="5"/>
      <c r="H1621" s="10"/>
    </row>
    <row r="1622">
      <c r="A1622" s="116" t="s">
        <v>2461</v>
      </c>
      <c r="B1622" s="9"/>
      <c r="C1622" s="9"/>
      <c r="D1622" s="9"/>
      <c r="E1622" s="5"/>
      <c r="F1622" s="5"/>
      <c r="G1622" s="5"/>
      <c r="H1622" s="10"/>
    </row>
    <row r="1623">
      <c r="A1623" s="116" t="s">
        <v>2472</v>
      </c>
      <c r="B1623" s="9"/>
      <c r="C1623" s="9"/>
      <c r="D1623" s="9"/>
      <c r="E1623" s="5"/>
      <c r="F1623" s="5"/>
      <c r="G1623" s="5"/>
      <c r="H1623" s="10"/>
    </row>
    <row r="1624">
      <c r="A1624" s="116" t="s">
        <v>2470</v>
      </c>
      <c r="B1624" s="9"/>
      <c r="C1624" s="9"/>
      <c r="D1624" s="9"/>
      <c r="E1624" s="5"/>
      <c r="F1624" s="5"/>
      <c r="G1624" s="5"/>
      <c r="H1624" s="10"/>
    </row>
    <row r="1625">
      <c r="A1625" s="116" t="s">
        <v>2474</v>
      </c>
      <c r="B1625" s="9"/>
      <c r="C1625" s="9"/>
      <c r="D1625" s="9"/>
      <c r="E1625" s="5"/>
      <c r="F1625" s="5"/>
      <c r="G1625" s="5"/>
      <c r="H1625" s="10"/>
    </row>
    <row r="1626">
      <c r="A1626" s="116" t="s">
        <v>2480</v>
      </c>
      <c r="B1626" s="9"/>
      <c r="C1626" s="9"/>
      <c r="D1626" s="9"/>
      <c r="E1626" s="5"/>
      <c r="F1626" s="5"/>
      <c r="G1626" s="5"/>
      <c r="H1626" s="10"/>
    </row>
    <row r="1627">
      <c r="A1627" s="116" t="s">
        <v>2482</v>
      </c>
      <c r="B1627" s="9"/>
      <c r="C1627" s="9"/>
      <c r="D1627" s="9"/>
      <c r="E1627" s="5"/>
      <c r="F1627" s="5"/>
      <c r="G1627" s="5"/>
      <c r="H1627" s="10"/>
    </row>
    <row r="1628">
      <c r="A1628" s="116" t="s">
        <v>3095</v>
      </c>
      <c r="B1628" s="9"/>
      <c r="C1628" s="9"/>
      <c r="D1628" s="9"/>
      <c r="E1628" s="5"/>
      <c r="F1628" s="5"/>
      <c r="G1628" s="5"/>
      <c r="H1628" s="10"/>
    </row>
    <row r="1629">
      <c r="A1629" s="116" t="s">
        <v>2487</v>
      </c>
      <c r="B1629" s="9"/>
      <c r="C1629" s="9"/>
      <c r="D1629" s="9"/>
      <c r="E1629" s="5"/>
      <c r="F1629" s="5"/>
      <c r="G1629" s="5"/>
      <c r="H1629" s="10"/>
    </row>
    <row r="1630">
      <c r="A1630" s="116" t="s">
        <v>689</v>
      </c>
      <c r="B1630" s="9"/>
      <c r="C1630" s="9"/>
      <c r="D1630" s="9"/>
      <c r="E1630" s="5"/>
      <c r="F1630" s="5"/>
      <c r="G1630" s="5"/>
      <c r="H1630" s="10"/>
    </row>
    <row r="1631">
      <c r="A1631" s="116">
        <v>186104.0</v>
      </c>
      <c r="B1631" s="9"/>
      <c r="C1631" s="9"/>
      <c r="D1631" s="9"/>
      <c r="E1631" s="5"/>
      <c r="F1631" s="5"/>
      <c r="G1631" s="5"/>
      <c r="H1631" s="10"/>
    </row>
    <row r="1632">
      <c r="A1632" s="116">
        <v>186204.0</v>
      </c>
      <c r="B1632" s="9"/>
      <c r="C1632" s="9"/>
      <c r="D1632" s="9"/>
      <c r="E1632" s="5"/>
      <c r="F1632" s="5"/>
      <c r="G1632" s="5"/>
      <c r="H1632" s="10"/>
    </row>
    <row r="1633">
      <c r="A1633" s="116">
        <v>186255.0</v>
      </c>
      <c r="B1633" s="9"/>
      <c r="C1633" s="9"/>
      <c r="D1633" s="9"/>
      <c r="E1633" s="5"/>
      <c r="F1633" s="5"/>
      <c r="G1633" s="5"/>
      <c r="H1633" s="10"/>
    </row>
    <row r="1634">
      <c r="A1634" s="116" t="s">
        <v>2496</v>
      </c>
      <c r="B1634" s="9"/>
      <c r="C1634" s="9"/>
      <c r="D1634" s="9"/>
      <c r="E1634" s="5"/>
      <c r="F1634" s="5"/>
      <c r="G1634" s="5"/>
      <c r="H1634" s="10"/>
    </row>
    <row r="1635">
      <c r="A1635" s="116">
        <v>186404.0</v>
      </c>
      <c r="B1635" s="9"/>
      <c r="C1635" s="9"/>
      <c r="D1635" s="9"/>
      <c r="E1635" s="5"/>
      <c r="F1635" s="5"/>
      <c r="G1635" s="5"/>
      <c r="H1635" s="10"/>
    </row>
    <row r="1636">
      <c r="A1636" s="116">
        <v>186432.0</v>
      </c>
      <c r="B1636" s="9"/>
      <c r="C1636" s="9"/>
      <c r="D1636" s="9"/>
      <c r="E1636" s="5"/>
      <c r="F1636" s="5"/>
      <c r="G1636" s="5"/>
      <c r="H1636" s="10"/>
    </row>
    <row r="1637">
      <c r="A1637" s="116">
        <v>187204.0</v>
      </c>
      <c r="B1637" s="9"/>
      <c r="C1637" s="9"/>
      <c r="D1637" s="9"/>
      <c r="E1637" s="5"/>
      <c r="F1637" s="5"/>
      <c r="G1637" s="5"/>
      <c r="H1637" s="10"/>
    </row>
    <row r="1638">
      <c r="A1638" s="116" t="s">
        <v>2524</v>
      </c>
      <c r="B1638" s="9"/>
      <c r="C1638" s="9"/>
      <c r="D1638" s="9"/>
      <c r="E1638" s="5"/>
      <c r="F1638" s="5"/>
      <c r="G1638" s="5"/>
      <c r="H1638" s="10"/>
    </row>
    <row r="1639">
      <c r="A1639" s="116" t="s">
        <v>2528</v>
      </c>
      <c r="B1639" s="9"/>
      <c r="C1639" s="9"/>
      <c r="D1639" s="9"/>
      <c r="E1639" s="5"/>
      <c r="F1639" s="5"/>
      <c r="G1639" s="5"/>
      <c r="H1639" s="10"/>
    </row>
    <row r="1640">
      <c r="A1640" s="116" t="s">
        <v>2533</v>
      </c>
      <c r="B1640" s="9"/>
      <c r="C1640" s="9"/>
      <c r="D1640" s="9"/>
      <c r="E1640" s="5"/>
      <c r="F1640" s="5"/>
      <c r="G1640" s="5"/>
      <c r="H1640" s="10"/>
    </row>
    <row r="1641">
      <c r="A1641" s="116" t="s">
        <v>2530</v>
      </c>
      <c r="B1641" s="9"/>
      <c r="C1641" s="9"/>
      <c r="D1641" s="9"/>
      <c r="E1641" s="5"/>
      <c r="F1641" s="5"/>
      <c r="G1641" s="5"/>
      <c r="H1641" s="10"/>
    </row>
    <row r="1642">
      <c r="A1642" s="116" t="s">
        <v>3099</v>
      </c>
      <c r="B1642" s="9"/>
      <c r="C1642" s="9"/>
      <c r="D1642" s="9"/>
      <c r="E1642" s="5"/>
      <c r="F1642" s="5"/>
      <c r="G1642" s="5"/>
      <c r="H1642" s="10"/>
    </row>
    <row r="1643">
      <c r="A1643" s="116">
        <v>187304.0</v>
      </c>
      <c r="B1643" s="9"/>
      <c r="C1643" s="9"/>
      <c r="D1643" s="9"/>
      <c r="E1643" s="5"/>
      <c r="F1643" s="5"/>
      <c r="G1643" s="5"/>
      <c r="H1643" s="10"/>
    </row>
    <row r="1644">
      <c r="A1644" s="116" t="s">
        <v>2536</v>
      </c>
      <c r="B1644" s="9"/>
      <c r="C1644" s="9"/>
      <c r="D1644" s="9"/>
      <c r="E1644" s="5"/>
      <c r="F1644" s="5"/>
      <c r="G1644" s="5"/>
      <c r="H1644" s="10"/>
    </row>
    <row r="1645">
      <c r="A1645" s="116" t="s">
        <v>2540</v>
      </c>
      <c r="B1645" s="9"/>
      <c r="C1645" s="9"/>
      <c r="D1645" s="9"/>
      <c r="E1645" s="5"/>
      <c r="F1645" s="5"/>
      <c r="G1645" s="5"/>
      <c r="H1645" s="10"/>
    </row>
    <row r="1646">
      <c r="A1646" s="116" t="s">
        <v>2542</v>
      </c>
      <c r="B1646" s="9"/>
      <c r="C1646" s="9"/>
      <c r="D1646" s="9"/>
      <c r="E1646" s="5"/>
      <c r="F1646" s="5"/>
      <c r="G1646" s="5"/>
      <c r="H1646" s="10"/>
    </row>
    <row r="1647">
      <c r="A1647" s="116">
        <v>187404.0</v>
      </c>
      <c r="B1647" s="9"/>
      <c r="C1647" s="9"/>
      <c r="D1647" s="9"/>
      <c r="E1647" s="5"/>
      <c r="F1647" s="5"/>
      <c r="G1647" s="5"/>
      <c r="H1647" s="10"/>
    </row>
    <row r="1648">
      <c r="A1648" s="116" t="s">
        <v>2545</v>
      </c>
      <c r="B1648" s="9"/>
      <c r="C1648" s="9"/>
      <c r="D1648" s="9"/>
      <c r="E1648" s="5"/>
      <c r="F1648" s="5"/>
      <c r="G1648" s="5"/>
      <c r="H1648" s="10"/>
    </row>
    <row r="1649">
      <c r="A1649" s="116" t="s">
        <v>2549</v>
      </c>
      <c r="B1649" s="9"/>
      <c r="C1649" s="9"/>
      <c r="D1649" s="9"/>
      <c r="E1649" s="5"/>
      <c r="F1649" s="5"/>
      <c r="G1649" s="5"/>
      <c r="H1649" s="10"/>
    </row>
    <row r="1650">
      <c r="A1650" s="116" t="s">
        <v>2551</v>
      </c>
      <c r="B1650" s="9"/>
      <c r="C1650" s="9"/>
      <c r="D1650" s="9"/>
      <c r="E1650" s="5"/>
      <c r="F1650" s="5"/>
      <c r="G1650" s="5"/>
      <c r="H1650" s="10"/>
    </row>
    <row r="1651">
      <c r="A1651" s="116" t="s">
        <v>2553</v>
      </c>
      <c r="B1651" s="9"/>
      <c r="C1651" s="9"/>
      <c r="D1651" s="9"/>
      <c r="E1651" s="5"/>
      <c r="F1651" s="5"/>
      <c r="G1651" s="5"/>
      <c r="H1651" s="10"/>
    </row>
    <row r="1652">
      <c r="A1652" s="116" t="s">
        <v>2555</v>
      </c>
      <c r="B1652" s="9"/>
      <c r="C1652" s="9"/>
      <c r="D1652" s="9"/>
      <c r="E1652" s="5"/>
      <c r="F1652" s="5"/>
      <c r="G1652" s="5"/>
      <c r="H1652" s="10"/>
    </row>
    <row r="1653">
      <c r="A1653" s="116" t="s">
        <v>3103</v>
      </c>
      <c r="B1653" s="9"/>
      <c r="C1653" s="9"/>
      <c r="D1653" s="9"/>
      <c r="E1653" s="5"/>
      <c r="F1653" s="5"/>
      <c r="G1653" s="5"/>
      <c r="H1653" s="10"/>
    </row>
    <row r="1654">
      <c r="A1654" s="116" t="s">
        <v>1827</v>
      </c>
      <c r="B1654" s="9"/>
      <c r="C1654" s="9"/>
      <c r="D1654" s="9"/>
      <c r="E1654" s="5"/>
      <c r="F1654" s="5"/>
      <c r="G1654" s="5"/>
      <c r="H1654" s="10"/>
    </row>
    <row r="1655">
      <c r="A1655" s="116" t="s">
        <v>1825</v>
      </c>
      <c r="B1655" s="9"/>
      <c r="C1655" s="9"/>
      <c r="D1655" s="9"/>
      <c r="E1655" s="5"/>
      <c r="F1655" s="5"/>
      <c r="G1655" s="5"/>
      <c r="H1655" s="10"/>
    </row>
    <row r="1656">
      <c r="A1656" s="116" t="s">
        <v>2563</v>
      </c>
      <c r="B1656" s="9"/>
      <c r="C1656" s="9"/>
      <c r="D1656" s="9"/>
      <c r="E1656" s="5"/>
      <c r="F1656" s="5"/>
      <c r="G1656" s="5"/>
      <c r="H1656" s="10"/>
    </row>
    <row r="1657">
      <c r="A1657" s="116">
        <v>192104.0</v>
      </c>
      <c r="B1657" s="9"/>
      <c r="C1657" s="9"/>
      <c r="D1657" s="9"/>
      <c r="E1657" s="5"/>
      <c r="F1657" s="5"/>
      <c r="G1657" s="5"/>
      <c r="H1657" s="10"/>
    </row>
    <row r="1658">
      <c r="A1658" s="116" t="s">
        <v>2573</v>
      </c>
      <c r="B1658" s="9"/>
      <c r="C1658" s="9"/>
      <c r="D1658" s="9"/>
      <c r="E1658" s="5"/>
      <c r="F1658" s="5"/>
      <c r="G1658" s="5"/>
      <c r="H1658" s="10"/>
    </row>
    <row r="1659">
      <c r="A1659" s="116">
        <v>192155.0</v>
      </c>
      <c r="B1659" s="9"/>
      <c r="C1659" s="9"/>
      <c r="D1659" s="9"/>
      <c r="E1659" s="5"/>
      <c r="F1659" s="5"/>
      <c r="G1659" s="5"/>
      <c r="H1659" s="10"/>
    </row>
    <row r="1660">
      <c r="A1660" s="116" t="s">
        <v>2580</v>
      </c>
      <c r="B1660" s="9"/>
      <c r="C1660" s="9"/>
      <c r="D1660" s="9"/>
      <c r="E1660" s="5"/>
      <c r="F1660" s="5"/>
      <c r="G1660" s="5"/>
      <c r="H1660" s="10"/>
    </row>
    <row r="1661">
      <c r="A1661" s="116" t="s">
        <v>2583</v>
      </c>
      <c r="B1661" s="9"/>
      <c r="C1661" s="9"/>
      <c r="D1661" s="9"/>
      <c r="E1661" s="5"/>
      <c r="F1661" s="5"/>
      <c r="G1661" s="5"/>
      <c r="H1661" s="10"/>
    </row>
    <row r="1662">
      <c r="A1662" s="116" t="s">
        <v>2585</v>
      </c>
      <c r="B1662" s="9"/>
      <c r="C1662" s="9"/>
      <c r="D1662" s="9"/>
      <c r="E1662" s="5"/>
      <c r="F1662" s="5"/>
      <c r="G1662" s="5"/>
      <c r="H1662" s="10"/>
    </row>
    <row r="1663">
      <c r="A1663" s="116" t="s">
        <v>3110</v>
      </c>
      <c r="B1663" s="9"/>
      <c r="C1663" s="9"/>
      <c r="D1663" s="9"/>
      <c r="E1663" s="5"/>
      <c r="F1663" s="5"/>
      <c r="G1663" s="5"/>
      <c r="H1663" s="10"/>
    </row>
    <row r="1664">
      <c r="A1664" s="116" t="s">
        <v>2587</v>
      </c>
      <c r="B1664" s="9"/>
      <c r="C1664" s="9"/>
      <c r="D1664" s="9"/>
      <c r="E1664" s="5"/>
      <c r="F1664" s="5"/>
      <c r="G1664" s="5"/>
      <c r="H1664" s="10"/>
    </row>
    <row r="1665">
      <c r="A1665" s="116" t="s">
        <v>3112</v>
      </c>
      <c r="B1665" s="9"/>
      <c r="C1665" s="9"/>
      <c r="D1665" s="9"/>
      <c r="E1665" s="5"/>
      <c r="F1665" s="5"/>
      <c r="G1665" s="5"/>
      <c r="H1665" s="10"/>
    </row>
    <row r="1666">
      <c r="A1666" s="116">
        <v>193332.0</v>
      </c>
      <c r="B1666" s="9"/>
      <c r="C1666" s="9"/>
      <c r="D1666" s="9"/>
      <c r="E1666" s="5"/>
      <c r="F1666" s="5"/>
      <c r="G1666" s="5"/>
      <c r="H1666" s="10"/>
    </row>
    <row r="1667">
      <c r="A1667" s="116">
        <v>1966041.0</v>
      </c>
      <c r="B1667" s="9"/>
      <c r="C1667" s="9"/>
      <c r="D1667" s="9"/>
      <c r="E1667" s="5"/>
      <c r="F1667" s="5"/>
      <c r="G1667" s="5"/>
      <c r="H1667" s="10"/>
    </row>
    <row r="1668">
      <c r="A1668" s="116" t="s">
        <v>2600</v>
      </c>
      <c r="B1668" s="9"/>
      <c r="C1668" s="9"/>
      <c r="D1668" s="9"/>
      <c r="E1668" s="5"/>
      <c r="F1668" s="5"/>
      <c r="G1668" s="5"/>
      <c r="H1668" s="10"/>
    </row>
    <row r="1669">
      <c r="A1669" s="116" t="s">
        <v>2602</v>
      </c>
      <c r="B1669" s="9"/>
      <c r="C1669" s="9"/>
      <c r="D1669" s="9"/>
      <c r="E1669" s="5"/>
      <c r="F1669" s="5"/>
      <c r="G1669" s="5"/>
      <c r="H1669" s="10"/>
    </row>
    <row r="1670">
      <c r="A1670" s="116">
        <v>196655.0</v>
      </c>
      <c r="B1670" s="9"/>
      <c r="C1670" s="9"/>
      <c r="D1670" s="9"/>
      <c r="E1670" s="5"/>
      <c r="F1670" s="5"/>
      <c r="G1670" s="5"/>
      <c r="H1670" s="10"/>
    </row>
    <row r="1671">
      <c r="A1671" s="116">
        <v>197504.0</v>
      </c>
      <c r="B1671" s="9"/>
      <c r="C1671" s="9"/>
      <c r="D1671" s="9"/>
      <c r="E1671" s="5"/>
      <c r="F1671" s="5"/>
      <c r="G1671" s="5"/>
      <c r="H1671" s="10"/>
    </row>
    <row r="1672">
      <c r="A1672" s="116" t="s">
        <v>2605</v>
      </c>
      <c r="B1672" s="9"/>
      <c r="C1672" s="9"/>
      <c r="D1672" s="9"/>
      <c r="E1672" s="5"/>
      <c r="F1672" s="5"/>
      <c r="G1672" s="5"/>
      <c r="H1672" s="10"/>
    </row>
    <row r="1673">
      <c r="A1673" s="116">
        <v>197704.0</v>
      </c>
      <c r="B1673" s="9"/>
      <c r="C1673" s="9"/>
      <c r="D1673" s="9"/>
      <c r="E1673" s="5"/>
      <c r="F1673" s="5"/>
      <c r="G1673" s="5"/>
      <c r="H1673" s="10"/>
    </row>
    <row r="1674">
      <c r="A1674" s="116">
        <v>198732.0</v>
      </c>
      <c r="B1674" s="9"/>
      <c r="C1674" s="9"/>
      <c r="D1674" s="9"/>
      <c r="E1674" s="5"/>
      <c r="F1674" s="5"/>
      <c r="G1674" s="5"/>
      <c r="H1674" s="10"/>
    </row>
    <row r="1675">
      <c r="A1675" s="116" t="s">
        <v>3116</v>
      </c>
      <c r="B1675" s="9"/>
      <c r="C1675" s="9"/>
      <c r="D1675" s="9"/>
      <c r="E1675" s="5"/>
      <c r="F1675" s="5"/>
      <c r="G1675" s="5"/>
      <c r="H1675" s="10"/>
    </row>
    <row r="1676">
      <c r="A1676" s="116" t="s">
        <v>2620</v>
      </c>
      <c r="B1676" s="9"/>
      <c r="C1676" s="9"/>
      <c r="D1676" s="9"/>
      <c r="E1676" s="5"/>
      <c r="F1676" s="5"/>
      <c r="G1676" s="5"/>
      <c r="H1676" s="10"/>
    </row>
    <row r="1677">
      <c r="A1677" s="116" t="s">
        <v>2625</v>
      </c>
      <c r="B1677" s="9"/>
      <c r="C1677" s="9"/>
      <c r="D1677" s="9"/>
      <c r="E1677" s="5"/>
      <c r="F1677" s="5"/>
      <c r="G1677" s="5"/>
      <c r="H1677" s="10"/>
    </row>
    <row r="1678">
      <c r="A1678" s="116" t="s">
        <v>2628</v>
      </c>
      <c r="B1678" s="9"/>
      <c r="C1678" s="9"/>
      <c r="D1678" s="9"/>
      <c r="E1678" s="5"/>
      <c r="F1678" s="5"/>
      <c r="G1678" s="5"/>
      <c r="H1678" s="10"/>
    </row>
    <row r="1679">
      <c r="A1679" s="116" t="s">
        <v>2630</v>
      </c>
      <c r="B1679" s="9"/>
      <c r="C1679" s="9"/>
      <c r="D1679" s="9"/>
      <c r="E1679" s="5"/>
      <c r="F1679" s="5"/>
      <c r="G1679" s="5"/>
      <c r="H1679" s="10"/>
    </row>
    <row r="1680">
      <c r="A1680" s="116" t="s">
        <v>2632</v>
      </c>
      <c r="B1680" s="9"/>
      <c r="C1680" s="9"/>
      <c r="D1680" s="9"/>
      <c r="E1680" s="5"/>
      <c r="F1680" s="5"/>
      <c r="G1680" s="5"/>
      <c r="H1680" s="10"/>
    </row>
    <row r="1681">
      <c r="A1681" s="116" t="s">
        <v>2637</v>
      </c>
      <c r="B1681" s="9"/>
      <c r="C1681" s="9"/>
      <c r="D1681" s="9"/>
      <c r="E1681" s="5"/>
      <c r="F1681" s="5"/>
      <c r="G1681" s="5"/>
      <c r="H1681" s="10"/>
    </row>
    <row r="1682">
      <c r="A1682" s="116" t="s">
        <v>2639</v>
      </c>
      <c r="B1682" s="9"/>
      <c r="C1682" s="9"/>
      <c r="D1682" s="9"/>
      <c r="E1682" s="5"/>
      <c r="F1682" s="5"/>
      <c r="G1682" s="5"/>
      <c r="H1682" s="10"/>
    </row>
    <row r="1683">
      <c r="A1683" s="116" t="s">
        <v>2643</v>
      </c>
      <c r="B1683" s="9"/>
      <c r="C1683" s="9"/>
      <c r="D1683" s="9"/>
      <c r="E1683" s="5"/>
      <c r="F1683" s="5"/>
      <c r="G1683" s="5"/>
      <c r="H1683" s="10"/>
    </row>
    <row r="1684">
      <c r="A1684" s="116" t="s">
        <v>2645</v>
      </c>
      <c r="B1684" s="9"/>
      <c r="C1684" s="9"/>
      <c r="D1684" s="9"/>
      <c r="E1684" s="5"/>
      <c r="F1684" s="5"/>
      <c r="G1684" s="5"/>
      <c r="H1684" s="10"/>
    </row>
    <row r="1685">
      <c r="A1685" s="116" t="s">
        <v>2657</v>
      </c>
      <c r="B1685" s="9"/>
      <c r="C1685" s="9"/>
      <c r="D1685" s="9"/>
      <c r="E1685" s="5"/>
      <c r="F1685" s="5"/>
      <c r="G1685" s="5"/>
      <c r="H1685" s="10"/>
    </row>
    <row r="1686">
      <c r="A1686" s="116" t="s">
        <v>2662</v>
      </c>
      <c r="B1686" s="9"/>
      <c r="C1686" s="9"/>
      <c r="D1686" s="9"/>
      <c r="E1686" s="5"/>
      <c r="F1686" s="5"/>
      <c r="G1686" s="5"/>
      <c r="H1686" s="10"/>
    </row>
    <row r="1687">
      <c r="A1687" s="116" t="s">
        <v>2672</v>
      </c>
      <c r="B1687" s="9"/>
      <c r="C1687" s="9"/>
      <c r="D1687" s="9"/>
      <c r="E1687" s="5"/>
      <c r="F1687" s="5"/>
      <c r="G1687" s="5"/>
      <c r="H1687" s="10"/>
    </row>
    <row r="1688">
      <c r="A1688" s="116" t="s">
        <v>2676</v>
      </c>
      <c r="B1688" s="9"/>
      <c r="C1688" s="9"/>
      <c r="D1688" s="9"/>
      <c r="E1688" s="5"/>
      <c r="F1688" s="5"/>
      <c r="G1688" s="5"/>
      <c r="H1688" s="10"/>
    </row>
    <row r="1689">
      <c r="A1689" s="116" t="s">
        <v>2678</v>
      </c>
      <c r="B1689" s="9"/>
      <c r="C1689" s="9"/>
      <c r="D1689" s="9"/>
      <c r="E1689" s="5"/>
      <c r="F1689" s="5"/>
      <c r="G1689" s="5"/>
      <c r="H1689" s="10"/>
    </row>
    <row r="1690">
      <c r="A1690" s="116" t="s">
        <v>2689</v>
      </c>
      <c r="B1690" s="9"/>
      <c r="C1690" s="9"/>
      <c r="D1690" s="9"/>
      <c r="E1690" s="5"/>
      <c r="F1690" s="5"/>
      <c r="G1690" s="5"/>
      <c r="H1690" s="10"/>
    </row>
    <row r="1691">
      <c r="A1691" s="116" t="s">
        <v>2691</v>
      </c>
      <c r="B1691" s="9"/>
      <c r="C1691" s="9"/>
      <c r="D1691" s="9"/>
      <c r="E1691" s="5"/>
      <c r="F1691" s="5"/>
      <c r="G1691" s="5"/>
      <c r="H1691" s="10"/>
    </row>
    <row r="1692">
      <c r="A1692" s="116" t="s">
        <v>2693</v>
      </c>
      <c r="B1692" s="9"/>
      <c r="C1692" s="9"/>
      <c r="D1692" s="9"/>
      <c r="E1692" s="5"/>
      <c r="F1692" s="5"/>
      <c r="G1692" s="5"/>
      <c r="H1692" s="10"/>
    </row>
    <row r="1693">
      <c r="A1693" s="116" t="s">
        <v>2703</v>
      </c>
      <c r="B1693" s="9"/>
      <c r="C1693" s="9"/>
      <c r="D1693" s="9"/>
      <c r="E1693" s="5"/>
      <c r="F1693" s="5"/>
      <c r="G1693" s="5"/>
      <c r="H1693" s="10"/>
    </row>
    <row r="1694">
      <c r="A1694" s="116" t="s">
        <v>2705</v>
      </c>
      <c r="B1694" s="9"/>
      <c r="C1694" s="9"/>
      <c r="D1694" s="9"/>
      <c r="E1694" s="5"/>
      <c r="F1694" s="5"/>
      <c r="G1694" s="5"/>
      <c r="H1694" s="10"/>
    </row>
    <row r="1695">
      <c r="A1695" s="116" t="s">
        <v>3121</v>
      </c>
      <c r="B1695" s="9"/>
      <c r="C1695" s="9"/>
      <c r="D1695" s="9"/>
      <c r="E1695" s="5"/>
      <c r="F1695" s="5"/>
      <c r="G1695" s="5"/>
      <c r="H1695" s="10"/>
    </row>
    <row r="1696">
      <c r="A1696" s="116" t="s">
        <v>2717</v>
      </c>
      <c r="B1696" s="9"/>
      <c r="C1696" s="9"/>
      <c r="D1696" s="9"/>
      <c r="E1696" s="5"/>
      <c r="F1696" s="5"/>
      <c r="G1696" s="5"/>
      <c r="H1696" s="10"/>
    </row>
    <row r="1697">
      <c r="A1697" s="116" t="s">
        <v>2734</v>
      </c>
      <c r="B1697" s="9"/>
      <c r="C1697" s="9"/>
      <c r="D1697" s="9"/>
      <c r="E1697" s="5"/>
      <c r="F1697" s="5"/>
      <c r="G1697" s="5"/>
      <c r="H1697" s="10"/>
    </row>
    <row r="1698">
      <c r="A1698" s="116" t="s">
        <v>2740</v>
      </c>
      <c r="B1698" s="9"/>
      <c r="C1698" s="9"/>
      <c r="D1698" s="9"/>
      <c r="E1698" s="5"/>
      <c r="F1698" s="5"/>
      <c r="G1698" s="5"/>
      <c r="H1698" s="10"/>
    </row>
    <row r="1699">
      <c r="A1699" s="116" t="s">
        <v>2742</v>
      </c>
      <c r="B1699" s="9"/>
      <c r="C1699" s="9"/>
      <c r="D1699" s="9"/>
      <c r="E1699" s="5"/>
      <c r="F1699" s="5"/>
      <c r="G1699" s="5"/>
      <c r="H1699" s="10"/>
    </row>
    <row r="1700">
      <c r="A1700" s="116" t="s">
        <v>2750</v>
      </c>
      <c r="B1700" s="9"/>
      <c r="C1700" s="9"/>
      <c r="D1700" s="9"/>
      <c r="E1700" s="5"/>
      <c r="F1700" s="5"/>
      <c r="G1700" s="5"/>
      <c r="H1700" s="10"/>
    </row>
    <row r="1701">
      <c r="A1701" s="116" t="s">
        <v>2756</v>
      </c>
      <c r="B1701" s="9"/>
      <c r="C1701" s="9"/>
      <c r="D1701" s="9"/>
      <c r="E1701" s="5"/>
      <c r="F1701" s="5"/>
      <c r="G1701" s="5"/>
      <c r="H1701" s="10"/>
    </row>
    <row r="1702">
      <c r="A1702" s="116" t="s">
        <v>2758</v>
      </c>
      <c r="B1702" s="9"/>
      <c r="C1702" s="9"/>
      <c r="D1702" s="9"/>
      <c r="E1702" s="5"/>
      <c r="F1702" s="5"/>
      <c r="G1702" s="5"/>
      <c r="H1702" s="10"/>
    </row>
    <row r="1703">
      <c r="A1703" s="116" t="s">
        <v>2762</v>
      </c>
      <c r="B1703" s="9"/>
      <c r="C1703" s="9"/>
      <c r="D1703" s="9"/>
      <c r="E1703" s="5"/>
      <c r="F1703" s="5"/>
      <c r="G1703" s="5"/>
      <c r="H1703" s="10"/>
    </row>
    <row r="1704">
      <c r="A1704" s="116" t="s">
        <v>2764</v>
      </c>
      <c r="B1704" s="9"/>
      <c r="C1704" s="9"/>
      <c r="D1704" s="9"/>
      <c r="E1704" s="5"/>
      <c r="F1704" s="5"/>
      <c r="G1704" s="5"/>
      <c r="H1704" s="10"/>
    </row>
    <row r="1705">
      <c r="A1705" s="116" t="s">
        <v>2766</v>
      </c>
      <c r="B1705" s="9"/>
      <c r="C1705" s="9"/>
      <c r="D1705" s="9"/>
      <c r="E1705" s="5"/>
      <c r="F1705" s="5"/>
      <c r="G1705" s="5"/>
      <c r="H1705" s="10"/>
    </row>
    <row r="1706">
      <c r="A1706" s="116" t="s">
        <v>2770</v>
      </c>
      <c r="B1706" s="9"/>
      <c r="C1706" s="9"/>
      <c r="D1706" s="9"/>
      <c r="E1706" s="5"/>
      <c r="F1706" s="5"/>
      <c r="G1706" s="5"/>
      <c r="H1706" s="10"/>
    </row>
    <row r="1707">
      <c r="A1707" s="116" t="s">
        <v>2772</v>
      </c>
      <c r="B1707" s="9"/>
      <c r="C1707" s="9"/>
      <c r="D1707" s="9"/>
      <c r="E1707" s="5"/>
      <c r="F1707" s="5"/>
      <c r="G1707" s="5"/>
      <c r="H1707" s="10"/>
    </row>
    <row r="1708">
      <c r="A1708" s="116" t="s">
        <v>2776</v>
      </c>
      <c r="B1708" s="9"/>
      <c r="C1708" s="9"/>
      <c r="D1708" s="9"/>
      <c r="E1708" s="5"/>
      <c r="F1708" s="5"/>
      <c r="G1708" s="5"/>
      <c r="H1708" s="10"/>
    </row>
    <row r="1709">
      <c r="A1709" s="116" t="s">
        <v>2780</v>
      </c>
      <c r="B1709" s="9"/>
      <c r="C1709" s="9"/>
      <c r="D1709" s="9"/>
      <c r="E1709" s="5"/>
      <c r="F1709" s="5"/>
      <c r="G1709" s="5"/>
      <c r="H1709" s="10"/>
    </row>
    <row r="1710">
      <c r="A1710" s="116" t="s">
        <v>2786</v>
      </c>
      <c r="B1710" s="9"/>
      <c r="C1710" s="9"/>
      <c r="D1710" s="9"/>
      <c r="E1710" s="5"/>
      <c r="F1710" s="5"/>
      <c r="G1710" s="5"/>
      <c r="H1710" s="10"/>
    </row>
    <row r="1711">
      <c r="A1711" s="116" t="s">
        <v>2797</v>
      </c>
      <c r="B1711" s="9"/>
      <c r="C1711" s="9"/>
      <c r="D1711" s="9"/>
      <c r="E1711" s="5"/>
      <c r="F1711" s="5"/>
      <c r="G1711" s="5"/>
      <c r="H1711" s="10"/>
    </row>
    <row r="1712">
      <c r="A1712" s="116" t="s">
        <v>2801</v>
      </c>
      <c r="B1712" s="9"/>
      <c r="C1712" s="9"/>
      <c r="D1712" s="9"/>
      <c r="E1712" s="5"/>
      <c r="F1712" s="5"/>
      <c r="G1712" s="5"/>
      <c r="H1712" s="10"/>
    </row>
    <row r="1713">
      <c r="A1713" s="116" t="s">
        <v>2805</v>
      </c>
      <c r="B1713" s="9"/>
      <c r="C1713" s="9"/>
      <c r="D1713" s="9"/>
      <c r="E1713" s="5"/>
      <c r="F1713" s="5"/>
      <c r="G1713" s="5"/>
      <c r="H1713" s="10"/>
    </row>
    <row r="1714">
      <c r="A1714" s="116" t="s">
        <v>2811</v>
      </c>
      <c r="B1714" s="9"/>
      <c r="C1714" s="9"/>
      <c r="D1714" s="9"/>
      <c r="E1714" s="5"/>
      <c r="F1714" s="5"/>
      <c r="G1714" s="5"/>
      <c r="H1714" s="10"/>
    </row>
    <row r="1715">
      <c r="A1715" s="116" t="s">
        <v>2813</v>
      </c>
      <c r="B1715" s="9"/>
      <c r="C1715" s="9"/>
      <c r="D1715" s="9"/>
      <c r="E1715" s="5"/>
      <c r="F1715" s="5"/>
      <c r="G1715" s="5"/>
      <c r="H1715" s="10"/>
    </row>
    <row r="1716">
      <c r="A1716" s="116" t="s">
        <v>2815</v>
      </c>
      <c r="B1716" s="9"/>
      <c r="C1716" s="9"/>
      <c r="D1716" s="9"/>
      <c r="E1716" s="5"/>
      <c r="F1716" s="5"/>
      <c r="G1716" s="5"/>
      <c r="H1716" s="10"/>
    </row>
    <row r="1717">
      <c r="A1717" s="116" t="s">
        <v>2827</v>
      </c>
      <c r="B1717" s="9"/>
      <c r="C1717" s="9"/>
      <c r="D1717" s="9"/>
      <c r="E1717" s="5"/>
      <c r="F1717" s="5"/>
      <c r="G1717" s="5"/>
      <c r="H1717" s="10"/>
    </row>
    <row r="1718">
      <c r="A1718" s="116" t="s">
        <v>2839</v>
      </c>
      <c r="B1718" s="9"/>
      <c r="C1718" s="9"/>
      <c r="D1718" s="9"/>
      <c r="E1718" s="5"/>
      <c r="F1718" s="5"/>
      <c r="G1718" s="5"/>
      <c r="H1718" s="10"/>
    </row>
    <row r="1719">
      <c r="A1719" s="116" t="s">
        <v>2843</v>
      </c>
      <c r="B1719" s="9"/>
      <c r="C1719" s="9"/>
      <c r="D1719" s="9"/>
      <c r="E1719" s="5"/>
      <c r="F1719" s="5"/>
      <c r="G1719" s="5"/>
      <c r="H1719" s="10"/>
    </row>
    <row r="1720">
      <c r="A1720" s="116" t="s">
        <v>2858</v>
      </c>
      <c r="B1720" s="9"/>
      <c r="C1720" s="9"/>
      <c r="D1720" s="9"/>
      <c r="E1720" s="5"/>
      <c r="F1720" s="5"/>
      <c r="G1720" s="5"/>
      <c r="H1720" s="10"/>
    </row>
    <row r="1721">
      <c r="A1721" s="116" t="s">
        <v>2841</v>
      </c>
      <c r="B1721" s="9"/>
      <c r="C1721" s="9"/>
      <c r="D1721" s="9"/>
      <c r="E1721" s="5"/>
      <c r="F1721" s="5"/>
      <c r="G1721" s="5"/>
      <c r="H1721" s="10"/>
    </row>
    <row r="1722">
      <c r="A1722" s="116">
        <v>282904.0</v>
      </c>
      <c r="B1722" s="9"/>
      <c r="C1722" s="9"/>
      <c r="D1722" s="9"/>
      <c r="E1722" s="5"/>
      <c r="F1722" s="5"/>
      <c r="G1722" s="5"/>
      <c r="H1722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46024.0</v>
      </c>
      <c r="J1" s="124"/>
      <c r="K1" s="125"/>
      <c r="L1" s="125"/>
      <c r="M1" s="126"/>
      <c r="N1" s="127"/>
      <c r="O1" s="126"/>
      <c r="P1" s="127"/>
      <c r="Q1" s="128">
        <f>R1</f>
        <v>14.2284827</v>
      </c>
      <c r="R1" s="129">
        <f>SUM(Q14+Q23+Q32+Q38+Q48+Q54+Q61)</f>
        <v>14.2284827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46023</v>
      </c>
      <c r="AE1" s="132"/>
      <c r="AF1" s="133"/>
      <c r="AG1" s="134">
        <f>I1</f>
        <v>46024</v>
      </c>
      <c r="AH1" s="135"/>
      <c r="AI1" s="136">
        <f>SUM(AD4,AG4)</f>
        <v>8280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1870</v>
      </c>
      <c r="AE3" s="160">
        <f>AE4/5</f>
        <v>2.740504631</v>
      </c>
      <c r="AF3" s="161"/>
      <c r="AG3" s="159">
        <f>AG4/4</f>
        <v>200</v>
      </c>
      <c r="AH3" s="160">
        <f>AH4/5</f>
        <v>0.8197934115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7480</v>
      </c>
      <c r="AE4" s="172">
        <f t="shared" si="1"/>
        <v>13.70252316</v>
      </c>
      <c r="AF4" s="135"/>
      <c r="AG4" s="171">
        <f t="shared" ref="AG4:AH4" si="2">SUM(AG7:AG63)</f>
        <v>800</v>
      </c>
      <c r="AH4" s="160">
        <f t="shared" si="2"/>
        <v>4.098967058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HI SUDS PLUS DISH SOAP;4/1 CS</v>
      </c>
      <c r="C7" s="189">
        <v>1.830049E7</v>
      </c>
      <c r="D7" s="190">
        <v>1200.0</v>
      </c>
      <c r="E7" s="191">
        <f>iferror(vlookup(C7,Source!$A$10:$O$1488,2,0),"-")</f>
        <v>183002</v>
      </c>
      <c r="F7" s="191" t="str">
        <f>iferror(vlookup(C7,Source!$A$10:$O$1488,12,0),"-")</f>
        <v>INNOUT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5040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120901</v>
      </c>
      <c r="N7" s="191">
        <f>iferror(vlookup(C7,Source!$A$10:$O$1488,15,0),"-")</f>
        <v>713006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6.805678793</v>
      </c>
      <c r="R7" s="131"/>
      <c r="S7" s="131"/>
      <c r="T7" s="131"/>
      <c r="U7" s="196">
        <f>IF(Q7=0,14,SUM(5)+SUM(Q7))</f>
        <v>11.80567879</v>
      </c>
      <c r="V7" s="197" t="str">
        <f>IFERROR(VLOOKUP(E7,WIP!$A$1:$S$1478,6,0),"-")</f>
        <v>Dish Soap</v>
      </c>
      <c r="W7" s="197" t="str">
        <f>IFERROR(VLOOKUP(E7,WIP!$A$1:$M$1478,12,0),"-")</f>
        <v>Blue</v>
      </c>
      <c r="X7" s="197" t="str">
        <f>IFERROR(VLOOKUP(E7,WIP!$A$1:$M$1478,13,0),"-")</f>
        <v>Floral</v>
      </c>
      <c r="Y7" s="197">
        <f t="shared" ref="Y7:Y60" si="8">E7</f>
        <v>183002</v>
      </c>
      <c r="Z7" s="197" t="str">
        <f>IFERROR(VLOOKUP(E7,WIP!$A$1:$K$1478,2,0),"-")</f>
        <v>HI SUDS PLUS DISH SOAP BULK</v>
      </c>
      <c r="AA7" s="197">
        <f>IFERROR(VLOOKUP(C7,Pack!$A$5:$G$1997,3,FALSE),"-")</f>
        <v>9877</v>
      </c>
      <c r="AB7" s="197">
        <f>IFERROR(VLOOKUP(E7,WIP!$A$1:$K$1478,11,0),"-")</f>
        <v>598.8135593</v>
      </c>
      <c r="AC7" s="198" t="str">
        <f>IFERROR(VLOOKUP(E7,WIP!$A$1:$K$1478,7,0),"-")</f>
        <v>Min 900gl</v>
      </c>
      <c r="AD7" s="172">
        <f t="shared" ref="AD7:AD22" si="9">IF(U7&lt;13,J7,0)</f>
        <v>5040</v>
      </c>
      <c r="AE7" s="172">
        <f t="shared" ref="AE7:AE61" si="10">IFERROR(AD7/AB7,"-")</f>
        <v>8.41664308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12.30567879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12.80567879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13.30567879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13.80567879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14.30567879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14.80567879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6.805678793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17.19432121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SAFER C. #551 FOAMIN;4/1GL CS</v>
      </c>
      <c r="C18" s="192">
        <v>184404.0</v>
      </c>
      <c r="D18" s="234">
        <v>96.0</v>
      </c>
      <c r="E18" s="242">
        <f>iferror(vlookup(C18,Source!$A$10:$O$1488,2,0),"-")</f>
        <v>184401</v>
      </c>
      <c r="F18" s="242" t="str">
        <f>iferror(vlookup(C18,Source!$A$10:$O$1488,12,0),"-")</f>
        <v>MTX</v>
      </c>
      <c r="G18" s="192" t="str">
        <f t="shared" si="14"/>
        <v>BOX LABEL</v>
      </c>
      <c r="H18" s="191" t="str">
        <f>iferror(vlookup(C18,Source!$A$10:$O$1488,11,0),"-")</f>
        <v>B</v>
      </c>
      <c r="I18" s="191">
        <f>iferror(vlookup(C18,Source!$A$10:$O$1488,7,0),"-")</f>
        <v>0</v>
      </c>
      <c r="J18" s="192">
        <f>IFERROR(_xlfn.FLOOR.MATH(VLOOKUP(C18, Conversion!$A$1:$G$1483,7,0)*D18*1.05,10),"-")</f>
        <v>400</v>
      </c>
      <c r="K18" s="191">
        <f t="shared" si="15"/>
        <v>0</v>
      </c>
      <c r="L18" s="243">
        <f t="shared" si="16"/>
        <v>96</v>
      </c>
      <c r="M18" s="191">
        <f>iferror(vlookup(C18,Source!$A$10:$O$1488,14,0),"-")</f>
        <v>712310</v>
      </c>
      <c r="N18" s="191" t="str">
        <f>iferror(vlookup(C18,Source!$A$10:$O$1488,15,0),"-")</f>
        <v/>
      </c>
      <c r="O18" s="193">
        <f>iferror(vlookup(C18,Source!$A$10:$O$1488,5,0),0)</f>
        <v>1352.4</v>
      </c>
      <c r="P18" s="194">
        <f t="shared" si="17"/>
        <v>208.0615385</v>
      </c>
      <c r="Q18" s="195">
        <f t="shared" si="18"/>
        <v>0.4614019521</v>
      </c>
      <c r="R18" s="131"/>
      <c r="S18" s="131"/>
      <c r="T18" s="131"/>
      <c r="U18" s="241">
        <f t="shared" ref="U18:U23" si="19">SUM(0.5,Q18)+SUM(U17)</f>
        <v>14.96140195</v>
      </c>
      <c r="V18" s="197" t="str">
        <f>IFERROR(VLOOKUP(E18,WIP!$A$1:$S$1478,6,0),"-")</f>
        <v>Liq Hnd Soap</v>
      </c>
      <c r="W18" s="197" t="str">
        <f>IFERROR(VLOOKUP(E18,WIP!$A$1:$M$1478,12,0),"-")</f>
        <v>Green</v>
      </c>
      <c r="X18" s="197" t="str">
        <f>IFERROR(VLOOKUP(E18,WIP!$A$1:$M$1478,13,0),"-")</f>
        <v>Floral</v>
      </c>
      <c r="Y18" s="197">
        <f t="shared" si="8"/>
        <v>184401</v>
      </c>
      <c r="Z18" s="197" t="str">
        <f>IFERROR(VLOOKUP(E18,WIP!$A$1:$K$1478,2,0),"-")</f>
        <v>SAFER C. #551 FOAMING BULK</v>
      </c>
      <c r="AA18" s="197">
        <f>IFERROR(VLOOKUP(C18,Pack!$A$5:$G$1997,3,FALSE),"-")</f>
        <v>9919</v>
      </c>
      <c r="AB18" s="197">
        <f>IFERROR(VLOOKUP(E18,WIP!$A$1:$K$1478,11,0),"-")</f>
        <v>125.2173913</v>
      </c>
      <c r="AC18" s="198" t="str">
        <f>IFERROR(VLOOKUP(E18,WIP!$A$1:$K$1478,7,0),"-")</f>
        <v>-</v>
      </c>
      <c r="AD18" s="172">
        <f t="shared" si="9"/>
        <v>0</v>
      </c>
      <c r="AE18" s="172">
        <f t="shared" si="10"/>
        <v>0</v>
      </c>
      <c r="AF18" s="145"/>
      <c r="AG18" s="172">
        <f t="shared" si="11"/>
        <v>400</v>
      </c>
      <c r="AH18" s="172">
        <f t="shared" si="12"/>
        <v>3.194444445</v>
      </c>
      <c r="AI18" s="132"/>
      <c r="AJ18" s="132"/>
    </row>
    <row r="19">
      <c r="A19" s="199" t="s">
        <v>3880</v>
      </c>
      <c r="B19" s="188" t="str">
        <f>iferror(vlookup(C19,Source!$A$10:$O$1488,3,0),"-")</f>
        <v>GLIMMER ALL PURP.CLN;4/1 GAL</v>
      </c>
      <c r="C19" s="204">
        <v>121404.0</v>
      </c>
      <c r="D19" s="244">
        <v>96.0</v>
      </c>
      <c r="E19" s="242">
        <f>iferror(vlookup(C19,Source!$A$10:$O$1488,2,0),"-")</f>
        <v>121401</v>
      </c>
      <c r="F19" s="242" t="str">
        <f>iferror(vlookup(C19,Source!$A$10:$O$1488,12,0),"-")</f>
        <v>MTX</v>
      </c>
      <c r="G19" s="192" t="str">
        <f t="shared" si="14"/>
        <v>BOX LABEL</v>
      </c>
      <c r="H19" s="191" t="str">
        <f>iferror(vlookup(C19,Source!$A$10:$O$1488,11,0),"-")</f>
        <v>B</v>
      </c>
      <c r="I19" s="191">
        <f>iferror(vlookup(C19,Source!$A$10:$O$1488,7,0),"-")</f>
        <v>0</v>
      </c>
      <c r="J19" s="192">
        <f>IFERROR(_xlfn.FLOOR.MATH(VLOOKUP(C19, Conversion!$A$1:$G$1483,7,0)*D19*1.05,10),"-")</f>
        <v>400</v>
      </c>
      <c r="K19" s="191">
        <f t="shared" si="15"/>
        <v>0</v>
      </c>
      <c r="L19" s="243">
        <f t="shared" si="16"/>
        <v>96</v>
      </c>
      <c r="M19" s="191">
        <f>iferror(vlookup(C19,Source!$A$10:$O$1488,14,0),"-")</f>
        <v>712402</v>
      </c>
      <c r="N19" s="191" t="str">
        <f>iferror(vlookup(C19,Source!$A$10:$O$1488,15,0),"-")</f>
        <v/>
      </c>
      <c r="O19" s="193">
        <f>iferror(vlookup(C19,Source!$A$10:$O$1488,5,0),0)</f>
        <v>1352.4</v>
      </c>
      <c r="P19" s="194">
        <f t="shared" si="17"/>
        <v>208.0615385</v>
      </c>
      <c r="Q19" s="195">
        <f t="shared" si="18"/>
        <v>0.4614019521</v>
      </c>
      <c r="R19" s="131"/>
      <c r="S19" s="131"/>
      <c r="T19" s="131"/>
      <c r="U19" s="241">
        <f t="shared" si="19"/>
        <v>15.9228039</v>
      </c>
      <c r="V19" s="197" t="str">
        <f>IFERROR(VLOOKUP(E19,WIP!$A$1:$S$1478,6,0),"-")</f>
        <v>G.P. Cleaner</v>
      </c>
      <c r="W19" s="197" t="str">
        <f>IFERROR(VLOOKUP(E19,WIP!$A$1:$M$1478,12,0),"-")</f>
        <v>Purple</v>
      </c>
      <c r="X19" s="197" t="str">
        <f>IFERROR(VLOOKUP(E19,WIP!$A$1:$M$1478,13,0),"-")</f>
        <v>Lavender</v>
      </c>
      <c r="Y19" s="197">
        <f t="shared" si="8"/>
        <v>121401</v>
      </c>
      <c r="Z19" s="197" t="str">
        <f>IFERROR(VLOOKUP(E19,WIP!$A$1:$K$1478,2,0),"-")</f>
        <v>GLIMMER</v>
      </c>
      <c r="AA19" s="197">
        <f>IFERROR(VLOOKUP(C19,Pack!$A$5:$G$1997,3,FALSE),"-")</f>
        <v>9919</v>
      </c>
      <c r="AB19" s="197">
        <f>IFERROR(VLOOKUP(E19,WIP!$A$1:$K$1478,11,0),"-")</f>
        <v>442.2222222</v>
      </c>
      <c r="AC19" s="198" t="str">
        <f>IFERROR(VLOOKUP(E19,WIP!$A$1:$K$1478,7,0),"-")</f>
        <v>-</v>
      </c>
      <c r="AD19" s="172">
        <f t="shared" si="9"/>
        <v>0</v>
      </c>
      <c r="AE19" s="172">
        <f t="shared" si="10"/>
        <v>0</v>
      </c>
      <c r="AF19" s="145"/>
      <c r="AG19" s="172">
        <f t="shared" si="11"/>
        <v>400</v>
      </c>
      <c r="AH19" s="172">
        <f t="shared" si="12"/>
        <v>0.9045226131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16.4228039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16.9228039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17.4228039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0.9228039042</v>
      </c>
      <c r="R23" s="131"/>
      <c r="S23" s="131"/>
      <c r="T23" s="131"/>
      <c r="U23" s="241">
        <f t="shared" si="19"/>
        <v>18.84560781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23.0771961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68"/>
      <c r="D57" s="259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3840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46024.0</v>
      </c>
      <c r="J1" s="124"/>
      <c r="K1" s="125"/>
      <c r="L1" s="125"/>
      <c r="M1" s="126"/>
      <c r="N1" s="127"/>
      <c r="O1" s="126"/>
      <c r="P1" s="127"/>
      <c r="Q1" s="128">
        <f>R1</f>
        <v>10.98797434</v>
      </c>
      <c r="R1" s="129">
        <f>SUM(Q14+Q23+Q32+Q38+Q48+Q54+Q61)</f>
        <v>10.98797434</v>
      </c>
      <c r="S1" s="130" t="b">
        <f>IF(R1&gt;18,"Schedule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46023</v>
      </c>
      <c r="AE1" s="132"/>
      <c r="AF1" s="133"/>
      <c r="AG1" s="134">
        <f>I1</f>
        <v>46024</v>
      </c>
      <c r="AH1" s="135"/>
      <c r="AI1" s="136">
        <f>SUM(AD4,AG4)</f>
        <v>4770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852.5</v>
      </c>
      <c r="AE3" s="160">
        <f>AE4/5</f>
        <v>2.202817985</v>
      </c>
      <c r="AF3" s="161"/>
      <c r="AG3" s="159">
        <f>AG4/4</f>
        <v>340</v>
      </c>
      <c r="AH3" s="160">
        <f>AH4/5</f>
        <v>0.9279700667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3410</v>
      </c>
      <c r="AE4" s="172">
        <f t="shared" si="1"/>
        <v>11.01408993</v>
      </c>
      <c r="AF4" s="135"/>
      <c r="AG4" s="171">
        <f t="shared" ref="AG4:AH4" si="2">SUM(AG7:AG63)</f>
        <v>1360</v>
      </c>
      <c r="AH4" s="160">
        <f t="shared" si="2"/>
        <v>4.639850334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LOTION CLEAN SP 4/1;CASE</v>
      </c>
      <c r="C7" s="189">
        <v>116604.0</v>
      </c>
      <c r="D7" s="190">
        <v>96.0</v>
      </c>
      <c r="E7" s="192">
        <f>iferror(vlookup(C7,Source!$A$10:$O$1488,2,0),"-")</f>
        <v>116601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BOX LABEL</v>
      </c>
      <c r="H7" s="191" t="str">
        <f>iferror(vlookup(C7,Source!$A$10:$O$1488,11,0),"-")</f>
        <v>B</v>
      </c>
      <c r="I7" s="191">
        <f>iferror(vlookup(C7,Source!$A$10:$O$1488,7,0),"-")</f>
        <v>0</v>
      </c>
      <c r="J7" s="192">
        <f>IFERROR(_xlfn.FLOOR.MATH(VLOOKUP(C7, Conversion!$A$1:$G$1483,7,0)*D7*1.05,10),"-")</f>
        <v>400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96</v>
      </c>
      <c r="M7" s="191">
        <f>iferror(vlookup(C7,Source!$A$10:$O$1488,14,0),"-")</f>
        <v>712310</v>
      </c>
      <c r="N7" s="191" t="str">
        <f>iferror(vlookup(C7,Source!$A$10:$O$1488,15,0),"-")</f>
        <v/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0.5444543035</v>
      </c>
      <c r="R7" s="131"/>
      <c r="S7" s="131"/>
      <c r="T7" s="131"/>
      <c r="U7" s="196">
        <f>IF(Q7=0,14,SUM(5)+SUM(Q7))</f>
        <v>5.544454303</v>
      </c>
      <c r="V7" s="197" t="str">
        <f>IFERROR(VLOOKUP(E7,WIP!$A$1:$S$1478,6,0),"-")</f>
        <v>Body &amp; Shower</v>
      </c>
      <c r="W7" s="197" t="str">
        <f>IFERROR(VLOOKUP(E7,WIP!$A$1:$M$1478,12,0),"-")</f>
        <v>White</v>
      </c>
      <c r="X7" s="197" t="str">
        <f>IFERROR(VLOOKUP(E7,WIP!$A$1:$M$1478,13,0),"-")</f>
        <v>Tuscan Blood Orange</v>
      </c>
      <c r="Y7" s="197">
        <f t="shared" ref="Y7:Y60" si="8">E7</f>
        <v>116601</v>
      </c>
      <c r="Z7" s="197" t="str">
        <f>IFERROR(VLOOKUP(E7,WIP!$A$1:$K$1478,2,0),"-")</f>
        <v>LOTION CLEAN HAND SOAP BULK</v>
      </c>
      <c r="AA7" s="197">
        <f>IFERROR(VLOOKUP(C7,Pack!$A$5:$G$1997,3,FALSE),"-")</f>
        <v>9919</v>
      </c>
      <c r="AB7" s="197">
        <f>IFERROR(VLOOKUP(E7,WIP!$A$1:$K$1478,11,0),"-")</f>
        <v>127.9310345</v>
      </c>
      <c r="AC7" s="198" t="str">
        <f>IFERROR(VLOOKUP(E7,WIP!$A$1:$K$1478,7,0),"-")</f>
        <v>Base Needed</v>
      </c>
      <c r="AD7" s="172">
        <f t="shared" ref="AD7:AD22" si="9">IF(U7&lt;13,J7,0)</f>
        <v>400</v>
      </c>
      <c r="AE7" s="172">
        <f t="shared" ref="AE7:AE61" si="10">IFERROR(AD7/AB7,"-")</f>
        <v>3.126684636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SYM SOPRANO PEARLIZD LIQ;HAND SOAP 4/1GL CS</v>
      </c>
      <c r="C8" s="189" t="s">
        <v>1088</v>
      </c>
      <c r="D8" s="245">
        <v>48.0</v>
      </c>
      <c r="E8" s="191">
        <f>iferror(vlookup(C8,Source!$A$10:$O$1488,2,0),"-")</f>
        <v>116601</v>
      </c>
      <c r="F8" s="191" t="str">
        <f>iferror(vlookup(C8,Source!$A$10:$O$1488,12,0),"-")</f>
        <v>SERENADE</v>
      </c>
      <c r="G8" s="192" t="str">
        <f t="shared" si="3"/>
        <v>IN HOUSE</v>
      </c>
      <c r="H8" s="191" t="str">
        <f>iferror(vlookup(C8,Source!$A$10:$O$1488,11,0),"-")</f>
        <v>I</v>
      </c>
      <c r="I8" s="191">
        <f>iferror(vlookup(C8,Source!$A$10:$O$1488,7,0),"-")</f>
        <v>0</v>
      </c>
      <c r="J8" s="192">
        <f>IFERROR(_xlfn.FLOOR.MATH(VLOOKUP(C8, Conversion!$A$1:$G$1483,7,0)*D8*1.05,10),"-")</f>
        <v>200</v>
      </c>
      <c r="K8" s="191">
        <f t="shared" si="4"/>
        <v>192</v>
      </c>
      <c r="L8" s="243">
        <f t="shared" si="5"/>
        <v>48</v>
      </c>
      <c r="M8" s="191" t="str">
        <f>iferror(vlookup(C8,Source!$A$10:$O$1488,14,0),"-")</f>
        <v/>
      </c>
      <c r="N8" s="191" t="str">
        <f>iferror(vlookup(C8,Source!$A$10:$O$1488,15,0),"-")</f>
        <v/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0.2722271517</v>
      </c>
      <c r="R8" s="131"/>
      <c r="S8" s="131"/>
      <c r="T8" s="131"/>
      <c r="U8" s="196">
        <f t="shared" ref="U8:U13" si="13">SUM(0.5,Q8)+SUM(U7)</f>
        <v>6.316681455</v>
      </c>
      <c r="V8" s="197" t="str">
        <f>IFERROR(VLOOKUP(E8,WIP!$A$1:$S$1478,6,0),"-")</f>
        <v>Body &amp; Shower</v>
      </c>
      <c r="W8" s="197" t="str">
        <f>IFERROR(VLOOKUP(E8,WIP!$A$1:$M$1478,12,0),"-")</f>
        <v>White</v>
      </c>
      <c r="X8" s="197" t="str">
        <f>IFERROR(VLOOKUP(E8,WIP!$A$1:$M$1478,13,0),"-")</f>
        <v>Tuscan Blood Orange</v>
      </c>
      <c r="Y8" s="197">
        <f t="shared" si="8"/>
        <v>116601</v>
      </c>
      <c r="Z8" s="197" t="str">
        <f>IFERROR(VLOOKUP(E8,WIP!$A$1:$K$1478,2,0),"-")</f>
        <v>LOTION CLEAN HAND SOAP BULK</v>
      </c>
      <c r="AA8" s="197">
        <f>IFERROR(VLOOKUP(C8,Pack!$A$5:$G$1997,3,FALSE),"-")</f>
        <v>9877</v>
      </c>
      <c r="AB8" s="197">
        <f>IFERROR(VLOOKUP(E8,WIP!$A$1:$K$1478,11,0),"-")</f>
        <v>127.9310345</v>
      </c>
      <c r="AC8" s="198" t="str">
        <f>IFERROR(VLOOKUP(E8,WIP!$A$1:$K$1478,7,0),"-")</f>
        <v>Base Needed</v>
      </c>
      <c r="AD8" s="172">
        <f t="shared" si="9"/>
        <v>200</v>
      </c>
      <c r="AE8" s="172">
        <f t="shared" si="10"/>
        <v>1.563342318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COCONUT BODY/SHOWER;CASE 4/1</v>
      </c>
      <c r="C9" s="189">
        <v>1966041.0</v>
      </c>
      <c r="D9" s="245">
        <v>192.0</v>
      </c>
      <c r="E9" s="191">
        <f>iferror(vlookup(C9,Source!$A$10:$O$1488,2,0),"-")</f>
        <v>197601</v>
      </c>
      <c r="F9" s="191" t="str">
        <f>iferror(vlookup(C9,Source!$A$10:$O$1488,12,0),"-")</f>
        <v>MTX</v>
      </c>
      <c r="G9" s="192" t="str">
        <f t="shared" si="3"/>
        <v>-</v>
      </c>
      <c r="H9" s="191">
        <f>iferror(vlookup(C9,Source!$A$10:$O$1488,11,0),"-")</f>
        <v>0</v>
      </c>
      <c r="I9" s="191">
        <f>iferror(vlookup(C9,Source!$A$10:$O$1488,7,0),"-")</f>
        <v>0</v>
      </c>
      <c r="J9" s="192">
        <f>IFERROR(_xlfn.FLOOR.MATH(VLOOKUP(C9, Conversion!$A$1:$G$1483,7,0)*D9*1.05,10),"-")</f>
        <v>800</v>
      </c>
      <c r="K9" s="191">
        <f t="shared" si="4"/>
        <v>0</v>
      </c>
      <c r="L9" s="191">
        <f t="shared" si="5"/>
        <v>0</v>
      </c>
      <c r="M9" s="191">
        <f>iferror(vlookup(C9,Source!$A$10:$O$1488,14,0),"-")</f>
        <v>712405</v>
      </c>
      <c r="N9" s="191">
        <f>iferror(vlookup(C9,Source!$A$10:$O$1488,15,0),"-")</f>
        <v>713106</v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1.088908607</v>
      </c>
      <c r="R9" s="131"/>
      <c r="S9" s="131"/>
      <c r="T9" s="131"/>
      <c r="U9" s="196">
        <f t="shared" si="13"/>
        <v>7.905590062</v>
      </c>
      <c r="V9" s="197" t="str">
        <f>IFERROR(VLOOKUP(E9,WIP!$A$1:$S$1478,6,0),"-")</f>
        <v>Liq Hnd Soap</v>
      </c>
      <c r="W9" s="197" t="str">
        <f>IFERROR(VLOOKUP(E9,WIP!$A$1:$M$1478,12,0),"-")</f>
        <v>Yellow</v>
      </c>
      <c r="X9" s="197" t="str">
        <f>IFERROR(VLOOKUP(E9,WIP!$A$1:$M$1478,13,0),"-")</f>
        <v>Pina Colada</v>
      </c>
      <c r="Y9" s="197">
        <f t="shared" si="8"/>
        <v>197601</v>
      </c>
      <c r="Z9" s="197" t="str">
        <f>IFERROR(VLOOKUP(E9,WIP!$A$1:$K$1478,2,0),"-")</f>
        <v>MTX PINA COLADA HAND SOAP</v>
      </c>
      <c r="AA9" s="197">
        <f>IFERROR(VLOOKUP(C9,Pack!$A$5:$G$1997,3,FALSE),"-")</f>
        <v>9919</v>
      </c>
      <c r="AB9" s="197">
        <f>IFERROR(VLOOKUP(E9,WIP!$A$1:$K$1478,11,0),"-")</f>
        <v>435.3846154</v>
      </c>
      <c r="AC9" s="198" t="str">
        <f>IFERROR(VLOOKUP(E9,WIP!$A$1:$K$1478,7,0),"-")</f>
        <v>Base Needed</v>
      </c>
      <c r="AD9" s="172">
        <f t="shared" si="9"/>
        <v>800</v>
      </c>
      <c r="AE9" s="172">
        <f t="shared" si="10"/>
        <v>1.83745583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JR PRO HEAVY DUTY OVEN CLEANER 4/1</v>
      </c>
      <c r="C10" s="189" t="s">
        <v>149</v>
      </c>
      <c r="D10" s="245">
        <v>480.0</v>
      </c>
      <c r="E10" s="191">
        <f>iferror(vlookup(C10,Source!$A$10:$O$1488,2,0),"-")</f>
        <v>113301</v>
      </c>
      <c r="F10" s="191" t="str">
        <f>iferror(vlookup(C10,Source!$A$10:$O$1488,12,0),"-")</f>
        <v>JUST RIGHT</v>
      </c>
      <c r="G10" s="192" t="str">
        <f t="shared" si="3"/>
        <v>BOX LABEL</v>
      </c>
      <c r="H10" s="191" t="str">
        <f>iferror(vlookup(C10,Source!$A$10:$O$1488,11,0),"-")</f>
        <v>B</v>
      </c>
      <c r="I10" s="191" t="str">
        <f>iferror(vlookup(C10,Source!$A$10:$O$1488,7,0),"-")</f>
        <v>COR-2</v>
      </c>
      <c r="J10" s="192">
        <f>IFERROR(_xlfn.FLOOR.MATH(VLOOKUP(C10, Conversion!$A$1:$G$1483,7,0)*D10*1.05,10),"-")</f>
        <v>2010</v>
      </c>
      <c r="K10" s="191">
        <f t="shared" si="4"/>
        <v>0</v>
      </c>
      <c r="L10" s="243">
        <f t="shared" si="5"/>
        <v>480</v>
      </c>
      <c r="M10" s="191">
        <f>iferror(vlookup(C10,Source!$A$10:$O$1488,14,0),"-")</f>
        <v>712002</v>
      </c>
      <c r="N10" s="191" t="str">
        <f>iferror(vlookup(C10,Source!$A$10:$O$1488,15,0),"-")</f>
        <v/>
      </c>
      <c r="O10" s="193">
        <f>iferror(vlookup(C10,Source!$A$10:$O$1488,5,0),0)</f>
        <v>1352</v>
      </c>
      <c r="P10" s="194">
        <f t="shared" si="6"/>
        <v>176.2711864</v>
      </c>
      <c r="Q10" s="195">
        <f t="shared" si="7"/>
        <v>2.723076923</v>
      </c>
      <c r="R10" s="131"/>
      <c r="S10" s="131"/>
      <c r="T10" s="131"/>
      <c r="U10" s="196">
        <f t="shared" si="13"/>
        <v>11.12866699</v>
      </c>
      <c r="V10" s="197" t="str">
        <f>IFERROR(VLOOKUP(E10,WIP!$A$1:$S$1478,6,0),"-")</f>
        <v>Oven Clnr</v>
      </c>
      <c r="W10" s="197" t="str">
        <f>IFERROR(VLOOKUP(E10,WIP!$A$1:$M$1478,12,0),"-")</f>
        <v>Brown</v>
      </c>
      <c r="X10" s="197" t="str">
        <f>IFERROR(VLOOKUP(E10,WIP!$A$1:$M$1478,13,0),"-")</f>
        <v>No Fragrance</v>
      </c>
      <c r="Y10" s="197">
        <f t="shared" si="8"/>
        <v>113301</v>
      </c>
      <c r="Z10" s="197" t="str">
        <f>IFERROR(VLOOKUP(E10,WIP!$A$1:$K$1478,2,0),"-")</f>
        <v>JR PRO HEAVY DUTY OVEN CLNR BULK</v>
      </c>
      <c r="AA10" s="197">
        <f>IFERROR(VLOOKUP(C10,Pack!$A$5:$G$1997,3,FALSE),"-")</f>
        <v>99430</v>
      </c>
      <c r="AB10" s="197">
        <f>IFERROR(VLOOKUP(E10,WIP!$A$1:$K$1478,11,0),"-")</f>
        <v>448</v>
      </c>
      <c r="AC10" s="198" t="str">
        <f>IFERROR(VLOOKUP(E10,WIP!$A$1:$K$1478,7,0),"-")</f>
        <v>-</v>
      </c>
      <c r="AD10" s="172">
        <f t="shared" si="9"/>
        <v>2010</v>
      </c>
      <c r="AE10" s="172">
        <f t="shared" si="10"/>
        <v>4.486607143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1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11.62866699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53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12.12866699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96"/>
      <c r="D13" s="297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12.62866699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4.628666985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19.37133301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192"/>
      <c r="D17" s="192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200"/>
      <c r="D20" s="201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FIRST STREET TUB &amp; TILE;CLEANER 12/1QT CS</v>
      </c>
      <c r="C26" s="298" t="s">
        <v>1428</v>
      </c>
      <c r="D26" s="299">
        <v>96.0</v>
      </c>
      <c r="E26" s="242">
        <f>iferror(vlookup(C26,Source!$A$10:$O$1488,2,0),"-")</f>
        <v>140201</v>
      </c>
      <c r="F26" s="242" t="str">
        <f>iferror(vlookup(C26,Source!$A$10:$O$1488,12,0),"-")</f>
        <v>SMAR&amp;F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 t="str">
        <f>iferror(vlookup(C26,Source!$A$10:$O$1488,7,0),"-")</f>
        <v>LIMITED Q.</v>
      </c>
      <c r="J26" s="192">
        <f>IFERROR(_xlfn.FLOOR.MATH(VLOOKUP(C26, Conversion!$A$1:$G$1483,7,0)*D26*1.05,10),"-")</f>
        <v>300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200233</v>
      </c>
      <c r="N26" s="191">
        <f>iferror(vlookup(C26,Source!$A$10:$O$1488,15,0),"-")</f>
        <v>714605</v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1.418181818</v>
      </c>
      <c r="R26" s="131"/>
      <c r="S26" s="131"/>
      <c r="T26" s="131"/>
      <c r="U26" s="241">
        <f t="shared" ref="U26:U31" si="26">SUM(0.5,Q26)+SUM(U25)</f>
        <v>15.91818182</v>
      </c>
      <c r="V26" s="197" t="str">
        <f>IFERROR(VLOOKUP(E26,WIP!$A$1:$S$1478,6,0),"-")</f>
        <v>RR Cleaner</v>
      </c>
      <c r="W26" s="197" t="str">
        <f>IFERROR(VLOOKUP(E26,WIP!$A$1:$M$1478,12,0),"-")</f>
        <v>Blue</v>
      </c>
      <c r="X26" s="197">
        <f>IFERROR(VLOOKUP(E26,WIP!$A$1:$M$1478,13,0),"-")</f>
        <v>0</v>
      </c>
      <c r="Y26" s="197">
        <f t="shared" si="8"/>
        <v>140201</v>
      </c>
      <c r="Z26" s="197" t="str">
        <f>IFERROR(VLOOKUP(E26,WIP!$A$1:$K$1478,2,0),"-")</f>
        <v>FS TUB &amp; TILE CLNR BULK</v>
      </c>
      <c r="AA26" s="197">
        <f>IFERROR(VLOOKUP(C26,Pack!$A$5:$G$1997,3,FALSE),"-")</f>
        <v>9904</v>
      </c>
      <c r="AB26" s="197">
        <f>IFERROR(VLOOKUP(E26,WIP!$A$1:$K$1478,11,0),"-")</f>
        <v>362.4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300</v>
      </c>
      <c r="AH26" s="172">
        <f t="shared" si="12"/>
        <v>0.8278145695</v>
      </c>
      <c r="AI26" s="132"/>
      <c r="AJ26" s="132"/>
    </row>
    <row r="27">
      <c r="A27" s="199" t="s">
        <v>58</v>
      </c>
      <c r="B27" s="188" t="str">
        <f>iferror(vlookup(C27,Source!$A$10:$O$1488,3,0),"-")</f>
        <v>FIRST STREET ORANGE;CLEANER 12/1QT CS</v>
      </c>
      <c r="C27" s="298" t="s">
        <v>2015</v>
      </c>
      <c r="D27" s="299">
        <v>96.0</v>
      </c>
      <c r="E27" s="242">
        <f>iferror(vlookup(C27,Source!$A$10:$O$1488,2,0),"-")</f>
        <v>163001</v>
      </c>
      <c r="F27" s="242" t="str">
        <f>iferror(vlookup(C27,Source!$A$10:$O$1488,12,0),"-")</f>
        <v>SMART&amp;F</v>
      </c>
      <c r="G27" s="192" t="str">
        <f t="shared" si="21"/>
        <v>-</v>
      </c>
      <c r="H27" s="191">
        <f>iferror(vlookup(C27,Source!$A$10:$O$1488,11,0),"-")</f>
        <v>0</v>
      </c>
      <c r="I27" s="191">
        <f>iferror(vlookup(C27,Source!$A$10:$O$1488,7,0),"-")</f>
        <v>0</v>
      </c>
      <c r="J27" s="192">
        <f>IFERROR(_xlfn.FLOOR.MATH(VLOOKUP(C27, Conversion!$A$1:$G$1483,7,0)*D27*1.05,10),"-")</f>
        <v>300</v>
      </c>
      <c r="K27" s="191">
        <f t="shared" si="22"/>
        <v>0</v>
      </c>
      <c r="L27" s="191">
        <f t="shared" si="23"/>
        <v>0</v>
      </c>
      <c r="M27" s="191">
        <f>iferror(vlookup(C27,Source!$A$10:$O$1488,14,0),"-")</f>
        <v>200234</v>
      </c>
      <c r="N27" s="191">
        <f>iferror(vlookup(C27,Source!$A$10:$O$1488,15,0),"-")</f>
        <v>714606</v>
      </c>
      <c r="O27" s="193">
        <f>iferror(vlookup(C27,Source!$A$10:$O$1488,5,0),0)</f>
        <v>440</v>
      </c>
      <c r="P27" s="194">
        <f t="shared" si="24"/>
        <v>67.69230769</v>
      </c>
      <c r="Q27" s="195">
        <f t="shared" si="25"/>
        <v>1.418181818</v>
      </c>
      <c r="R27" s="131"/>
      <c r="S27" s="131"/>
      <c r="T27" s="131"/>
      <c r="U27" s="241">
        <f t="shared" si="26"/>
        <v>17.83636364</v>
      </c>
      <c r="V27" s="197" t="str">
        <f>IFERROR(VLOOKUP(E27,WIP!$A$1:$S$1478,6,0),"-")</f>
        <v>Specialty Clnr</v>
      </c>
      <c r="W27" s="197" t="str">
        <f>IFERROR(VLOOKUP(E27,WIP!$A$1:$M$1478,12,0),"-")</f>
        <v>Orange</v>
      </c>
      <c r="X27" s="197" t="str">
        <f>IFERROR(VLOOKUP(E27,WIP!$A$1:$M$1478,13,0),"-")</f>
        <v>Citrus</v>
      </c>
      <c r="Y27" s="197">
        <f t="shared" si="8"/>
        <v>163001</v>
      </c>
      <c r="Z27" s="197" t="str">
        <f>IFERROR(VLOOKUP(E27,WIP!$A$1:$K$1478,2,0),"-")</f>
        <v>FS. ORANGE CLNR BULK</v>
      </c>
      <c r="AA27" s="197">
        <f>IFERROR(VLOOKUP(C27,Pack!$A$5:$G$1997,3,FALSE),"-")</f>
        <v>9902</v>
      </c>
      <c r="AB27" s="197">
        <f>IFERROR(VLOOKUP(E27,WIP!$A$1:$K$1478,11,0),"-")</f>
        <v>266.3333333</v>
      </c>
      <c r="AC27" s="198" t="str">
        <f>IFERROR(VLOOKUP(E27,WIP!$A$1:$K$1478,7,0),"-")</f>
        <v>-</v>
      </c>
      <c r="AD27" s="172">
        <f t="shared" si="20"/>
        <v>0</v>
      </c>
      <c r="AE27" s="172">
        <f t="shared" si="10"/>
        <v>0</v>
      </c>
      <c r="AF27" s="145"/>
      <c r="AG27" s="172">
        <f t="shared" si="11"/>
        <v>300</v>
      </c>
      <c r="AH27" s="172">
        <f t="shared" si="12"/>
        <v>1.12640801</v>
      </c>
      <c r="AI27" s="132"/>
      <c r="AJ27" s="132"/>
    </row>
    <row r="28">
      <c r="A28" s="199" t="s">
        <v>3880</v>
      </c>
      <c r="B28" s="188" t="str">
        <f>iferror(vlookup(C28,Source!$A$10:$O$1488,3,0),"-")</f>
        <v>FIRST STREET ALL-PURPOSE;CLEANER 12/1QT CS</v>
      </c>
      <c r="C28" s="298" t="s">
        <v>1064</v>
      </c>
      <c r="D28" s="299">
        <v>96.0</v>
      </c>
      <c r="E28" s="242">
        <f>iferror(vlookup(C28,Source!$A$10:$O$1488,2,0),"-")</f>
        <v>115201</v>
      </c>
      <c r="F28" s="242" t="str">
        <f>iferror(vlookup(C28,Source!$A$10:$O$1488,12,0),"-")</f>
        <v>SMART&amp;F</v>
      </c>
      <c r="G28" s="192" t="str">
        <f t="shared" si="21"/>
        <v>-</v>
      </c>
      <c r="H28" s="191">
        <f>iferror(vlookup(C28,Source!$A$10:$O$1488,11,0),"-")</f>
        <v>0</v>
      </c>
      <c r="I28" s="191">
        <f>iferror(vlookup(C28,Source!$A$10:$O$1488,7,0),"-")</f>
        <v>0</v>
      </c>
      <c r="J28" s="192">
        <f>IFERROR(_xlfn.FLOOR.MATH(VLOOKUP(C28, Conversion!$A$1:$G$1483,7,0)*D28*1.05,10),"-")</f>
        <v>300</v>
      </c>
      <c r="K28" s="191">
        <f t="shared" si="22"/>
        <v>0</v>
      </c>
      <c r="L28" s="191">
        <f t="shared" si="23"/>
        <v>0</v>
      </c>
      <c r="M28" s="191">
        <f>iferror(vlookup(C28,Source!$A$10:$O$1488,14,0),"-")</f>
        <v>200231</v>
      </c>
      <c r="N28" s="191">
        <f>iferror(vlookup(C28,Source!$A$10:$O$1488,15,0),"-")</f>
        <v>714604</v>
      </c>
      <c r="O28" s="193">
        <f>iferror(vlookup(C28,Source!$A$10:$O$1488,5,0),0)</f>
        <v>440</v>
      </c>
      <c r="P28" s="194">
        <f t="shared" si="24"/>
        <v>67.69230769</v>
      </c>
      <c r="Q28" s="195">
        <f t="shared" si="25"/>
        <v>1.418181818</v>
      </c>
      <c r="R28" s="131"/>
      <c r="S28" s="131"/>
      <c r="T28" s="131"/>
      <c r="U28" s="241">
        <f t="shared" si="26"/>
        <v>19.75454545</v>
      </c>
      <c r="V28" s="197" t="str">
        <f>IFERROR(VLOOKUP(E28,WIP!$A$1:$S$1478,6,0),"-")</f>
        <v>Specialty Clnr</v>
      </c>
      <c r="W28" s="197" t="str">
        <f>IFERROR(VLOOKUP(E28,WIP!$A$1:$M$1478,12,0),"-")</f>
        <v>Clear</v>
      </c>
      <c r="X28" s="197" t="str">
        <f>IFERROR(VLOOKUP(E28,WIP!$A$1:$M$1478,13,0),"-")</f>
        <v>No Fragrance</v>
      </c>
      <c r="Y28" s="197">
        <f t="shared" si="8"/>
        <v>115201</v>
      </c>
      <c r="Z28" s="197" t="str">
        <f>IFERROR(VLOOKUP(E28,WIP!$A$1:$K$1478,2,0),"-")</f>
        <v>FS ALL PURPOSE CLNR BULK</v>
      </c>
      <c r="AA28" s="197">
        <f>IFERROR(VLOOKUP(C28,Pack!$A$5:$G$1997,3,FALSE),"-")</f>
        <v>9902</v>
      </c>
      <c r="AB28" s="197">
        <f>IFERROR(VLOOKUP(E28,WIP!$A$1:$K$1478,11,0),"-")</f>
        <v>308.6206897</v>
      </c>
      <c r="AC28" s="198" t="str">
        <f>IFERROR(VLOOKUP(E28,WIP!$A$1:$K$1478,7,0),"-")</f>
        <v>-</v>
      </c>
      <c r="AD28" s="172">
        <f t="shared" si="20"/>
        <v>0</v>
      </c>
      <c r="AE28" s="172">
        <f t="shared" si="10"/>
        <v>0</v>
      </c>
      <c r="AF28" s="145"/>
      <c r="AG28" s="172">
        <f t="shared" si="11"/>
        <v>300</v>
      </c>
      <c r="AH28" s="172">
        <f t="shared" si="12"/>
        <v>0.972067039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45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20.25454545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62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20.75454545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21.25454545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4.254545455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19.74545455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MR DIGESTER RESTRM CLNR;12/1 CS</v>
      </c>
      <c r="C35" s="192">
        <v>156532.0</v>
      </c>
      <c r="D35" s="234">
        <v>132.0</v>
      </c>
      <c r="E35" s="242">
        <f>iferror(vlookup(C35,Source!$A$10:$O$1488,2,0),"-")</f>
        <v>156501</v>
      </c>
      <c r="F35" s="191" t="str">
        <f>iferror(vlookup(C35,Source!$A$10:$O$1488,12,0),"-")</f>
        <v>MTX</v>
      </c>
      <c r="G35" s="192" t="str">
        <f t="shared" ref="G35:G37" si="28">IF(H35="B","BOX LABEL",+IF(AND(H35="I"),"IN HOUSE",+IF(AND(H35="S"),"SPECIAL",+IF(AND(H35="BP"),"BUG FREE",+IF(AND(H35="A"),"Pre Labeled","-")))))</f>
        <v>BOX LABEL</v>
      </c>
      <c r="H35" s="191" t="str">
        <f>iferror(vlookup(C35,Source!$A$10:$O$1488,11,0),"-")</f>
        <v>B</v>
      </c>
      <c r="I35" s="191">
        <f>iferror(vlookup(C35,Source!$A$10:$O$1488,7,0),"-")</f>
        <v>0</v>
      </c>
      <c r="J35" s="192">
        <f>IFERROR(_xlfn.FLOOR.MATH(VLOOKUP(C35, Conversion!$A$1:$G$1483,7,0)*D35*1.05,10),"-")</f>
        <v>410</v>
      </c>
      <c r="K35" s="242">
        <f t="shared" ref="K35:K37" si="29">if(G35="in house",D35*4,+if(G35="bottle label",D35*4,+if(or(G35="bottle"),G35*4,0)))</f>
        <v>0</v>
      </c>
      <c r="L35" s="300">
        <f t="shared" ref="L35:L37" si="30">if(G35="box label",D35,+IF(or(G35="in house"),D35,+if(or(G35="special"),D35,0)))</f>
        <v>132</v>
      </c>
      <c r="M35" s="242">
        <f>iferror(vlookup(C35,Source!$A$10:$O$1488,14,0),"-")</f>
        <v>200141</v>
      </c>
      <c r="N35" s="242" t="str">
        <f>iferror(vlookup(C35,Source!$A$10:$O$1488,15,0),"-")</f>
        <v/>
      </c>
      <c r="O35" s="193">
        <f>iferror(vlookup(C35,Source!$A$10:$O$1488,5,0),0)</f>
        <v>440</v>
      </c>
      <c r="P35" s="194">
        <f t="shared" ref="P35:P37" si="31">if(O35&gt;1,O35/6.5,"-")</f>
        <v>67.69230769</v>
      </c>
      <c r="Q35" s="195">
        <f t="shared" ref="Q35:Q37" si="32">if(O35&gt;0,D35/O35*6.5,0)</f>
        <v>1.95</v>
      </c>
      <c r="R35" s="131"/>
      <c r="S35" s="131"/>
      <c r="T35" s="131"/>
      <c r="U35" s="241">
        <f t="shared" ref="U35:U38" si="33">SUM(0.5,Q35)+SUM(U34)</f>
        <v>16.45</v>
      </c>
      <c r="V35" s="197" t="str">
        <f>IFERROR(VLOOKUP(E35,WIP!$A$1:$S$1478,6,0),"-")</f>
        <v>RR Cleaner</v>
      </c>
      <c r="W35" s="197" t="str">
        <f>IFERROR(VLOOKUP(E35,WIP!$A$1:$M$1478,12,0),"-")</f>
        <v>Blue Light</v>
      </c>
      <c r="X35" s="197" t="str">
        <f>IFERROR(VLOOKUP(E35,WIP!$A$1:$M$1478,13,0),"-")</f>
        <v>Spring Breeze</v>
      </c>
      <c r="Y35" s="197">
        <f t="shared" si="8"/>
        <v>156501</v>
      </c>
      <c r="Z35" s="197" t="str">
        <f>IFERROR(VLOOKUP(E35,WIP!$A$1:$K$1478,2,0),"-")</f>
        <v>MR DIGESTER RSTRM CLNR BULK</v>
      </c>
      <c r="AA35" s="197">
        <f>IFERROR(VLOOKUP(C35,Pack!$A$5:$G$1997,3,FALSE),"-")</f>
        <v>98680</v>
      </c>
      <c r="AB35" s="197">
        <f>IFERROR(VLOOKUP(E35,WIP!$A$1:$K$1478,11,0),"-")</f>
        <v>356.8181818</v>
      </c>
      <c r="AC35" s="198" t="str">
        <f>IFERROR(VLOOKUP(E35,WIP!$A$1:$K$1478,7,0),"-")</f>
        <v>-</v>
      </c>
      <c r="AD35" s="172">
        <f t="shared" si="27"/>
        <v>0</v>
      </c>
      <c r="AE35" s="172">
        <f t="shared" si="10"/>
        <v>0</v>
      </c>
      <c r="AF35" s="145"/>
      <c r="AG35" s="172">
        <f t="shared" si="11"/>
        <v>410</v>
      </c>
      <c r="AH35" s="172">
        <f t="shared" si="12"/>
        <v>1.149044586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16.95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17.45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1.95</v>
      </c>
      <c r="R38" s="131"/>
      <c r="S38" s="131"/>
      <c r="T38" s="131"/>
      <c r="U38" s="241">
        <f t="shared" si="33"/>
        <v>19.9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22.05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02"/>
      <c r="D41" s="261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04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268"/>
      <c r="D43" s="259"/>
      <c r="E43" s="242" t="str">
        <f>iferror(vlookup(C43,Source!$A$10:$O$1488,2,0),"-")</f>
        <v>-</v>
      </c>
      <c r="F43" s="191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301" t="str">
        <f>iferror(vlookup(C44,Source!$A$10:$O$1488,3,0),"-")</f>
        <v>-</v>
      </c>
      <c r="C44" s="204"/>
      <c r="D44" s="302"/>
      <c r="E44" s="235" t="str">
        <f>iferror(vlookup(C44,Source!$A$10:$O$1488,2,0),"-")</f>
        <v>-</v>
      </c>
      <c r="F44" s="237" t="str">
        <f>iferror(vlookup(C44,Source!$A$10:$O$1488,12,0),"-")</f>
        <v>-</v>
      </c>
      <c r="G44" s="236" t="str">
        <f t="shared" si="34"/>
        <v>-</v>
      </c>
      <c r="H44" s="237" t="str">
        <f>iferror(vlookup(C44,Source!$A$10:$O$1488,11,0),"-")</f>
        <v>-</v>
      </c>
      <c r="I44" s="237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237">
        <f t="shared" si="35"/>
        <v>0</v>
      </c>
      <c r="L44" s="237">
        <f t="shared" si="36"/>
        <v>0</v>
      </c>
      <c r="M44" s="237" t="str">
        <f>iferror(vlookup(C44,Source!$A$10:$O$1488,14,0),"-")</f>
        <v>-</v>
      </c>
      <c r="N44" s="239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240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301" t="str">
        <f>iferror(vlookup(C45,Source!$A$10:$O$1488,3,0),"-")</f>
        <v>-</v>
      </c>
      <c r="C45" s="246"/>
      <c r="D45" s="260"/>
      <c r="E45" s="303" t="str">
        <f>iferror(vlookup(C45,Source!$A$10:$O$1488,2,0),"-")</f>
        <v>-</v>
      </c>
      <c r="F45" s="191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4"/>
      <c r="D46" s="302"/>
      <c r="E46" s="303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SUD-Z CAR &amp; TRUCK WA;55GL DRUM</v>
      </c>
      <c r="C57" s="268">
        <v>165555.0</v>
      </c>
      <c r="D57" s="259">
        <v>1.0</v>
      </c>
      <c r="E57" s="242">
        <f>iferror(vlookup(C57,Source!$A$10:$O$1488,2,0),"-")</f>
        <v>165501</v>
      </c>
      <c r="F57" s="242" t="str">
        <f>iferror(vlookup(C57,Source!$A$10:$O$1488,12,0),"-")</f>
        <v>MTX</v>
      </c>
      <c r="G57" s="269" t="str">
        <f t="shared" ref="G57:G60" si="47">IF(H57="B","BOX LABEL",+IF(AND(H57="I"),"IN HOUSE",+IF(AND(H57="S"),"SPECIAL",+IF(AND(H57="BP"),"BUG FREE",+IF(AND(H57="A"),"Pre Labeled","-")))))</f>
        <v>IN HOUSE</v>
      </c>
      <c r="H57" s="242" t="str">
        <f>iferror(vlookup(C57,Source!$A$10:$O$1488,11,0),"-")</f>
        <v>I</v>
      </c>
      <c r="I57" s="242">
        <f>iferror(vlookup(C57,Source!$A$10:$O$1488,7,0),"-")</f>
        <v>0</v>
      </c>
      <c r="J57" s="192">
        <f>IFERROR(_xlfn.FLOOR.MATH(VLOOKUP(C57, Conversion!$A$1:$G$1483,7,0)*D57*1.05,10),"-")</f>
        <v>50</v>
      </c>
      <c r="K57" s="242">
        <f t="shared" ref="K57:K60" si="48">if(G57="in house",D57*4,+if(G57="bottle label",D57*4,+if(or(G57="bottle"),G57*4,0)))</f>
        <v>4</v>
      </c>
      <c r="L57" s="242">
        <f t="shared" ref="L57:L60" si="49">if(G57="box label",D57,+IF(or(G57="in house"),D57,+if(or(G57="special"),D57,0)))</f>
        <v>1</v>
      </c>
      <c r="M57" s="242" t="str">
        <f>iferror(vlookup(C57,Source!$A$10:$O$1488,14,0),"-")</f>
        <v/>
      </c>
      <c r="N57" s="242" t="str">
        <f>iferror(vlookup(C57,Source!$A$10:$O$1488,15,0),"-")</f>
        <v/>
      </c>
      <c r="O57" s="193">
        <f>iferror(vlookup(C57,Source!$A$10:$O$1488,5,0),0)</f>
        <v>42</v>
      </c>
      <c r="P57" s="194">
        <f t="shared" ref="P57:P58" si="50">if(O57&gt;1,O57/6.5,"-")</f>
        <v>6.461538462</v>
      </c>
      <c r="Q57" s="195">
        <f t="shared" ref="Q57:Q58" si="51">if(O57&gt;0,D57/O57*6.5,0)</f>
        <v>0.1547619048</v>
      </c>
      <c r="R57" s="131"/>
      <c r="S57" s="131"/>
      <c r="T57" s="131"/>
      <c r="U57" s="196">
        <f>SUM(Q57+14)</f>
        <v>14.1547619</v>
      </c>
      <c r="V57" s="197" t="str">
        <f>IFERROR(VLOOKUP(E57,WIP!$A$1:$S$1478,6,0),"-")</f>
        <v>Car Care</v>
      </c>
      <c r="W57" s="197" t="str">
        <f>IFERROR(VLOOKUP(E57,WIP!$A$1:$M$1478,12,0),"-")</f>
        <v>Yellow</v>
      </c>
      <c r="X57" s="197" t="str">
        <f>IFERROR(VLOOKUP(E57,WIP!$A$1:$M$1478,13,0),"-")</f>
        <v>Lemon</v>
      </c>
      <c r="Y57" s="197">
        <f t="shared" si="8"/>
        <v>165501</v>
      </c>
      <c r="Z57" s="197" t="str">
        <f>IFERROR(VLOOKUP(E57,WIP!$A$1:$K$1478,2,0),"-")</f>
        <v>SUD-Z CAR &amp; TRUCK WASH</v>
      </c>
      <c r="AA57" s="197">
        <f>IFERROR(VLOOKUP(C57,Pack!$A$5:$G$1997,3,FALSE),"-")</f>
        <v>97010</v>
      </c>
      <c r="AB57" s="197">
        <f>IFERROR(VLOOKUP(E57,WIP!$A$1:$K$1478,11,0),"-")</f>
        <v>88.57142857</v>
      </c>
      <c r="AC57" s="198" t="str">
        <f>IFERROR(VLOOKUP(E57,WIP!$A$1:$K$1478,7,0),"-")</f>
        <v>-</v>
      </c>
      <c r="AD57" s="172">
        <f t="shared" si="40"/>
        <v>0</v>
      </c>
      <c r="AE57" s="172">
        <f t="shared" si="10"/>
        <v>0</v>
      </c>
      <c r="AF57" s="145"/>
      <c r="AG57" s="172">
        <f t="shared" si="11"/>
        <v>50</v>
      </c>
      <c r="AH57" s="172">
        <f t="shared" si="12"/>
        <v>0.564516129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58"/>
      <c r="D58" s="259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14.1547619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14.1547619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14.1547619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1237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0.1547619048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scale="52" cellComments="atEnd" orientation="landscape" pageOrder="overThenDown"/>
  <headerFooter>
    <oddHeader>&amp;L&amp;F&amp;CMAINTEX&amp;R&amp;A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46027.0</v>
      </c>
      <c r="J1" s="124"/>
      <c r="K1" s="125"/>
      <c r="L1" s="125"/>
      <c r="M1" s="126"/>
      <c r="N1" s="127"/>
      <c r="O1" s="126"/>
      <c r="P1" s="127"/>
      <c r="Q1" s="128">
        <f>R1</f>
        <v>24.36279207</v>
      </c>
      <c r="R1" s="129">
        <f>SUM(Q14+Q23+Q32+Q38+Q48+Q54+Q61)</f>
        <v>24.36279207</v>
      </c>
      <c r="S1" s="130" t="str">
        <f>IF(R1&gt;18,"Schedule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46026</v>
      </c>
      <c r="AE1" s="132"/>
      <c r="AF1" s="133"/>
      <c r="AG1" s="134">
        <f>I1</f>
        <v>46027</v>
      </c>
      <c r="AH1" s="135"/>
      <c r="AI1" s="136">
        <f>SUM(AD4,AG4)</f>
        <v>9080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1877.5</v>
      </c>
      <c r="AE3" s="160">
        <f>AE4/5</f>
        <v>5.264565085</v>
      </c>
      <c r="AF3" s="161"/>
      <c r="AG3" s="159">
        <f>AG4/4</f>
        <v>392.5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7510</v>
      </c>
      <c r="AE4" s="172">
        <f t="shared" si="1"/>
        <v>26.32282543</v>
      </c>
      <c r="AF4" s="135"/>
      <c r="AG4" s="171">
        <f t="shared" ref="AG4:AH4" si="2">SUM(AG7:AG63)</f>
        <v>1570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SANICIDE PLUS 4/1 CS;</v>
      </c>
      <c r="C7" s="189">
        <v>145604.0</v>
      </c>
      <c r="D7" s="190">
        <v>480.0</v>
      </c>
      <c r="E7" s="192">
        <f>iferror(vlookup(C7,Source!$A$10:$O$1488,2,0),"-")</f>
        <v>1456011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 t="str">
        <f>iferror(vlookup(C7,Source!$A$10:$O$1488,7,0),"-")</f>
        <v>COR-25</v>
      </c>
      <c r="J7" s="192">
        <f>IFERROR(_xlfn.FLOOR.MATH(VLOOKUP(C7, Conversion!$A$1:$G$1483,7,0)*D7*1.05,10),"-")</f>
        <v>2010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710102</v>
      </c>
      <c r="N7" s="191">
        <f>iferror(vlookup(C7,Source!$A$10:$O$1488,15,0),"-")</f>
        <v>710202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2.722271517</v>
      </c>
      <c r="R7" s="131"/>
      <c r="S7" s="131"/>
      <c r="T7" s="131"/>
      <c r="U7" s="196">
        <f>IF(Q7=0,14,SUM(5)+SUM(Q7))</f>
        <v>7.722271517</v>
      </c>
      <c r="V7" s="197" t="str">
        <f>IFERROR(VLOOKUP(E7,WIP!$A$1:$S$1478,6,0),"-")</f>
        <v>Disinfectant</v>
      </c>
      <c r="W7" s="197" t="str">
        <f>IFERROR(VLOOKUP(E7,WIP!$A$1:$M$1478,12,0),"-")</f>
        <v>Red</v>
      </c>
      <c r="X7" s="197" t="str">
        <f>IFERROR(VLOOKUP(E7,WIP!$A$1:$M$1478,13,0),"-")</f>
        <v>No Fragrance</v>
      </c>
      <c r="Y7" s="197">
        <f t="shared" ref="Y7:Y60" si="8">E7</f>
        <v>1456011</v>
      </c>
      <c r="Z7" s="197" t="str">
        <f>IFERROR(VLOOKUP(E7,WIP!$A$1:$K$1478,2,0),"-")</f>
        <v>SANICIDE PLUS BULK</v>
      </c>
      <c r="AA7" s="197">
        <f>IFERROR(VLOOKUP(C7,Pack!$A$5:$G$1997,3,FALSE),"-")</f>
        <v>99430</v>
      </c>
      <c r="AB7" s="197">
        <f>IFERROR(VLOOKUP(E7,WIP!$A$1:$K$1478,11,0),"-")</f>
        <v>402.6666667</v>
      </c>
      <c r="AC7" s="198" t="str">
        <f>IFERROR(VLOOKUP(E7,WIP!$A$1:$K$1478,7,0),"-")</f>
        <v>* EPA *</v>
      </c>
      <c r="AD7" s="172">
        <f t="shared" ref="AD7:AD22" si="9">IF(U7&lt;13,J7,0)</f>
        <v>2010</v>
      </c>
      <c r="AE7" s="172">
        <f t="shared" ref="AE7:AE61" si="10">IFERROR(AD7/AB7,"-")</f>
        <v>4.991721854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POWER 92 4/1 CS;</v>
      </c>
      <c r="C8" s="189">
        <v>163204.0</v>
      </c>
      <c r="D8" s="245">
        <v>144.0</v>
      </c>
      <c r="E8" s="191">
        <f>iferror(vlookup(C8,Source!$A$10:$O$1488,2,0),"-")</f>
        <v>163201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 t="str">
        <f>iferror(vlookup(C8,Source!$A$10:$O$1488,7,0),"-")</f>
        <v>COR-4</v>
      </c>
      <c r="J8" s="192">
        <f>IFERROR(_xlfn.FLOOR.MATH(VLOOKUP(C8, Conversion!$A$1:$G$1483,7,0)*D8*1.05,10),"-")</f>
        <v>600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712306</v>
      </c>
      <c r="N8" s="191">
        <f>iferror(vlookup(C8,Source!$A$10:$O$1488,15,0),"-")</f>
        <v>714104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0.8166814552</v>
      </c>
      <c r="R8" s="131"/>
      <c r="S8" s="131"/>
      <c r="T8" s="131"/>
      <c r="U8" s="196">
        <f t="shared" ref="U8:U13" si="13">SUM(0.5,Q8)+SUM(U7)</f>
        <v>9.038952972</v>
      </c>
      <c r="V8" s="197" t="str">
        <f>IFERROR(VLOOKUP(E8,WIP!$A$1:$S$1478,6,0),"-")</f>
        <v>Specialty Clnr</v>
      </c>
      <c r="W8" s="197" t="str">
        <f>IFERROR(VLOOKUP(E8,WIP!$A$1:$M$1478,12,0),"-")</f>
        <v>Brown</v>
      </c>
      <c r="X8" s="197" t="str">
        <f>IFERROR(VLOOKUP(E8,WIP!$A$1:$M$1478,13,0),"-")</f>
        <v>No Fragrance</v>
      </c>
      <c r="Y8" s="197">
        <f t="shared" si="8"/>
        <v>163201</v>
      </c>
      <c r="Z8" s="197" t="str">
        <f>IFERROR(VLOOKUP(E8,WIP!$A$1:$K$1478,2,0),"-")</f>
        <v>POWER 92</v>
      </c>
      <c r="AA8" s="197">
        <f>IFERROR(VLOOKUP(C8,Pack!$A$5:$G$1997,3,FALSE),"-")</f>
        <v>99430</v>
      </c>
      <c r="AB8" s="197">
        <f>IFERROR(VLOOKUP(E8,WIP!$A$1:$K$1478,11,0),"-")</f>
        <v>103.0188679</v>
      </c>
      <c r="AC8" s="198" t="str">
        <f>IFERROR(VLOOKUP(E8,WIP!$A$1:$K$1478,7,0),"-")</f>
        <v>-</v>
      </c>
      <c r="AD8" s="172">
        <f t="shared" si="9"/>
        <v>600</v>
      </c>
      <c r="AE8" s="172">
        <f t="shared" si="10"/>
        <v>5.824175826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POWER 92 MTA 4/1 CS;</v>
      </c>
      <c r="C9" s="189" t="s">
        <v>523</v>
      </c>
      <c r="D9" s="245">
        <v>48.0</v>
      </c>
      <c r="E9" s="191">
        <f>iferror(vlookup(C9,Source!$A$10:$O$1488,2,0),"-")</f>
        <v>163201</v>
      </c>
      <c r="F9" s="191" t="str">
        <f>iferror(vlookup(C9,Source!$A$10:$O$1488,12,0),"-")</f>
        <v>MTA</v>
      </c>
      <c r="G9" s="192" t="str">
        <f t="shared" si="3"/>
        <v>BOX LABEL</v>
      </c>
      <c r="H9" s="191" t="str">
        <f>iferror(vlookup(C9,Source!$A$10:$O$1488,11,0),"-")</f>
        <v>B</v>
      </c>
      <c r="I9" s="191" t="str">
        <f>iferror(vlookup(C9,Source!$A$10:$O$1488,7,0),"-")</f>
        <v>COR-4</v>
      </c>
      <c r="J9" s="192">
        <f>IFERROR(_xlfn.FLOOR.MATH(VLOOKUP(C9, Conversion!$A$1:$G$1483,7,0)*D9*1.05,10),"-")</f>
        <v>200</v>
      </c>
      <c r="K9" s="191">
        <f t="shared" si="4"/>
        <v>0</v>
      </c>
      <c r="L9" s="243">
        <f t="shared" si="5"/>
        <v>48</v>
      </c>
      <c r="M9" s="191" t="str">
        <f>iferror(vlookup(C9,Source!$A$10:$O$1488,14,0),"-")</f>
        <v>71/44/07</v>
      </c>
      <c r="N9" s="191" t="str">
        <f>iferror(vlookup(C9,Source!$A$10:$O$1488,15,0),"-")</f>
        <v/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0.2722271517</v>
      </c>
      <c r="R9" s="131"/>
      <c r="S9" s="131"/>
      <c r="T9" s="131"/>
      <c r="U9" s="196">
        <f t="shared" si="13"/>
        <v>9.811180124</v>
      </c>
      <c r="V9" s="197" t="str">
        <f>IFERROR(VLOOKUP(E9,WIP!$A$1:$S$1478,6,0),"-")</f>
        <v>Specialty Clnr</v>
      </c>
      <c r="W9" s="197" t="str">
        <f>IFERROR(VLOOKUP(E9,WIP!$A$1:$M$1478,12,0),"-")</f>
        <v>Brown</v>
      </c>
      <c r="X9" s="197" t="str">
        <f>IFERROR(VLOOKUP(E9,WIP!$A$1:$M$1478,13,0),"-")</f>
        <v>No Fragrance</v>
      </c>
      <c r="Y9" s="197">
        <f t="shared" si="8"/>
        <v>163201</v>
      </c>
      <c r="Z9" s="197" t="str">
        <f>IFERROR(VLOOKUP(E9,WIP!$A$1:$K$1478,2,0),"-")</f>
        <v>POWER 92</v>
      </c>
      <c r="AA9" s="197" t="str">
        <f>IFERROR(VLOOKUP(C9,Pack!$A$5:$G$1997,3,FALSE),"-")</f>
        <v/>
      </c>
      <c r="AB9" s="197">
        <f>IFERROR(VLOOKUP(E9,WIP!$A$1:$K$1478,11,0),"-")</f>
        <v>103.0188679</v>
      </c>
      <c r="AC9" s="198" t="str">
        <f>IFERROR(VLOOKUP(E9,WIP!$A$1:$K$1478,7,0),"-")</f>
        <v>-</v>
      </c>
      <c r="AD9" s="172">
        <f t="shared" si="9"/>
        <v>200</v>
      </c>
      <c r="AE9" s="172">
        <f t="shared" si="10"/>
        <v>1.941391942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FS LEMON FOAMING HD SP;4/1CS</v>
      </c>
      <c r="C10" s="204" t="s">
        <v>2524</v>
      </c>
      <c r="D10" s="245">
        <v>240.0</v>
      </c>
      <c r="E10" s="191">
        <f>iferror(vlookup(C10,Source!$A$10:$O$1488,2,0),"-")</f>
        <v>187201</v>
      </c>
      <c r="F10" s="191" t="str">
        <f>iferror(vlookup(C10,Source!$A$10:$O$1488,12,0),"-")</f>
        <v>SMART&amp;F</v>
      </c>
      <c r="G10" s="192" t="str">
        <f t="shared" si="3"/>
        <v>-</v>
      </c>
      <c r="H10" s="191">
        <f>iferror(vlookup(C10,Source!$A$10:$O$1488,11,0),"-")</f>
        <v>0</v>
      </c>
      <c r="I10" s="191">
        <f>iferror(vlookup(C10,Source!$A$10:$O$1488,7,0),"-")</f>
        <v>0</v>
      </c>
      <c r="J10" s="192">
        <f>IFERROR(_xlfn.FLOOR.MATH(VLOOKUP(C10, Conversion!$A$1:$G$1483,7,0)*D10*1.05,10),"-")</f>
        <v>1000</v>
      </c>
      <c r="K10" s="191">
        <f t="shared" si="4"/>
        <v>0</v>
      </c>
      <c r="L10" s="191">
        <f t="shared" si="5"/>
        <v>0</v>
      </c>
      <c r="M10" s="191">
        <f>iferror(vlookup(C10,Source!$A$10:$O$1488,14,0),"-")</f>
        <v>714608</v>
      </c>
      <c r="N10" s="191">
        <f>iferror(vlookup(C10,Source!$A$10:$O$1488,15,0),"-")</f>
        <v>714601</v>
      </c>
      <c r="O10" s="193">
        <f>iferror(vlookup(C10,Source!$A$10:$O$1488,5,0),0)</f>
        <v>1352.4</v>
      </c>
      <c r="P10" s="194">
        <f t="shared" si="6"/>
        <v>176.3233377</v>
      </c>
      <c r="Q10" s="195">
        <f t="shared" si="7"/>
        <v>1.361135759</v>
      </c>
      <c r="R10" s="131"/>
      <c r="S10" s="131"/>
      <c r="T10" s="131"/>
      <c r="U10" s="196">
        <f t="shared" si="13"/>
        <v>11.67231588</v>
      </c>
      <c r="V10" s="197" t="str">
        <f>IFERROR(VLOOKUP(E10,WIP!$A$1:$S$1478,6,0),"-")</f>
        <v>Foam Hnd Soap</v>
      </c>
      <c r="W10" s="197" t="str">
        <f>IFERROR(VLOOKUP(E10,WIP!$A$1:$M$1478,12,0),"-")</f>
        <v>Light Yellow</v>
      </c>
      <c r="X10" s="197" t="str">
        <f>IFERROR(VLOOKUP(E10,WIP!$A$1:$M$1478,13,0),"-")</f>
        <v>Lemon</v>
      </c>
      <c r="Y10" s="197">
        <f t="shared" si="8"/>
        <v>187201</v>
      </c>
      <c r="Z10" s="197" t="str">
        <f>IFERROR(VLOOKUP(E10,WIP!$A$1:$K$1478,2,0),"-")</f>
        <v>LEMON FOAMING HD SP BULK</v>
      </c>
      <c r="AA10" s="197">
        <f>IFERROR(VLOOKUP(C10,Pack!$A$5:$G$1997,3,FALSE),"-")</f>
        <v>9877</v>
      </c>
      <c r="AB10" s="197">
        <f>IFERROR(VLOOKUP(E10,WIP!$A$1:$K$1478,11,0),"-")</f>
        <v>275</v>
      </c>
      <c r="AC10" s="198" t="str">
        <f>IFERROR(VLOOKUP(E10,WIP!$A$1:$K$1478,7,0),"-")</f>
        <v>-</v>
      </c>
      <c r="AD10" s="172">
        <f t="shared" si="9"/>
        <v>1000</v>
      </c>
      <c r="AE10" s="172">
        <f t="shared" si="10"/>
        <v>3.636363636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4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12.17231588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53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12.67231588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96"/>
      <c r="D13" s="297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13.17231588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5.172315883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18.82768412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192"/>
      <c r="D17" s="192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200"/>
      <c r="D20" s="201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AMAZON BASICS GLASS CLNR 32OZ 2PK/CS</v>
      </c>
      <c r="C26" s="204" t="s">
        <v>73</v>
      </c>
      <c r="D26" s="245">
        <v>3000.0</v>
      </c>
      <c r="E26" s="242">
        <f>iferror(vlookup(C26,Source!$A$10:$O$1488,2,0),"-")</f>
        <v>106101</v>
      </c>
      <c r="F26" s="242" t="str">
        <f>iferror(vlookup(C26,Source!$A$10:$O$1488,12,0),"-")</f>
        <v>AMAZON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1570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200331</v>
      </c>
      <c r="N26" s="191" t="str">
        <f>iferror(vlookup(C26,Source!$A$10:$O$1488,15,0),"-")</f>
        <v/>
      </c>
      <c r="O26" s="193">
        <f>iferror(vlookup(C26,Source!$A$10:$O$1488,5,0),0)</f>
        <v>3000</v>
      </c>
      <c r="P26" s="194">
        <f t="shared" ref="P26:P30" si="24">if(O26&gt;1,O26/6.5,"-")</f>
        <v>461.5384615</v>
      </c>
      <c r="Q26" s="195">
        <f t="shared" ref="Q26:Q30" si="25">if(O26&gt;0,D26/O26*6.5,0)</f>
        <v>6.5</v>
      </c>
      <c r="R26" s="131"/>
      <c r="S26" s="131"/>
      <c r="T26" s="131"/>
      <c r="U26" s="241">
        <f t="shared" ref="U26:U31" si="26">SUM(0.5,Q26)+SUM(U25)</f>
        <v>21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>
        <f t="shared" si="8"/>
        <v>106101</v>
      </c>
      <c r="Z26" s="197" t="str">
        <f>IFERROR(VLOOKUP(E26,WIP!$A$1:$K$1478,2,0),"-")</f>
        <v>-</v>
      </c>
      <c r="AA26" s="197" t="str">
        <f>IFERROR(VLOOKUP(C26,Pack!$A$5:$G$1997,3,FALSE),"-")</f>
        <v/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>
        <f t="shared" si="11"/>
        <v>1570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189"/>
      <c r="D27" s="245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21.5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97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22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45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22.5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62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23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23.5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6.5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17.5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CITRA CIDE DSNF4GPM;DILSOL#15 4/64OZ</v>
      </c>
      <c r="C41" s="204" t="s">
        <v>1578</v>
      </c>
      <c r="D41" s="302">
        <v>500.0</v>
      </c>
      <c r="E41" s="235">
        <f>iferror(vlookup(C41,Source!$A$10:$O$1488,2,0),"-")</f>
        <v>145401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1050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712002</v>
      </c>
      <c r="N41" s="239">
        <f>iferror(vlookup(C41,Source!$A$10:$O$1488,15,0),"-")</f>
        <v>714101</v>
      </c>
      <c r="O41" s="193">
        <f>iferror(vlookup(C41,Source!$A$10:$O$1488,5,0),0)</f>
        <v>630</v>
      </c>
      <c r="P41" s="194">
        <f t="shared" ref="P41:P47" si="37">if(O41&gt;1,O41/6.5,"-")</f>
        <v>96.92307692</v>
      </c>
      <c r="Q41" s="240">
        <f t="shared" ref="Q41:Q47" si="38">if(O41&gt;0,D41/O41*6.5,0)</f>
        <v>5.158730159</v>
      </c>
      <c r="R41" s="131"/>
      <c r="S41" s="131"/>
      <c r="T41" s="131"/>
      <c r="U41" s="241">
        <f>IF(Q41=0,14,SUM(5)+SUM(Q41))</f>
        <v>10.15873016</v>
      </c>
      <c r="V41" s="197" t="str">
        <f>IFERROR(VLOOKUP(E41,WIP!$A$1:$S$1478,6,0),"-")</f>
        <v>Disinfectant</v>
      </c>
      <c r="W41" s="197" t="str">
        <f>IFERROR(VLOOKUP(E41,WIP!$A$1:$M$1478,12,0),"-")</f>
        <v>Yellow</v>
      </c>
      <c r="X41" s="197" t="str">
        <f>IFERROR(VLOOKUP(E41,WIP!$A$1:$M$1478,13,0),"-")</f>
        <v>Lemon</v>
      </c>
      <c r="Y41" s="197">
        <f t="shared" si="8"/>
        <v>145401</v>
      </c>
      <c r="Z41" s="197" t="str">
        <f>IFERROR(VLOOKUP(E41,WIP!$A$1:$K$1478,2,0),"-")</f>
        <v>CITRA CIDE BULK</v>
      </c>
      <c r="AA41" s="197">
        <f>IFERROR(VLOOKUP(C41,Pack!$A$5:$G$1997,3,FALSE),"-")</f>
        <v>98710</v>
      </c>
      <c r="AB41" s="197">
        <f>IFERROR(VLOOKUP(E41,WIP!$A$1:$K$1478,11,0),"-")</f>
        <v>407.6190476</v>
      </c>
      <c r="AC41" s="198" t="str">
        <f>IFERROR(VLOOKUP(E41,WIP!$A$1:$K$1478,7,0),"-")</f>
        <v>* EPA *</v>
      </c>
      <c r="AD41" s="172">
        <f t="shared" si="27"/>
        <v>1050</v>
      </c>
      <c r="AE41" s="172">
        <f t="shared" si="10"/>
        <v>2.57593458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#16 RETALIATE;DISNFCT 4GPM 4/64OZ DILS</v>
      </c>
      <c r="C42" s="204" t="s">
        <v>1621</v>
      </c>
      <c r="D42" s="259">
        <v>100.0</v>
      </c>
      <c r="E42" s="242">
        <f>iferror(vlookup(C42,Source!$A$10:$O$1488,2,0),"-")</f>
        <v>146201</v>
      </c>
      <c r="F42" s="242" t="str">
        <f>iferror(vlookup(C42,Source!$A$10:$O$1488,12,0),"-")</f>
        <v>MTX</v>
      </c>
      <c r="G42" s="192" t="str">
        <f t="shared" si="34"/>
        <v>-</v>
      </c>
      <c r="H42" s="191">
        <f>iferror(vlookup(C42,Source!$A$10:$O$1488,11,0),"-")</f>
        <v>0</v>
      </c>
      <c r="I42" s="191" t="str">
        <f>iferror(vlookup(C42,Source!$A$10:$O$1488,7,0),"-")</f>
        <v>COR-24</v>
      </c>
      <c r="J42" s="192">
        <f>IFERROR(_xlfn.FLOOR.MATH(VLOOKUP(C42, Conversion!$A$1:$G$1483,7,0)*D42*1.05,10),"-")</f>
        <v>210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710102</v>
      </c>
      <c r="N42" s="191">
        <f>iferror(vlookup(C42,Source!$A$10:$O$1488,15,0),"-")</f>
        <v>714101</v>
      </c>
      <c r="O42" s="193">
        <f>iferror(vlookup(C42,Source!$A$10:$O$1488,5,0),0)</f>
        <v>630</v>
      </c>
      <c r="P42" s="194">
        <f t="shared" si="37"/>
        <v>96.92307692</v>
      </c>
      <c r="Q42" s="195">
        <f t="shared" si="38"/>
        <v>1.031746032</v>
      </c>
      <c r="R42" s="131"/>
      <c r="S42" s="131"/>
      <c r="T42" s="131"/>
      <c r="U42" s="241">
        <f t="shared" ref="U42:U47" si="39">SUM(0.5,Q42)+SUM(U41)</f>
        <v>11.69047619</v>
      </c>
      <c r="V42" s="197" t="str">
        <f>IFERROR(VLOOKUP(E42,WIP!$A$1:$S$1478,6,0),"-")</f>
        <v>Disinfectant</v>
      </c>
      <c r="W42" s="197" t="str">
        <f>IFERROR(VLOOKUP(E42,WIP!$A$1:$M$1478,12,0),"-")</f>
        <v>Green</v>
      </c>
      <c r="X42" s="197" t="str">
        <f>IFERROR(VLOOKUP(E42,WIP!$A$1:$M$1478,13,0),"-")</f>
        <v>Lemon</v>
      </c>
      <c r="Y42" s="197">
        <f t="shared" si="8"/>
        <v>146201</v>
      </c>
      <c r="Z42" s="197" t="str">
        <f>IFERROR(VLOOKUP(E42,WIP!$A$1:$K$1478,2,0),"-")</f>
        <v>RETALIATE CLNR DISINFECTANT BULK</v>
      </c>
      <c r="AA42" s="197">
        <f>IFERROR(VLOOKUP(C42,Pack!$A$5:$G$1997,3,FALSE),"-")</f>
        <v>98710</v>
      </c>
      <c r="AB42" s="197">
        <f>IFERROR(VLOOKUP(E42,WIP!$A$1:$K$1478,11,0),"-")</f>
        <v>101.5789474</v>
      </c>
      <c r="AC42" s="198" t="str">
        <f>IFERROR(VLOOKUP(E42,WIP!$A$1:$K$1478,7,0),"-")</f>
        <v>* EPA *</v>
      </c>
      <c r="AD42" s="172">
        <f t="shared" si="27"/>
        <v>210</v>
      </c>
      <c r="AE42" s="172">
        <f t="shared" si="10"/>
        <v>2.067357512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268"/>
      <c r="D43" s="259"/>
      <c r="E43" s="242" t="str">
        <f>iferror(vlookup(C43,Source!$A$10:$O$1488,2,0),"-")</f>
        <v>-</v>
      </c>
      <c r="F43" s="191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12.19047619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301" t="str">
        <f>iferror(vlookup(C44,Source!$A$10:$O$1488,3,0),"-")</f>
        <v>-</v>
      </c>
      <c r="C44" s="204"/>
      <c r="D44" s="302"/>
      <c r="E44" s="235" t="str">
        <f>iferror(vlookup(C44,Source!$A$10:$O$1488,2,0),"-")</f>
        <v>-</v>
      </c>
      <c r="F44" s="237" t="str">
        <f>iferror(vlookup(C44,Source!$A$10:$O$1488,12,0),"-")</f>
        <v>-</v>
      </c>
      <c r="G44" s="236" t="str">
        <f t="shared" si="34"/>
        <v>-</v>
      </c>
      <c r="H44" s="237" t="str">
        <f>iferror(vlookup(C44,Source!$A$10:$O$1488,11,0),"-")</f>
        <v>-</v>
      </c>
      <c r="I44" s="237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237">
        <f t="shared" si="35"/>
        <v>0</v>
      </c>
      <c r="L44" s="237">
        <f t="shared" si="36"/>
        <v>0</v>
      </c>
      <c r="M44" s="237" t="str">
        <f>iferror(vlookup(C44,Source!$A$10:$O$1488,14,0),"-")</f>
        <v>-</v>
      </c>
      <c r="N44" s="239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240">
        <f t="shared" si="38"/>
        <v>0</v>
      </c>
      <c r="R44" s="131"/>
      <c r="S44" s="131"/>
      <c r="T44" s="131"/>
      <c r="U44" s="241">
        <f t="shared" si="39"/>
        <v>12.69047619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301" t="str">
        <f>iferror(vlookup(C45,Source!$A$10:$O$1488,3,0),"-")</f>
        <v>-</v>
      </c>
      <c r="C45" s="246"/>
      <c r="D45" s="260"/>
      <c r="E45" s="303" t="str">
        <f>iferror(vlookup(C45,Source!$A$10:$O$1488,2,0),"-")</f>
        <v>-</v>
      </c>
      <c r="F45" s="191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13.19047619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4"/>
      <c r="D46" s="302"/>
      <c r="E46" s="303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13.69047619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14.19047619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6.19047619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17.80952381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58"/>
      <c r="D58" s="259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6960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46027.0</v>
      </c>
      <c r="J1" s="124"/>
      <c r="K1" s="125"/>
      <c r="L1" s="125"/>
      <c r="M1" s="126"/>
      <c r="N1" s="127"/>
      <c r="O1" s="126"/>
      <c r="P1" s="127"/>
      <c r="Q1" s="128">
        <f>R1</f>
        <v>16.96374571</v>
      </c>
      <c r="R1" s="129">
        <f>SUM(Q14+Q23+Q32+Q38+Q48+Q54+Q61)</f>
        <v>16.96374571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46026</v>
      </c>
      <c r="AE1" s="132"/>
      <c r="AF1" s="133"/>
      <c r="AG1" s="134">
        <f>I1</f>
        <v>46027</v>
      </c>
      <c r="AH1" s="135"/>
      <c r="AI1" s="136">
        <f>SUM(AD4,AG4)</f>
        <v>6150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987.5</v>
      </c>
      <c r="AE3" s="160">
        <f>AE4/5</f>
        <v>4.040520429</v>
      </c>
      <c r="AF3" s="161"/>
      <c r="AG3" s="159">
        <f>AG4/4</f>
        <v>550</v>
      </c>
      <c r="AH3" s="160">
        <f>AH4/5</f>
        <v>1.371359482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3950</v>
      </c>
      <c r="AE4" s="172">
        <f t="shared" si="1"/>
        <v>20.20260215</v>
      </c>
      <c r="AF4" s="135"/>
      <c r="AG4" s="171">
        <f t="shared" ref="AG4:AH4" si="2">SUM(AG7:AG63)</f>
        <v>2200</v>
      </c>
      <c r="AH4" s="160">
        <f t="shared" si="2"/>
        <v>6.85679741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WESCO ORANGE DEGREASER 4/1CS</v>
      </c>
      <c r="C17" s="233" t="s">
        <v>513</v>
      </c>
      <c r="D17" s="234">
        <v>48.0</v>
      </c>
      <c r="E17" s="235">
        <f>iferror(vlookup(C17,Source!$A$10:$O$1488,2,0),"-")</f>
        <v>162601</v>
      </c>
      <c r="F17" s="235" t="str">
        <f>iferror(vlookup(C17,Source!$A$10:$O$1488,12,0),"-")</f>
        <v>WESCO</v>
      </c>
      <c r="G17" s="236" t="str">
        <f t="shared" ref="G17:G21" si="14">IF(H17="B","BOX LABEL",+IF(AND(H17="I"),"IN HOUSE",+IF(AND(H17="S"),"SPECIAL",+IF(AND(H17="BP"),"BUG FREE",+IF(AND(H17="A"),"Pre Labeled","-")))))</f>
        <v>BOX LABEL</v>
      </c>
      <c r="H17" s="237" t="str">
        <f>iferror(vlookup(C17,Source!$A$10:$O$1488,11,0),"-")</f>
        <v>B</v>
      </c>
      <c r="I17" s="237" t="str">
        <f>iferror(vlookup(C17,Source!$A$10:$O$1488,7,0),"-")</f>
        <v>3M TAPE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48</v>
      </c>
      <c r="M17" s="237">
        <f>iferror(vlookup(C17,Source!$A$10:$O$1488,14,0),"-")</f>
        <v>714707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Citrus Degreaser</v>
      </c>
      <c r="W17" s="197" t="str">
        <f>IFERROR(VLOOKUP(E17,WIP!$A$1:$M$1478,12,0),"-")</f>
        <v>Orange Light</v>
      </c>
      <c r="X17" s="197" t="str">
        <f>IFERROR(VLOOKUP(E17,WIP!$A$1:$M$1478,13,0),"-")</f>
        <v>Citrus</v>
      </c>
      <c r="Y17" s="197">
        <f t="shared" si="8"/>
        <v>162601</v>
      </c>
      <c r="Z17" s="197" t="str">
        <f>IFERROR(VLOOKUP(E17,WIP!$A$1:$K$1478,2,0),"-")</f>
        <v>SAFE D'ORANGE BULK</v>
      </c>
      <c r="AA17" s="197">
        <f>IFERROR(VLOOKUP(C17,Pack!$A$5:$G$1997,3,FALSE),"-")</f>
        <v>9919</v>
      </c>
      <c r="AB17" s="197">
        <f>IFERROR(VLOOKUP(E17,WIP!$A$1:$K$1478,11,0),"-")</f>
        <v>184</v>
      </c>
      <c r="AC17" s="198" t="str">
        <f>IFERROR(VLOOKUP(E17,WIP!$A$1:$K$1478,7,0),"-")</f>
        <v>-</v>
      </c>
      <c r="AD17" s="172">
        <f t="shared" si="9"/>
        <v>200</v>
      </c>
      <c r="AE17" s="172">
        <f t="shared" si="10"/>
        <v>1.086956522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5.730700976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6.230700976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6.730700976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7.230700976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7.730700976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0.230700976</v>
      </c>
      <c r="R23" s="131"/>
      <c r="S23" s="131"/>
      <c r="T23" s="131"/>
      <c r="U23" s="241">
        <f t="shared" si="19"/>
        <v>8.461401952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23.76929902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#3 ENZYME CLNR/DEO 1GPM;4/64OZ DILSOL# ENZYME CL</v>
      </c>
      <c r="C41" s="258" t="s">
        <v>854</v>
      </c>
      <c r="D41" s="259">
        <v>500.0</v>
      </c>
      <c r="E41" s="235">
        <f>iferror(vlookup(C41,Source!$A$10:$O$1488,2,0),"-")</f>
        <v>110301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>
        <f>iferror(vlookup(C41,Source!$A$10:$O$1488,7,0),"-")</f>
        <v>0</v>
      </c>
      <c r="J41" s="192">
        <f>IFERROR(_xlfn.FLOOR.MATH(VLOOKUP(C41, Conversion!$A$1:$G$1483,7,0)*D41*1.05,10),"-")</f>
        <v>1050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500</v>
      </c>
      <c r="M41" s="237">
        <f>iferror(vlookup(C41,Source!$A$10:$O$1488,14,0),"-")</f>
        <v>712003</v>
      </c>
      <c r="N41" s="239" t="str">
        <f>iferror(vlookup(C41,Source!$A$10:$O$1488,15,0),"-")</f>
        <v/>
      </c>
      <c r="O41" s="193">
        <f>iferror(vlookup(C41,Source!$A$10:$O$1488,5,0),0)</f>
        <v>630</v>
      </c>
      <c r="P41" s="194">
        <f t="shared" ref="P41:P47" si="37">if(O41&gt;1,O41/6.5,"-")</f>
        <v>96.92307692</v>
      </c>
      <c r="Q41" s="240">
        <f t="shared" ref="Q41:Q47" si="38">if(O41&gt;0,D41/O41*6.5,0)</f>
        <v>5.158730159</v>
      </c>
      <c r="R41" s="131"/>
      <c r="S41" s="131"/>
      <c r="T41" s="131"/>
      <c r="U41" s="241">
        <f>IF(Q41=0,14,SUM(5)+SUM(Q41))</f>
        <v>10.15873016</v>
      </c>
      <c r="V41" s="197" t="str">
        <f>IFERROR(VLOOKUP(E41,WIP!$A$1:$S$1478,6,0),"-")</f>
        <v>Deodorant</v>
      </c>
      <c r="W41" s="197" t="str">
        <f>IFERROR(VLOOKUP(E41,WIP!$A$1:$M$1478,12,0),"-")</f>
        <v>Blue</v>
      </c>
      <c r="X41" s="197" t="str">
        <f>IFERROR(VLOOKUP(E41,WIP!$A$1:$M$1478,13,0),"-")</f>
        <v>No Fragrance</v>
      </c>
      <c r="Y41" s="197">
        <f t="shared" si="8"/>
        <v>110301</v>
      </c>
      <c r="Z41" s="197" t="str">
        <f>IFERROR(VLOOKUP(E41,WIP!$A$1:$K$1478,2,0),"-")</f>
        <v>#3 ENZYME CLNR/DEOD</v>
      </c>
      <c r="AA41" s="197">
        <f>IFERROR(VLOOKUP(C41,Pack!$A$5:$G$1997,3,FALSE),"-")</f>
        <v>98710</v>
      </c>
      <c r="AB41" s="197">
        <f>IFERROR(VLOOKUP(E41,WIP!$A$1:$K$1478,11,0),"-")</f>
        <v>142.173913</v>
      </c>
      <c r="AC41" s="198" t="str">
        <f>IFERROR(VLOOKUP(E41,WIP!$A$1:$K$1478,7,0),"-")</f>
        <v>-</v>
      </c>
      <c r="AD41" s="172">
        <f t="shared" si="27"/>
        <v>1050</v>
      </c>
      <c r="AE41" s="172">
        <f t="shared" si="10"/>
        <v>7.385321103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ACTION 256 PLUS 4/64;4GPM DIL SOLUTION</v>
      </c>
      <c r="C42" s="258" t="s">
        <v>576</v>
      </c>
      <c r="D42" s="259">
        <v>50.0</v>
      </c>
      <c r="E42" s="242">
        <f>iferror(vlookup(C42,Source!$A$10:$O$1488,2,0),"-")</f>
        <v>167801</v>
      </c>
      <c r="F42" s="242" t="str">
        <f>iferror(vlookup(C42,Source!$A$10:$O$1488,12,0),"-")</f>
        <v>MTX</v>
      </c>
      <c r="G42" s="192" t="str">
        <f t="shared" si="34"/>
        <v>-</v>
      </c>
      <c r="H42" s="191">
        <f>iferror(vlookup(C42,Source!$A$10:$O$1488,11,0),"-")</f>
        <v>0</v>
      </c>
      <c r="I42" s="191" t="str">
        <f>iferror(vlookup(C42,Source!$A$10:$O$1488,7,0),"-")</f>
        <v>COR-24</v>
      </c>
      <c r="J42" s="192">
        <f>IFERROR(_xlfn.FLOOR.MATH(VLOOKUP(C42, Conversion!$A$1:$G$1483,7,0)*D42*1.05,10),"-")</f>
        <v>260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712002</v>
      </c>
      <c r="N42" s="191">
        <f>iferror(vlookup(C42,Source!$A$10:$O$1488,15,0),"-")</f>
        <v>714101</v>
      </c>
      <c r="O42" s="193">
        <f>iferror(vlookup(C42,Source!$A$10:$O$1488,5,0),0)</f>
        <v>630</v>
      </c>
      <c r="P42" s="194">
        <f t="shared" si="37"/>
        <v>96.92307692</v>
      </c>
      <c r="Q42" s="195">
        <f t="shared" si="38"/>
        <v>0.5158730159</v>
      </c>
      <c r="R42" s="131"/>
      <c r="S42" s="131"/>
      <c r="T42" s="131"/>
      <c r="U42" s="241">
        <f t="shared" ref="U42:U47" si="39">SUM(0.5,Q42)+SUM(U41)</f>
        <v>11.17460317</v>
      </c>
      <c r="V42" s="197" t="str">
        <f>IFERROR(VLOOKUP(E42,WIP!$A$1:$S$1478,6,0),"-")</f>
        <v>Specialty Clnr</v>
      </c>
      <c r="W42" s="197">
        <f>IFERROR(VLOOKUP(E42,WIP!$A$1:$M$1478,12,0),"-")</f>
        <v>0</v>
      </c>
      <c r="X42" s="197">
        <f>IFERROR(VLOOKUP(E42,WIP!$A$1:$M$1478,13,0),"-")</f>
        <v>0</v>
      </c>
      <c r="Y42" s="197">
        <f t="shared" si="8"/>
        <v>167801</v>
      </c>
      <c r="Z42" s="197" t="str">
        <f>IFERROR(VLOOKUP(E42,WIP!$A$1:$K$1478,2,0),"-")</f>
        <v>ACTION 256 PLUS BULK</v>
      </c>
      <c r="AA42" s="197">
        <f>IFERROR(VLOOKUP(C42,Pack!$A$5:$G$1997,3,FALSE),"-")</f>
        <v>98710</v>
      </c>
      <c r="AB42" s="197">
        <f>IFERROR(VLOOKUP(E42,WIP!$A$1:$K$1478,11,0),"-")</f>
        <v>40.34482759</v>
      </c>
      <c r="AC42" s="198" t="str">
        <f>IFERROR(VLOOKUP(E42,WIP!$A$1:$K$1478,7,0),"-")</f>
        <v>-</v>
      </c>
      <c r="AD42" s="172">
        <f t="shared" si="27"/>
        <v>260</v>
      </c>
      <c r="AE42" s="172">
        <f t="shared" si="10"/>
        <v>6.444444444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11.67460317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12.17460317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12.67460317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13.17460317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13.67460317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5.674603175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18.32539683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FIVE ELEVEN HEAVY DUTY;DEGREASER 55GL DRUM</v>
      </c>
      <c r="C57" s="268" t="s">
        <v>2587</v>
      </c>
      <c r="D57" s="259">
        <v>12.0</v>
      </c>
      <c r="E57" s="242">
        <f>iferror(vlookup(C57,Source!$A$10:$O$1488,2,0),"-")</f>
        <v>192301</v>
      </c>
      <c r="F57" s="242" t="str">
        <f>iferror(vlookup(C57,Source!$A$10:$O$1488,12,0),"-")</f>
        <v>SERANADE</v>
      </c>
      <c r="G57" s="269" t="str">
        <f t="shared" ref="G57:G60" si="47">IF(H57="B","BOX LABEL",+IF(AND(H57="I"),"IN HOUSE",+IF(AND(H57="S"),"SPECIAL",+IF(AND(H57="BP"),"BUG FREE",+IF(AND(H57="A"),"Pre Labeled","-")))))</f>
        <v>IN HOUSE</v>
      </c>
      <c r="H57" s="242" t="str">
        <f>iferror(vlookup(C57,Source!$A$10:$O$1488,11,0),"-")</f>
        <v>I</v>
      </c>
      <c r="I57" s="242" t="str">
        <f>iferror(vlookup(C57,Source!$A$10:$O$1488,7,0),"-")</f>
        <v>COR-3</v>
      </c>
      <c r="J57" s="192">
        <f>IFERROR(_xlfn.FLOOR.MATH(VLOOKUP(C57, Conversion!$A$1:$G$1483,7,0)*D57*1.05,10),"-")</f>
        <v>690</v>
      </c>
      <c r="K57" s="242">
        <f t="shared" ref="K57:K60" si="48">if(G57="in house",D57*4,+if(G57="bottle label",D57*4,+if(or(G57="bottle"),G57*4,0)))</f>
        <v>48</v>
      </c>
      <c r="L57" s="242">
        <f t="shared" ref="L57:L60" si="49">if(G57="box label",D57,+IF(or(G57="in house"),D57,+if(or(G57="special"),D57,0)))</f>
        <v>12</v>
      </c>
      <c r="M57" s="242" t="str">
        <f>iferror(vlookup(C57,Source!$A$10:$O$1488,14,0),"-")</f>
        <v/>
      </c>
      <c r="N57" s="242" t="str">
        <f>iferror(vlookup(C57,Source!$A$10:$O$1488,15,0),"-")</f>
        <v/>
      </c>
      <c r="O57" s="193">
        <f>iferror(vlookup(C57,Source!$A$10:$O$1488,5,0),0)</f>
        <v>42</v>
      </c>
      <c r="P57" s="194">
        <f t="shared" ref="P57:P58" si="50">if(O57&gt;1,O57/6.5,"-")</f>
        <v>6.461538462</v>
      </c>
      <c r="Q57" s="195">
        <f t="shared" ref="Q57:Q58" si="51">if(O57&gt;0,D57/O57*6.5,0)</f>
        <v>1.857142857</v>
      </c>
      <c r="R57" s="131"/>
      <c r="S57" s="131"/>
      <c r="T57" s="131"/>
      <c r="U57" s="196">
        <f>SUM(Q57+14)</f>
        <v>15.85714286</v>
      </c>
      <c r="V57" s="197" t="str">
        <f>IFERROR(VLOOKUP(E57,WIP!$A$1:$S$1478,6,0),"-")</f>
        <v>Liq Degreaser</v>
      </c>
      <c r="W57" s="197" t="str">
        <f>IFERROR(VLOOKUP(E57,WIP!$A$1:$M$1478,12,0),"-")</f>
        <v>Green</v>
      </c>
      <c r="X57" s="197" t="str">
        <f>IFERROR(VLOOKUP(E57,WIP!$A$1:$M$1478,13,0),"-")</f>
        <v>No Fragrance</v>
      </c>
      <c r="Y57" s="197">
        <f t="shared" si="8"/>
        <v>192301</v>
      </c>
      <c r="Z57" s="197" t="str">
        <f>IFERROR(VLOOKUP(E57,WIP!$A$1:$K$1478,2,0),"-")</f>
        <v>FIVE ELEVEN HVY DTY DGSR BULK</v>
      </c>
      <c r="AA57" s="197">
        <f>IFERROR(VLOOKUP(C57,Pack!$A$5:$G$1997,3,FALSE),"-")</f>
        <v>97010</v>
      </c>
      <c r="AB57" s="197">
        <f>IFERROR(VLOOKUP(E57,WIP!$A$1:$K$1478,11,0),"-")</f>
        <v>273.6842105</v>
      </c>
      <c r="AC57" s="198" t="str">
        <f>IFERROR(VLOOKUP(E57,WIP!$A$1:$K$1478,7,0),"-")</f>
        <v/>
      </c>
      <c r="AD57" s="172">
        <f t="shared" si="40"/>
        <v>0</v>
      </c>
      <c r="AE57" s="172">
        <f t="shared" si="10"/>
        <v>0</v>
      </c>
      <c r="AF57" s="145"/>
      <c r="AG57" s="172">
        <f t="shared" si="11"/>
        <v>690</v>
      </c>
      <c r="AH57" s="172">
        <f t="shared" si="12"/>
        <v>2.521153846</v>
      </c>
      <c r="AI57" s="132"/>
      <c r="AJ57" s="132"/>
    </row>
    <row r="58">
      <c r="A58" s="199" t="s">
        <v>58</v>
      </c>
      <c r="B58" s="188" t="str">
        <f>iferror(vlookup(C58,Source!$A$10:$O$1488,3,0),"-")</f>
        <v>JR HI TEMP MACHINE DISH DETERGENT 5GL PAIL</v>
      </c>
      <c r="C58" s="269" t="s">
        <v>2204</v>
      </c>
      <c r="D58" s="260">
        <v>288.0</v>
      </c>
      <c r="E58" s="242">
        <f>iferror(vlookup(C58,Source!$A$10:$O$1488,2,0),"-")</f>
        <v>180701</v>
      </c>
      <c r="F58" s="242" t="str">
        <f>iferror(vlookup(C58,Source!$A$10:$O$1488,12,0),"-")</f>
        <v>JUST RIGHT</v>
      </c>
      <c r="G58" s="269" t="str">
        <f t="shared" si="47"/>
        <v>-</v>
      </c>
      <c r="H58" s="242">
        <f>iferror(vlookup(C58,Source!$A$10:$O$1488,11,0),"-")</f>
        <v>0</v>
      </c>
      <c r="I58" s="242">
        <f>iferror(vlookup(C58,Source!$A$10:$O$1488,7,0),"-")</f>
        <v>0</v>
      </c>
      <c r="J58" s="192">
        <f>IFERROR(_xlfn.FLOOR.MATH(VLOOKUP(C58, Conversion!$A$1:$G$1483,7,0)*D58*1.05,10),"-")</f>
        <v>1510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/>
      </c>
      <c r="N58" s="242" t="str">
        <f>iferror(vlookup(C58,Source!$A$10:$O$1488,15,0),"-")</f>
        <v/>
      </c>
      <c r="O58" s="193">
        <f>iferror(vlookup(C58,Source!$A$10:$O$1488,5,0),0)</f>
        <v>693</v>
      </c>
      <c r="P58" s="194">
        <f t="shared" si="50"/>
        <v>106.6153846</v>
      </c>
      <c r="Q58" s="195">
        <f t="shared" si="51"/>
        <v>2.701298701</v>
      </c>
      <c r="R58" s="131"/>
      <c r="S58" s="131"/>
      <c r="T58" s="131"/>
      <c r="U58" s="196">
        <f t="shared" ref="U58:U60" si="52">SUM(Q58+U57)</f>
        <v>18.55844156</v>
      </c>
      <c r="V58" s="197" t="str">
        <f>IFERROR(VLOOKUP(E58,WIP!$A$1:$S$1478,6,0),"-")</f>
        <v>Dish Detergent</v>
      </c>
      <c r="W58" s="197" t="str">
        <f>IFERROR(VLOOKUP(E58,WIP!$A$1:$M$1478,12,0),"-")</f>
        <v>Clear</v>
      </c>
      <c r="X58" s="197" t="str">
        <f>IFERROR(VLOOKUP(E58,WIP!$A$1:$M$1478,13,0),"-")</f>
        <v>No Fragrance</v>
      </c>
      <c r="Y58" s="197">
        <f t="shared" si="8"/>
        <v>180701</v>
      </c>
      <c r="Z58" s="197" t="str">
        <f>IFERROR(VLOOKUP(E58,WIP!$A$1:$K$1478,2,0),"-")</f>
        <v>FS. HI TEMP MACHINE DISH DET. BULK</v>
      </c>
      <c r="AA58" s="197" t="str">
        <f>IFERROR(VLOOKUP(C58,Pack!$A$5:$G$1997,3,FALSE),"-")</f>
        <v>9800L-180705JR</v>
      </c>
      <c r="AB58" s="197">
        <f>IFERROR(VLOOKUP(E58,WIP!$A$1:$K$1478,11,0),"-")</f>
        <v>348.2758621</v>
      </c>
      <c r="AC58" s="198" t="str">
        <f>IFERROR(VLOOKUP(E58,WIP!$A$1:$K$1478,7,0),"-")</f>
        <v>-</v>
      </c>
      <c r="AD58" s="172">
        <f t="shared" si="40"/>
        <v>0</v>
      </c>
      <c r="AE58" s="172">
        <f t="shared" si="10"/>
        <v>0</v>
      </c>
      <c r="AF58" s="145"/>
      <c r="AG58" s="172">
        <f t="shared" si="11"/>
        <v>1510</v>
      </c>
      <c r="AH58" s="172">
        <f t="shared" si="12"/>
        <v>4.335643564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18.55844156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18.55844156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3346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4.558441558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46028.0</v>
      </c>
      <c r="J1" s="124"/>
      <c r="K1" s="125"/>
      <c r="L1" s="125"/>
      <c r="M1" s="126"/>
      <c r="N1" s="127"/>
      <c r="O1" s="126"/>
      <c r="P1" s="127"/>
      <c r="Q1" s="128">
        <f>R1</f>
        <v>16.64456275</v>
      </c>
      <c r="R1" s="129">
        <f>SUM(Q14+Q23+Q32+Q38+Q48+Q54+Q61)</f>
        <v>16.64456275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46027</v>
      </c>
      <c r="AE1" s="132"/>
      <c r="AF1" s="133"/>
      <c r="AG1" s="134">
        <f>I1</f>
        <v>46028</v>
      </c>
      <c r="AH1" s="135"/>
      <c r="AI1" s="136">
        <f>SUM(AD4,AG4)</f>
        <v>7990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1847.5</v>
      </c>
      <c r="AE3" s="160">
        <f>AE4/5</f>
        <v>4.34045017</v>
      </c>
      <c r="AF3" s="161"/>
      <c r="AG3" s="159">
        <f>AG4/4</f>
        <v>150</v>
      </c>
      <c r="AH3" s="160">
        <f>AH4/5</f>
        <v>0.2649006623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7390</v>
      </c>
      <c r="AE4" s="172">
        <f t="shared" si="1"/>
        <v>21.70225085</v>
      </c>
      <c r="AF4" s="135"/>
      <c r="AG4" s="171">
        <f t="shared" ref="AG4:AH4" si="2">SUM(AG7:AG63)</f>
        <v>600</v>
      </c>
      <c r="AH4" s="160">
        <f t="shared" si="2"/>
        <v>1.324503311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DDC GENERAL DISINFECTAN;4/1 CS</v>
      </c>
      <c r="C7" s="189">
        <v>106504.0</v>
      </c>
      <c r="D7" s="190">
        <v>768.0</v>
      </c>
      <c r="E7" s="191">
        <f>iferror(vlookup(C7,Source!$A$10:$O$1488,2,0),"-")</f>
        <v>106501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/>
      </c>
      <c r="I7" s="191">
        <f>iferror(vlookup(C7,Source!$A$10:$O$1488,7,0),"-")</f>
        <v>0</v>
      </c>
      <c r="J7" s="192">
        <f>IFERROR(_xlfn.FLOOR.MATH(VLOOKUP(C7, Conversion!$A$1:$G$1483,7,0)*D7*1.05,10),"-")</f>
        <v>3220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712001</v>
      </c>
      <c r="N7" s="191">
        <f>iferror(vlookup(C7,Source!$A$10:$O$1488,15,0),"-")</f>
        <v>712001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4.355634428</v>
      </c>
      <c r="R7" s="131"/>
      <c r="S7" s="131"/>
      <c r="T7" s="131"/>
      <c r="U7" s="196">
        <f>IF(Q7=0,14,SUM(5)+SUM(Q7))</f>
        <v>9.355634428</v>
      </c>
      <c r="V7" s="197" t="str">
        <f>IFERROR(VLOOKUP(E7,WIP!$A$1:$S$1478,6,0),"-")</f>
        <v>Disinfectant</v>
      </c>
      <c r="W7" s="197" t="str">
        <f>IFERROR(VLOOKUP(E7,WIP!$A$1:$M$1478,12,0),"-")</f>
        <v>Green</v>
      </c>
      <c r="X7" s="197" t="str">
        <f>IFERROR(VLOOKUP(E7,WIP!$A$1:$M$1478,13,0),"-")</f>
        <v>Lemon Lime</v>
      </c>
      <c r="Y7" s="197">
        <f t="shared" ref="Y7:Y60" si="8">E7</f>
        <v>106501</v>
      </c>
      <c r="Z7" s="197" t="str">
        <f>IFERROR(VLOOKUP(E7,WIP!$A$1:$K$1478,2,0),"-")</f>
        <v>DDC GENERAL DISINFECTANT BULK</v>
      </c>
      <c r="AA7" s="197" t="str">
        <f>IFERROR(VLOOKUP(C7,Pack!$A$5:$G$1997,3,FALSE),"-")</f>
        <v/>
      </c>
      <c r="AB7" s="197">
        <f>IFERROR(VLOOKUP(E7,WIP!$A$1:$K$1478,11,0),"-")</f>
        <v>500</v>
      </c>
      <c r="AC7" s="198" t="str">
        <f>IFERROR(VLOOKUP(E7,WIP!$A$1:$K$1478,7,0),"-")</f>
        <v/>
      </c>
      <c r="AD7" s="172">
        <f t="shared" ref="AD7:AD22" si="9">IF(U7&lt;13,J7,0)</f>
        <v>3220</v>
      </c>
      <c r="AE7" s="172">
        <f t="shared" ref="AE7:AE61" si="10">IFERROR(AD7/AB7,"-")</f>
        <v>6.44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ANTIFOAM/DEFOAMER 4/1;CASE</v>
      </c>
      <c r="C8" s="189">
        <v>152504.0</v>
      </c>
      <c r="D8" s="245">
        <v>192.0</v>
      </c>
      <c r="E8" s="191">
        <f>iferror(vlookup(C8,Source!$A$10:$O$1488,2,0),"-")</f>
        <v>152501</v>
      </c>
      <c r="F8" s="191" t="str">
        <f>iferror(vlookup(C8,Source!$A$10:$O$1488,12,0),"-")</f>
        <v>MTX</v>
      </c>
      <c r="G8" s="192" t="str">
        <f t="shared" si="3"/>
        <v>BOX LABEL</v>
      </c>
      <c r="H8" s="191" t="str">
        <f>iferror(vlookup(C8,Source!$A$10:$O$1488,11,0),"-")</f>
        <v>B</v>
      </c>
      <c r="I8" s="191">
        <f>iferror(vlookup(C8,Source!$A$10:$O$1488,7,0),"-")</f>
        <v>0</v>
      </c>
      <c r="J8" s="192">
        <f>IFERROR(_xlfn.FLOOR.MATH(VLOOKUP(C8, Conversion!$A$1:$G$1483,7,0)*D8*1.05,10),"-")</f>
        <v>800</v>
      </c>
      <c r="K8" s="191">
        <f t="shared" si="4"/>
        <v>0</v>
      </c>
      <c r="L8" s="243">
        <f t="shared" si="5"/>
        <v>192</v>
      </c>
      <c r="M8" s="191">
        <f>iferror(vlookup(C8,Source!$A$10:$O$1488,14,0),"-")</f>
        <v>200143</v>
      </c>
      <c r="N8" s="191" t="str">
        <f>iferror(vlookup(C8,Source!$A$10:$O$1488,15,0),"-")</f>
        <v/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10.94454303</v>
      </c>
      <c r="V8" s="197" t="str">
        <f>IFERROR(VLOOKUP(E8,WIP!$A$1:$S$1478,6,0),"-")</f>
        <v>Carpet Care</v>
      </c>
      <c r="W8" s="197" t="str">
        <f>IFERROR(VLOOKUP(E8,WIP!$A$1:$M$1478,12,0),"-")</f>
        <v>White</v>
      </c>
      <c r="X8" s="197" t="str">
        <f>IFERROR(VLOOKUP(E8,WIP!$A$1:$M$1478,13,0),"-")</f>
        <v>Ammonia</v>
      </c>
      <c r="Y8" s="197">
        <f t="shared" si="8"/>
        <v>152501</v>
      </c>
      <c r="Z8" s="197" t="str">
        <f>IFERROR(VLOOKUP(E8,WIP!$A$1:$K$1478,2,0),"-")</f>
        <v>ANTI FOAM BULK</v>
      </c>
      <c r="AA8" s="197">
        <f>IFERROR(VLOOKUP(C8,Pack!$A$5:$G$1997,3,FALSE),"-")</f>
        <v>9919</v>
      </c>
      <c r="AB8" s="197">
        <f>IFERROR(VLOOKUP(E8,WIP!$A$1:$K$1478,11,0),"-")</f>
        <v>234.3333333</v>
      </c>
      <c r="AC8" s="198" t="str">
        <f>IFERROR(VLOOKUP(E8,WIP!$A$1:$K$1478,7,0),"-")</f>
        <v>-</v>
      </c>
      <c r="AD8" s="172">
        <f t="shared" si="9"/>
        <v>800</v>
      </c>
      <c r="AE8" s="172">
        <f t="shared" si="10"/>
        <v>3.413940257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SYM CADENCE CARPET ;DEFOAMR 4/1</v>
      </c>
      <c r="C9" s="204" t="s">
        <v>1705</v>
      </c>
      <c r="D9" s="203">
        <v>48.0</v>
      </c>
      <c r="E9" s="191">
        <f>iferror(vlookup(C9,Source!$A$10:$O$1488,2,0),"-")</f>
        <v>152501</v>
      </c>
      <c r="F9" s="191" t="str">
        <f>iferror(vlookup(C9,Source!$A$10:$O$1488,12,0),"-")</f>
        <v>SERENADE</v>
      </c>
      <c r="G9" s="192" t="str">
        <f t="shared" si="3"/>
        <v>BOX LABEL</v>
      </c>
      <c r="H9" s="191" t="str">
        <f>iferror(vlookup(C9,Source!$A$10:$O$1488,11,0),"-")</f>
        <v>B</v>
      </c>
      <c r="I9" s="191">
        <f>iferror(vlookup(C9,Source!$A$10:$O$1488,7,0),"-")</f>
        <v>0</v>
      </c>
      <c r="J9" s="192">
        <f>IFERROR(_xlfn.FLOOR.MATH(VLOOKUP(C9, Conversion!$A$1:$G$1483,7,0)*D9*1.05,10),"-")</f>
        <v>200</v>
      </c>
      <c r="K9" s="191">
        <f t="shared" si="4"/>
        <v>0</v>
      </c>
      <c r="L9" s="243">
        <f t="shared" si="5"/>
        <v>48</v>
      </c>
      <c r="M9" s="191">
        <f>iferror(vlookup(C9,Source!$A$10:$O$1488,14,0),"-")</f>
        <v>714304</v>
      </c>
      <c r="N9" s="191" t="str">
        <f>iferror(vlookup(C9,Source!$A$10:$O$1488,15,0),"-")</f>
        <v/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0.2722271517</v>
      </c>
      <c r="R9" s="131"/>
      <c r="S9" s="131"/>
      <c r="T9" s="131"/>
      <c r="U9" s="196">
        <f t="shared" si="13"/>
        <v>11.71677019</v>
      </c>
      <c r="V9" s="197" t="str">
        <f>IFERROR(VLOOKUP(E9,WIP!$A$1:$S$1478,6,0),"-")</f>
        <v>Carpet Care</v>
      </c>
      <c r="W9" s="197" t="str">
        <f>IFERROR(VLOOKUP(E9,WIP!$A$1:$M$1478,12,0),"-")</f>
        <v>White</v>
      </c>
      <c r="X9" s="197" t="str">
        <f>IFERROR(VLOOKUP(E9,WIP!$A$1:$M$1478,13,0),"-")</f>
        <v>Ammonia</v>
      </c>
      <c r="Y9" s="197">
        <f t="shared" si="8"/>
        <v>152501</v>
      </c>
      <c r="Z9" s="197" t="str">
        <f>IFERROR(VLOOKUP(E9,WIP!$A$1:$K$1478,2,0),"-")</f>
        <v>ANTI FOAM BULK</v>
      </c>
      <c r="AA9" s="197">
        <f>IFERROR(VLOOKUP(C9,Pack!$A$5:$G$1997,3,FALSE),"-")</f>
        <v>9877</v>
      </c>
      <c r="AB9" s="197">
        <f>IFERROR(VLOOKUP(E9,WIP!$A$1:$K$1478,11,0),"-")</f>
        <v>234.3333333</v>
      </c>
      <c r="AC9" s="198" t="str">
        <f>IFERROR(VLOOKUP(E9,WIP!$A$1:$K$1478,7,0),"-")</f>
        <v>-</v>
      </c>
      <c r="AD9" s="172">
        <f t="shared" si="9"/>
        <v>200</v>
      </c>
      <c r="AE9" s="172">
        <f t="shared" si="10"/>
        <v>0.8534850641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LOW TEMP DISH DETERG;4/1GAL CS</v>
      </c>
      <c r="C10" s="204">
        <v>184104.0</v>
      </c>
      <c r="D10" s="203">
        <v>144.0</v>
      </c>
      <c r="E10" s="191">
        <f>iferror(vlookup(C10,Source!$A$10:$O$1488,2,0),"-")</f>
        <v>184101</v>
      </c>
      <c r="F10" s="191" t="str">
        <f>iferror(vlookup(C10,Source!$A$10:$O$1488,12,0),"-")</f>
        <v>MTX</v>
      </c>
      <c r="G10" s="192" t="str">
        <f t="shared" si="3"/>
        <v>BOX LABEL</v>
      </c>
      <c r="H10" s="191" t="str">
        <f>iferror(vlookup(C10,Source!$A$10:$O$1488,11,0),"-")</f>
        <v>B</v>
      </c>
      <c r="I10" s="191" t="str">
        <f>iferror(vlookup(C10,Source!$A$10:$O$1488,7,0),"-")</f>
        <v>COR-4</v>
      </c>
      <c r="J10" s="192">
        <f>IFERROR(_xlfn.FLOOR.MATH(VLOOKUP(C10, Conversion!$A$1:$G$1483,7,0)*D10*1.05,10),"-")</f>
        <v>600</v>
      </c>
      <c r="K10" s="191">
        <f t="shared" si="4"/>
        <v>0</v>
      </c>
      <c r="L10" s="243">
        <f t="shared" si="5"/>
        <v>144</v>
      </c>
      <c r="M10" s="191">
        <f>iferror(vlookup(C10,Source!$A$10:$O$1488,14,0),"-")</f>
        <v>712304</v>
      </c>
      <c r="N10" s="191" t="str">
        <f>iferror(vlookup(C10,Source!$A$10:$O$1488,15,0),"-")</f>
        <v/>
      </c>
      <c r="O10" s="193">
        <f>iferror(vlookup(C10,Source!$A$10:$O$1488,5,0),0)</f>
        <v>1352.4</v>
      </c>
      <c r="P10" s="194">
        <f t="shared" si="6"/>
        <v>176.3233377</v>
      </c>
      <c r="Q10" s="195">
        <f t="shared" si="7"/>
        <v>0.8166814552</v>
      </c>
      <c r="R10" s="131"/>
      <c r="S10" s="131"/>
      <c r="T10" s="131"/>
      <c r="U10" s="196">
        <f t="shared" si="13"/>
        <v>13.03345164</v>
      </c>
      <c r="V10" s="197" t="str">
        <f>IFERROR(VLOOKUP(E10,WIP!$A$1:$S$1478,6,0),"-")</f>
        <v>Dish Detergent</v>
      </c>
      <c r="W10" s="197" t="str">
        <f>IFERROR(VLOOKUP(E10,WIP!$A$1:$M$1478,12,0),"-")</f>
        <v>Light Pink</v>
      </c>
      <c r="X10" s="197" t="str">
        <f>IFERROR(VLOOKUP(E10,WIP!$A$1:$M$1478,13,0),"-")</f>
        <v>No Fragrance</v>
      </c>
      <c r="Y10" s="197">
        <f t="shared" si="8"/>
        <v>184101</v>
      </c>
      <c r="Z10" s="197" t="str">
        <f>IFERROR(VLOOKUP(E10,WIP!$A$1:$K$1478,2,0),"-")</f>
        <v>FS. LO TEMP MACHINE DISH DET BULK</v>
      </c>
      <c r="AA10" s="197">
        <f>IFERROR(VLOOKUP(C10,Pack!$A$5:$G$1997,3,FALSE),"-")</f>
        <v>99430</v>
      </c>
      <c r="AB10" s="197">
        <f>IFERROR(VLOOKUP(E10,WIP!$A$1:$K$1478,11,0),"-")</f>
        <v>453</v>
      </c>
      <c r="AC10" s="198" t="str">
        <f>IFERROR(VLOOKUP(E10,WIP!$A$1:$K$1478,7,0),"-")</f>
        <v>-</v>
      </c>
      <c r="AD10" s="172">
        <f t="shared" si="9"/>
        <v>0</v>
      </c>
      <c r="AE10" s="172">
        <f t="shared" si="10"/>
        <v>0</v>
      </c>
      <c r="AF10" s="145"/>
      <c r="AG10" s="172">
        <f t="shared" si="11"/>
        <v>600</v>
      </c>
      <c r="AH10" s="172">
        <f t="shared" si="12"/>
        <v>1.324503311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13.53345164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14.03345164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14.53345164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6.533451642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17.46654836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#7 LINEN FRESH DEO 1;4/64OZ DILSOL# LINEN FRE</v>
      </c>
      <c r="C41" s="258" t="s">
        <v>864</v>
      </c>
      <c r="D41" s="259">
        <v>50.0</v>
      </c>
      <c r="E41" s="235">
        <f>iferror(vlookup(C41,Source!$A$10:$O$1488,2,0),"-")</f>
        <v>158001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IN HOUSE</v>
      </c>
      <c r="H41" s="237" t="str">
        <f>iferror(vlookup(C41,Source!$A$10:$O$1488,11,0),"-")</f>
        <v>I</v>
      </c>
      <c r="I41" s="237">
        <f>iferror(vlookup(C41,Source!$A$10:$O$1488,7,0),"-")</f>
        <v>0</v>
      </c>
      <c r="J41" s="192">
        <f>IFERROR(_xlfn.FLOOR.MATH(VLOOKUP(C41, Conversion!$A$1:$G$1483,7,0)*D41*1.05,10),"-")</f>
        <v>100</v>
      </c>
      <c r="K41" s="237">
        <f t="shared" ref="K41:K47" si="35">if(G41="in house",D41*4,+if(G41="bottle label",D41*4,+if(or(G41="bottle"),G41*4,0)))</f>
        <v>200</v>
      </c>
      <c r="L41" s="237">
        <f t="shared" ref="L41:L47" si="36">if(G41="box label",D41,+IF(or(G41="in house"),D41,+if(or(G41="special"),D41,0)))</f>
        <v>50</v>
      </c>
      <c r="M41" s="237" t="str">
        <f>iferror(vlookup(C41,Source!$A$10:$O$1488,14,0),"-")</f>
        <v/>
      </c>
      <c r="N41" s="239" t="str">
        <f>iferror(vlookup(C41,Source!$A$10:$O$1488,15,0),"-")</f>
        <v/>
      </c>
      <c r="O41" s="193">
        <f>iferror(vlookup(C41,Source!$A$10:$O$1488,5,0),0)</f>
        <v>630</v>
      </c>
      <c r="P41" s="194">
        <f t="shared" ref="P41:P47" si="37">if(O41&gt;1,O41/6.5,"-")</f>
        <v>96.92307692</v>
      </c>
      <c r="Q41" s="240">
        <f t="shared" ref="Q41:Q47" si="38">if(O41&gt;0,D41/O41*6.5,0)</f>
        <v>0.5158730159</v>
      </c>
      <c r="R41" s="131"/>
      <c r="S41" s="131"/>
      <c r="T41" s="131"/>
      <c r="U41" s="241">
        <f>IF(Q41=0,14,SUM(5)+SUM(Q41))</f>
        <v>5.515873016</v>
      </c>
      <c r="V41" s="197" t="str">
        <f>IFERROR(VLOOKUP(E41,WIP!$A$1:$S$1478,6,0),"-")</f>
        <v>Deodorant</v>
      </c>
      <c r="W41" s="197" t="str">
        <f>IFERROR(VLOOKUP(E41,WIP!$A$1:$M$1478,12,0),"-")</f>
        <v>Clear</v>
      </c>
      <c r="X41" s="197" t="str">
        <f>IFERROR(VLOOKUP(E41,WIP!$A$1:$M$1478,13,0),"-")</f>
        <v>Lavender</v>
      </c>
      <c r="Y41" s="197">
        <f t="shared" si="8"/>
        <v>158001</v>
      </c>
      <c r="Z41" s="197" t="str">
        <f>IFERROR(VLOOKUP(E41,WIP!$A$1:$K$1478,2,0),"-")</f>
        <v>LINEN FRESH CONC BULK</v>
      </c>
      <c r="AA41" s="197">
        <f>IFERROR(VLOOKUP(C41,Pack!$A$5:$G$1997,3,FALSE),"-")</f>
        <v>98710</v>
      </c>
      <c r="AB41" s="197">
        <f>IFERROR(VLOOKUP(E41,WIP!$A$1:$K$1478,11,0),"-")</f>
        <v>142</v>
      </c>
      <c r="AC41" s="198" t="str">
        <f>IFERROR(VLOOKUP(E41,WIP!$A$1:$K$1478,7,0),"-")</f>
        <v>-</v>
      </c>
      <c r="AD41" s="172">
        <f t="shared" si="27"/>
        <v>100</v>
      </c>
      <c r="AE41" s="172">
        <f t="shared" si="10"/>
        <v>0.7042253521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#303 SHIMMER 1GPM;4/64OZ CS DILSOL# SHIMME</v>
      </c>
      <c r="C42" s="258" t="s">
        <v>1521</v>
      </c>
      <c r="D42" s="259">
        <v>100.0</v>
      </c>
      <c r="E42" s="242">
        <f>iferror(vlookup(C42,Source!$A$10:$O$1488,2,0),"-")</f>
        <v>143201</v>
      </c>
      <c r="F42" s="242" t="str">
        <f>iferror(vlookup(C42,Source!$A$10:$O$1488,12,0),"-")</f>
        <v>MTX</v>
      </c>
      <c r="G42" s="192" t="str">
        <f t="shared" si="34"/>
        <v>BOX LABEL</v>
      </c>
      <c r="H42" s="191" t="str">
        <f>iferror(vlookup(C42,Source!$A$10:$O$1488,11,0),"-")</f>
        <v>B</v>
      </c>
      <c r="I42" s="191">
        <f>iferror(vlookup(C42,Source!$A$10:$O$1488,7,0),"-")</f>
        <v>0</v>
      </c>
      <c r="J42" s="192">
        <f>IFERROR(_xlfn.FLOOR.MATH(VLOOKUP(C42, Conversion!$A$1:$G$1483,7,0)*D42*1.05,10),"-")</f>
        <v>210</v>
      </c>
      <c r="K42" s="191">
        <f t="shared" si="35"/>
        <v>0</v>
      </c>
      <c r="L42" s="191">
        <f t="shared" si="36"/>
        <v>100</v>
      </c>
      <c r="M42" s="191">
        <f>iferror(vlookup(C42,Source!$A$10:$O$1488,14,0),"-")</f>
        <v>712003</v>
      </c>
      <c r="N42" s="191" t="str">
        <f>iferror(vlookup(C42,Source!$A$10:$O$1488,15,0),"-")</f>
        <v/>
      </c>
      <c r="O42" s="193">
        <f>iferror(vlookup(C42,Source!$A$10:$O$1488,5,0),0)</f>
        <v>630</v>
      </c>
      <c r="P42" s="194">
        <f t="shared" si="37"/>
        <v>96.92307692</v>
      </c>
      <c r="Q42" s="195">
        <f t="shared" si="38"/>
        <v>1.031746032</v>
      </c>
      <c r="R42" s="131"/>
      <c r="S42" s="131"/>
      <c r="T42" s="131"/>
      <c r="U42" s="241">
        <f t="shared" ref="U42:U47" si="39">SUM(0.5,Q42)+SUM(U41)</f>
        <v>7.047619048</v>
      </c>
      <c r="V42" s="197" t="str">
        <f>IFERROR(VLOOKUP(E42,WIP!$A$1:$S$1478,6,0),"-")</f>
        <v>RR Cleaner</v>
      </c>
      <c r="W42" s="197" t="str">
        <f>IFERROR(VLOOKUP(E42,WIP!$A$1:$M$1478,12,0),"-")</f>
        <v>Clear</v>
      </c>
      <c r="X42" s="197" t="str">
        <f>IFERROR(VLOOKUP(E42,WIP!$A$1:$M$1478,13,0),"-")</f>
        <v>Floral</v>
      </c>
      <c r="Y42" s="197">
        <f t="shared" si="8"/>
        <v>143201</v>
      </c>
      <c r="Z42" s="197" t="str">
        <f>IFERROR(VLOOKUP(E42,WIP!$A$1:$K$1478,2,0),"-")</f>
        <v>SHIMMER</v>
      </c>
      <c r="AA42" s="197">
        <f>IFERROR(VLOOKUP(C42,Pack!$A$5:$G$1997,3,FALSE),"-")</f>
        <v>98710</v>
      </c>
      <c r="AB42" s="197">
        <f>IFERROR(VLOOKUP(E42,WIP!$A$1:$K$1478,11,0),"-")</f>
        <v>288.5714286</v>
      </c>
      <c r="AC42" s="198" t="str">
        <f>IFERROR(VLOOKUP(E42,WIP!$A$1:$K$1478,7,0),"-")</f>
        <v>Tank 72 or 74</v>
      </c>
      <c r="AD42" s="172">
        <f t="shared" si="27"/>
        <v>210</v>
      </c>
      <c r="AE42" s="172">
        <f t="shared" si="10"/>
        <v>0.7277227722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#404 ALL PRPSE NEUT;4GPM4/64OZ DILSOL# ALL P</v>
      </c>
      <c r="C43" s="192" t="s">
        <v>2380</v>
      </c>
      <c r="D43" s="192">
        <v>100.0</v>
      </c>
      <c r="E43" s="242">
        <f>iferror(vlookup(C43,Source!$A$10:$O$1488,2,0),"-")</f>
        <v>183901</v>
      </c>
      <c r="F43" s="242" t="str">
        <f>iferror(vlookup(C43,Source!$A$10:$O$1488,12,0),"-")</f>
        <v>MTX</v>
      </c>
      <c r="G43" s="192" t="str">
        <f t="shared" si="34"/>
        <v>BOX LABEL</v>
      </c>
      <c r="H43" s="191" t="str">
        <f>iferror(vlookup(C43,Source!$A$10:$O$1488,11,0),"-")</f>
        <v>B</v>
      </c>
      <c r="I43" s="191">
        <f>iferror(vlookup(C43,Source!$A$10:$O$1488,7,0),"-")</f>
        <v>0</v>
      </c>
      <c r="J43" s="192">
        <f>IFERROR(_xlfn.FLOOR.MATH(VLOOKUP(C43, Conversion!$A$1:$G$1483,7,0)*D43*1.05,10),"-")</f>
        <v>210</v>
      </c>
      <c r="K43" s="191">
        <f t="shared" si="35"/>
        <v>0</v>
      </c>
      <c r="L43" s="191">
        <f t="shared" si="36"/>
        <v>100</v>
      </c>
      <c r="M43" s="191">
        <f>iferror(vlookup(C43,Source!$A$10:$O$1488,14,0),"-")</f>
        <v>712003</v>
      </c>
      <c r="N43" s="191" t="str">
        <f>iferror(vlookup(C43,Source!$A$10:$O$1488,15,0),"-")</f>
        <v/>
      </c>
      <c r="O43" s="193">
        <f>iferror(vlookup(C43,Source!$A$10:$O$1488,5,0),0)</f>
        <v>630</v>
      </c>
      <c r="P43" s="194">
        <f t="shared" si="37"/>
        <v>96.92307692</v>
      </c>
      <c r="Q43" s="195">
        <f t="shared" si="38"/>
        <v>1.031746032</v>
      </c>
      <c r="R43" s="131"/>
      <c r="S43" s="131"/>
      <c r="T43" s="131"/>
      <c r="U43" s="241">
        <f t="shared" si="39"/>
        <v>8.579365079</v>
      </c>
      <c r="V43" s="197" t="str">
        <f>IFERROR(VLOOKUP(E43,WIP!$A$1:$S$1478,6,0),"-")</f>
        <v>G.P. Cleaner</v>
      </c>
      <c r="W43" s="197" t="str">
        <f>IFERROR(VLOOKUP(E43,WIP!$A$1:$M$1478,12,0),"-")</f>
        <v>Clear</v>
      </c>
      <c r="X43" s="197" t="str">
        <f>IFERROR(VLOOKUP(E43,WIP!$A$1:$M$1478,13,0),"-")</f>
        <v>No Fragrance</v>
      </c>
      <c r="Y43" s="197">
        <f t="shared" si="8"/>
        <v>183901</v>
      </c>
      <c r="Z43" s="197" t="str">
        <f>IFERROR(VLOOKUP(E43,WIP!$A$1:$K$1478,2,0),"-")</f>
        <v>SAFER C. AP NEUTRAL CLNR BULK</v>
      </c>
      <c r="AA43" s="197">
        <f>IFERROR(VLOOKUP(C43,Pack!$A$5:$G$1997,3,FALSE),"-")</f>
        <v>98710</v>
      </c>
      <c r="AB43" s="197">
        <f>IFERROR(VLOOKUP(E43,WIP!$A$1:$K$1478,11,0),"-")</f>
        <v>88.4375</v>
      </c>
      <c r="AC43" s="198" t="str">
        <f>IFERROR(VLOOKUP(E43,WIP!$A$1:$K$1478,7,0),"-")</f>
        <v>-</v>
      </c>
      <c r="AD43" s="172">
        <f t="shared" si="27"/>
        <v>210</v>
      </c>
      <c r="AE43" s="172">
        <f t="shared" si="10"/>
        <v>2.374558304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#405 MLT-USE OXY;4GPM 4/64 DILSOL#</v>
      </c>
      <c r="C44" s="204" t="s">
        <v>2384</v>
      </c>
      <c r="D44" s="259">
        <v>100.0</v>
      </c>
      <c r="E44" s="242">
        <f>iferror(vlookup(C44,Source!$A$10:$O$1488,2,0),"-")</f>
        <v>184001</v>
      </c>
      <c r="F44" s="242" t="str">
        <f>iferror(vlookup(C44,Source!$A$10:$O$1488,12,0),"-")</f>
        <v>MTX</v>
      </c>
      <c r="G44" s="192" t="str">
        <f t="shared" si="34"/>
        <v>IN HOUSE</v>
      </c>
      <c r="H44" s="191" t="str">
        <f>iferror(vlookup(C44,Source!$A$10:$O$1488,11,0),"-")</f>
        <v>I</v>
      </c>
      <c r="I44" s="191">
        <f>iferror(vlookup(C44,Source!$A$10:$O$1488,7,0),"-")</f>
        <v>0</v>
      </c>
      <c r="J44" s="192">
        <f>IFERROR(_xlfn.FLOOR.MATH(VLOOKUP(C44, Conversion!$A$1:$G$1483,7,0)*D44*1.05,10),"-")</f>
        <v>210</v>
      </c>
      <c r="K44" s="191">
        <f t="shared" si="35"/>
        <v>400</v>
      </c>
      <c r="L44" s="191">
        <f t="shared" si="36"/>
        <v>100</v>
      </c>
      <c r="M44" s="191" t="str">
        <f>iferror(vlookup(C44,Source!$A$10:$O$1488,14,0),"-")</f>
        <v/>
      </c>
      <c r="N44" s="191" t="str">
        <f>iferror(vlookup(C44,Source!$A$10:$O$1488,15,0),"-")</f>
        <v/>
      </c>
      <c r="O44" s="193">
        <f>iferror(vlookup(C44,Source!$A$10:$O$1488,5,0),0)</f>
        <v>630</v>
      </c>
      <c r="P44" s="194">
        <f t="shared" si="37"/>
        <v>96.92307692</v>
      </c>
      <c r="Q44" s="195">
        <f t="shared" si="38"/>
        <v>1.031746032</v>
      </c>
      <c r="R44" s="131"/>
      <c r="S44" s="131"/>
      <c r="T44" s="131"/>
      <c r="U44" s="241">
        <f t="shared" si="39"/>
        <v>10.11111111</v>
      </c>
      <c r="V44" s="197" t="str">
        <f>IFERROR(VLOOKUP(E44,WIP!$A$1:$S$1478,6,0),"-")</f>
        <v>Specialty Clnr</v>
      </c>
      <c r="W44" s="197" t="str">
        <f>IFERROR(VLOOKUP(E44,WIP!$A$1:$M$1478,12,0),"-")</f>
        <v>Clear</v>
      </c>
      <c r="X44" s="197" t="str">
        <f>IFERROR(VLOOKUP(E44,WIP!$A$1:$M$1478,13,0),"-")</f>
        <v>No Fragrance</v>
      </c>
      <c r="Y44" s="197">
        <f t="shared" si="8"/>
        <v>184001</v>
      </c>
      <c r="Z44" s="197" t="str">
        <f>IFERROR(VLOOKUP(E44,WIP!$A$1:$K$1478,2,0),"-")</f>
        <v>SAFER C. MULTI OXY CLNR BULK</v>
      </c>
      <c r="AA44" s="197">
        <f>IFERROR(VLOOKUP(C44,Pack!$A$5:$G$1997,3,FALSE),"-")</f>
        <v>98710</v>
      </c>
      <c r="AB44" s="197">
        <f>IFERROR(VLOOKUP(E44,WIP!$A$1:$K$1478,11,0),"-")</f>
        <v>110.3846154</v>
      </c>
      <c r="AC44" s="198" t="str">
        <f>IFERROR(VLOOKUP(E44,WIP!$A$1:$K$1478,7,0),"-")</f>
        <v>Tank 72 or 74</v>
      </c>
      <c r="AD44" s="172">
        <f t="shared" si="27"/>
        <v>210</v>
      </c>
      <c r="AE44" s="172">
        <f t="shared" si="10"/>
        <v>1.902439024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10.61111111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11.11111111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11.61111111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3.611111111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20.38888889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3950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46028.0</v>
      </c>
      <c r="J1" s="124"/>
      <c r="K1" s="125"/>
      <c r="L1" s="125"/>
      <c r="M1" s="126"/>
      <c r="N1" s="127"/>
      <c r="O1" s="126"/>
      <c r="P1" s="127"/>
      <c r="Q1" s="128">
        <f>R1</f>
        <v>11.21091393</v>
      </c>
      <c r="R1" s="129">
        <f>SUM(Q14+Q23+Q32+Q38+Q48+Q54+Q61)</f>
        <v>11.21091393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46027</v>
      </c>
      <c r="AE1" s="132"/>
      <c r="AF1" s="133"/>
      <c r="AG1" s="134">
        <f>I1</f>
        <v>46028</v>
      </c>
      <c r="AH1" s="135"/>
      <c r="AI1" s="136">
        <f>SUM(AD4,AG4)</f>
        <v>8120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1962.5</v>
      </c>
      <c r="AE3" s="160">
        <f>AE4/5</f>
        <v>3.151098263</v>
      </c>
      <c r="AF3" s="161"/>
      <c r="AG3" s="159">
        <f>AG4/4</f>
        <v>67.5</v>
      </c>
      <c r="AH3" s="160">
        <f>AH4/5</f>
        <v>0.3019736842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7850</v>
      </c>
      <c r="AE4" s="172">
        <f t="shared" si="1"/>
        <v>15.75549132</v>
      </c>
      <c r="AF4" s="135"/>
      <c r="AG4" s="171">
        <f t="shared" ref="AG4:AH4" si="2">SUM(AG7:AG63)</f>
        <v>270</v>
      </c>
      <c r="AH4" s="160">
        <f t="shared" si="2"/>
        <v>1.509868421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HI SUDS PLUS DISH SOAP;4/1 CS</v>
      </c>
      <c r="C7" s="304">
        <v>1.830049E7</v>
      </c>
      <c r="D7" s="190">
        <v>1056.0</v>
      </c>
      <c r="E7" s="191">
        <f>iferror(vlookup(C7,Source!$A$10:$O$1488,2,0),"-")</f>
        <v>183002</v>
      </c>
      <c r="F7" s="191" t="str">
        <f>iferror(vlookup(C7,Source!$A$10:$O$1488,12,0),"-")</f>
        <v>INNOUT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4430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120901</v>
      </c>
      <c r="N7" s="191">
        <f>iferror(vlookup(C7,Source!$A$10:$O$1488,15,0),"-")</f>
        <v>713006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5.988997338</v>
      </c>
      <c r="R7" s="131"/>
      <c r="S7" s="131"/>
      <c r="T7" s="131"/>
      <c r="U7" s="196">
        <f>IF(Q7=0,14,SUM(5)+SUM(Q7))</f>
        <v>10.98899734</v>
      </c>
      <c r="V7" s="197" t="str">
        <f>IFERROR(VLOOKUP(E7,WIP!$A$1:$S$1478,6,0),"-")</f>
        <v>Dish Soap</v>
      </c>
      <c r="W7" s="197" t="str">
        <f>IFERROR(VLOOKUP(E7,WIP!$A$1:$M$1478,12,0),"-")</f>
        <v>Blue</v>
      </c>
      <c r="X7" s="197" t="str">
        <f>IFERROR(VLOOKUP(E7,WIP!$A$1:$M$1478,13,0),"-")</f>
        <v>Floral</v>
      </c>
      <c r="Y7" s="197">
        <f t="shared" ref="Y7:Y60" si="8">E7</f>
        <v>183002</v>
      </c>
      <c r="Z7" s="197" t="str">
        <f>IFERROR(VLOOKUP(E7,WIP!$A$1:$K$1478,2,0),"-")</f>
        <v>HI SUDS PLUS DISH SOAP BULK</v>
      </c>
      <c r="AA7" s="197">
        <f>IFERROR(VLOOKUP(C7,Pack!$A$5:$G$1997,3,FALSE),"-")</f>
        <v>9877</v>
      </c>
      <c r="AB7" s="197">
        <f>IFERROR(VLOOKUP(E7,WIP!$A$1:$K$1478,11,0),"-")</f>
        <v>598.8135593</v>
      </c>
      <c r="AC7" s="198" t="str">
        <f>IFERROR(VLOOKUP(E7,WIP!$A$1:$K$1478,7,0),"-")</f>
        <v>Min 900gl</v>
      </c>
      <c r="AD7" s="172">
        <f t="shared" ref="AD7:AD22" si="9">IF(U7&lt;13,J7,0)</f>
        <v>4430</v>
      </c>
      <c r="AE7" s="172">
        <f t="shared" ref="AE7:AE61" si="10">IFERROR(AD7/AB7,"-")</f>
        <v>7.397962072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189"/>
      <c r="D8" s="245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11.48899734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11.98899734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12.48899734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12.98899734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13.48899734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13.98899734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5.988997338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18.01100266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MR DIGESTER KITCHEN;CLEANER 4/1GL CS</v>
      </c>
      <c r="C17" s="233">
        <v>156904.0</v>
      </c>
      <c r="D17" s="234">
        <v>48.0</v>
      </c>
      <c r="E17" s="235">
        <f>iferror(vlookup(C17,Source!$A$10:$O$1488,2,0),"-")</f>
        <v>156901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SPECIAL</v>
      </c>
      <c r="H17" s="237" t="str">
        <f>iferror(vlookup(C17,Source!$A$10:$O$1488,11,0),"-")</f>
        <v>S</v>
      </c>
      <c r="I17" s="237">
        <f>iferror(vlookup(C17,Source!$A$10:$O$1488,7,0),"-")</f>
        <v>0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48</v>
      </c>
      <c r="M17" s="237">
        <f>iferror(vlookup(C17,Source!$A$10:$O$1488,14,0),"-")</f>
        <v>712508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Floor Cleaner</v>
      </c>
      <c r="W17" s="197" t="str">
        <f>IFERROR(VLOOKUP(E17,WIP!$A$1:$M$1478,12,0),"-")</f>
        <v>Green</v>
      </c>
      <c r="X17" s="197" t="str">
        <f>IFERROR(VLOOKUP(E17,WIP!$A$1:$M$1478,13,0),"-")</f>
        <v>Spring Breeze</v>
      </c>
      <c r="Y17" s="197">
        <f t="shared" si="8"/>
        <v>156901</v>
      </c>
      <c r="Z17" s="197" t="str">
        <f>IFERROR(VLOOKUP(E17,WIP!$A$1:$K$1478,2,0),"-")</f>
        <v>MR DIGESTER KTCHN FLR CLR</v>
      </c>
      <c r="AA17" s="197">
        <f>IFERROR(VLOOKUP(C17,Pack!$A$5:$G$1997,3,FALSE),"-")</f>
        <v>9877</v>
      </c>
      <c r="AB17" s="197">
        <f>IFERROR(VLOOKUP(E17,WIP!$A$1:$K$1478,11,0),"-")</f>
        <v>275.3333333</v>
      </c>
      <c r="AC17" s="198" t="str">
        <f>IFERROR(VLOOKUP(E17,WIP!$A$1:$K$1478,7,0),"-")</f>
        <v>-</v>
      </c>
      <c r="AD17" s="172">
        <f t="shared" si="9"/>
        <v>200</v>
      </c>
      <c r="AE17" s="172">
        <f t="shared" si="10"/>
        <v>0.7263922519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LAST STEP CARPET RIN;4/1 GAL</v>
      </c>
      <c r="C18" s="192">
        <v>157304.0</v>
      </c>
      <c r="D18" s="234">
        <v>48.0</v>
      </c>
      <c r="E18" s="242">
        <f>iferror(vlookup(C18,Source!$A$10:$O$1488,2,0),"-")</f>
        <v>157301</v>
      </c>
      <c r="F18" s="242" t="str">
        <f>iferror(vlookup(C18,Source!$A$10:$O$1488,12,0),"-")</f>
        <v>MTX</v>
      </c>
      <c r="G18" s="192" t="str">
        <f t="shared" si="14"/>
        <v>IN HOUSE</v>
      </c>
      <c r="H18" s="191" t="str">
        <f>iferror(vlookup(C18,Source!$A$10:$O$1488,11,0),"-")</f>
        <v>I</v>
      </c>
      <c r="I18" s="191">
        <f>iferror(vlookup(C18,Source!$A$10:$O$1488,7,0),"-")</f>
        <v>0</v>
      </c>
      <c r="J18" s="192">
        <f>IFERROR(_xlfn.FLOOR.MATH(VLOOKUP(C18, Conversion!$A$1:$G$1483,7,0)*D18*1.05,10),"-")</f>
        <v>200</v>
      </c>
      <c r="K18" s="191">
        <f t="shared" si="15"/>
        <v>192</v>
      </c>
      <c r="L18" s="243">
        <f t="shared" si="16"/>
        <v>48</v>
      </c>
      <c r="M18" s="191" t="str">
        <f>iferror(vlookup(C18,Source!$A$10:$O$1488,14,0),"-")</f>
        <v/>
      </c>
      <c r="N18" s="191" t="str">
        <f>iferror(vlookup(C18,Source!$A$10:$O$1488,15,0),"-")</f>
        <v/>
      </c>
      <c r="O18" s="193">
        <f>iferror(vlookup(C18,Source!$A$10:$O$1488,5,0),0)</f>
        <v>1352.4</v>
      </c>
      <c r="P18" s="194">
        <f t="shared" si="17"/>
        <v>208.0615385</v>
      </c>
      <c r="Q18" s="195">
        <f t="shared" si="18"/>
        <v>0.230700976</v>
      </c>
      <c r="R18" s="131"/>
      <c r="S18" s="131"/>
      <c r="T18" s="131"/>
      <c r="U18" s="241">
        <f t="shared" ref="U18:U23" si="19">SUM(0.5,Q18)+SUM(U17)</f>
        <v>5.961401952</v>
      </c>
      <c r="V18" s="197" t="str">
        <f>IFERROR(VLOOKUP(E18,WIP!$A$1:$S$1478,6,0),"-")</f>
        <v>Carpet Care</v>
      </c>
      <c r="W18" s="197">
        <f>IFERROR(VLOOKUP(E18,WIP!$A$1:$M$1478,12,0),"-")</f>
        <v>0</v>
      </c>
      <c r="X18" s="197">
        <f>IFERROR(VLOOKUP(E18,WIP!$A$1:$M$1478,13,0),"-")</f>
        <v>0</v>
      </c>
      <c r="Y18" s="197">
        <f t="shared" si="8"/>
        <v>157301</v>
      </c>
      <c r="Z18" s="197" t="str">
        <f>IFERROR(VLOOKUP(E18,WIP!$A$1:$K$1478,2,0),"-")</f>
        <v>LAST STEP CARPET RINSE BULK</v>
      </c>
      <c r="AA18" s="197">
        <f>IFERROR(VLOOKUP(C18,Pack!$A$5:$G$1997,3,FALSE),"-")</f>
        <v>9919</v>
      </c>
      <c r="AB18" s="197">
        <f>IFERROR(VLOOKUP(E18,WIP!$A$1:$K$1478,11,0),"-")</f>
        <v>132.8571429</v>
      </c>
      <c r="AC18" s="198" t="str">
        <f>IFERROR(VLOOKUP(E18,WIP!$A$1:$K$1478,7,0),"-")</f>
        <v>-</v>
      </c>
      <c r="AD18" s="172">
        <f t="shared" si="9"/>
        <v>200</v>
      </c>
      <c r="AE18" s="172">
        <f t="shared" si="10"/>
        <v>1.505376344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6.461401952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6.961401952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7.461401952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7.961401952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0.4614019521</v>
      </c>
      <c r="R23" s="131"/>
      <c r="S23" s="131"/>
      <c r="T23" s="131"/>
      <c r="U23" s="241">
        <f t="shared" si="19"/>
        <v>8.922803904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23.53859805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MR DIGESTR DRAIN;MAINTNR 12/1C</v>
      </c>
      <c r="C35" s="258">
        <v>1.5520732E7</v>
      </c>
      <c r="D35" s="259">
        <v>88.0</v>
      </c>
      <c r="E35" s="242">
        <f>iferror(vlookup(C35,Source!$A$10:$O$1488,2,0),"-")</f>
        <v>155207</v>
      </c>
      <c r="F35" s="191" t="str">
        <f>iferror(vlookup(C35,Source!$A$10:$O$1488,12,0),"-")</f>
        <v>MTX</v>
      </c>
      <c r="G35" s="192" t="str">
        <f t="shared" ref="G35:G37" si="28">IF(H35="B","BOX LABEL",+IF(AND(H35="I"),"IN HOUSE",+IF(AND(H35="S"),"SPECIAL",+IF(AND(H35="BP"),"BUG FREE",+IF(AND(H35="A"),"Pre Labeled","-")))))</f>
        <v>BOX LABEL</v>
      </c>
      <c r="H35" s="191" t="str">
        <f>iferror(vlookup(C35,Source!$A$10:$O$1488,11,0),"-")</f>
        <v>B</v>
      </c>
      <c r="I35" s="191">
        <f>iferror(vlookup(C35,Source!$A$10:$O$1488,7,0),"-")</f>
        <v>0</v>
      </c>
      <c r="J35" s="192">
        <f>IFERROR(_xlfn.FLOOR.MATH(VLOOKUP(C35, Conversion!$A$1:$G$1483,7,0)*D35*1.05,10),"-")</f>
        <v>270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88</v>
      </c>
      <c r="M35" s="242">
        <f>iferror(vlookup(C35,Source!$A$10:$O$1488,14,0),"-")</f>
        <v>712301</v>
      </c>
      <c r="N35" s="242" t="str">
        <f>iferror(vlookup(C35,Source!$A$10:$O$1488,15,0),"-")</f>
        <v/>
      </c>
      <c r="O35" s="193">
        <f>iferror(vlookup(C35,Source!$A$10:$O$1488,5,0),0)</f>
        <v>440</v>
      </c>
      <c r="P35" s="194">
        <f t="shared" ref="P35:P37" si="31">if(O35&gt;1,O35/6.5,"-")</f>
        <v>67.69230769</v>
      </c>
      <c r="Q35" s="195">
        <f t="shared" ref="Q35:Q37" si="32">if(O35&gt;0,D35/O35*6.5,0)</f>
        <v>1.3</v>
      </c>
      <c r="R35" s="131"/>
      <c r="S35" s="131"/>
      <c r="T35" s="131"/>
      <c r="U35" s="241">
        <f t="shared" ref="U35:U38" si="33">SUM(0.5,Q35)+SUM(U34)</f>
        <v>15.8</v>
      </c>
      <c r="V35" s="197" t="str">
        <f>IFERROR(VLOOKUP(E35,WIP!$A$1:$S$1478,6,0),"-")</f>
        <v>Specialty Clnr</v>
      </c>
      <c r="W35" s="197" t="str">
        <f>IFERROR(VLOOKUP(E35,WIP!$A$1:$M$1478,12,0),"-")</f>
        <v>Opaque</v>
      </c>
      <c r="X35" s="197" t="str">
        <f>IFERROR(VLOOKUP(E35,WIP!$A$1:$M$1478,13,0),"-")</f>
        <v>Apple</v>
      </c>
      <c r="Y35" s="197">
        <f t="shared" si="8"/>
        <v>155207</v>
      </c>
      <c r="Z35" s="197" t="str">
        <f>IFERROR(VLOOKUP(E35,WIP!$A$1:$K$1478,2,0),"-")</f>
        <v>MR. DIGSTR DRAIN APPLE BULK</v>
      </c>
      <c r="AA35" s="197">
        <f>IFERROR(VLOOKUP(C35,Pack!$A$5:$G$1997,3,FALSE),"-")</f>
        <v>98680</v>
      </c>
      <c r="AB35" s="197">
        <f>IFERROR(VLOOKUP(E35,WIP!$A$1:$K$1478,11,0),"-")</f>
        <v>178.8235294</v>
      </c>
      <c r="AC35" s="198" t="str">
        <f>IFERROR(VLOOKUP(E35,WIP!$A$1:$K$1478,7,0),"-")</f>
        <v>-</v>
      </c>
      <c r="AD35" s="172">
        <f t="shared" si="27"/>
        <v>0</v>
      </c>
      <c r="AE35" s="172">
        <f t="shared" si="10"/>
        <v>0</v>
      </c>
      <c r="AF35" s="145"/>
      <c r="AG35" s="172">
        <f t="shared" si="11"/>
        <v>270</v>
      </c>
      <c r="AH35" s="172">
        <f t="shared" si="12"/>
        <v>1.509868421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16.3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16.8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1.3</v>
      </c>
      <c r="R38" s="131"/>
      <c r="S38" s="131"/>
      <c r="T38" s="131"/>
      <c r="U38" s="241">
        <f t="shared" si="33"/>
        <v>18.6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22.7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JUST RIGHT PROFESSIONAL;GEEN DISH DETERGENT4/1CS</v>
      </c>
      <c r="C41" s="258" t="s">
        <v>2324</v>
      </c>
      <c r="D41" s="259">
        <v>336.0</v>
      </c>
      <c r="E41" s="235">
        <f>iferror(vlookup(C41,Source!$A$10:$O$1488,2,0),"-")</f>
        <v>182701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1410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710201</v>
      </c>
      <c r="N41" s="239">
        <f>iferror(vlookup(C41,Source!$A$10:$O$1488,15,0),"-")</f>
        <v>713002</v>
      </c>
      <c r="O41" s="193">
        <f>iferror(vlookup(C41,Source!$A$10:$O$1488,5,0),0)</f>
        <v>1352.4</v>
      </c>
      <c r="P41" s="194">
        <f t="shared" ref="P41:P47" si="37">if(O41&gt;1,O41/6.5,"-")</f>
        <v>208.0615385</v>
      </c>
      <c r="Q41" s="240">
        <f t="shared" ref="Q41:Q47" si="38">if(O41&gt;0,D41/O41*6.5,0)</f>
        <v>1.614906832</v>
      </c>
      <c r="R41" s="131"/>
      <c r="S41" s="131"/>
      <c r="T41" s="131"/>
      <c r="U41" s="241">
        <f>IF(Q41=0,14,SUM(5)+SUM(Q41))</f>
        <v>6.614906832</v>
      </c>
      <c r="V41" s="197" t="str">
        <f>IFERROR(VLOOKUP(E41,WIP!$A$1:$S$1478,6,0),"-")</f>
        <v>Dish Soap</v>
      </c>
      <c r="W41" s="197" t="str">
        <f>IFERROR(VLOOKUP(E41,WIP!$A$1:$M$1478,12,0),"-")</f>
        <v>Green</v>
      </c>
      <c r="X41" s="197" t="str">
        <f>IFERROR(VLOOKUP(E41,WIP!$A$1:$M$1478,13,0),"-")</f>
        <v>Floral</v>
      </c>
      <c r="Y41" s="197">
        <f t="shared" si="8"/>
        <v>182701</v>
      </c>
      <c r="Z41" s="197" t="str">
        <f>IFERROR(VLOOKUP(E41,WIP!$A$1:$K$1478,2,0),"-")</f>
        <v>FS. GREEN DISH DET. BULK</v>
      </c>
      <c r="AA41" s="197">
        <f>IFERROR(VLOOKUP(C41,Pack!$A$5:$G$1997,3,FALSE),"-")</f>
        <v>9900</v>
      </c>
      <c r="AB41" s="197">
        <f>IFERROR(VLOOKUP(E41,WIP!$A$1:$K$1478,11,0),"-")</f>
        <v>493</v>
      </c>
      <c r="AC41" s="198" t="str">
        <f>IFERROR(VLOOKUP(E41,WIP!$A$1:$K$1478,7,0),"-")</f>
        <v>Min 900gl</v>
      </c>
      <c r="AD41" s="172">
        <f t="shared" si="27"/>
        <v>1410</v>
      </c>
      <c r="AE41" s="172">
        <f t="shared" si="10"/>
        <v>2.860040568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FIRST STREET GREEN DISH;DETERGENT 4/1GL CS</v>
      </c>
      <c r="C42" s="258" t="s">
        <v>2326</v>
      </c>
      <c r="D42" s="259">
        <f>336+48</f>
        <v>384</v>
      </c>
      <c r="E42" s="242">
        <f>iferror(vlookup(C42,Source!$A$10:$O$1488,2,0),"-")</f>
        <v>182701</v>
      </c>
      <c r="F42" s="242" t="str">
        <f>iferror(vlookup(C42,Source!$A$10:$O$1488,12,0),"-")</f>
        <v>SMART&amp;F</v>
      </c>
      <c r="G42" s="192" t="str">
        <f t="shared" si="34"/>
        <v>-</v>
      </c>
      <c r="H42" s="191">
        <f>iferror(vlookup(C42,Source!$A$10:$O$1488,11,0),"-")</f>
        <v>0</v>
      </c>
      <c r="I42" s="191">
        <f>iferror(vlookup(C42,Source!$A$10:$O$1488,7,0),"-")</f>
        <v>0</v>
      </c>
      <c r="J42" s="192">
        <f>IFERROR(_xlfn.FLOOR.MATH(VLOOKUP(C42, Conversion!$A$1:$G$1483,7,0)*D42*1.05,10),"-")</f>
        <v>1610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200244</v>
      </c>
      <c r="N42" s="191">
        <f>iferror(vlookup(C42,Source!$A$10:$O$1488,15,0),"-")</f>
        <v>714604</v>
      </c>
      <c r="O42" s="193">
        <f>iferror(vlookup(C42,Source!$A$10:$O$1488,5,0),0)</f>
        <v>1352.4</v>
      </c>
      <c r="P42" s="194">
        <f t="shared" si="37"/>
        <v>208.0615385</v>
      </c>
      <c r="Q42" s="195">
        <f t="shared" si="38"/>
        <v>1.845607808</v>
      </c>
      <c r="R42" s="131"/>
      <c r="S42" s="131"/>
      <c r="T42" s="131"/>
      <c r="U42" s="241">
        <f t="shared" ref="U42:U47" si="39">SUM(0.5,Q42)+SUM(U41)</f>
        <v>8.960514641</v>
      </c>
      <c r="V42" s="197" t="str">
        <f>IFERROR(VLOOKUP(E42,WIP!$A$1:$S$1478,6,0),"-")</f>
        <v>Dish Soap</v>
      </c>
      <c r="W42" s="197" t="str">
        <f>IFERROR(VLOOKUP(E42,WIP!$A$1:$M$1478,12,0),"-")</f>
        <v>Green</v>
      </c>
      <c r="X42" s="197" t="str">
        <f>IFERROR(VLOOKUP(E42,WIP!$A$1:$M$1478,13,0),"-")</f>
        <v>Floral</v>
      </c>
      <c r="Y42" s="197">
        <f t="shared" si="8"/>
        <v>182701</v>
      </c>
      <c r="Z42" s="197" t="str">
        <f>IFERROR(VLOOKUP(E42,WIP!$A$1:$K$1478,2,0),"-")</f>
        <v>FS. GREEN DISH DET. BULK</v>
      </c>
      <c r="AA42" s="197">
        <f>IFERROR(VLOOKUP(C42,Pack!$A$5:$G$1997,3,FALSE),"-")</f>
        <v>9900</v>
      </c>
      <c r="AB42" s="197">
        <f>IFERROR(VLOOKUP(E42,WIP!$A$1:$K$1478,11,0),"-")</f>
        <v>493</v>
      </c>
      <c r="AC42" s="198" t="str">
        <f>IFERROR(VLOOKUP(E42,WIP!$A$1:$K$1478,7,0),"-")</f>
        <v>Min 900gl</v>
      </c>
      <c r="AD42" s="172">
        <f t="shared" si="27"/>
        <v>1610</v>
      </c>
      <c r="AE42" s="172">
        <f t="shared" si="10"/>
        <v>3.265720081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9.460514641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9.960514641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10.46051464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10.96051464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11.46051464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3.460514641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20.53948536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1960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46029.0</v>
      </c>
      <c r="J1" s="124"/>
      <c r="K1" s="125"/>
      <c r="L1" s="125"/>
      <c r="M1" s="126"/>
      <c r="N1" s="127"/>
      <c r="O1" s="126"/>
      <c r="P1" s="127"/>
      <c r="Q1" s="128">
        <f>R1</f>
        <v>12.79438484</v>
      </c>
      <c r="R1" s="129">
        <f>SUM(Q14+Q23+Q32+Q38+Q48+Q54+Q61)</f>
        <v>12.79438484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46028</v>
      </c>
      <c r="AE1" s="132"/>
      <c r="AF1" s="133"/>
      <c r="AG1" s="134">
        <f>I1</f>
        <v>46029</v>
      </c>
      <c r="AH1" s="135"/>
      <c r="AI1" s="136">
        <f>SUM(AD4,AG4)</f>
        <v>7530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1657.5</v>
      </c>
      <c r="AE3" s="160">
        <f>AE4/5</f>
        <v>3.841855948</v>
      </c>
      <c r="AF3" s="161"/>
      <c r="AG3" s="159">
        <f>AG4/4</f>
        <v>225</v>
      </c>
      <c r="AH3" s="160">
        <f>AH4/5</f>
        <v>1.204005893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6630</v>
      </c>
      <c r="AE4" s="172">
        <f t="shared" si="1"/>
        <v>19.20927974</v>
      </c>
      <c r="AF4" s="135"/>
      <c r="AG4" s="171">
        <f t="shared" ref="AG4:AH4" si="2">SUM(AG7:AG63)</f>
        <v>900</v>
      </c>
      <c r="AH4" s="160">
        <f t="shared" si="2"/>
        <v>6.020029466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JUST RIGHT DISH;DETERGNT 4/1CS</v>
      </c>
      <c r="C7" s="189">
        <v>180904.0</v>
      </c>
      <c r="D7" s="190">
        <v>480.0</v>
      </c>
      <c r="E7" s="191">
        <f>iferror(vlookup(C7,Source!$A$10:$O$1488,2,0),"-")</f>
        <v>180801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2010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200156</v>
      </c>
      <c r="N7" s="191">
        <f>iferror(vlookup(C7,Source!$A$10:$O$1488,15,0),"-")</f>
        <v>713002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2.722271517</v>
      </c>
      <c r="R7" s="131"/>
      <c r="S7" s="131"/>
      <c r="T7" s="131"/>
      <c r="U7" s="196">
        <f>IF(Q7=0,14,SUM(5)+SUM(Q7))</f>
        <v>7.722271517</v>
      </c>
      <c r="V7" s="197" t="str">
        <f>IFERROR(VLOOKUP(E7,WIP!$A$1:$S$1478,6,0),"-")</f>
        <v>Dish Soap</v>
      </c>
      <c r="W7" s="197" t="str">
        <f>IFERROR(VLOOKUP(E7,WIP!$A$1:$M$1478,12,0),"-")</f>
        <v>Green</v>
      </c>
      <c r="X7" s="197" t="str">
        <f>IFERROR(VLOOKUP(E7,WIP!$A$1:$M$1478,13,0),"-")</f>
        <v>Floral</v>
      </c>
      <c r="Y7" s="197">
        <f t="shared" ref="Y7:Y60" si="8">E7</f>
        <v>180801</v>
      </c>
      <c r="Z7" s="197" t="str">
        <f>IFERROR(VLOOKUP(E7,WIP!$A$1:$K$1478,2,0),"-")</f>
        <v>JR. GREEN DSH DET. BULK</v>
      </c>
      <c r="AA7" s="197">
        <f>IFERROR(VLOOKUP(C7,Pack!$A$5:$G$1997,3,FALSE),"-")</f>
        <v>9919</v>
      </c>
      <c r="AB7" s="197">
        <f>IFERROR(VLOOKUP(E7,WIP!$A$1:$K$1478,11,0),"-")</f>
        <v>239.1525424</v>
      </c>
      <c r="AC7" s="198" t="str">
        <f>IFERROR(VLOOKUP(E7,WIP!$A$1:$K$1478,7,0),"-")</f>
        <v>Min 900gl</v>
      </c>
      <c r="AD7" s="172">
        <f t="shared" ref="AD7:AD22" si="9">IF(U7&lt;13,J7,0)</f>
        <v>2010</v>
      </c>
      <c r="AE7" s="172">
        <f t="shared" ref="AE7:AE61" si="10">IFERROR(AD7/AB7,"-")</f>
        <v>8.404677533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HI SUDS LIQUID DISH;SOAP 4/1</v>
      </c>
      <c r="C8" s="189">
        <v>1830004.0</v>
      </c>
      <c r="D8" s="245">
        <v>336.0</v>
      </c>
      <c r="E8" s="191">
        <f>iferror(vlookup(C8,Source!$A$10:$O$1488,2,0),"-")</f>
        <v>183001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>
        <f>iferror(vlookup(C8,Source!$A$10:$O$1488,7,0),"-")</f>
        <v>0</v>
      </c>
      <c r="J8" s="192">
        <f>IFERROR(_xlfn.FLOOR.MATH(VLOOKUP(C8, Conversion!$A$1:$G$1483,7,0)*D8*1.05,10),"-")</f>
        <v>1410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200146</v>
      </c>
      <c r="N8" s="191">
        <f>iferror(vlookup(C8,Source!$A$10:$O$1488,15,0),"-")</f>
        <v>713004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1.905590062</v>
      </c>
      <c r="R8" s="131"/>
      <c r="S8" s="131"/>
      <c r="T8" s="131"/>
      <c r="U8" s="196">
        <f t="shared" ref="U8:U13" si="13">SUM(0.5,Q8)+SUM(U7)</f>
        <v>10.12786158</v>
      </c>
      <c r="V8" s="197" t="str">
        <f>IFERROR(VLOOKUP(E8,WIP!$A$1:$S$1478,6,0),"-")</f>
        <v>Dish Soap</v>
      </c>
      <c r="W8" s="197" t="str">
        <f>IFERROR(VLOOKUP(E8,WIP!$A$1:$M$1478,12,0),"-")</f>
        <v>Blue</v>
      </c>
      <c r="X8" s="197" t="str">
        <f>IFERROR(VLOOKUP(E8,WIP!$A$1:$M$1478,13,0),"-")</f>
        <v>Floral</v>
      </c>
      <c r="Y8" s="197">
        <f t="shared" si="8"/>
        <v>183001</v>
      </c>
      <c r="Z8" s="197" t="str">
        <f>IFERROR(VLOOKUP(E8,WIP!$A$1:$K$1478,2,0),"-")</f>
        <v>HI SUDS LIQUID DISH SOAP</v>
      </c>
      <c r="AA8" s="197">
        <f>IFERROR(VLOOKUP(C8,Pack!$A$5:$G$1997,3,FALSE),"-")</f>
        <v>9877</v>
      </c>
      <c r="AB8" s="197">
        <f>IFERROR(VLOOKUP(E8,WIP!$A$1:$K$1478,11,0),"-")</f>
        <v>290.4255319</v>
      </c>
      <c r="AC8" s="198" t="str">
        <f>IFERROR(VLOOKUP(E8,WIP!$A$1:$K$1478,7,0),"-")</f>
        <v>Min 900gl</v>
      </c>
      <c r="AD8" s="172">
        <f t="shared" si="9"/>
        <v>1410</v>
      </c>
      <c r="AE8" s="172">
        <f t="shared" si="10"/>
        <v>4.854945055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JR BLUE DISH DETERGENT;4/1GL CS</v>
      </c>
      <c r="C9" s="204" t="s">
        <v>2345</v>
      </c>
      <c r="D9" s="203">
        <v>240.0</v>
      </c>
      <c r="E9" s="191">
        <f>iferror(vlookup(C9,Source!$A$10:$O$1488,2,0),"-")</f>
        <v>182702</v>
      </c>
      <c r="F9" s="191" t="str">
        <f>iferror(vlookup(C9,Source!$A$10:$O$1488,12,0),"-")</f>
        <v>MTX</v>
      </c>
      <c r="G9" s="192" t="str">
        <f t="shared" si="3"/>
        <v>-</v>
      </c>
      <c r="H9" s="191">
        <f>iferror(vlookup(C9,Source!$A$10:$O$1488,11,0),"-")</f>
        <v>0</v>
      </c>
      <c r="I9" s="191">
        <f>iferror(vlookup(C9,Source!$A$10:$O$1488,7,0),"-")</f>
        <v>0</v>
      </c>
      <c r="J9" s="192">
        <f>IFERROR(_xlfn.FLOOR.MATH(VLOOKUP(C9, Conversion!$A$1:$G$1483,7,0)*D9*1.05,10),"-")</f>
        <v>1000</v>
      </c>
      <c r="K9" s="191">
        <f t="shared" si="4"/>
        <v>0</v>
      </c>
      <c r="L9" s="191">
        <f t="shared" si="5"/>
        <v>0</v>
      </c>
      <c r="M9" s="191">
        <f>iferror(vlookup(C9,Source!$A$10:$O$1488,14,0),"-")</f>
        <v>712601</v>
      </c>
      <c r="N9" s="191">
        <f>iferror(vlookup(C9,Source!$A$10:$O$1488,15,0),"-")</f>
        <v>714103</v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1.361135759</v>
      </c>
      <c r="R9" s="131"/>
      <c r="S9" s="131"/>
      <c r="T9" s="131"/>
      <c r="U9" s="196">
        <f t="shared" si="13"/>
        <v>11.98899734</v>
      </c>
      <c r="V9" s="197" t="str">
        <f>IFERROR(VLOOKUP(E9,WIP!$A$1:$S$1478,6,0),"-")</f>
        <v>Dish Soap</v>
      </c>
      <c r="W9" s="197" t="str">
        <f>IFERROR(VLOOKUP(E9,WIP!$A$1:$M$1478,12,0),"-")</f>
        <v>Blue</v>
      </c>
      <c r="X9" s="197" t="str">
        <f>IFERROR(VLOOKUP(E9,WIP!$A$1:$M$1478,13,0),"-")</f>
        <v>No Fragrance</v>
      </c>
      <c r="Y9" s="197">
        <f t="shared" si="8"/>
        <v>182702</v>
      </c>
      <c r="Z9" s="197" t="str">
        <f>IFERROR(VLOOKUP(E9,WIP!$A$1:$K$1478,2,0),"-")</f>
        <v>FS. BLUE DISH DET. BULK</v>
      </c>
      <c r="AA9" s="197">
        <f>IFERROR(VLOOKUP(C9,Pack!$A$5:$G$1997,3,FALSE),"-")</f>
        <v>9877</v>
      </c>
      <c r="AB9" s="197">
        <f>IFERROR(VLOOKUP(E9,WIP!$A$1:$K$1478,11,0),"-")</f>
        <v>308.1666667</v>
      </c>
      <c r="AC9" s="198" t="str">
        <f>IFERROR(VLOOKUP(E9,WIP!$A$1:$K$1478,7,0),"-")</f>
        <v>Min 900gl</v>
      </c>
      <c r="AD9" s="172">
        <f t="shared" si="9"/>
        <v>1000</v>
      </c>
      <c r="AE9" s="172">
        <f t="shared" si="10"/>
        <v>3.244997295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12.48899734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12.98899734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13.48899734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13.98899734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5.988997338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18.01100266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FS MOISTURIZING HAND;SOAP LEMON 4/1GL CS</v>
      </c>
      <c r="C41" s="258" t="s">
        <v>2605</v>
      </c>
      <c r="D41" s="259">
        <v>384.0</v>
      </c>
      <c r="E41" s="235">
        <f>iferror(vlookup(C41,Source!$A$10:$O$1488,2,0),"-")</f>
        <v>197501</v>
      </c>
      <c r="F41" s="235" t="str">
        <f>iferror(vlookup(C41,Source!$A$10:$O$1488,12,0),"-")</f>
        <v>SMART&amp;F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1610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200255</v>
      </c>
      <c r="N41" s="239">
        <f>iferror(vlookup(C41,Source!$A$10:$O$1488,15,0),"-")</f>
        <v>714603</v>
      </c>
      <c r="O41" s="193">
        <f>iferror(vlookup(C41,Source!$A$10:$O$1488,5,0),0)</f>
        <v>1352.4</v>
      </c>
      <c r="P41" s="194">
        <f t="shared" ref="P41:P47" si="37">if(O41&gt;1,O41/6.5,"-")</f>
        <v>208.0615385</v>
      </c>
      <c r="Q41" s="240">
        <f t="shared" ref="Q41:Q47" si="38">if(O41&gt;0,D41/O41*6.5,0)</f>
        <v>1.845607808</v>
      </c>
      <c r="R41" s="131"/>
      <c r="S41" s="131"/>
      <c r="T41" s="131"/>
      <c r="U41" s="241">
        <f>IF(Q41=0,14,SUM(5)+SUM(Q41))</f>
        <v>6.845607808</v>
      </c>
      <c r="V41" s="197" t="str">
        <f>IFERROR(VLOOKUP(E41,WIP!$A$1:$S$1478,6,0),"-")</f>
        <v>Liq Hnd Soap</v>
      </c>
      <c r="W41" s="197" t="str">
        <f>IFERROR(VLOOKUP(E41,WIP!$A$1:$M$1478,12,0),"-")</f>
        <v>Yellow</v>
      </c>
      <c r="X41" s="197" t="str">
        <f>IFERROR(VLOOKUP(E41,WIP!$A$1:$M$1478,13,0),"-")</f>
        <v>Lemon</v>
      </c>
      <c r="Y41" s="197">
        <f t="shared" si="8"/>
        <v>197501</v>
      </c>
      <c r="Z41" s="197" t="str">
        <f>IFERROR(VLOOKUP(E41,WIP!$A$1:$K$1478,2,0),"-")</f>
        <v>SF IRIS LEMON LTN HS. BULK</v>
      </c>
      <c r="AA41" s="197">
        <f>IFERROR(VLOOKUP(C41,Pack!$A$5:$G$1997,3,FALSE),"-")</f>
        <v>9900</v>
      </c>
      <c r="AB41" s="197">
        <f>IFERROR(VLOOKUP(E41,WIP!$A$1:$K$1478,11,0),"-")</f>
        <v>1397.058824</v>
      </c>
      <c r="AC41" s="198" t="str">
        <f>IFERROR(VLOOKUP(E41,WIP!$A$1:$K$1478,7,0),"-")</f>
        <v>Base Needed</v>
      </c>
      <c r="AD41" s="172">
        <f t="shared" si="27"/>
        <v>1610</v>
      </c>
      <c r="AE41" s="172">
        <f t="shared" si="10"/>
        <v>1.152421052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SUPER CITRUS CLEANER;DEGREASER 4/1GL CS</v>
      </c>
      <c r="C42" s="258">
        <v>163104.0</v>
      </c>
      <c r="D42" s="259">
        <v>144.0</v>
      </c>
      <c r="E42" s="242">
        <f>iferror(vlookup(C42,Source!$A$10:$O$1488,2,0),"-")</f>
        <v>163101</v>
      </c>
      <c r="F42" s="242" t="str">
        <f>iferror(vlookup(C42,Source!$A$10:$O$1488,12,0),"-")</f>
        <v>MTX</v>
      </c>
      <c r="G42" s="192" t="str">
        <f t="shared" si="34"/>
        <v>-</v>
      </c>
      <c r="H42" s="191">
        <f>iferror(vlookup(C42,Source!$A$10:$O$1488,11,0),"-")</f>
        <v>0</v>
      </c>
      <c r="I42" s="191">
        <f>iferror(vlookup(C42,Source!$A$10:$O$1488,7,0),"-")</f>
        <v>0</v>
      </c>
      <c r="J42" s="192">
        <f>IFERROR(_xlfn.FLOOR.MATH(VLOOKUP(C42, Conversion!$A$1:$G$1483,7,0)*D42*1.05,10),"-")</f>
        <v>600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200131</v>
      </c>
      <c r="N42" s="191">
        <f>iferror(vlookup(C42,Source!$A$10:$O$1488,15,0),"-")</f>
        <v>713001</v>
      </c>
      <c r="O42" s="193">
        <f>iferror(vlookup(C42,Source!$A$10:$O$1488,5,0),0)</f>
        <v>1352.4</v>
      </c>
      <c r="P42" s="194">
        <f t="shared" si="37"/>
        <v>208.0615385</v>
      </c>
      <c r="Q42" s="195">
        <f t="shared" si="38"/>
        <v>0.6921029281</v>
      </c>
      <c r="R42" s="131"/>
      <c r="S42" s="131"/>
      <c r="T42" s="131"/>
      <c r="U42" s="241">
        <f t="shared" ref="U42:U47" si="39">SUM(0.5,Q42)+SUM(U41)</f>
        <v>8.037710736</v>
      </c>
      <c r="V42" s="197" t="str">
        <f>IFERROR(VLOOKUP(E42,WIP!$A$1:$S$1478,6,0),"-")</f>
        <v>Citrus Degreaser</v>
      </c>
      <c r="W42" s="197" t="str">
        <f>IFERROR(VLOOKUP(E42,WIP!$A$1:$M$1478,12,0),"-")</f>
        <v>Orange</v>
      </c>
      <c r="X42" s="197" t="str">
        <f>IFERROR(VLOOKUP(E42,WIP!$A$1:$M$1478,13,0),"-")</f>
        <v>Citrus</v>
      </c>
      <c r="Y42" s="197">
        <f t="shared" si="8"/>
        <v>163101</v>
      </c>
      <c r="Z42" s="197" t="str">
        <f>IFERROR(VLOOKUP(E42,WIP!$A$1:$K$1478,2,0),"-")</f>
        <v>SUPER CITRUS CLNR/DGSR BULK</v>
      </c>
      <c r="AA42" s="197">
        <f>IFERROR(VLOOKUP(C42,Pack!$A$5:$G$1997,3,FALSE),"-")</f>
        <v>9900</v>
      </c>
      <c r="AB42" s="197">
        <f>IFERROR(VLOOKUP(E42,WIP!$A$1:$K$1478,11,0),"-")</f>
        <v>386.5384615</v>
      </c>
      <c r="AC42" s="198" t="str">
        <f>IFERROR(VLOOKUP(E42,WIP!$A$1:$K$1478,7,0),"-")</f>
        <v>-</v>
      </c>
      <c r="AD42" s="172">
        <f t="shared" si="27"/>
        <v>600</v>
      </c>
      <c r="AE42" s="172">
        <f t="shared" si="10"/>
        <v>1.552238806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SANICIDE PLUS SANITIZER 2X1F GAL CS</v>
      </c>
      <c r="C43" s="305">
        <v>145602.0</v>
      </c>
      <c r="D43" s="192"/>
      <c r="E43" s="242">
        <f>iferror(vlookup(C43,Source!$A$10:$O$1488,2,0),"-")</f>
        <v>1456011</v>
      </c>
      <c r="F43" s="242" t="str">
        <f>iferror(vlookup(C43,Source!$A$10:$O$1488,12,0),"-")</f>
        <v>MTX</v>
      </c>
      <c r="G43" s="192" t="str">
        <f t="shared" si="34"/>
        <v>BOX LABEL</v>
      </c>
      <c r="H43" s="191" t="str">
        <f>iferror(vlookup(C43,Source!$A$10:$O$1488,11,0),"-")</f>
        <v>B</v>
      </c>
      <c r="I43" s="191">
        <f>iferror(vlookup(C43,Source!$A$10:$O$1488,7,0),"-")</f>
        <v>0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 t="str">
        <f t="shared" si="36"/>
        <v/>
      </c>
      <c r="M43" s="191" t="str">
        <f>iferror(vlookup(C43,Source!$A$10:$O$1488,14,0),"-")</f>
        <v/>
      </c>
      <c r="N43" s="191" t="str">
        <f>iferror(vlookup(C43,Source!$A$10:$O$1488,15,0),"-")</f>
        <v/>
      </c>
      <c r="O43" s="193">
        <f>iferror(vlookup(C43,Source!$A$10:$O$1488,5,0),0)</f>
        <v>900</v>
      </c>
      <c r="P43" s="194">
        <f t="shared" si="37"/>
        <v>138.4615385</v>
      </c>
      <c r="Q43" s="195">
        <f t="shared" si="38"/>
        <v>0</v>
      </c>
      <c r="R43" s="131"/>
      <c r="S43" s="131"/>
      <c r="T43" s="131"/>
      <c r="U43" s="241">
        <f t="shared" si="39"/>
        <v>8.537710736</v>
      </c>
      <c r="V43" s="197" t="str">
        <f>IFERROR(VLOOKUP(E43,WIP!$A$1:$S$1478,6,0),"-")</f>
        <v>Disinfectant</v>
      </c>
      <c r="W43" s="197" t="str">
        <f>IFERROR(VLOOKUP(E43,WIP!$A$1:$M$1478,12,0),"-")</f>
        <v>Red</v>
      </c>
      <c r="X43" s="197" t="str">
        <f>IFERROR(VLOOKUP(E43,WIP!$A$1:$M$1478,13,0),"-")</f>
        <v>No Fragrance</v>
      </c>
      <c r="Y43" s="197">
        <f t="shared" si="8"/>
        <v>1456011</v>
      </c>
      <c r="Z43" s="197" t="str">
        <f>IFERROR(VLOOKUP(E43,WIP!$A$1:$K$1478,2,0),"-")</f>
        <v>SANICIDE PLUS BULK</v>
      </c>
      <c r="AA43" s="197">
        <f>IFERROR(VLOOKUP(C43,Pack!$A$5:$G$1997,3,FALSE),"-")</f>
        <v>9900</v>
      </c>
      <c r="AB43" s="197">
        <f>IFERROR(VLOOKUP(E43,WIP!$A$1:$K$1478,11,0),"-")</f>
        <v>402.6666667</v>
      </c>
      <c r="AC43" s="198" t="str">
        <f>IFERROR(VLOOKUP(E43,WIP!$A$1:$K$1478,7,0),"-")</f>
        <v>* EPA *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9.037710736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9.537710736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10.03771074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10.53771074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2.537710736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21.46228926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 t="s">
        <v>3075</v>
      </c>
      <c r="D51" s="244">
        <v>100.0</v>
      </c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>
        <f>IFERROR(_xlfn.FLOOR.MATH(VLOOKUP(C51, Conversion!$A$1:$G$1483,7,0)*D51*1.05,10),"-")</f>
        <v>140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>
        <f>IFERROR(VLOOKUP(C51,Pack!$A$5:$G$1997,3,FALSE),"-")</f>
        <v>9828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>
        <f t="shared" si="11"/>
        <v>140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FS BLUE DISH DETERGENT;30oz 6/1CS</v>
      </c>
      <c r="C52" s="192" t="s">
        <v>2333</v>
      </c>
      <c r="D52" s="234">
        <v>400.0</v>
      </c>
      <c r="E52" s="242">
        <f>iferror(vlookup(C52,Source!$A$10:$O$1488,2,0),"-")</f>
        <v>182702</v>
      </c>
      <c r="F52" s="191" t="str">
        <f>iferror(vlookup(C52,Source!$A$10:$O$1488,12,0),"-")</f>
        <v>SMART&amp;F</v>
      </c>
      <c r="G52" s="192" t="str">
        <f t="shared" si="41"/>
        <v>-</v>
      </c>
      <c r="H52" s="191">
        <f>iferror(vlookup(C52,Source!$A$10:$O$1488,11,0),"-")</f>
        <v>0</v>
      </c>
      <c r="I52" s="191" t="str">
        <f>iferror(vlookup(C52,Source!$A$10:$O$1488,7,0),"-")</f>
        <v>ALL 120 CS/PLT</v>
      </c>
      <c r="J52" s="192">
        <f>IFERROR(_xlfn.FLOOR.MATH(VLOOKUP(C52, Conversion!$A$1:$G$1483,7,0)*D52*1.05,10),"-")</f>
        <v>580</v>
      </c>
      <c r="K52" s="242">
        <f t="shared" si="42"/>
        <v>0</v>
      </c>
      <c r="L52" s="242">
        <f t="shared" si="43"/>
        <v>0</v>
      </c>
      <c r="M52" s="242">
        <f>iferror(vlookup(C52,Source!$A$10:$O$1488,14,0),"-")</f>
        <v>200261</v>
      </c>
      <c r="N52" s="242">
        <f>iferror(vlookup(C52,Source!$A$10:$O$1488,15,0),"-")</f>
        <v>714605</v>
      </c>
      <c r="O52" s="193">
        <f>iferror(vlookup(C52,Source!$A$10:$O$1488,5,0),0)</f>
        <v>693</v>
      </c>
      <c r="P52" s="194">
        <f t="shared" si="44"/>
        <v>106.6153846</v>
      </c>
      <c r="Q52" s="195">
        <f t="shared" si="45"/>
        <v>3.751803752</v>
      </c>
      <c r="R52" s="131"/>
      <c r="S52" s="131"/>
      <c r="T52" s="131"/>
      <c r="U52" s="241">
        <f t="shared" ref="U52:U54" si="46">SUM(0.5,Q52)+SUM(U51)</f>
        <v>18.25180375</v>
      </c>
      <c r="V52" s="197" t="str">
        <f>IFERROR(VLOOKUP(E52,WIP!$A$1:$S$1478,6,0),"-")</f>
        <v>Dish Soap</v>
      </c>
      <c r="W52" s="197" t="str">
        <f>IFERROR(VLOOKUP(E52,WIP!$A$1:$M$1478,12,0),"-")</f>
        <v>Blue</v>
      </c>
      <c r="X52" s="197" t="str">
        <f>IFERROR(VLOOKUP(E52,WIP!$A$1:$M$1478,13,0),"-")</f>
        <v>No Fragrance</v>
      </c>
      <c r="Y52" s="197">
        <f t="shared" si="8"/>
        <v>182702</v>
      </c>
      <c r="Z52" s="197" t="str">
        <f>IFERROR(VLOOKUP(E52,WIP!$A$1:$K$1478,2,0),"-")</f>
        <v>FS. BLUE DISH DET. BULK</v>
      </c>
      <c r="AA52" s="197">
        <f>IFERROR(VLOOKUP(C52,Pack!$A$5:$G$1997,3,FALSE),"-")</f>
        <v>9828</v>
      </c>
      <c r="AB52" s="197">
        <f>IFERROR(VLOOKUP(E52,WIP!$A$1:$K$1478,11,0),"-")</f>
        <v>308.1666667</v>
      </c>
      <c r="AC52" s="198" t="str">
        <f>IFERROR(VLOOKUP(E52,WIP!$A$1:$K$1478,7,0),"-")</f>
        <v>Min 900gl</v>
      </c>
      <c r="AD52" s="172">
        <f t="shared" si="40"/>
        <v>0</v>
      </c>
      <c r="AE52" s="172">
        <f t="shared" si="10"/>
        <v>0</v>
      </c>
      <c r="AF52" s="145"/>
      <c r="AG52" s="172">
        <f t="shared" si="11"/>
        <v>580</v>
      </c>
      <c r="AH52" s="172">
        <f t="shared" si="12"/>
        <v>1.882098431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18.75180375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3.751803752</v>
      </c>
      <c r="R54" s="131"/>
      <c r="S54" s="131"/>
      <c r="T54" s="131"/>
      <c r="U54" s="241">
        <f t="shared" si="46"/>
        <v>23.0036075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20.24819625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GREEN WASH&amp;WAX 5 GAL;SOAP MAN PAIL</v>
      </c>
      <c r="C57" s="268">
        <v>165705.0</v>
      </c>
      <c r="D57" s="259">
        <v>36.0</v>
      </c>
      <c r="E57" s="242">
        <f>iferror(vlookup(C57,Source!$A$10:$O$1488,2,0),"-")</f>
        <v>165701</v>
      </c>
      <c r="F57" s="242" t="str">
        <f>iferror(vlookup(C57,Source!$A$10:$O$1488,12,0),"-")</f>
        <v>SOAPMAN</v>
      </c>
      <c r="G57" s="269" t="str">
        <f t="shared" ref="G57:G60" si="47">IF(H57="B","BOX LABEL",+IF(AND(H57="I"),"IN HOUSE",+IF(AND(H57="S"),"SPECIAL",+IF(AND(H57="BP"),"BUG FREE",+IF(AND(H57="A"),"Pre Labeled","-")))))</f>
        <v>IN HOUSE</v>
      </c>
      <c r="H57" s="242" t="str">
        <f>iferror(vlookup(C57,Source!$A$10:$O$1488,11,0),"-")</f>
        <v>I</v>
      </c>
      <c r="I57" s="242">
        <f>iferror(vlookup(C57,Source!$A$10:$O$1488,7,0),"-")</f>
        <v>0</v>
      </c>
      <c r="J57" s="192">
        <f>IFERROR(_xlfn.FLOOR.MATH(VLOOKUP(C57, Conversion!$A$1:$G$1483,7,0)*D57*1.05,10),"-")</f>
        <v>180</v>
      </c>
      <c r="K57" s="242">
        <f t="shared" ref="K57:K60" si="48">if(G57="in house",D57*4,+if(G57="bottle label",D57*4,+if(or(G57="bottle"),G57*4,0)))</f>
        <v>144</v>
      </c>
      <c r="L57" s="242">
        <f t="shared" ref="L57:L60" si="49">if(G57="box label",D57,+IF(or(G57="in house"),D57,+if(or(G57="special"),D57,0)))</f>
        <v>36</v>
      </c>
      <c r="M57" s="242" t="str">
        <f>iferror(vlookup(C57,Source!$A$10:$O$1488,14,0),"-")</f>
        <v/>
      </c>
      <c r="N57" s="242" t="str">
        <f>iferror(vlookup(C57,Source!$A$10:$O$1488,15,0),"-")</f>
        <v/>
      </c>
      <c r="O57" s="193">
        <f>iferror(vlookup(C57,Source!$A$10:$O$1488,5,0),0)</f>
        <v>453.6</v>
      </c>
      <c r="P57" s="194">
        <f t="shared" ref="P57:P58" si="50">if(O57&gt;1,O57/6.5,"-")</f>
        <v>69.78461538</v>
      </c>
      <c r="Q57" s="195">
        <f t="shared" ref="Q57:Q58" si="51">if(O57&gt;0,D57/O57*6.5,0)</f>
        <v>0.5158730159</v>
      </c>
      <c r="R57" s="131"/>
      <c r="S57" s="131"/>
      <c r="T57" s="131"/>
      <c r="U57" s="196">
        <f>SUM(Q57+14)</f>
        <v>14.51587302</v>
      </c>
      <c r="V57" s="197" t="str">
        <f>IFERROR(VLOOKUP(E57,WIP!$A$1:$S$1478,6,0),"-")</f>
        <v>Car Care</v>
      </c>
      <c r="W57" s="197">
        <f>IFERROR(VLOOKUP(E57,WIP!$A$1:$M$1478,12,0),"-")</f>
        <v>0</v>
      </c>
      <c r="X57" s="197">
        <f>IFERROR(VLOOKUP(E57,WIP!$A$1:$M$1478,13,0),"-")</f>
        <v>0</v>
      </c>
      <c r="Y57" s="197">
        <f t="shared" si="8"/>
        <v>165701</v>
      </c>
      <c r="Z57" s="197" t="str">
        <f>IFERROR(VLOOKUP(E57,WIP!$A$1:$K$1478,2,0),"-")</f>
        <v>GREEN WASH &amp; WAX BULK</v>
      </c>
      <c r="AA57" s="197" t="str">
        <f>IFERROR(VLOOKUP(C57,Pack!$A$5:$G$1997,3,FALSE),"-")</f>
        <v>9801UNL</v>
      </c>
      <c r="AB57" s="197">
        <f>IFERROR(VLOOKUP(E57,WIP!$A$1:$K$1478,11,0),"-")</f>
        <v>43.5</v>
      </c>
      <c r="AC57" s="198" t="str">
        <f>IFERROR(VLOOKUP(E57,WIP!$A$1:$K$1478,7,0),"-")</f>
        <v>-</v>
      </c>
      <c r="AD57" s="172">
        <f t="shared" si="40"/>
        <v>0</v>
      </c>
      <c r="AE57" s="172">
        <f t="shared" si="10"/>
        <v>0</v>
      </c>
      <c r="AF57" s="145"/>
      <c r="AG57" s="172">
        <f t="shared" si="11"/>
        <v>180</v>
      </c>
      <c r="AH57" s="172">
        <f t="shared" si="12"/>
        <v>4.137931034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14.51587302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14.51587302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14.51587302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2120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0.5158730159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46029.0</v>
      </c>
      <c r="J1" s="124"/>
      <c r="K1" s="125"/>
      <c r="L1" s="125"/>
      <c r="M1" s="126"/>
      <c r="N1" s="127"/>
      <c r="O1" s="126"/>
      <c r="P1" s="127"/>
      <c r="Q1" s="128">
        <f>R1</f>
        <v>10.93674825</v>
      </c>
      <c r="R1" s="129">
        <f>SUM(Q14+Q23+Q32+Q38+Q48+Q54+Q61)</f>
        <v>10.93674825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46028</v>
      </c>
      <c r="AE1" s="132"/>
      <c r="AF1" s="133"/>
      <c r="AG1" s="134">
        <f>I1</f>
        <v>46029</v>
      </c>
      <c r="AH1" s="135"/>
      <c r="AI1" s="136">
        <f>SUM(AD4,AG4)</f>
        <v>6380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1357.5</v>
      </c>
      <c r="AE3" s="160">
        <f>AE4/5</f>
        <v>2.366972879</v>
      </c>
      <c r="AF3" s="161"/>
      <c r="AG3" s="159">
        <f>AG4/4</f>
        <v>237.5</v>
      </c>
      <c r="AH3" s="160">
        <f>AH4/5</f>
        <v>1.028199999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5430</v>
      </c>
      <c r="AE4" s="172">
        <f t="shared" si="1"/>
        <v>11.8348644</v>
      </c>
      <c r="AF4" s="135"/>
      <c r="AG4" s="171">
        <f t="shared" ref="AG4:AH4" si="2">SUM(AG7:AG63)</f>
        <v>950</v>
      </c>
      <c r="AH4" s="160">
        <f t="shared" si="2"/>
        <v>5.140999996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SANICIDE 94;DISINFECTANT 4/1CS</v>
      </c>
      <c r="C7" s="189">
        <v>1.453049E7</v>
      </c>
      <c r="D7" s="190">
        <v>1056.0</v>
      </c>
      <c r="E7" s="191">
        <f>iferror(vlookup(C7,Source!$A$10:$O$1488,2,0),"-")</f>
        <v>145301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 t="str">
        <f>iferror(vlookup(C7,Source!$A$10:$O$1488,7,0),"-")</f>
        <v>COR-17</v>
      </c>
      <c r="J7" s="192">
        <f>IFERROR(_xlfn.FLOOR.MATH(VLOOKUP(C7, Conversion!$A$1:$G$1483,7,0)*D7*1.05,10),"-")</f>
        <v>4430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710103</v>
      </c>
      <c r="N7" s="191">
        <f>iferror(vlookup(C7,Source!$A$10:$O$1488,15,0),"-")</f>
        <v>200148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5.988997338</v>
      </c>
      <c r="R7" s="131"/>
      <c r="S7" s="131"/>
      <c r="T7" s="131"/>
      <c r="U7" s="196">
        <f>IF(Q7=0,14,SUM(5)+SUM(Q7))</f>
        <v>10.98899734</v>
      </c>
      <c r="V7" s="197" t="str">
        <f>IFERROR(VLOOKUP(E7,WIP!$A$1:$S$1478,6,0),"-")</f>
        <v>Disinfectant</v>
      </c>
      <c r="W7" s="197" t="str">
        <f>IFERROR(VLOOKUP(E7,WIP!$A$1:$M$1478,12,0),"-")</f>
        <v>Clear</v>
      </c>
      <c r="X7" s="197" t="str">
        <f>IFERROR(VLOOKUP(E7,WIP!$A$1:$M$1478,13,0),"-")</f>
        <v>No Fragrance</v>
      </c>
      <c r="Y7" s="197">
        <f t="shared" ref="Y7:Y60" si="8">E7</f>
        <v>145301</v>
      </c>
      <c r="Z7" s="197" t="str">
        <f>IFERROR(VLOOKUP(E7,WIP!$A$1:$K$1478,2,0),"-")</f>
        <v>SANICIDE 94</v>
      </c>
      <c r="AA7" s="197">
        <f>IFERROR(VLOOKUP(C7,Pack!$A$5:$G$1997,3,FALSE),"-")</f>
        <v>9943</v>
      </c>
      <c r="AB7" s="197">
        <f>IFERROR(VLOOKUP(E7,WIP!$A$1:$K$1478,11,0),"-")</f>
        <v>590.5882353</v>
      </c>
      <c r="AC7" s="198" t="str">
        <f>IFERROR(VLOOKUP(E7,WIP!$A$1:$K$1478,7,0),"-")</f>
        <v>* EPA *</v>
      </c>
      <c r="AD7" s="172">
        <f t="shared" ref="AD7:AD22" si="9">IF(U7&lt;13,J7,0)</f>
        <v>4430</v>
      </c>
      <c r="AE7" s="172">
        <f t="shared" ref="AE7:AE61" si="10">IFERROR(AD7/AB7,"-")</f>
        <v>7.500996016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11.48899734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11.98899734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12.48899734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12.98899734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13.48899734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13.98899734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5.988997338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18.01100266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FIRST STREET LEMON TWIST;4/1GL CS</v>
      </c>
      <c r="C17" s="233" t="s">
        <v>585</v>
      </c>
      <c r="D17" s="234">
        <v>240.0</v>
      </c>
      <c r="E17" s="235">
        <f>iferror(vlookup(C17,Source!$A$10:$O$1488,2,0),"-")</f>
        <v>178001</v>
      </c>
      <c r="F17" s="235" t="str">
        <f>iferror(vlookup(C17,Source!$A$10:$O$1488,12,0),"-")</f>
        <v>SMART&amp;F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>
        <f>iferror(vlookup(C17,Source!$A$10:$O$1488,11,0),"-")</f>
        <v>0</v>
      </c>
      <c r="I17" s="237">
        <f>iferror(vlookup(C17,Source!$A$10:$O$1488,7,0),"-")</f>
        <v>0</v>
      </c>
      <c r="J17" s="192">
        <f>IFERROR(_xlfn.FLOOR.MATH(VLOOKUP(C17, Conversion!$A$1:$G$1483,7,0)*D17*1.05,10),"-")</f>
        <v>1000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>
        <f>iferror(vlookup(C17,Source!$A$10:$O$1488,14,0),"-")</f>
        <v>714609</v>
      </c>
      <c r="N17" s="239">
        <f>iferror(vlookup(C17,Source!$A$10:$O$1488,15,0),"-")</f>
        <v>714603</v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1.15350488</v>
      </c>
      <c r="R17" s="131"/>
      <c r="S17" s="131"/>
      <c r="T17" s="131"/>
      <c r="U17" s="241">
        <f>IF(Q17=0,14,SUM(5)+SUM(Q17))</f>
        <v>6.15350488</v>
      </c>
      <c r="V17" s="197" t="str">
        <f>IFERROR(VLOOKUP(E17,WIP!$A$1:$S$1478,6,0),"-")</f>
        <v>Metal/Furniture Polish</v>
      </c>
      <c r="W17" s="197" t="str">
        <f>IFERROR(VLOOKUP(E17,WIP!$A$1:$M$1478,12,0),"-")</f>
        <v>Light Yellow</v>
      </c>
      <c r="X17" s="197" t="str">
        <f>IFERROR(VLOOKUP(E17,WIP!$A$1:$M$1478,13,0),"-")</f>
        <v>Citrus</v>
      </c>
      <c r="Y17" s="197">
        <f t="shared" si="8"/>
        <v>178001</v>
      </c>
      <c r="Z17" s="197" t="str">
        <f>IFERROR(VLOOKUP(E17,WIP!$A$1:$K$1478,2,0),"-")</f>
        <v>LEMON TWIST - LEMON OIL BULK</v>
      </c>
      <c r="AA17" s="197">
        <f>IFERROR(VLOOKUP(C17,Pack!$A$5:$G$1997,3,FALSE),"-")</f>
        <v>9877</v>
      </c>
      <c r="AB17" s="197">
        <f>IFERROR(VLOOKUP(E17,WIP!$A$1:$K$1478,11,0),"-")</f>
        <v>230.7407407</v>
      </c>
      <c r="AC17" s="198" t="str">
        <f>IFERROR(VLOOKUP(E17,WIP!$A$1:$K$1478,7,0),"-")</f>
        <v>-</v>
      </c>
      <c r="AD17" s="172">
        <f t="shared" si="9"/>
        <v>1000</v>
      </c>
      <c r="AE17" s="172">
        <f t="shared" si="10"/>
        <v>4.33386838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6.65350488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7.15350488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7.65350488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8.15350488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8.65350488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1.15350488</v>
      </c>
      <c r="R23" s="131"/>
      <c r="S23" s="131"/>
      <c r="T23" s="131"/>
      <c r="U23" s="241">
        <f t="shared" si="19"/>
        <v>10.30700976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22.84649512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SYM OVERTURE ;CRPT&amp;LAUNDRY 12/1 CARPET</v>
      </c>
      <c r="C26" s="204" t="s">
        <v>970</v>
      </c>
      <c r="D26" s="245">
        <v>132.0</v>
      </c>
      <c r="E26" s="242">
        <f>iferror(vlookup(C26,Source!$A$10:$O$1488,2,0),"-")</f>
        <v>152301</v>
      </c>
      <c r="F26" s="242" t="str">
        <f>iferror(vlookup(C26,Source!$A$10:$O$1488,12,0),"-")</f>
        <v>SERENADE</v>
      </c>
      <c r="G26" s="192" t="str">
        <f t="shared" ref="G26:G30" si="21">IF(H26="B","BOX LABEL",+IF(AND(H26="I"),"IN HOUSE",+IF(AND(H26="S"),"SPECIAL",+IF(AND(H26="BP"),"BUG FREE",+IF(AND(H26="A"),"Pre Labeled","-")))))</f>
        <v>BOX LABEL</v>
      </c>
      <c r="H26" s="191" t="str">
        <f>iferror(vlookup(C26,Source!$A$10:$O$1488,11,0),"-")</f>
        <v>B</v>
      </c>
      <c r="I26" s="191">
        <f>iferror(vlookup(C26,Source!$A$10:$O$1488,7,0),"-")</f>
        <v>0</v>
      </c>
      <c r="J26" s="192">
        <f>IFERROR(_xlfn.FLOOR.MATH(VLOOKUP(C26, Conversion!$A$1:$G$1483,7,0)*D26*1.05,10),"-")</f>
        <v>410</v>
      </c>
      <c r="K26" s="191">
        <f t="shared" ref="K26:K30" si="22">if(G26="in house",D26*4,+if(G26="bottle label",D26*4,+if(or(G26="bottle"),G26*4,0)))</f>
        <v>0</v>
      </c>
      <c r="L26" s="243">
        <f t="shared" ref="L26:L30" si="23">if(G26="box label",D26,+IF(or(G26="in house"),D26,+if(or(G26="special"),D26,0)))</f>
        <v>132</v>
      </c>
      <c r="M26" s="191">
        <f>iferror(vlookup(C26,Source!$A$10:$O$1488,14,0),"-")</f>
        <v>200163</v>
      </c>
      <c r="N26" s="191" t="str">
        <f>iferror(vlookup(C26,Source!$A$10:$O$1488,15,0),"-")</f>
        <v/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1.95</v>
      </c>
      <c r="R26" s="131"/>
      <c r="S26" s="131"/>
      <c r="T26" s="131"/>
      <c r="U26" s="241">
        <f t="shared" ref="U26:U31" si="26">SUM(0.5,Q26)+SUM(U25)</f>
        <v>16.45</v>
      </c>
      <c r="V26" s="197" t="str">
        <f>IFERROR(VLOOKUP(E26,WIP!$A$1:$S$1478,6,0),"-")</f>
        <v>Carpet Care</v>
      </c>
      <c r="W26" s="197" t="str">
        <f>IFERROR(VLOOKUP(E26,WIP!$A$1:$M$1478,12,0),"-")</f>
        <v>Clear</v>
      </c>
      <c r="X26" s="197" t="str">
        <f>IFERROR(VLOOKUP(E26,WIP!$A$1:$M$1478,13,0),"-")</f>
        <v>Spring Breeze</v>
      </c>
      <c r="Y26" s="197">
        <f t="shared" si="8"/>
        <v>152301</v>
      </c>
      <c r="Z26" s="197" t="str">
        <f>IFERROR(VLOOKUP(E26,WIP!$A$1:$K$1478,2,0),"-")</f>
        <v>JR CARPET SPOTTER RTU</v>
      </c>
      <c r="AA26" s="197">
        <f>IFERROR(VLOOKUP(C26,Pack!$A$5:$G$1997,3,FALSE),"-")</f>
        <v>9872</v>
      </c>
      <c r="AB26" s="197">
        <f>IFERROR(VLOOKUP(E26,WIP!$A$1:$K$1478,11,0),"-")</f>
        <v>147.8947368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410</v>
      </c>
      <c r="AH26" s="172">
        <f t="shared" si="12"/>
        <v>2.772241994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189"/>
      <c r="D27" s="297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16.95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17.45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17.95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18.45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18.95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1.95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22.05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BUTLER LS1 ALL PURPS;SPOTR4/1C ALL PURPOSE SP</v>
      </c>
      <c r="C35" s="192" t="s">
        <v>1873</v>
      </c>
      <c r="D35" s="234">
        <v>55.0</v>
      </c>
      <c r="E35" s="242" t="str">
        <f>iferror(vlookup(C35,Source!$A$10:$O$1488,2,0),"-")</f>
        <v/>
      </c>
      <c r="F35" s="191" t="str">
        <f>iferror(vlookup(C35,Source!$A$10:$O$1488,12,0),"-")</f>
        <v>BUTLER</v>
      </c>
      <c r="G35" s="192" t="str">
        <f t="shared" ref="G35:G37" si="28">IF(H35="B","BOX LABEL",+IF(AND(H35="I"),"IN HOUSE",+IF(AND(H35="S"),"SPECIAL",+IF(AND(H35="BP"),"BUG FREE",+IF(AND(H35="A"),"Pre Labeled","-")))))</f>
        <v>BOX LABEL</v>
      </c>
      <c r="H35" s="191" t="str">
        <f>iferror(vlookup(C35,Source!$A$10:$O$1488,11,0),"-")</f>
        <v>B</v>
      </c>
      <c r="I35" s="191" t="str">
        <f>iferror(vlookup(C35,Source!$A$10:$O$1488,7,0),"-")</f>
        <v>4QTS/CASE</v>
      </c>
      <c r="J35" s="192">
        <f>IFERROR(_xlfn.FLOOR.MATH(VLOOKUP(C35, Conversion!$A$1:$G$1483,7,0)*D35*1.05,10),"-")</f>
        <v>170</v>
      </c>
      <c r="K35" s="242">
        <f t="shared" ref="K35:K37" si="29">if(G35="in house",D35*4,+if(G35="bottle label",D35*4,+if(or(G35="bottle"),G35*4,0)))</f>
        <v>0</v>
      </c>
      <c r="L35" s="300">
        <f t="shared" ref="L35:L37" si="30">if(G35="box label",D35,+IF(or(G35="in house"),D35,+if(or(G35="special"),D35,0)))</f>
        <v>55</v>
      </c>
      <c r="M35" s="242">
        <f>iferror(vlookup(C35,Source!$A$10:$O$1488,14,0),"-")</f>
        <v>714506</v>
      </c>
      <c r="N35" s="242" t="str">
        <f>iferror(vlookup(C35,Source!$A$10:$O$1488,15,0),"-")</f>
        <v/>
      </c>
      <c r="O35" s="193">
        <f>iferror(vlookup(C35,Source!$A$10:$O$1488,5,0),0)</f>
        <v>440</v>
      </c>
      <c r="P35" s="194">
        <f t="shared" ref="P35:P37" si="31">if(O35&gt;1,O35/6.5,"-")</f>
        <v>67.69230769</v>
      </c>
      <c r="Q35" s="195">
        <f t="shared" ref="Q35:Q37" si="32">if(O35&gt;0,D35/O35*6.5,0)</f>
        <v>0.8125</v>
      </c>
      <c r="R35" s="131"/>
      <c r="S35" s="131"/>
      <c r="T35" s="131"/>
      <c r="U35" s="241">
        <f t="shared" ref="U35:U38" si="33">SUM(0.5,Q35)+SUM(U34)</f>
        <v>15.3125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/>
      </c>
      <c r="Z35" s="197" t="str">
        <f>IFERROR(VLOOKUP(E35,WIP!$A$1:$K$1478,2,0),"-")</f>
        <v>-</v>
      </c>
      <c r="AA35" s="197">
        <f>IFERROR(VLOOKUP(C35,Pack!$A$5:$G$1997,3,FALSE),"-")</f>
        <v>9872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>
        <f t="shared" si="11"/>
        <v>170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15.8125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16.3125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0.8125</v>
      </c>
      <c r="R38" s="131"/>
      <c r="S38" s="131"/>
      <c r="T38" s="131"/>
      <c r="U38" s="241">
        <f t="shared" si="33"/>
        <v>17.625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23.1875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POLYMER 25 5 GAL PAI;</v>
      </c>
      <c r="C57" s="268">
        <v>122505.0</v>
      </c>
      <c r="D57" s="259">
        <v>72.0</v>
      </c>
      <c r="E57" s="242">
        <f>iferror(vlookup(C57,Source!$A$10:$O$1488,2,0),"-")</f>
        <v>122501</v>
      </c>
      <c r="F57" s="242" t="str">
        <f>iferror(vlookup(C57,Source!$A$10:$O$1488,12,0),"-")</f>
        <v>MTX</v>
      </c>
      <c r="G57" s="269" t="str">
        <f t="shared" ref="G57:G60" si="47">IF(H57="B","BOX LABEL",+IF(AND(H57="I"),"IN HOUSE",+IF(AND(H57="S"),"SPECIAL",+IF(AND(H57="BP"),"BUG FREE",+IF(AND(H57="A"),"Pre Labeled","-")))))</f>
        <v>IN HOUSE</v>
      </c>
      <c r="H57" s="242" t="str">
        <f>iferror(vlookup(C57,Source!$A$10:$O$1488,11,0),"-")</f>
        <v>I</v>
      </c>
      <c r="I57" s="242">
        <f>iferror(vlookup(C57,Source!$A$10:$O$1488,7,0),"-")</f>
        <v>0</v>
      </c>
      <c r="J57" s="192">
        <f>IFERROR(_xlfn.FLOOR.MATH(VLOOKUP(C57, Conversion!$A$1:$G$1483,7,0)*D57*1.05,10),"-")</f>
        <v>370</v>
      </c>
      <c r="K57" s="242">
        <f t="shared" ref="K57:K60" si="48">if(G57="in house",D57*4,+if(G57="bottle label",D57*4,+if(or(G57="bottle"),G57*4,0)))</f>
        <v>288</v>
      </c>
      <c r="L57" s="242">
        <f t="shared" ref="L57:L60" si="49">if(G57="box label",D57,+IF(or(G57="in house"),D57,+if(or(G57="special"),D57,0)))</f>
        <v>72</v>
      </c>
      <c r="M57" s="242" t="str">
        <f>iferror(vlookup(C57,Source!$A$10:$O$1488,14,0),"-")</f>
        <v/>
      </c>
      <c r="N57" s="242" t="str">
        <f>iferror(vlookup(C57,Source!$A$10:$O$1488,15,0),"-")</f>
        <v/>
      </c>
      <c r="O57" s="193">
        <f>iferror(vlookup(C57,Source!$A$10:$O$1488,5,0),0)</f>
        <v>453.6</v>
      </c>
      <c r="P57" s="194">
        <f t="shared" ref="P57:P58" si="50">if(O57&gt;1,O57/6.5,"-")</f>
        <v>69.78461538</v>
      </c>
      <c r="Q57" s="195">
        <f t="shared" ref="Q57:Q58" si="51">if(O57&gt;0,D57/O57*6.5,0)</f>
        <v>1.031746032</v>
      </c>
      <c r="R57" s="131"/>
      <c r="S57" s="131"/>
      <c r="T57" s="131"/>
      <c r="U57" s="196">
        <f>SUM(Q57+14)</f>
        <v>15.03174603</v>
      </c>
      <c r="V57" s="197" t="str">
        <f>IFERROR(VLOOKUP(E57,WIP!$A$1:$S$1478,6,0),"-")</f>
        <v>Floor Finish</v>
      </c>
      <c r="W57" s="197" t="str">
        <f>IFERROR(VLOOKUP(E57,WIP!$A$1:$M$1478,12,0),"-")</f>
        <v>White</v>
      </c>
      <c r="X57" s="197" t="str">
        <f>IFERROR(VLOOKUP(E57,WIP!$A$1:$M$1478,13,0),"-")</f>
        <v>WAX</v>
      </c>
      <c r="Y57" s="197">
        <f t="shared" si="8"/>
        <v>122501</v>
      </c>
      <c r="Z57" s="197" t="str">
        <f>IFERROR(VLOOKUP(E57,WIP!$A$1:$K$1478,2,0),"-")</f>
        <v>POLYMER 25 BULK</v>
      </c>
      <c r="AA57" s="197" t="str">
        <f>IFERROR(VLOOKUP(C57,Pack!$A$5:$G$1997,3,FALSE),"-")</f>
        <v>9801UNWL</v>
      </c>
      <c r="AB57" s="197">
        <f>IFERROR(VLOOKUP(E57,WIP!$A$1:$K$1478,11,0),"-")</f>
        <v>156.2</v>
      </c>
      <c r="AC57" s="198" t="str">
        <f>IFERROR(VLOOKUP(E57,WIP!$A$1:$K$1478,7,0),"-")</f>
        <v>Tank 50 or 53</v>
      </c>
      <c r="AD57" s="172">
        <f t="shared" si="40"/>
        <v>0</v>
      </c>
      <c r="AE57" s="172">
        <f t="shared" si="10"/>
        <v>0</v>
      </c>
      <c r="AF57" s="145"/>
      <c r="AG57" s="172">
        <f t="shared" si="11"/>
        <v>370</v>
      </c>
      <c r="AH57" s="172">
        <f t="shared" si="12"/>
        <v>2.368758003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15.03174603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15.03174603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15.03174603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1555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1.031746032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46030.0</v>
      </c>
      <c r="J1" s="124"/>
      <c r="K1" s="125"/>
      <c r="L1" s="125"/>
      <c r="M1" s="126"/>
      <c r="N1" s="127"/>
      <c r="O1" s="126"/>
      <c r="P1" s="127"/>
      <c r="Q1" s="128">
        <f>R1</f>
        <v>17.0836489</v>
      </c>
      <c r="R1" s="129">
        <f>SUM(Q14+Q23+Q32+Q38+Q48+Q54+Q61)</f>
        <v>17.0836489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46029</v>
      </c>
      <c r="AE1" s="132"/>
      <c r="AF1" s="133"/>
      <c r="AG1" s="134">
        <f>I1</f>
        <v>46030</v>
      </c>
      <c r="AH1" s="135"/>
      <c r="AI1" s="136">
        <f>SUM(AD4,AG4)</f>
        <v>6820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1360</v>
      </c>
      <c r="AE3" s="160">
        <f>AE4/5</f>
        <v>3.674906471</v>
      </c>
      <c r="AF3" s="161"/>
      <c r="AG3" s="159">
        <f>AG4/4</f>
        <v>345</v>
      </c>
      <c r="AH3" s="160">
        <f>AH4/5</f>
        <v>0.6583486239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5440</v>
      </c>
      <c r="AE4" s="172">
        <f t="shared" si="1"/>
        <v>18.37453236</v>
      </c>
      <c r="AF4" s="135"/>
      <c r="AG4" s="171">
        <f t="shared" ref="AG4:AH4" si="2">SUM(AG7:AG63)</f>
        <v>1380</v>
      </c>
      <c r="AH4" s="160">
        <f t="shared" si="2"/>
        <v>3.29174312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JR MOISTURIZING HAND;SOAP LEMON 4/1GL CS</v>
      </c>
      <c r="C7" s="189">
        <v>197504.0</v>
      </c>
      <c r="D7" s="190">
        <v>144.0</v>
      </c>
      <c r="E7" s="191">
        <f>iferror(vlookup(C7,Source!$A$10:$O$1488,2,0),"-")</f>
        <v>197501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IN HOUSE</v>
      </c>
      <c r="H7" s="191" t="str">
        <f>iferror(vlookup(C7,Source!$A$10:$O$1488,11,0),"-")</f>
        <v>I</v>
      </c>
      <c r="I7" s="191">
        <f>iferror(vlookup(C7,Source!$A$10:$O$1488,7,0),"-")</f>
        <v>0</v>
      </c>
      <c r="J7" s="192">
        <f>IFERROR(_xlfn.FLOOR.MATH(VLOOKUP(C7, Conversion!$A$1:$G$1483,7,0)*D7*1.05,10),"-")</f>
        <v>600</v>
      </c>
      <c r="K7" s="191">
        <f t="shared" ref="K7:K12" si="4">if(G7="in house",D7*4,+if(G7="bottle label",D7*4,+if(or(G7="bottle"),G7*4,0)))</f>
        <v>576</v>
      </c>
      <c r="L7" s="191">
        <f t="shared" ref="L7:L12" si="5">if(G7="box label",D7,+IF(or(G7="in house"),D7,+if(or(G7="special"),D7,0)))</f>
        <v>144</v>
      </c>
      <c r="M7" s="191" t="str">
        <f>iferror(vlookup(C7,Source!$A$10:$O$1488,14,0),"-")</f>
        <v/>
      </c>
      <c r="N7" s="191" t="str">
        <f>iferror(vlookup(C7,Source!$A$10:$O$1488,15,0),"-")</f>
        <v/>
      </c>
      <c r="O7" s="193">
        <f>iferror(vlookup(C7,Source!$A$10:$O$1488,5,0),0)</f>
        <v>1352</v>
      </c>
      <c r="P7" s="194">
        <f t="shared" ref="P7:P12" si="6">if(O7&gt;1,O7/7.67,"-")</f>
        <v>176.2711864</v>
      </c>
      <c r="Q7" s="195">
        <f t="shared" ref="Q7:Q12" si="7">if(O7&gt;0,D7/O7*7.67,0)</f>
        <v>0.8169230769</v>
      </c>
      <c r="R7" s="131"/>
      <c r="S7" s="131"/>
      <c r="T7" s="131"/>
      <c r="U7" s="196">
        <f>IF(Q7=0,14,SUM(5)+SUM(Q7))</f>
        <v>5.816923077</v>
      </c>
      <c r="V7" s="197" t="str">
        <f>IFERROR(VLOOKUP(E7,WIP!$A$1:$S$1478,6,0),"-")</f>
        <v>Liq Hnd Soap</v>
      </c>
      <c r="W7" s="197" t="str">
        <f>IFERROR(VLOOKUP(E7,WIP!$A$1:$M$1478,12,0),"-")</f>
        <v>Yellow</v>
      </c>
      <c r="X7" s="197" t="str">
        <f>IFERROR(VLOOKUP(E7,WIP!$A$1:$M$1478,13,0),"-")</f>
        <v>Lemon</v>
      </c>
      <c r="Y7" s="197">
        <f t="shared" ref="Y7:Y60" si="8">E7</f>
        <v>197501</v>
      </c>
      <c r="Z7" s="197" t="str">
        <f>IFERROR(VLOOKUP(E7,WIP!$A$1:$K$1478,2,0),"-")</f>
        <v>SF IRIS LEMON LTN HS. BULK</v>
      </c>
      <c r="AA7" s="197">
        <f>IFERROR(VLOOKUP(C7,Pack!$A$5:$G$1997,3,FALSE),"-")</f>
        <v>9919</v>
      </c>
      <c r="AB7" s="197">
        <f>IFERROR(VLOOKUP(E7,WIP!$A$1:$K$1478,11,0),"-")</f>
        <v>1397.058824</v>
      </c>
      <c r="AC7" s="198" t="str">
        <f>IFERROR(VLOOKUP(E7,WIP!$A$1:$K$1478,7,0),"-")</f>
        <v>Base Needed</v>
      </c>
      <c r="AD7" s="172">
        <f t="shared" ref="AD7:AD22" si="9">IF(U7&lt;13,J7,0)</f>
        <v>600</v>
      </c>
      <c r="AE7" s="172">
        <f t="shared" ref="AE7:AE61" si="10">IFERROR(AD7/AB7,"-")</f>
        <v>0.4294736841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E-Z WASH PINK HAND S;</v>
      </c>
      <c r="C8" s="189">
        <v>117041.0</v>
      </c>
      <c r="D8" s="245">
        <v>144.0</v>
      </c>
      <c r="E8" s="191">
        <f>iferror(vlookup(C8,Source!$A$10:$O$1488,2,0),"-")</f>
        <v>117011</v>
      </c>
      <c r="F8" s="191" t="str">
        <f>iferror(vlookup(C8,Source!$A$10:$O$1488,12,0),"-")</f>
        <v>MTX</v>
      </c>
      <c r="G8" s="192" t="str">
        <f t="shared" si="3"/>
        <v>BOX LABEL</v>
      </c>
      <c r="H8" s="191" t="str">
        <f>iferror(vlookup(C8,Source!$A$10:$O$1488,11,0),"-")</f>
        <v>B</v>
      </c>
      <c r="I8" s="191">
        <f>iferror(vlookup(C8,Source!$A$10:$O$1488,7,0),"-")</f>
        <v>0</v>
      </c>
      <c r="J8" s="192">
        <f>IFERROR(_xlfn.FLOOR.MATH(VLOOKUP(C8, Conversion!$A$1:$G$1483,7,0)*D8*1.05,10),"-")</f>
        <v>600</v>
      </c>
      <c r="K8" s="191">
        <f t="shared" si="4"/>
        <v>0</v>
      </c>
      <c r="L8" s="243">
        <f t="shared" si="5"/>
        <v>144</v>
      </c>
      <c r="M8" s="191">
        <f>iferror(vlookup(C8,Source!$A$10:$O$1488,14,0),"-")</f>
        <v>712402</v>
      </c>
      <c r="N8" s="191" t="str">
        <f>iferror(vlookup(C8,Source!$A$10:$O$1488,15,0),"-")</f>
        <v/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0.8166814552</v>
      </c>
      <c r="R8" s="131"/>
      <c r="S8" s="131"/>
      <c r="T8" s="131"/>
      <c r="U8" s="196">
        <f t="shared" ref="U8:U13" si="13">SUM(0.5,Q8)+SUM(U7)</f>
        <v>7.133604532</v>
      </c>
      <c r="V8" s="197" t="str">
        <f>IFERROR(VLOOKUP(E8,WIP!$A$1:$S$1478,6,0),"-")</f>
        <v>Liq Hnd Soap</v>
      </c>
      <c r="W8" s="197" t="str">
        <f>IFERROR(VLOOKUP(E8,WIP!$A$1:$M$1478,12,0),"-")</f>
        <v>Light Pink</v>
      </c>
      <c r="X8" s="197" t="str">
        <f>IFERROR(VLOOKUP(E8,WIP!$A$1:$M$1478,13,0),"-")</f>
        <v>Baby Powder</v>
      </c>
      <c r="Y8" s="197">
        <f t="shared" si="8"/>
        <v>117011</v>
      </c>
      <c r="Z8" s="197" t="str">
        <f>IFERROR(VLOOKUP(E8,WIP!$A$1:$K$1478,2,0),"-")</f>
        <v>E-Z WASH PINK HAND SOAP</v>
      </c>
      <c r="AA8" s="197">
        <f>IFERROR(VLOOKUP(C8,Pack!$A$5:$G$1997,3,FALSE),"-")</f>
        <v>9919</v>
      </c>
      <c r="AB8" s="197">
        <f>IFERROR(VLOOKUP(E8,WIP!$A$1:$K$1478,11,0),"-")</f>
        <v>620</v>
      </c>
      <c r="AC8" s="198" t="str">
        <f>IFERROR(VLOOKUP(E8,WIP!$A$1:$K$1478,7,0),"-")</f>
        <v>Base Needed</v>
      </c>
      <c r="AD8" s="172">
        <f t="shared" si="9"/>
        <v>600</v>
      </c>
      <c r="AE8" s="172">
        <f t="shared" si="10"/>
        <v>0.9677419355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SUPER DEODORIZER 4/1;</v>
      </c>
      <c r="C9" s="189">
        <v>154404.0</v>
      </c>
      <c r="D9" s="245">
        <v>192.0</v>
      </c>
      <c r="E9" s="191">
        <f>iferror(vlookup(C9,Source!$A$10:$O$1488,2,0),"-")</f>
        <v>154401</v>
      </c>
      <c r="F9" s="191" t="str">
        <f>iferror(vlookup(C9,Source!$A$10:$O$1488,12,0),"-")</f>
        <v>MTX</v>
      </c>
      <c r="G9" s="192" t="str">
        <f t="shared" si="3"/>
        <v>-</v>
      </c>
      <c r="H9" s="191">
        <f>iferror(vlookup(C9,Source!$A$10:$O$1488,11,0),"-")</f>
        <v>0</v>
      </c>
      <c r="I9" s="191">
        <f>iferror(vlookup(C9,Source!$A$10:$O$1488,7,0),"-")</f>
        <v>0</v>
      </c>
      <c r="J9" s="192">
        <f>IFERROR(_xlfn.FLOOR.MATH(VLOOKUP(C9, Conversion!$A$1:$G$1483,7,0)*D9*1.05,10),"-")</f>
        <v>800</v>
      </c>
      <c r="K9" s="191">
        <f t="shared" si="4"/>
        <v>0</v>
      </c>
      <c r="L9" s="191">
        <f t="shared" si="5"/>
        <v>0</v>
      </c>
      <c r="M9" s="191">
        <f>iferror(vlookup(C9,Source!$A$10:$O$1488,14,0),"-")</f>
        <v>712405</v>
      </c>
      <c r="N9" s="191">
        <f>iferror(vlookup(C9,Source!$A$10:$O$1488,15,0),"-")</f>
        <v>714105</v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1.088908607</v>
      </c>
      <c r="R9" s="131"/>
      <c r="S9" s="131"/>
      <c r="T9" s="131"/>
      <c r="U9" s="196">
        <f t="shared" si="13"/>
        <v>8.722513139</v>
      </c>
      <c r="V9" s="197" t="str">
        <f>IFERROR(VLOOKUP(E9,WIP!$A$1:$S$1478,6,0),"-")</f>
        <v>Deodorant</v>
      </c>
      <c r="W9" s="197" t="str">
        <f>IFERROR(VLOOKUP(E9,WIP!$A$1:$M$1478,12,0),"-")</f>
        <v>Light Yellow</v>
      </c>
      <c r="X9" s="197" t="str">
        <f>IFERROR(VLOOKUP(E9,WIP!$A$1:$M$1478,13,0),"-")</f>
        <v>Floral</v>
      </c>
      <c r="Y9" s="197">
        <f t="shared" si="8"/>
        <v>154401</v>
      </c>
      <c r="Z9" s="197" t="str">
        <f>IFERROR(VLOOKUP(E9,WIP!$A$1:$K$1478,2,0),"-")</f>
        <v>SUPER DEODORANT</v>
      </c>
      <c r="AA9" s="197">
        <f>IFERROR(VLOOKUP(C9,Pack!$A$5:$G$1997,3,FALSE),"-")</f>
        <v>9919</v>
      </c>
      <c r="AB9" s="197">
        <f>IFERROR(VLOOKUP(E9,WIP!$A$1:$K$1478,11,0),"-")</f>
        <v>90</v>
      </c>
      <c r="AC9" s="198" t="str">
        <f>IFERROR(VLOOKUP(E9,WIP!$A$1:$K$1478,7,0),"-")</f>
        <v>-</v>
      </c>
      <c r="AD9" s="172">
        <f t="shared" si="9"/>
        <v>800</v>
      </c>
      <c r="AE9" s="172">
        <f t="shared" si="10"/>
        <v>8.888888889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MR DIGESTER RESTRM CLNR;4/1 CS</v>
      </c>
      <c r="C10" s="204">
        <v>156504.0</v>
      </c>
      <c r="D10" s="203">
        <v>240.0</v>
      </c>
      <c r="E10" s="191">
        <f>iferror(vlookup(C10,Source!$A$10:$O$1488,2,0),"-")</f>
        <v>156501</v>
      </c>
      <c r="F10" s="191" t="str">
        <f>iferror(vlookup(C10,Source!$A$10:$O$1488,12,0),"-")</f>
        <v>MTX</v>
      </c>
      <c r="G10" s="192" t="str">
        <f t="shared" si="3"/>
        <v>-</v>
      </c>
      <c r="H10" s="191">
        <f>iferror(vlookup(C10,Source!$A$10:$O$1488,11,0),"-")</f>
        <v>0</v>
      </c>
      <c r="I10" s="191">
        <f>iferror(vlookup(C10,Source!$A$10:$O$1488,7,0),"-")</f>
        <v>0</v>
      </c>
      <c r="J10" s="192">
        <f>IFERROR(_xlfn.FLOOR.MATH(VLOOKUP(C10, Conversion!$A$1:$G$1483,7,0)*D10*1.05,10),"-")</f>
        <v>1000</v>
      </c>
      <c r="K10" s="191">
        <f t="shared" si="4"/>
        <v>0</v>
      </c>
      <c r="L10" s="191">
        <f t="shared" si="5"/>
        <v>0</v>
      </c>
      <c r="M10" s="191">
        <f>iferror(vlookup(C10,Source!$A$10:$O$1488,14,0),"-")</f>
        <v>712305</v>
      </c>
      <c r="N10" s="191">
        <f>iferror(vlookup(C10,Source!$A$10:$O$1488,15,0),"-")</f>
        <v>714106</v>
      </c>
      <c r="O10" s="193">
        <f>iferror(vlookup(C10,Source!$A$10:$O$1488,5,0),0)</f>
        <v>1352.4</v>
      </c>
      <c r="P10" s="194">
        <f t="shared" si="6"/>
        <v>176.3233377</v>
      </c>
      <c r="Q10" s="195">
        <f t="shared" si="7"/>
        <v>1.361135759</v>
      </c>
      <c r="R10" s="131"/>
      <c r="S10" s="131"/>
      <c r="T10" s="131"/>
      <c r="U10" s="196">
        <f t="shared" si="13"/>
        <v>10.5836489</v>
      </c>
      <c r="V10" s="197" t="str">
        <f>IFERROR(VLOOKUP(E10,WIP!$A$1:$S$1478,6,0),"-")</f>
        <v>RR Cleaner</v>
      </c>
      <c r="W10" s="197" t="str">
        <f>IFERROR(VLOOKUP(E10,WIP!$A$1:$M$1478,12,0),"-")</f>
        <v>Blue Light</v>
      </c>
      <c r="X10" s="197" t="str">
        <f>IFERROR(VLOOKUP(E10,WIP!$A$1:$M$1478,13,0),"-")</f>
        <v>Spring Breeze</v>
      </c>
      <c r="Y10" s="197">
        <f t="shared" si="8"/>
        <v>156501</v>
      </c>
      <c r="Z10" s="197" t="str">
        <f>IFERROR(VLOOKUP(E10,WIP!$A$1:$K$1478,2,0),"-")</f>
        <v>MR DIGESTER RSTRM CLNR BULK</v>
      </c>
      <c r="AA10" s="197">
        <f>IFERROR(VLOOKUP(C10,Pack!$A$5:$G$1997,3,FALSE),"-")</f>
        <v>9919</v>
      </c>
      <c r="AB10" s="197">
        <f>IFERROR(VLOOKUP(E10,WIP!$A$1:$K$1478,11,0),"-")</f>
        <v>356.8181818</v>
      </c>
      <c r="AC10" s="198" t="str">
        <f>IFERROR(VLOOKUP(E10,WIP!$A$1:$K$1478,7,0),"-")</f>
        <v>-</v>
      </c>
      <c r="AD10" s="172">
        <f t="shared" si="9"/>
        <v>1000</v>
      </c>
      <c r="AE10" s="172">
        <f t="shared" si="10"/>
        <v>2.802547771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11.0836489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11.5836489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12.0836489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4.083648898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19.9163511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MTA GLASS CLEANER;12/1</v>
      </c>
      <c r="C26" s="306" t="s">
        <v>603</v>
      </c>
      <c r="D26" s="201">
        <v>440.0</v>
      </c>
      <c r="E26" s="242">
        <f>iferror(vlookup(C26,Source!$A$10:$O$1488,2,0),"-")</f>
        <v>179201</v>
      </c>
      <c r="F26" s="242" t="str">
        <f>iferror(vlookup(C26,Source!$A$10:$O$1488,12,0),"-")</f>
        <v>MTA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1380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715002</v>
      </c>
      <c r="N26" s="191">
        <f>iferror(vlookup(C26,Source!$A$10:$O$1488,15,0),"-")</f>
        <v>713003</v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6.5</v>
      </c>
      <c r="R26" s="131"/>
      <c r="S26" s="131"/>
      <c r="T26" s="131"/>
      <c r="U26" s="241">
        <f t="shared" ref="U26:U31" si="26">SUM(0.5,Q26)+SUM(U25)</f>
        <v>21</v>
      </c>
      <c r="V26" s="197" t="str">
        <f>IFERROR(VLOOKUP(E26,WIP!$A$1:$S$1478,6,0),"-")</f>
        <v>GLASS CLNR</v>
      </c>
      <c r="W26" s="197" t="str">
        <f>IFERROR(VLOOKUP(E26,WIP!$A$1:$M$1478,12,0),"-")</f>
        <v>Blue</v>
      </c>
      <c r="X26" s="197" t="str">
        <f>IFERROR(VLOOKUP(E26,WIP!$A$1:$M$1478,13,0),"-")</f>
        <v>Ammonia</v>
      </c>
      <c r="Y26" s="197">
        <f t="shared" si="8"/>
        <v>179201</v>
      </c>
      <c r="Z26" s="197" t="str">
        <f>IFERROR(VLOOKUP(E26,WIP!$A$1:$K$1478,2,0),"-")</f>
        <v>SEE THRU GLASS CLNR</v>
      </c>
      <c r="AA26" s="197">
        <f>IFERROR(VLOOKUP(C26,Pack!$A$5:$G$1997,3,FALSE),"-")</f>
        <v>98680</v>
      </c>
      <c r="AB26" s="197">
        <f>IFERROR(VLOOKUP(E26,WIP!$A$1:$K$1478,11,0),"-")</f>
        <v>419.2307692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1380</v>
      </c>
      <c r="AH26" s="172">
        <f t="shared" si="12"/>
        <v>3.29174312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21.5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22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22.5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23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23.5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6.5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17.5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3608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46030.0</v>
      </c>
      <c r="J1" s="124"/>
      <c r="K1" s="125"/>
      <c r="L1" s="125"/>
      <c r="M1" s="126"/>
      <c r="N1" s="127"/>
      <c r="O1" s="126"/>
      <c r="P1" s="127"/>
      <c r="Q1" s="128">
        <f>R1</f>
        <v>13.83020511</v>
      </c>
      <c r="R1" s="129">
        <f>SUM(Q14+Q23+Q32+Q38+Q48+Q54+Q61)</f>
        <v>13.83020511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46029</v>
      </c>
      <c r="AE1" s="132"/>
      <c r="AF1" s="133"/>
      <c r="AG1" s="134">
        <f>I1</f>
        <v>46030</v>
      </c>
      <c r="AH1" s="135"/>
      <c r="AI1" s="136">
        <f>SUM(AD4,AG4)</f>
        <v>5810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1107.5</v>
      </c>
      <c r="AE3" s="160">
        <f>AE4/5</f>
        <v>0.6910738317</v>
      </c>
      <c r="AF3" s="161"/>
      <c r="AG3" s="159">
        <f>AG4/4</f>
        <v>345</v>
      </c>
      <c r="AH3" s="160">
        <f>AH4/5</f>
        <v>0.9244019138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4430</v>
      </c>
      <c r="AE4" s="172">
        <f t="shared" si="1"/>
        <v>3.455369158</v>
      </c>
      <c r="AF4" s="135"/>
      <c r="AG4" s="171">
        <f t="shared" ref="AG4:AH4" si="2">SUM(AG7:AG63)</f>
        <v>1380</v>
      </c>
      <c r="AH4" s="160">
        <f t="shared" si="2"/>
        <v>4.622009569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COSTCO PINK HAND SOAP</v>
      </c>
      <c r="C7" s="189">
        <v>105302.0</v>
      </c>
      <c r="D7" s="190">
        <v>2016.0</v>
      </c>
      <c r="E7" s="191">
        <f>iferror(vlookup(C7,Source!$A$10:$O$1488,2,0),"-")</f>
        <v>182401</v>
      </c>
      <c r="F7" s="191" t="str">
        <f>iferror(vlookup(C7,Source!$A$10:$O$1488,12,0),"-")</f>
        <v>COSTCO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/>
      </c>
      <c r="I7" s="191" t="str">
        <f>iferror(vlookup(C7,Source!$A$10:$O$1488,7,0),"-")</f>
        <v/>
      </c>
      <c r="J7" s="192">
        <f>IFERROR(_xlfn.FLOOR.MATH(VLOOKUP(C7, Conversion!$A$1:$G$1483,7,0)*D7*1.05,10),"-")</f>
        <v>4230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200222</v>
      </c>
      <c r="N7" s="191" t="str">
        <f>iferror(vlookup(C7,Source!$A$10:$O$1488,15,0),"-")</f>
        <v>PALLET TAG</v>
      </c>
      <c r="O7" s="193">
        <f>iferror(vlookup(C7,Source!$A$10:$O$1488,5,0),0)</f>
        <v>2178</v>
      </c>
      <c r="P7" s="194">
        <f t="shared" ref="P7:P12" si="6">if(O7&gt;1,O7/7.67,"-")</f>
        <v>283.9634941</v>
      </c>
      <c r="Q7" s="195">
        <f t="shared" ref="Q7:Q12" si="7">if(O7&gt;0,D7/O7*7.67,0)</f>
        <v>7.099504132</v>
      </c>
      <c r="R7" s="131"/>
      <c r="S7" s="131"/>
      <c r="T7" s="131"/>
      <c r="U7" s="196">
        <f>IF(Q7=0,14,SUM(5)+SUM(Q7))</f>
        <v>12.09950413</v>
      </c>
      <c r="V7" s="197" t="str">
        <f>IFERROR(VLOOKUP(E7,WIP!$A$1:$S$1478,6,0),"-")</f>
        <v>Liq Hnd Soap</v>
      </c>
      <c r="W7" s="197" t="str">
        <f>IFERROR(VLOOKUP(E7,WIP!$A$1:$M$1478,12,0),"-")</f>
        <v>Pink</v>
      </c>
      <c r="X7" s="197" t="str">
        <f>IFERROR(VLOOKUP(E7,WIP!$A$1:$M$1478,13,0),"-")</f>
        <v>Almond</v>
      </c>
      <c r="Y7" s="197">
        <f t="shared" ref="Y7:Y60" si="8">E7</f>
        <v>182401</v>
      </c>
      <c r="Z7" s="197" t="str">
        <f>IFERROR(VLOOKUP(E7,WIP!$A$1:$K$1478,2,0),"-")</f>
        <v>JUST RIGHT PINK HAND SOAP</v>
      </c>
      <c r="AA7" s="197" t="str">
        <f>IFERROR(VLOOKUP(C7,Pack!$A$5:$G$1997,3,FALSE),"-")</f>
        <v>9888N</v>
      </c>
      <c r="AB7" s="197">
        <f>IFERROR(VLOOKUP(E7,WIP!$A$1:$K$1478,11,0),"-")</f>
        <v>1518.571429</v>
      </c>
      <c r="AC7" s="198" t="str">
        <f>IFERROR(VLOOKUP(E7,WIP!$A$1:$K$1478,7,0),"-")</f>
        <v>Base Needed</v>
      </c>
      <c r="AD7" s="172">
        <f t="shared" ref="AD7:AD22" si="9">IF(U7&lt;13,J7,0)</f>
        <v>4230</v>
      </c>
      <c r="AE7" s="172">
        <f t="shared" ref="AE7:AE61" si="10">IFERROR(AD7/AB7,"-")</f>
        <v>2.785512699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12.59950413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13.09950413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13.59950413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14.09950413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14.59950413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15.09950413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7.099504132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16.90049587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MTA BULLET HIGH;PERFORMANCE4/1 HIGH PERF</v>
      </c>
      <c r="C17" s="233" t="s">
        <v>1279</v>
      </c>
      <c r="D17" s="234">
        <v>48.0</v>
      </c>
      <c r="E17" s="235">
        <f>iferror(vlookup(C17,Source!$A$10:$O$1488,2,0),"-")</f>
        <v>120201</v>
      </c>
      <c r="F17" s="235" t="str">
        <f>iferror(vlookup(C17,Source!$A$10:$O$1488,12,0),"-")</f>
        <v>METRO</v>
      </c>
      <c r="G17" s="236" t="str">
        <f t="shared" ref="G17:G21" si="14">IF(H17="B","BOX LABEL",+IF(AND(H17="I"),"IN HOUSE",+IF(AND(H17="S"),"SPECIAL",+IF(AND(H17="BP"),"BUG FREE",+IF(AND(H17="A"),"Pre Labeled","-")))))</f>
        <v>BOX LABEL</v>
      </c>
      <c r="H17" s="237" t="str">
        <f>iferror(vlookup(C17,Source!$A$10:$O$1488,11,0),"-")</f>
        <v>B</v>
      </c>
      <c r="I17" s="237">
        <f>iferror(vlookup(C17,Source!$A$10:$O$1488,7,0),"-")</f>
        <v>0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48</v>
      </c>
      <c r="M17" s="237">
        <f>iferror(vlookup(C17,Source!$A$10:$O$1488,14,0),"-")</f>
        <v>714409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Specialty Clnr</v>
      </c>
      <c r="W17" s="197" t="str">
        <f>IFERROR(VLOOKUP(E17,WIP!$A$1:$M$1478,12,0),"-")</f>
        <v>Blue Light</v>
      </c>
      <c r="X17" s="197" t="str">
        <f>IFERROR(VLOOKUP(E17,WIP!$A$1:$M$1478,13,0),"-")</f>
        <v>Citrus</v>
      </c>
      <c r="Y17" s="197">
        <f t="shared" si="8"/>
        <v>120201</v>
      </c>
      <c r="Z17" s="197" t="str">
        <f>IFERROR(VLOOKUP(E17,WIP!$A$1:$K$1478,2,0),"-")</f>
        <v>MTA BULLET PERFORMANCE</v>
      </c>
      <c r="AA17" s="197">
        <f>IFERROR(VLOOKUP(C17,Pack!$A$5:$G$1997,3,FALSE),"-")</f>
        <v>9919</v>
      </c>
      <c r="AB17" s="197">
        <f>IFERROR(VLOOKUP(E17,WIP!$A$1:$K$1478,11,0),"-")</f>
        <v>298.5714286</v>
      </c>
      <c r="AC17" s="198" t="str">
        <f>IFERROR(VLOOKUP(E17,WIP!$A$1:$K$1478,7,0),"-")</f>
        <v>-</v>
      </c>
      <c r="AD17" s="172">
        <f t="shared" si="9"/>
        <v>200</v>
      </c>
      <c r="AE17" s="172">
        <f t="shared" si="10"/>
        <v>0.6698564593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5.730700976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6.230700976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6.730700976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7.230700976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7.730700976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0.230700976</v>
      </c>
      <c r="R23" s="131"/>
      <c r="S23" s="131"/>
      <c r="T23" s="131"/>
      <c r="U23" s="241">
        <f t="shared" si="19"/>
        <v>8.461401952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23.76929902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MTA BULLET HI;PERFORMANCE12/1C HIGH PE</v>
      </c>
      <c r="C26" s="202" t="s">
        <v>1281</v>
      </c>
      <c r="D26" s="201">
        <v>440.0</v>
      </c>
      <c r="E26" s="242">
        <f>iferror(vlookup(C26,Source!$A$10:$O$1488,2,0),"-")</f>
        <v>120201</v>
      </c>
      <c r="F26" s="242" t="str">
        <f>iferror(vlookup(C26,Source!$A$10:$O$1488,12,0),"-")</f>
        <v>METRO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1380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120801</v>
      </c>
      <c r="N26" s="191">
        <f>iferror(vlookup(C26,Source!$A$10:$O$1488,15,0),"-")</f>
        <v>714408</v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6.5</v>
      </c>
      <c r="R26" s="131"/>
      <c r="S26" s="131"/>
      <c r="T26" s="131"/>
      <c r="U26" s="241">
        <f t="shared" ref="U26:U31" si="26">SUM(0.5,Q26)+SUM(U25)</f>
        <v>21</v>
      </c>
      <c r="V26" s="197" t="str">
        <f>IFERROR(VLOOKUP(E26,WIP!$A$1:$S$1478,6,0),"-")</f>
        <v>Specialty Clnr</v>
      </c>
      <c r="W26" s="197" t="str">
        <f>IFERROR(VLOOKUP(E26,WIP!$A$1:$M$1478,12,0),"-")</f>
        <v>Blue Light</v>
      </c>
      <c r="X26" s="197" t="str">
        <f>IFERROR(VLOOKUP(E26,WIP!$A$1:$M$1478,13,0),"-")</f>
        <v>Citrus</v>
      </c>
      <c r="Y26" s="197">
        <f t="shared" si="8"/>
        <v>120201</v>
      </c>
      <c r="Z26" s="197" t="str">
        <f>IFERROR(VLOOKUP(E26,WIP!$A$1:$K$1478,2,0),"-")</f>
        <v>MTA BULLET PERFORMANCE</v>
      </c>
      <c r="AA26" s="197">
        <f>IFERROR(VLOOKUP(C26,Pack!$A$5:$G$1997,3,FALSE),"-")</f>
        <v>9872</v>
      </c>
      <c r="AB26" s="197">
        <f>IFERROR(VLOOKUP(E26,WIP!$A$1:$K$1478,11,0),"-")</f>
        <v>298.5714286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1380</v>
      </c>
      <c r="AH26" s="172">
        <f t="shared" si="12"/>
        <v>4.622009569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21.5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22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22.5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23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23.5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6.5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17.5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2504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46031.0</v>
      </c>
      <c r="J1" s="124"/>
      <c r="K1" s="125"/>
      <c r="L1" s="125"/>
      <c r="M1" s="126"/>
      <c r="N1" s="127"/>
      <c r="O1" s="126"/>
      <c r="P1" s="127"/>
      <c r="Q1" s="128">
        <f>R1</f>
        <v>15.45840728</v>
      </c>
      <c r="R1" s="129">
        <f>SUM(Q14+Q23+Q32+Q38+Q48+Q54+Q61)</f>
        <v>15.45840728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46030</v>
      </c>
      <c r="AE1" s="132"/>
      <c r="AF1" s="133"/>
      <c r="AG1" s="134">
        <f>I1</f>
        <v>46031</v>
      </c>
      <c r="AH1" s="135"/>
      <c r="AI1" s="136">
        <f>SUM(AD4,AG4)</f>
        <v>6480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1362.5</v>
      </c>
      <c r="AE3" s="160">
        <f>AE4/5</f>
        <v>2.226065681</v>
      </c>
      <c r="AF3" s="161"/>
      <c r="AG3" s="159">
        <f>AG4/4</f>
        <v>257.5</v>
      </c>
      <c r="AH3" s="160">
        <f>AH4/5</f>
        <v>0.8884502923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5450</v>
      </c>
      <c r="AE4" s="172">
        <f t="shared" si="1"/>
        <v>11.13032841</v>
      </c>
      <c r="AF4" s="135"/>
      <c r="AG4" s="171">
        <f t="shared" ref="AG4:AH4" si="2">SUM(AG7:AG63)</f>
        <v>1030</v>
      </c>
      <c r="AH4" s="160">
        <f t="shared" si="2"/>
        <v>4.442251462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REFLECT-NEUT PH A.P.;CLNR 4/1 &amp; ODOR COUNTERA</v>
      </c>
      <c r="C7" s="189">
        <v>116704.0</v>
      </c>
      <c r="D7" s="190">
        <v>480.0</v>
      </c>
      <c r="E7" s="191">
        <f>iferror(vlookup(C7,Source!$A$10:$O$1488,2,0),"-")</f>
        <v>116701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2010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200144</v>
      </c>
      <c r="N7" s="191">
        <f>iferror(vlookup(C7,Source!$A$10:$O$1488,15,0),"-")</f>
        <v>713002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2.722271517</v>
      </c>
      <c r="R7" s="131"/>
      <c r="S7" s="131"/>
      <c r="T7" s="131"/>
      <c r="U7" s="196">
        <f>IF(Q7=0,14,SUM(5)+SUM(Q7))</f>
        <v>7.722271517</v>
      </c>
      <c r="V7" s="197" t="str">
        <f>IFERROR(VLOOKUP(E7,WIP!$A$1:$S$1478,6,0),"-")</f>
        <v>G.P. Cleaner</v>
      </c>
      <c r="W7" s="197" t="str">
        <f>IFERROR(VLOOKUP(E7,WIP!$A$1:$M$1478,12,0),"-")</f>
        <v>Yellow</v>
      </c>
      <c r="X7" s="197" t="str">
        <f>IFERROR(VLOOKUP(E7,WIP!$A$1:$M$1478,13,0),"-")</f>
        <v>No Fragrance</v>
      </c>
      <c r="Y7" s="197">
        <f t="shared" ref="Y7:Y60" si="8">E7</f>
        <v>116701</v>
      </c>
      <c r="Z7" s="197" t="str">
        <f>IFERROR(VLOOKUP(E7,WIP!$A$1:$K$1478,2,0),"-")</f>
        <v>REFLECT BULK</v>
      </c>
      <c r="AA7" s="197">
        <f>IFERROR(VLOOKUP(C7,Pack!$A$5:$G$1997,3,FALSE),"-")</f>
        <v>9877</v>
      </c>
      <c r="AB7" s="197">
        <f>IFERROR(VLOOKUP(E7,WIP!$A$1:$K$1478,11,0),"-")</f>
        <v>581.0714286</v>
      </c>
      <c r="AC7" s="198" t="str">
        <f>IFERROR(VLOOKUP(E7,WIP!$A$1:$K$1478,7,0),"-")</f>
        <v>-</v>
      </c>
      <c r="AD7" s="172">
        <f t="shared" ref="AD7:AD22" si="9">IF(U7&lt;13,J7,0)</f>
        <v>2010</v>
      </c>
      <c r="AE7" s="172">
        <f t="shared" ref="AE7:AE61" si="10">IFERROR(AD7/AB7,"-")</f>
        <v>3.459127228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SEE THRU GLASS CLEANER;4/1 CS</v>
      </c>
      <c r="C8" s="189">
        <v>179204.0</v>
      </c>
      <c r="D8" s="245">
        <v>240.0</v>
      </c>
      <c r="E8" s="191">
        <f>iferror(vlookup(C8,Source!$A$10:$O$1488,2,0),"-")</f>
        <v>179201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>
        <f>iferror(vlookup(C8,Source!$A$10:$O$1488,7,0),"-")</f>
        <v>0</v>
      </c>
      <c r="J8" s="192">
        <f>IFERROR(_xlfn.FLOOR.MATH(VLOOKUP(C8, Conversion!$A$1:$G$1483,7,0)*D8*1.05,10),"-")</f>
        <v>1000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712405</v>
      </c>
      <c r="N8" s="191">
        <f>iferror(vlookup(C8,Source!$A$10:$O$1488,15,0),"-")</f>
        <v>713001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1.361135759</v>
      </c>
      <c r="R8" s="131"/>
      <c r="S8" s="131"/>
      <c r="T8" s="131"/>
      <c r="U8" s="196">
        <f t="shared" ref="U8:U13" si="13">SUM(0.5,Q8)+SUM(U7)</f>
        <v>9.583407276</v>
      </c>
      <c r="V8" s="197" t="str">
        <f>IFERROR(VLOOKUP(E8,WIP!$A$1:$S$1478,6,0),"-")</f>
        <v>GLASS CLNR</v>
      </c>
      <c r="W8" s="197" t="str">
        <f>IFERROR(VLOOKUP(E8,WIP!$A$1:$M$1478,12,0),"-")</f>
        <v>Blue</v>
      </c>
      <c r="X8" s="197" t="str">
        <f>IFERROR(VLOOKUP(E8,WIP!$A$1:$M$1478,13,0),"-")</f>
        <v>Ammonia</v>
      </c>
      <c r="Y8" s="197">
        <f t="shared" si="8"/>
        <v>179201</v>
      </c>
      <c r="Z8" s="197" t="str">
        <f>IFERROR(VLOOKUP(E8,WIP!$A$1:$K$1478,2,0),"-")</f>
        <v>SEE THRU GLASS CLNR</v>
      </c>
      <c r="AA8" s="197">
        <f>IFERROR(VLOOKUP(C8,Pack!$A$5:$G$1997,3,FALSE),"-")</f>
        <v>9919</v>
      </c>
      <c r="AB8" s="197">
        <f>IFERROR(VLOOKUP(E8,WIP!$A$1:$K$1478,11,0),"-")</f>
        <v>419.2307692</v>
      </c>
      <c r="AC8" s="198" t="str">
        <f>IFERROR(VLOOKUP(E8,WIP!$A$1:$K$1478,7,0),"-")</f>
        <v>-</v>
      </c>
      <c r="AD8" s="172">
        <f t="shared" si="9"/>
        <v>1000</v>
      </c>
      <c r="AE8" s="172">
        <f t="shared" si="10"/>
        <v>2.385321101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10.08340728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10.58340728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11.08340728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11.58340728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12.08340728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4.083407276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19.91659272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FRESH &amp; CLEAN CASE;12/32OZ CS</v>
      </c>
      <c r="C26" s="306">
        <v>141032.0</v>
      </c>
      <c r="D26" s="245">
        <v>330.0</v>
      </c>
      <c r="E26" s="242">
        <f>iferror(vlookup(C26,Source!$A$10:$O$1488,2,0),"-")</f>
        <v>141001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 t="str">
        <f>iferror(vlookup(C26,Source!$A$10:$O$1488,7,0),"-")</f>
        <v>LIMITED Q.</v>
      </c>
      <c r="J26" s="192">
        <f>IFERROR(_xlfn.FLOOR.MATH(VLOOKUP(C26, Conversion!$A$1:$G$1483,7,0)*D26*1.05,10),"-")</f>
        <v>1030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120901</v>
      </c>
      <c r="N26" s="191">
        <f>iferror(vlookup(C26,Source!$A$10:$O$1488,15,0),"-")</f>
        <v>713003</v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4.875</v>
      </c>
      <c r="R26" s="131"/>
      <c r="S26" s="131"/>
      <c r="T26" s="131"/>
      <c r="U26" s="241">
        <f t="shared" ref="U26:U31" si="26">SUM(0.5,Q26)+SUM(U25)</f>
        <v>19.375</v>
      </c>
      <c r="V26" s="197" t="str">
        <f>IFERROR(VLOOKUP(E26,WIP!$A$1:$S$1478,6,0),"-")</f>
        <v>RR Cleaner</v>
      </c>
      <c r="W26" s="197" t="str">
        <f>IFERROR(VLOOKUP(E26,WIP!$A$1:$M$1478,12,0),"-")</f>
        <v>Purple</v>
      </c>
      <c r="X26" s="197" t="str">
        <f>IFERROR(VLOOKUP(E26,WIP!$A$1:$M$1478,13,0),"-")</f>
        <v>Floral</v>
      </c>
      <c r="Y26" s="197">
        <f t="shared" si="8"/>
        <v>141001</v>
      </c>
      <c r="Z26" s="197" t="str">
        <f>IFERROR(VLOOKUP(E26,WIP!$A$1:$K$1478,2,0),"-")</f>
        <v>FRESH &amp; CLEAN</v>
      </c>
      <c r="AA26" s="197">
        <f>IFERROR(VLOOKUP(C26,Pack!$A$5:$G$1997,3,FALSE),"-")</f>
        <v>9872</v>
      </c>
      <c r="AB26" s="197">
        <f>IFERROR(VLOOKUP(E26,WIP!$A$1:$K$1478,11,0),"-")</f>
        <v>231.8644068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1030</v>
      </c>
      <c r="AH26" s="172">
        <f t="shared" si="12"/>
        <v>4.442251462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189"/>
      <c r="D27" s="297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19.875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20.375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20.875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21.375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21.875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4.875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19.125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298"/>
      <c r="D35" s="299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3498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46031.0</v>
      </c>
      <c r="J1" s="124"/>
      <c r="K1" s="125"/>
      <c r="L1" s="125"/>
      <c r="M1" s="126"/>
      <c r="N1" s="127"/>
      <c r="O1" s="126"/>
      <c r="P1" s="127"/>
      <c r="Q1" s="128">
        <f>R1</f>
        <v>10.84048934</v>
      </c>
      <c r="R1" s="129">
        <f>SUM(Q14+Q23+Q32+Q38+Q48+Q54+Q61)</f>
        <v>10.84048934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46030</v>
      </c>
      <c r="AE1" s="132"/>
      <c r="AF1" s="133"/>
      <c r="AG1" s="134">
        <f>I1</f>
        <v>46031</v>
      </c>
      <c r="AH1" s="135"/>
      <c r="AI1" s="136">
        <f>SUM(AD4,AG4)</f>
        <v>4560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552.5</v>
      </c>
      <c r="AE3" s="160">
        <f>AE4/5</f>
        <v>1.204</v>
      </c>
      <c r="AF3" s="161"/>
      <c r="AG3" s="159">
        <f>AG4/4</f>
        <v>587.5</v>
      </c>
      <c r="AH3" s="160">
        <f>AH4/5</f>
        <v>0.8598678929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2210</v>
      </c>
      <c r="AE4" s="172">
        <f t="shared" si="1"/>
        <v>6.02</v>
      </c>
      <c r="AF4" s="135"/>
      <c r="AG4" s="171">
        <f t="shared" ref="AG4:AH4" si="2">SUM(AG7:AG63)</f>
        <v>2350</v>
      </c>
      <c r="AH4" s="160">
        <f t="shared" si="2"/>
        <v>4.299339464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SERENADE TAHOE BLUE MS CLEANER 4/1</v>
      </c>
      <c r="C17" s="233" t="s">
        <v>70</v>
      </c>
      <c r="D17" s="234">
        <v>48.0</v>
      </c>
      <c r="E17" s="235">
        <f>iferror(vlookup(C17,Source!$A$10:$O$1488,2,0),"-")</f>
        <v>105201</v>
      </c>
      <c r="F17" s="235" t="str">
        <f>iferror(vlookup(C17,Source!$A$10:$O$1488,12,0),"-")</f>
        <v>SERENADE</v>
      </c>
      <c r="G17" s="236" t="str">
        <f t="shared" ref="G17:G21" si="14">IF(H17="B","BOX LABEL",+IF(AND(H17="I"),"IN HOUSE",+IF(AND(H17="S"),"SPECIAL",+IF(AND(H17="BP"),"BUG FREE",+IF(AND(H17="A"),"Pre Labeled","-")))))</f>
        <v>BOX LABEL</v>
      </c>
      <c r="H17" s="237" t="str">
        <f>iferror(vlookup(C17,Source!$A$10:$O$1488,11,0),"-")</f>
        <v>B</v>
      </c>
      <c r="I17" s="237">
        <f>iferror(vlookup(C17,Source!$A$10:$O$1488,7,0),"-")</f>
        <v>0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48</v>
      </c>
      <c r="M17" s="237">
        <f>iferror(vlookup(C17,Source!$A$10:$O$1488,14,0),"-")</f>
        <v>714307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Specialty Clnr</v>
      </c>
      <c r="W17" s="197">
        <f>IFERROR(VLOOKUP(E17,WIP!$A$1:$M$1478,12,0),"-")</f>
        <v>0</v>
      </c>
      <c r="X17" s="197">
        <f>IFERROR(VLOOKUP(E17,WIP!$A$1:$M$1478,13,0),"-")</f>
        <v>0</v>
      </c>
      <c r="Y17" s="197">
        <f t="shared" si="8"/>
        <v>105201</v>
      </c>
      <c r="Z17" s="197" t="str">
        <f>IFERROR(VLOOKUP(E17,WIP!$A$1:$K$1478,2,0),"-")</f>
        <v>BLUE MS CLEANER BULK</v>
      </c>
      <c r="AA17" s="197">
        <f>IFERROR(VLOOKUP(C17,Pack!$A$5:$G$1997,3,FALSE),"-")</f>
        <v>9919</v>
      </c>
      <c r="AB17" s="197">
        <f>IFERROR(VLOOKUP(E17,WIP!$A$1:$K$1478,11,0),"-")</f>
        <v>100</v>
      </c>
      <c r="AC17" s="198" t="str">
        <f>IFERROR(VLOOKUP(E17,WIP!$A$1:$K$1478,7,0),"-")</f>
        <v/>
      </c>
      <c r="AD17" s="172">
        <f t="shared" si="9"/>
        <v>200</v>
      </c>
      <c r="AE17" s="172">
        <f t="shared" si="10"/>
        <v>2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5.730700976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6.230700976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6.730700976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7.230700976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7.730700976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0.230700976</v>
      </c>
      <c r="R23" s="131"/>
      <c r="S23" s="131"/>
      <c r="T23" s="131"/>
      <c r="U23" s="241">
        <f t="shared" si="19"/>
        <v>8.461401952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23.76929902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AMAZON BASICS OXY FRESH;CARPET 64 OZ 6/CS</v>
      </c>
      <c r="C41" s="258" t="s">
        <v>56</v>
      </c>
      <c r="D41" s="259">
        <v>640.0</v>
      </c>
      <c r="E41" s="235">
        <f>iferror(vlookup(C41,Source!$A$10:$O$1488,2,0),"-")</f>
        <v>104601</v>
      </c>
      <c r="F41" s="235" t="str">
        <f>iferror(vlookup(C41,Source!$A$10:$O$1488,12,0),"-")</f>
        <v>AMAZON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 t="str">
        <f>iferror(vlookup(C41,Source!$A$10:$O$1488,7,0),"-")</f>
        <v/>
      </c>
      <c r="J41" s="192">
        <f>IFERROR(_xlfn.FLOOR.MATH(VLOOKUP(C41, Conversion!$A$1:$G$1483,7,0)*D41*1.05,10),"-")</f>
        <v>2010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640</v>
      </c>
      <c r="M41" s="237">
        <f>iferror(vlookup(C41,Source!$A$10:$O$1488,14,0),"-")</f>
        <v>200321</v>
      </c>
      <c r="N41" s="239" t="str">
        <f>iferror(vlookup(C41,Source!$A$10:$O$1488,15,0),"-")</f>
        <v/>
      </c>
      <c r="O41" s="193">
        <f>iferror(vlookup(C41,Source!$A$10:$O$1488,5,0),0)</f>
        <v>756</v>
      </c>
      <c r="P41" s="194">
        <f t="shared" ref="P41:P47" si="37">if(O41&gt;1,O41/6.5,"-")</f>
        <v>116.3076923</v>
      </c>
      <c r="Q41" s="240">
        <f t="shared" ref="Q41:Q47" si="38">if(O41&gt;0,D41/O41*6.5,0)</f>
        <v>5.502645503</v>
      </c>
      <c r="R41" s="131"/>
      <c r="S41" s="131"/>
      <c r="T41" s="131"/>
      <c r="U41" s="241">
        <f>IF(Q41=0,14,SUM(5)+SUM(Q41))</f>
        <v>10.5026455</v>
      </c>
      <c r="V41" s="197" t="str">
        <f>IFERROR(VLOOKUP(E41,WIP!$A$1:$S$1478,6,0),"-")</f>
        <v>Carpet Care</v>
      </c>
      <c r="W41" s="197" t="str">
        <f>IFERROR(VLOOKUP(E41,WIP!$A$1:$M$1478,12,0),"-")</f>
        <v>Clear</v>
      </c>
      <c r="X41" s="197" t="str">
        <f>IFERROR(VLOOKUP(E41,WIP!$A$1:$M$1478,13,0),"-")</f>
        <v>No Fragrance</v>
      </c>
      <c r="Y41" s="197">
        <f t="shared" si="8"/>
        <v>104601</v>
      </c>
      <c r="Z41" s="197" t="str">
        <f>IFERROR(VLOOKUP(E41,WIP!$A$1:$K$1478,2,0),"-")</f>
        <v>AMAZON BASICS OXY FRESH SCENT CARPET CLEANER</v>
      </c>
      <c r="AA41" s="197" t="str">
        <f>IFERROR(VLOOKUP(C41,Pack!$A$5:$G$1997,3,FALSE),"-")</f>
        <v>-</v>
      </c>
      <c r="AB41" s="197">
        <f>IFERROR(VLOOKUP(E41,WIP!$A$1:$K$1478,11,0),"-")</f>
        <v>500</v>
      </c>
      <c r="AC41" s="198" t="str">
        <f>IFERROR(VLOOKUP(E41,WIP!$A$1:$K$1478,7,0),"-")</f>
        <v>Tank 72 or 74</v>
      </c>
      <c r="AD41" s="172">
        <f t="shared" si="27"/>
        <v>2010</v>
      </c>
      <c r="AE41" s="172">
        <f t="shared" si="10"/>
        <v>4.02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11.0026455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11.5026455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12.0026455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12.5026455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13.0026455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13.5026455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5.502645503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18.4973545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RINSE AID 5GL;PAIL</v>
      </c>
      <c r="C57" s="268">
        <v>160105.0</v>
      </c>
      <c r="D57" s="260">
        <v>360.0</v>
      </c>
      <c r="E57" s="242">
        <f>iferror(vlookup(C57,Source!$A$10:$O$1488,2,0),"-")</f>
        <v>160101</v>
      </c>
      <c r="F57" s="242" t="str">
        <f>iferror(vlookup(C57,Source!$A$10:$O$1488,12,0),"-")</f>
        <v>MTX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>
        <f>iferror(vlookup(C57,Source!$A$10:$O$1488,11,0),"-")</f>
        <v>0</v>
      </c>
      <c r="I57" s="242">
        <f>iferror(vlookup(C57,Source!$A$10:$O$1488,7,0),"-")</f>
        <v>0</v>
      </c>
      <c r="J57" s="192">
        <f>IFERROR(_xlfn.FLOOR.MATH(VLOOKUP(C57, Conversion!$A$1:$G$1483,7,0)*D57*1.05,10),"-")</f>
        <v>1890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/>
      </c>
      <c r="N57" s="242" t="str">
        <f>iferror(vlookup(C57,Source!$A$10:$O$1488,15,0),"-")</f>
        <v/>
      </c>
      <c r="O57" s="193">
        <f>iferror(vlookup(C57,Source!$A$10:$O$1488,5,0),0)</f>
        <v>604.8</v>
      </c>
      <c r="P57" s="194">
        <f t="shared" ref="P57:P58" si="50">if(O57&gt;1,O57/6.5,"-")</f>
        <v>93.04615385</v>
      </c>
      <c r="Q57" s="195">
        <f t="shared" ref="Q57:Q58" si="51">if(O57&gt;0,D57/O57*6.5,0)</f>
        <v>3.869047619</v>
      </c>
      <c r="R57" s="131"/>
      <c r="S57" s="131"/>
      <c r="T57" s="131"/>
      <c r="U57" s="196">
        <f>SUM(Q57+14)</f>
        <v>17.86904762</v>
      </c>
      <c r="V57" s="197" t="str">
        <f>IFERROR(VLOOKUP(E57,WIP!$A$1:$S$1478,6,0),"-")</f>
        <v>Detergent</v>
      </c>
      <c r="W57" s="197" t="str">
        <f>IFERROR(VLOOKUP(E57,WIP!$A$1:$M$1478,12,0),"-")</f>
        <v>Blue</v>
      </c>
      <c r="X57" s="197" t="str">
        <f>IFERROR(VLOOKUP(E57,WIP!$A$1:$M$1478,13,0),"-")</f>
        <v>No Fragrance</v>
      </c>
      <c r="Y57" s="197">
        <f t="shared" si="8"/>
        <v>160101</v>
      </c>
      <c r="Z57" s="197" t="str">
        <f>IFERROR(VLOOKUP(E57,WIP!$A$1:$K$1478,2,0),"-")</f>
        <v>RINSE AID BULK</v>
      </c>
      <c r="AA57" s="197">
        <f>IFERROR(VLOOKUP(C57,Pack!$A$5:$G$1997,3,FALSE),"-")</f>
        <v>0</v>
      </c>
      <c r="AB57" s="197">
        <f>IFERROR(VLOOKUP(E57,WIP!$A$1:$K$1478,11,0),"-")</f>
        <v>568.4615385</v>
      </c>
      <c r="AC57" s="198" t="str">
        <f>IFERROR(VLOOKUP(E57,WIP!$A$1:$K$1478,7,0),"-")</f>
        <v>-</v>
      </c>
      <c r="AD57" s="172">
        <f t="shared" si="40"/>
        <v>0</v>
      </c>
      <c r="AE57" s="172">
        <f t="shared" si="10"/>
        <v>0</v>
      </c>
      <c r="AF57" s="145"/>
      <c r="AG57" s="172">
        <f t="shared" si="11"/>
        <v>1890</v>
      </c>
      <c r="AH57" s="172">
        <f t="shared" si="12"/>
        <v>3.324763193</v>
      </c>
      <c r="AI57" s="132"/>
      <c r="AJ57" s="132"/>
    </row>
    <row r="58">
      <c r="A58" s="199" t="s">
        <v>58</v>
      </c>
      <c r="B58" s="188" t="str">
        <f>iferror(vlookup(C58,Source!$A$10:$O$1488,3,0),"-")</f>
        <v>SUPER JET KLEEN 55 G;DRUM</v>
      </c>
      <c r="C58" s="269">
        <v>161555.0</v>
      </c>
      <c r="D58" s="259">
        <v>8.0</v>
      </c>
      <c r="E58" s="242">
        <f>iferror(vlookup(C58,Source!$A$10:$O$1488,2,0),"-")</f>
        <v>161501</v>
      </c>
      <c r="F58" s="242" t="str">
        <f>iferror(vlookup(C58,Source!$A$10:$O$1488,12,0),"-")</f>
        <v>MTX</v>
      </c>
      <c r="G58" s="269" t="str">
        <f t="shared" si="47"/>
        <v>IN HOUSE</v>
      </c>
      <c r="H58" s="242" t="str">
        <f>iferror(vlookup(C58,Source!$A$10:$O$1488,11,0),"-")</f>
        <v>I</v>
      </c>
      <c r="I58" s="242" t="str">
        <f>iferror(vlookup(C58,Source!$A$10:$O$1488,7,0),"-")</f>
        <v>COR-3</v>
      </c>
      <c r="J58" s="192">
        <f>IFERROR(_xlfn.FLOOR.MATH(VLOOKUP(C58, Conversion!$A$1:$G$1483,7,0)*D58*1.05,10),"-")</f>
        <v>460</v>
      </c>
      <c r="K58" s="242">
        <f t="shared" si="48"/>
        <v>32</v>
      </c>
      <c r="L58" s="242">
        <f t="shared" si="49"/>
        <v>8</v>
      </c>
      <c r="M58" s="242" t="str">
        <f>iferror(vlookup(C58,Source!$A$10:$O$1488,14,0),"-")</f>
        <v/>
      </c>
      <c r="N58" s="242" t="str">
        <f>iferror(vlookup(C58,Source!$A$10:$O$1488,15,0),"-")</f>
        <v/>
      </c>
      <c r="O58" s="193">
        <f>iferror(vlookup(C58,Source!$A$10:$O$1488,5,0),0)</f>
        <v>42</v>
      </c>
      <c r="P58" s="194">
        <f t="shared" si="50"/>
        <v>6.461538462</v>
      </c>
      <c r="Q58" s="195">
        <f t="shared" si="51"/>
        <v>1.238095238</v>
      </c>
      <c r="R58" s="131"/>
      <c r="S58" s="131"/>
      <c r="T58" s="131"/>
      <c r="U58" s="196">
        <f t="shared" ref="U58:U60" si="52">SUM(Q58+U57)</f>
        <v>19.10714286</v>
      </c>
      <c r="V58" s="197" t="str">
        <f>IFERROR(VLOOKUP(E58,WIP!$A$1:$S$1478,6,0),"-")</f>
        <v>Liq Degreaser</v>
      </c>
      <c r="W58" s="197" t="str">
        <f>IFERROR(VLOOKUP(E58,WIP!$A$1:$M$1478,12,0),"-")</f>
        <v>Green Light</v>
      </c>
      <c r="X58" s="197" t="str">
        <f>IFERROR(VLOOKUP(E58,WIP!$A$1:$M$1478,13,0),"-")</f>
        <v>No Fragrance</v>
      </c>
      <c r="Y58" s="197">
        <f t="shared" si="8"/>
        <v>161501</v>
      </c>
      <c r="Z58" s="197" t="str">
        <f>IFERROR(VLOOKUP(E58,WIP!$A$1:$K$1478,2,0),"-")</f>
        <v>SUPER JET KLEEN</v>
      </c>
      <c r="AA58" s="197">
        <f>IFERROR(VLOOKUP(C58,Pack!$A$5:$G$1997,3,FALSE),"-")</f>
        <v>97010</v>
      </c>
      <c r="AB58" s="197">
        <f>IFERROR(VLOOKUP(E58,WIP!$A$1:$K$1478,11,0),"-")</f>
        <v>472</v>
      </c>
      <c r="AC58" s="198" t="str">
        <f>IFERROR(VLOOKUP(E58,WIP!$A$1:$K$1478,7,0),"-")</f>
        <v>-</v>
      </c>
      <c r="AD58" s="172">
        <f t="shared" si="40"/>
        <v>0</v>
      </c>
      <c r="AE58" s="172">
        <f t="shared" si="10"/>
        <v>0</v>
      </c>
      <c r="AF58" s="145"/>
      <c r="AG58" s="172">
        <f t="shared" si="11"/>
        <v>460</v>
      </c>
      <c r="AH58" s="172">
        <f t="shared" si="12"/>
        <v>0.9745762712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19.10714286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19.10714286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1056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5.107142857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46034.0</v>
      </c>
      <c r="J1" s="124"/>
      <c r="K1" s="125"/>
      <c r="L1" s="125"/>
      <c r="M1" s="126"/>
      <c r="N1" s="127"/>
      <c r="O1" s="126"/>
      <c r="P1" s="127"/>
      <c r="Q1" s="128">
        <f>R1</f>
        <v>11.93666425</v>
      </c>
      <c r="R1" s="129">
        <f>SUM(Q14+Q23+Q32+Q38+Q48+Q54+Q61)</f>
        <v>11.93666425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46033</v>
      </c>
      <c r="AE1" s="132"/>
      <c r="AF1" s="133"/>
      <c r="AG1" s="134">
        <f>I1</f>
        <v>46034</v>
      </c>
      <c r="AH1" s="135"/>
      <c r="AI1" s="136">
        <f>SUM(AD4,AG4)</f>
        <v>5780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1257.5</v>
      </c>
      <c r="AE3" s="160">
        <f>AE4/5</f>
        <v>2.433302706</v>
      </c>
      <c r="AF3" s="161"/>
      <c r="AG3" s="159">
        <f>AG4/4</f>
        <v>187.5</v>
      </c>
      <c r="AH3" s="160">
        <f>AH4/5</f>
        <v>0.4860335195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5030</v>
      </c>
      <c r="AE4" s="172">
        <f t="shared" si="1"/>
        <v>12.16651353</v>
      </c>
      <c r="AF4" s="135"/>
      <c r="AG4" s="171">
        <f t="shared" ref="AG4:AH4" si="2">SUM(AG7:AG63)</f>
        <v>750</v>
      </c>
      <c r="AH4" s="160">
        <f t="shared" si="2"/>
        <v>2.430167597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FIRST STREET PINK HAND;SOAP 4/1GL CS</v>
      </c>
      <c r="C7" s="189" t="s">
        <v>2435</v>
      </c>
      <c r="D7" s="307">
        <v>144.0</v>
      </c>
      <c r="E7" s="191">
        <f>iferror(vlookup(C7,Source!$A$10:$O$1488,2,0),"-")</f>
        <v>182401</v>
      </c>
      <c r="F7" s="191" t="str">
        <f>iferror(vlookup(C7,Source!$A$10:$O$1488,12,0),"-")</f>
        <v>SMART&amp;F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 t="str">
        <f>iferror(vlookup(C7,Source!$A$10:$O$1488,7,0),"-")</f>
        <v/>
      </c>
      <c r="J7" s="192">
        <f>IFERROR(_xlfn.FLOOR.MATH(VLOOKUP(C7, Conversion!$A$1:$G$1483,7,0)*D7*1.05,10),"-")</f>
        <v>600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200133</v>
      </c>
      <c r="N7" s="191">
        <f>iferror(vlookup(C7,Source!$A$10:$O$1488,15,0),"-")</f>
        <v>714604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0.8166814552</v>
      </c>
      <c r="R7" s="131"/>
      <c r="S7" s="131"/>
      <c r="T7" s="131"/>
      <c r="U7" s="196">
        <f>IF(Q7=0,14,SUM(5)+SUM(Q7))</f>
        <v>5.816681455</v>
      </c>
      <c r="V7" s="197" t="str">
        <f>IFERROR(VLOOKUP(E7,WIP!$A$1:$S$1478,6,0),"-")</f>
        <v>Liq Hnd Soap</v>
      </c>
      <c r="W7" s="197" t="str">
        <f>IFERROR(VLOOKUP(E7,WIP!$A$1:$M$1478,12,0),"-")</f>
        <v>Pink</v>
      </c>
      <c r="X7" s="197" t="str">
        <f>IFERROR(VLOOKUP(E7,WIP!$A$1:$M$1478,13,0),"-")</f>
        <v>Almond</v>
      </c>
      <c r="Y7" s="197">
        <f t="shared" ref="Y7:Y60" si="8">E7</f>
        <v>182401</v>
      </c>
      <c r="Z7" s="197" t="str">
        <f>IFERROR(VLOOKUP(E7,WIP!$A$1:$K$1478,2,0),"-")</f>
        <v>JUST RIGHT PINK HAND SOAP</v>
      </c>
      <c r="AA7" s="197">
        <f>IFERROR(VLOOKUP(C7,Pack!$A$5:$G$1997,3,FALSE),"-")</f>
        <v>9919</v>
      </c>
      <c r="AB7" s="197">
        <f>IFERROR(VLOOKUP(E7,WIP!$A$1:$K$1478,11,0),"-")</f>
        <v>1518.571429</v>
      </c>
      <c r="AC7" s="198" t="str">
        <f>IFERROR(VLOOKUP(E7,WIP!$A$1:$K$1478,7,0),"-")</f>
        <v>Base Needed</v>
      </c>
      <c r="AD7" s="172">
        <f t="shared" ref="AD7:AD22" si="9">IF(U7&lt;13,J7,0)</f>
        <v>600</v>
      </c>
      <c r="AE7" s="172">
        <f t="shared" ref="AE7:AE61" si="10">IFERROR(AD7/AB7,"-")</f>
        <v>0.3951081843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JR PINK LOTION HAND SOAP;4/1GL CS</v>
      </c>
      <c r="C8" s="189" t="s">
        <v>2315</v>
      </c>
      <c r="D8" s="245">
        <v>192.0</v>
      </c>
      <c r="E8" s="191">
        <f>iferror(vlookup(C8,Source!$A$10:$O$1488,2,0),"-")</f>
        <v>182401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>
        <f>iferror(vlookup(C8,Source!$A$10:$O$1488,7,0),"-")</f>
        <v>0</v>
      </c>
      <c r="J8" s="192">
        <f>IFERROR(_xlfn.FLOOR.MATH(VLOOKUP(C8, Conversion!$A$1:$G$1483,7,0)*D8*1.05,10),"-")</f>
        <v>800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712104</v>
      </c>
      <c r="N8" s="191">
        <f>iferror(vlookup(C8,Source!$A$10:$O$1488,15,0),"-")</f>
        <v>714103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7.405590062</v>
      </c>
      <c r="V8" s="197" t="str">
        <f>IFERROR(VLOOKUP(E8,WIP!$A$1:$S$1478,6,0),"-")</f>
        <v>Liq Hnd Soap</v>
      </c>
      <c r="W8" s="197" t="str">
        <f>IFERROR(VLOOKUP(E8,WIP!$A$1:$M$1478,12,0),"-")</f>
        <v>Pink</v>
      </c>
      <c r="X8" s="197" t="str">
        <f>IFERROR(VLOOKUP(E8,WIP!$A$1:$M$1478,13,0),"-")</f>
        <v>Almond</v>
      </c>
      <c r="Y8" s="197">
        <f t="shared" si="8"/>
        <v>182401</v>
      </c>
      <c r="Z8" s="197" t="str">
        <f>IFERROR(VLOOKUP(E8,WIP!$A$1:$K$1478,2,0),"-")</f>
        <v>JUST RIGHT PINK HAND SOAP</v>
      </c>
      <c r="AA8" s="197">
        <f>IFERROR(VLOOKUP(C8,Pack!$A$5:$G$1997,3,FALSE),"-")</f>
        <v>9877</v>
      </c>
      <c r="AB8" s="197">
        <f>IFERROR(VLOOKUP(E8,WIP!$A$1:$K$1478,11,0),"-")</f>
        <v>1518.571429</v>
      </c>
      <c r="AC8" s="198" t="str">
        <f>IFERROR(VLOOKUP(E8,WIP!$A$1:$K$1478,7,0),"-")</f>
        <v>Base Needed</v>
      </c>
      <c r="AD8" s="172">
        <f t="shared" si="9"/>
        <v>800</v>
      </c>
      <c r="AE8" s="172">
        <f t="shared" si="10"/>
        <v>0.5268109124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FAST ACTION 4/1 CS;</v>
      </c>
      <c r="C9" s="189">
        <v>112204.0</v>
      </c>
      <c r="D9" s="245">
        <v>336.0</v>
      </c>
      <c r="E9" s="191">
        <f>iferror(vlookup(C9,Source!$A$10:$O$1488,2,0),"-")</f>
        <v>112201</v>
      </c>
      <c r="F9" s="191" t="str">
        <f>iferror(vlookup(C9,Source!$A$10:$O$1488,12,0),"-")</f>
        <v>MTX</v>
      </c>
      <c r="G9" s="192" t="str">
        <f t="shared" si="3"/>
        <v>-</v>
      </c>
      <c r="H9" s="191">
        <f>iferror(vlookup(C9,Source!$A$10:$O$1488,11,0),"-")</f>
        <v>0</v>
      </c>
      <c r="I9" s="191" t="str">
        <f>iferror(vlookup(C9,Source!$A$10:$O$1488,7,0),"-")</f>
        <v>COR-6</v>
      </c>
      <c r="J9" s="192">
        <f>IFERROR(_xlfn.FLOOR.MATH(VLOOKUP(C9, Conversion!$A$1:$G$1483,7,0)*D9*1.05,10),"-")</f>
        <v>1410</v>
      </c>
      <c r="K9" s="191">
        <f t="shared" si="4"/>
        <v>0</v>
      </c>
      <c r="L9" s="191">
        <f t="shared" si="5"/>
        <v>0</v>
      </c>
      <c r="M9" s="191">
        <f>iferror(vlookup(C9,Source!$A$10:$O$1488,14,0),"-")</f>
        <v>200123</v>
      </c>
      <c r="N9" s="191">
        <f>iferror(vlookup(C9,Source!$A$10:$O$1488,15,0),"-")</f>
        <v>713004</v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1.905590062</v>
      </c>
      <c r="R9" s="131"/>
      <c r="S9" s="131"/>
      <c r="T9" s="131"/>
      <c r="U9" s="196">
        <f t="shared" si="13"/>
        <v>9.811180124</v>
      </c>
      <c r="V9" s="197" t="str">
        <f>IFERROR(VLOOKUP(E9,WIP!$A$1:$S$1478,6,0),"-")</f>
        <v>Oven Clnr</v>
      </c>
      <c r="W9" s="197" t="str">
        <f>IFERROR(VLOOKUP(E9,WIP!$A$1:$M$1478,12,0),"-")</f>
        <v>Yellow</v>
      </c>
      <c r="X9" s="197" t="str">
        <f>IFERROR(VLOOKUP(E9,WIP!$A$1:$M$1478,13,0),"-")</f>
        <v>No Fragrance</v>
      </c>
      <c r="Y9" s="197">
        <f t="shared" si="8"/>
        <v>112201</v>
      </c>
      <c r="Z9" s="197" t="str">
        <f>IFERROR(VLOOKUP(E9,WIP!$A$1:$K$1478,2,0),"-")</f>
        <v>FAST ACTION BULK</v>
      </c>
      <c r="AA9" s="197">
        <f>IFERROR(VLOOKUP(C9,Pack!$A$5:$G$1997,3,FALSE),"-")</f>
        <v>99430</v>
      </c>
      <c r="AB9" s="197">
        <f>IFERROR(VLOOKUP(E9,WIP!$A$1:$K$1478,11,0),"-")</f>
        <v>287</v>
      </c>
      <c r="AC9" s="198" t="str">
        <f>IFERROR(VLOOKUP(E9,WIP!$A$1:$K$1478,7,0),"-")</f>
        <v>-</v>
      </c>
      <c r="AD9" s="172">
        <f t="shared" si="9"/>
        <v>1410</v>
      </c>
      <c r="AE9" s="172">
        <f t="shared" si="10"/>
        <v>4.912891986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SERENADE DOS LOCOS OVEN GRILL 4/1</v>
      </c>
      <c r="C10" s="204" t="s">
        <v>103</v>
      </c>
      <c r="D10" s="203">
        <v>144.0</v>
      </c>
      <c r="E10" s="191">
        <f>iferror(vlookup(C10,Source!$A$10:$O$1488,2,0),"-")</f>
        <v>112201</v>
      </c>
      <c r="F10" s="191" t="str">
        <f>iferror(vlookup(C10,Source!$A$10:$O$1488,12,0),"-")</f>
        <v>SERENADE</v>
      </c>
      <c r="G10" s="192" t="str">
        <f t="shared" si="3"/>
        <v>BOX LABEL</v>
      </c>
      <c r="H10" s="191" t="str">
        <f>iferror(vlookup(C10,Source!$A$10:$O$1488,11,0),"-")</f>
        <v>B</v>
      </c>
      <c r="I10" s="191" t="str">
        <f>iferror(vlookup(C10,Source!$A$10:$O$1488,7,0),"-")</f>
        <v>COR-6</v>
      </c>
      <c r="J10" s="192">
        <f>IFERROR(_xlfn.FLOOR.MATH(VLOOKUP(C10, Conversion!$A$1:$G$1483,7,0)*D10*1.05,10),"-")</f>
        <v>600</v>
      </c>
      <c r="K10" s="191">
        <f t="shared" si="4"/>
        <v>0</v>
      </c>
      <c r="L10" s="243">
        <f t="shared" si="5"/>
        <v>144</v>
      </c>
      <c r="M10" s="191">
        <f>iferror(vlookup(C10,Source!$A$10:$O$1488,14,0),"-")</f>
        <v>714308</v>
      </c>
      <c r="N10" s="191" t="str">
        <f>iferror(vlookup(C10,Source!$A$10:$O$1488,15,0),"-")</f>
        <v/>
      </c>
      <c r="O10" s="193">
        <f>iferror(vlookup(C10,Source!$A$10:$O$1488,5,0),0)</f>
        <v>1352.4</v>
      </c>
      <c r="P10" s="194">
        <f t="shared" si="6"/>
        <v>176.3233377</v>
      </c>
      <c r="Q10" s="195">
        <f t="shared" si="7"/>
        <v>0.8166814552</v>
      </c>
      <c r="R10" s="131"/>
      <c r="S10" s="131"/>
      <c r="T10" s="131"/>
      <c r="U10" s="196">
        <f t="shared" si="13"/>
        <v>11.12786158</v>
      </c>
      <c r="V10" s="197" t="str">
        <f>IFERROR(VLOOKUP(E10,WIP!$A$1:$S$1478,6,0),"-")</f>
        <v>Oven Clnr</v>
      </c>
      <c r="W10" s="197" t="str">
        <f>IFERROR(VLOOKUP(E10,WIP!$A$1:$M$1478,12,0),"-")</f>
        <v>Yellow</v>
      </c>
      <c r="X10" s="197" t="str">
        <f>IFERROR(VLOOKUP(E10,WIP!$A$1:$M$1478,13,0),"-")</f>
        <v>No Fragrance</v>
      </c>
      <c r="Y10" s="197">
        <f t="shared" si="8"/>
        <v>112201</v>
      </c>
      <c r="Z10" s="197" t="str">
        <f>IFERROR(VLOOKUP(E10,WIP!$A$1:$K$1478,2,0),"-")</f>
        <v>FAST ACTION BULK</v>
      </c>
      <c r="AA10" s="197">
        <f>IFERROR(VLOOKUP(C10,Pack!$A$5:$G$1997,3,FALSE),"-")</f>
        <v>99430</v>
      </c>
      <c r="AB10" s="197">
        <f>IFERROR(VLOOKUP(E10,WIP!$A$1:$K$1478,11,0),"-")</f>
        <v>287</v>
      </c>
      <c r="AC10" s="198" t="str">
        <f>IFERROR(VLOOKUP(E10,WIP!$A$1:$K$1478,7,0),"-")</f>
        <v>-</v>
      </c>
      <c r="AD10" s="172">
        <f t="shared" si="9"/>
        <v>600</v>
      </c>
      <c r="AE10" s="172">
        <f t="shared" si="10"/>
        <v>2.090592334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LIME GO 4/GL CS;RESTROOM CLEANER</v>
      </c>
      <c r="C11" s="204">
        <v>113004.0</v>
      </c>
      <c r="D11" s="203">
        <v>144.0</v>
      </c>
      <c r="E11" s="191">
        <f>iferror(vlookup(C11,Source!$A$10:$O$1488,2,0),"-")</f>
        <v>113001</v>
      </c>
      <c r="F11" s="191" t="str">
        <f>iferror(vlookup(C11,Source!$A$10:$O$1488,12,0),"-")</f>
        <v>MTX</v>
      </c>
      <c r="G11" s="192" t="str">
        <f t="shared" si="3"/>
        <v>BOX LABEL</v>
      </c>
      <c r="H11" s="191" t="str">
        <f>iferror(vlookup(C11,Source!$A$10:$O$1488,11,0),"-")</f>
        <v>B</v>
      </c>
      <c r="I11" s="191" t="str">
        <f>iferror(vlookup(C11,Source!$A$10:$O$1488,7,0),"-")</f>
        <v>LIMITED Q.</v>
      </c>
      <c r="J11" s="192">
        <f>IFERROR(_xlfn.FLOOR.MATH(VLOOKUP(C11, Conversion!$A$1:$G$1483,7,0)*D11*1.05,10),"-")</f>
        <v>600</v>
      </c>
      <c r="K11" s="191">
        <f t="shared" si="4"/>
        <v>0</v>
      </c>
      <c r="L11" s="243">
        <f t="shared" si="5"/>
        <v>144</v>
      </c>
      <c r="M11" s="191">
        <f>iferror(vlookup(C11,Source!$A$10:$O$1488,14,0),"-")</f>
        <v>712403</v>
      </c>
      <c r="N11" s="191" t="str">
        <f>iferror(vlookup(C11,Source!$A$10:$O$1488,15,0),"-")</f>
        <v/>
      </c>
      <c r="O11" s="193">
        <f>iferror(vlookup(C11,Source!$A$10:$O$1488,5,0),0)</f>
        <v>1352.4</v>
      </c>
      <c r="P11" s="194">
        <f t="shared" si="6"/>
        <v>176.3233377</v>
      </c>
      <c r="Q11" s="195">
        <f t="shared" si="7"/>
        <v>0.8166814552</v>
      </c>
      <c r="R11" s="131"/>
      <c r="S11" s="131"/>
      <c r="T11" s="131"/>
      <c r="U11" s="196">
        <f t="shared" si="13"/>
        <v>12.44454303</v>
      </c>
      <c r="V11" s="197" t="str">
        <f>IFERROR(VLOOKUP(E11,WIP!$A$1:$S$1478,6,0),"-")</f>
        <v>RR Cleaner</v>
      </c>
      <c r="W11" s="197" t="str">
        <f>IFERROR(VLOOKUP(E11,WIP!$A$1:$M$1478,12,0),"-")</f>
        <v>Yellow</v>
      </c>
      <c r="X11" s="197" t="str">
        <f>IFERROR(VLOOKUP(E11,WIP!$A$1:$M$1478,13,0),"-")</f>
        <v>No Fragrance</v>
      </c>
      <c r="Y11" s="197">
        <f t="shared" si="8"/>
        <v>113001</v>
      </c>
      <c r="Z11" s="197" t="str">
        <f>IFERROR(VLOOKUP(E11,WIP!$A$1:$K$1478,2,0),"-")</f>
        <v>LIME GO</v>
      </c>
      <c r="AA11" s="197" t="str">
        <f>IFERROR(VLOOKUP(C11,Pack!$A$5:$G$1997,3,FALSE),"-")</f>
        <v>9919-LQ</v>
      </c>
      <c r="AB11" s="197">
        <f>IFERROR(VLOOKUP(E11,WIP!$A$1:$K$1478,11,0),"-")</f>
        <v>295.3571429</v>
      </c>
      <c r="AC11" s="198" t="str">
        <f>IFERROR(VLOOKUP(E11,WIP!$A$1:$K$1478,7,0),"-")</f>
        <v>-</v>
      </c>
      <c r="AD11" s="172">
        <f t="shared" si="9"/>
        <v>600</v>
      </c>
      <c r="AE11" s="172">
        <f t="shared" si="10"/>
        <v>2.031438936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8"/>
      <c r="D12" s="209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12.94454303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13.44454303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5.444543035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18.55545697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JUST RIGHT ALL PURPOSE;CLEANER 12/1QT CS</v>
      </c>
      <c r="C26" s="204" t="s">
        <v>1062</v>
      </c>
      <c r="D26" s="245">
        <v>96.0</v>
      </c>
      <c r="E26" s="242">
        <f>iferror(vlookup(C26,Source!$A$10:$O$1488,2,0),"-")</f>
        <v>115201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BOX LABEL</v>
      </c>
      <c r="H26" s="191" t="str">
        <f>iferror(vlookup(C26,Source!$A$10:$O$1488,11,0),"-")</f>
        <v>B</v>
      </c>
      <c r="I26" s="191">
        <f>iferror(vlookup(C26,Source!$A$10:$O$1488,7,0),"-")</f>
        <v>0</v>
      </c>
      <c r="J26" s="192">
        <f>IFERROR(_xlfn.FLOOR.MATH(VLOOKUP(C26, Conversion!$A$1:$G$1483,7,0)*D26*1.05,10),"-")</f>
        <v>300</v>
      </c>
      <c r="K26" s="191">
        <f t="shared" ref="K26:K30" si="22">if(G26="in house",D26*4,+if(G26="bottle label",D26*4,+if(or(G26="bottle"),G26*4,0)))</f>
        <v>0</v>
      </c>
      <c r="L26" s="243">
        <f t="shared" ref="L26:L30" si="23">if(G26="box label",D26,+IF(or(G26="in house"),D26,+if(or(G26="special"),D26,0)))</f>
        <v>96</v>
      </c>
      <c r="M26" s="191">
        <f>iferror(vlookup(C26,Source!$A$10:$O$1488,14,0),"-")</f>
        <v>715103</v>
      </c>
      <c r="N26" s="191" t="str">
        <f>iferror(vlookup(C26,Source!$A$10:$O$1488,15,0),"-")</f>
        <v/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1.418181818</v>
      </c>
      <c r="R26" s="131"/>
      <c r="S26" s="131"/>
      <c r="T26" s="131"/>
      <c r="U26" s="241">
        <f t="shared" ref="U26:U31" si="26">SUM(0.5,Q26)+SUM(U25)</f>
        <v>15.91818182</v>
      </c>
      <c r="V26" s="197" t="str">
        <f>IFERROR(VLOOKUP(E26,WIP!$A$1:$S$1478,6,0),"-")</f>
        <v>Specialty Clnr</v>
      </c>
      <c r="W26" s="197" t="str">
        <f>IFERROR(VLOOKUP(E26,WIP!$A$1:$M$1478,12,0),"-")</f>
        <v>Clear</v>
      </c>
      <c r="X26" s="197" t="str">
        <f>IFERROR(VLOOKUP(E26,WIP!$A$1:$M$1478,13,0),"-")</f>
        <v>No Fragrance</v>
      </c>
      <c r="Y26" s="197">
        <f t="shared" si="8"/>
        <v>115201</v>
      </c>
      <c r="Z26" s="197" t="str">
        <f>IFERROR(VLOOKUP(E26,WIP!$A$1:$K$1478,2,0),"-")</f>
        <v>FS ALL PURPOSE CLNR BULK</v>
      </c>
      <c r="AA26" s="197">
        <f>IFERROR(VLOOKUP(C26,Pack!$A$5:$G$1997,3,FALSE),"-")</f>
        <v>9902</v>
      </c>
      <c r="AB26" s="197">
        <f>IFERROR(VLOOKUP(E26,WIP!$A$1:$K$1478,11,0),"-")</f>
        <v>308.6206897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300</v>
      </c>
      <c r="AH26" s="172">
        <f t="shared" si="12"/>
        <v>0.972067039</v>
      </c>
      <c r="AI26" s="132"/>
      <c r="AJ26" s="132"/>
    </row>
    <row r="27">
      <c r="A27" s="199" t="s">
        <v>58</v>
      </c>
      <c r="B27" s="188" t="str">
        <f>iferror(vlookup(C27,Source!$A$10:$O$1488,3,0),"-")</f>
        <v>FIRST STREET ALL-PURPOSE;CLEANER 12/1QT CS</v>
      </c>
      <c r="C27" s="189" t="s">
        <v>1064</v>
      </c>
      <c r="D27" s="297">
        <f>48*3</f>
        <v>144</v>
      </c>
      <c r="E27" s="242">
        <f>iferror(vlookup(C27,Source!$A$10:$O$1488,2,0),"-")</f>
        <v>115201</v>
      </c>
      <c r="F27" s="242" t="str">
        <f>iferror(vlookup(C27,Source!$A$10:$O$1488,12,0),"-")</f>
        <v>SMART&amp;F</v>
      </c>
      <c r="G27" s="192" t="str">
        <f t="shared" si="21"/>
        <v>-</v>
      </c>
      <c r="H27" s="191">
        <f>iferror(vlookup(C27,Source!$A$10:$O$1488,11,0),"-")</f>
        <v>0</v>
      </c>
      <c r="I27" s="191">
        <f>iferror(vlookup(C27,Source!$A$10:$O$1488,7,0),"-")</f>
        <v>0</v>
      </c>
      <c r="J27" s="192">
        <f>IFERROR(_xlfn.FLOOR.MATH(VLOOKUP(C27, Conversion!$A$1:$G$1483,7,0)*D27*1.05,10),"-")</f>
        <v>450</v>
      </c>
      <c r="K27" s="191">
        <f t="shared" si="22"/>
        <v>0</v>
      </c>
      <c r="L27" s="191">
        <f t="shared" si="23"/>
        <v>0</v>
      </c>
      <c r="M27" s="191">
        <f>iferror(vlookup(C27,Source!$A$10:$O$1488,14,0),"-")</f>
        <v>200231</v>
      </c>
      <c r="N27" s="191">
        <f>iferror(vlookup(C27,Source!$A$10:$O$1488,15,0),"-")</f>
        <v>714604</v>
      </c>
      <c r="O27" s="193">
        <f>iferror(vlookup(C27,Source!$A$10:$O$1488,5,0),0)</f>
        <v>440</v>
      </c>
      <c r="P27" s="194">
        <f t="shared" si="24"/>
        <v>67.69230769</v>
      </c>
      <c r="Q27" s="195">
        <f t="shared" si="25"/>
        <v>2.127272727</v>
      </c>
      <c r="R27" s="131"/>
      <c r="S27" s="131"/>
      <c r="T27" s="131"/>
      <c r="U27" s="241">
        <f t="shared" si="26"/>
        <v>18.54545455</v>
      </c>
      <c r="V27" s="197" t="str">
        <f>IFERROR(VLOOKUP(E27,WIP!$A$1:$S$1478,6,0),"-")</f>
        <v>Specialty Clnr</v>
      </c>
      <c r="W27" s="197" t="str">
        <f>IFERROR(VLOOKUP(E27,WIP!$A$1:$M$1478,12,0),"-")</f>
        <v>Clear</v>
      </c>
      <c r="X27" s="197" t="str">
        <f>IFERROR(VLOOKUP(E27,WIP!$A$1:$M$1478,13,0),"-")</f>
        <v>No Fragrance</v>
      </c>
      <c r="Y27" s="197">
        <f t="shared" si="8"/>
        <v>115201</v>
      </c>
      <c r="Z27" s="197" t="str">
        <f>IFERROR(VLOOKUP(E27,WIP!$A$1:$K$1478,2,0),"-")</f>
        <v>FS ALL PURPOSE CLNR BULK</v>
      </c>
      <c r="AA27" s="197">
        <f>IFERROR(VLOOKUP(C27,Pack!$A$5:$G$1997,3,FALSE),"-")</f>
        <v>9902</v>
      </c>
      <c r="AB27" s="197">
        <f>IFERROR(VLOOKUP(E27,WIP!$A$1:$K$1478,11,0),"-")</f>
        <v>308.6206897</v>
      </c>
      <c r="AC27" s="198" t="str">
        <f>IFERROR(VLOOKUP(E27,WIP!$A$1:$K$1478,7,0),"-")</f>
        <v>-</v>
      </c>
      <c r="AD27" s="172">
        <f t="shared" si="20"/>
        <v>0</v>
      </c>
      <c r="AE27" s="172">
        <f t="shared" si="10"/>
        <v>0</v>
      </c>
      <c r="AF27" s="145"/>
      <c r="AG27" s="172">
        <f t="shared" si="11"/>
        <v>450</v>
      </c>
      <c r="AH27" s="172">
        <f t="shared" si="12"/>
        <v>1.458100558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19.04545455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19.54545455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20.04545455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20.54545455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3.545454545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20.45454545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3648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46034.0</v>
      </c>
      <c r="J1" s="124"/>
      <c r="K1" s="125"/>
      <c r="L1" s="125"/>
      <c r="M1" s="126"/>
      <c r="N1" s="127"/>
      <c r="O1" s="126"/>
      <c r="P1" s="127"/>
      <c r="Q1" s="128">
        <f>R1</f>
        <v>10.6784219</v>
      </c>
      <c r="R1" s="129">
        <f>SUM(Q14+Q23+Q32+Q38+Q48+Q54+Q61)</f>
        <v>10.6784219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46033</v>
      </c>
      <c r="AE1" s="132"/>
      <c r="AF1" s="133"/>
      <c r="AG1" s="134">
        <f>I1</f>
        <v>46034</v>
      </c>
      <c r="AH1" s="135"/>
      <c r="AI1" s="136">
        <f>SUM(AD4,AG4)</f>
        <v>5290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1255</v>
      </c>
      <c r="AE3" s="160">
        <f>AE4/5</f>
        <v>2.60507659</v>
      </c>
      <c r="AF3" s="161"/>
      <c r="AG3" s="159">
        <f>AG4/4</f>
        <v>67.5</v>
      </c>
      <c r="AH3" s="160">
        <f>AH4/5</f>
        <v>0.6989847716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5020</v>
      </c>
      <c r="AE4" s="172">
        <f t="shared" si="1"/>
        <v>13.02538295</v>
      </c>
      <c r="AF4" s="135"/>
      <c r="AG4" s="171">
        <f t="shared" ref="AG4:AH4" si="2">SUM(AG7:AG63)</f>
        <v>270</v>
      </c>
      <c r="AH4" s="160">
        <f t="shared" si="2"/>
        <v>3.494923858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ULTRA GREEN HAND;SOAP UNSCENTED 4/1CS</v>
      </c>
      <c r="C7" s="189" t="s">
        <v>2841</v>
      </c>
      <c r="D7" s="190">
        <v>480.0</v>
      </c>
      <c r="E7" s="191">
        <f>iferror(vlookup(C7,Source!$A$10:$O$1488,2,0),"-")</f>
        <v>109504</v>
      </c>
      <c r="F7" s="191" t="str">
        <f>iferror(vlookup(C7,Source!$A$10:$O$1488,12,0),"-")</f>
        <v>CHAMPION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2010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200115</v>
      </c>
      <c r="N7" s="191">
        <f>iferror(vlookup(C7,Source!$A$10:$O$1488,15,0),"-")</f>
        <v>713102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2.722271517</v>
      </c>
      <c r="R7" s="131"/>
      <c r="S7" s="131"/>
      <c r="T7" s="131"/>
      <c r="U7" s="196">
        <f>IF(Q7=0,14,SUM(5)+SUM(Q7))</f>
        <v>7.722271517</v>
      </c>
      <c r="V7" s="197" t="str">
        <f>IFERROR(VLOOKUP(E7,WIP!$A$1:$S$1478,6,0),"-")</f>
        <v>Liq Hnd Soap</v>
      </c>
      <c r="W7" s="197" t="str">
        <f>IFERROR(VLOOKUP(E7,WIP!$A$1:$M$1478,12,0),"-")</f>
        <v>Blue</v>
      </c>
      <c r="X7" s="197" t="str">
        <f>IFERROR(VLOOKUP(E7,WIP!$A$1:$M$1478,13,0),"-")</f>
        <v>No Fragrance</v>
      </c>
      <c r="Y7" s="197">
        <f t="shared" ref="Y7:Y60" si="8">E7</f>
        <v>109504</v>
      </c>
      <c r="Z7" s="197" t="str">
        <f>IFERROR(VLOOKUP(E7,WIP!$A$1:$K$1478,2,0),"-")</f>
        <v>ULTRA GREEN (UNSCENTED) BULK</v>
      </c>
      <c r="AA7" s="197">
        <f>IFERROR(VLOOKUP(C7,Pack!$A$5:$G$1997,3,FALSE),"-")</f>
        <v>9919</v>
      </c>
      <c r="AB7" s="197">
        <f>IFERROR(VLOOKUP(E7,WIP!$A$1:$K$1478,11,0),"-")</f>
        <v>530.7142857</v>
      </c>
      <c r="AC7" s="198" t="str">
        <f>IFERROR(VLOOKUP(E7,WIP!$A$1:$K$1478,7,0),"-")</f>
        <v>Min 900gl</v>
      </c>
      <c r="AD7" s="172">
        <f t="shared" ref="AD7:AD22" si="9">IF(U7&lt;13,J7,0)</f>
        <v>2010</v>
      </c>
      <c r="AE7" s="172">
        <f t="shared" ref="AE7:AE61" si="10">IFERROR(AD7/AB7,"-")</f>
        <v>3.787348587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189"/>
      <c r="D8" s="245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8.222271517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8.722271517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9.222271517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9.722271517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10.22227152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10.72227152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2.722271517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21.27772848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REFRESH DEODORIZER;4/1GL CASE</v>
      </c>
      <c r="C17" s="233">
        <v>154804.0</v>
      </c>
      <c r="D17" s="234">
        <v>48.0</v>
      </c>
      <c r="E17" s="235">
        <f>iferror(vlookup(C17,Source!$A$10:$O$1488,2,0),"-")</f>
        <v>154801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BOX LABEL</v>
      </c>
      <c r="H17" s="237" t="str">
        <f>iferror(vlookup(C17,Source!$A$10:$O$1488,11,0),"-")</f>
        <v>B</v>
      </c>
      <c r="I17" s="237">
        <f>iferror(vlookup(C17,Source!$A$10:$O$1488,7,0),"-")</f>
        <v>0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48</v>
      </c>
      <c r="M17" s="237">
        <f>iferror(vlookup(C17,Source!$A$10:$O$1488,14,0),"-")</f>
        <v>712308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Deodorant</v>
      </c>
      <c r="W17" s="197" t="str">
        <f>IFERROR(VLOOKUP(E17,WIP!$A$1:$M$1478,12,0),"-")</f>
        <v>Blue Light</v>
      </c>
      <c r="X17" s="197" t="str">
        <f>IFERROR(VLOOKUP(E17,WIP!$A$1:$M$1478,13,0),"-")</f>
        <v>Citrus</v>
      </c>
      <c r="Y17" s="197">
        <f t="shared" si="8"/>
        <v>154801</v>
      </c>
      <c r="Z17" s="197" t="str">
        <f>IFERROR(VLOOKUP(E17,WIP!$A$1:$K$1478,2,0),"-")</f>
        <v>REFRESH DEODORANT BULK</v>
      </c>
      <c r="AA17" s="197">
        <f>IFERROR(VLOOKUP(C17,Pack!$A$5:$G$1997,3,FALSE),"-")</f>
        <v>9919</v>
      </c>
      <c r="AB17" s="197">
        <f>IFERROR(VLOOKUP(E17,WIP!$A$1:$K$1478,11,0),"-")</f>
        <v>77.25490196</v>
      </c>
      <c r="AC17" s="198" t="str">
        <f>IFERROR(VLOOKUP(E17,WIP!$A$1:$K$1478,7,0),"-")</f>
        <v>-</v>
      </c>
      <c r="AD17" s="172">
        <f t="shared" si="9"/>
        <v>200</v>
      </c>
      <c r="AE17" s="172">
        <f t="shared" si="10"/>
        <v>2.588832487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PINE GUARD DETERGENT;DISINFECTANT 4/1GL CS</v>
      </c>
      <c r="C18" s="233">
        <v>145904.0</v>
      </c>
      <c r="D18" s="234">
        <v>96.0</v>
      </c>
      <c r="E18" s="242">
        <f>iferror(vlookup(C18,Source!$A$10:$O$1488,2,0),"-")</f>
        <v>145901</v>
      </c>
      <c r="F18" s="242" t="str">
        <f>iferror(vlookup(C18,Source!$A$10:$O$1488,12,0),"-")</f>
        <v>MTX</v>
      </c>
      <c r="G18" s="192" t="str">
        <f t="shared" si="14"/>
        <v>-</v>
      </c>
      <c r="H18" s="191">
        <f>iferror(vlookup(C18,Source!$A$10:$O$1488,11,0),"-")</f>
        <v>0</v>
      </c>
      <c r="I18" s="191" t="str">
        <f>iferror(vlookup(C18,Source!$A$10:$O$1488,7,0),"-")</f>
        <v>LIMITED Q.</v>
      </c>
      <c r="J18" s="192">
        <f>IFERROR(_xlfn.FLOOR.MATH(VLOOKUP(C18, Conversion!$A$1:$G$1483,7,0)*D18*1.05,10),"-")</f>
        <v>400</v>
      </c>
      <c r="K18" s="191">
        <f t="shared" si="15"/>
        <v>0</v>
      </c>
      <c r="L18" s="191">
        <f t="shared" si="16"/>
        <v>0</v>
      </c>
      <c r="M18" s="191">
        <f>iferror(vlookup(C18,Source!$A$10:$O$1488,14,0),"-")</f>
        <v>712607</v>
      </c>
      <c r="N18" s="191">
        <f>iferror(vlookup(C18,Source!$A$10:$O$1488,15,0),"-")</f>
        <v>710202</v>
      </c>
      <c r="O18" s="193">
        <f>iferror(vlookup(C18,Source!$A$10:$O$1488,5,0),0)</f>
        <v>1352.4</v>
      </c>
      <c r="P18" s="194">
        <f t="shared" si="17"/>
        <v>208.0615385</v>
      </c>
      <c r="Q18" s="195">
        <f t="shared" si="18"/>
        <v>0.4614019521</v>
      </c>
      <c r="R18" s="131"/>
      <c r="S18" s="131"/>
      <c r="T18" s="131"/>
      <c r="U18" s="241">
        <f t="shared" ref="U18:U23" si="19">SUM(0.5,Q18)+SUM(U17)</f>
        <v>6.192102928</v>
      </c>
      <c r="V18" s="197" t="str">
        <f>IFERROR(VLOOKUP(E18,WIP!$A$1:$S$1478,6,0),"-")</f>
        <v>Disinfectant</v>
      </c>
      <c r="W18" s="197" t="str">
        <f>IFERROR(VLOOKUP(E18,WIP!$A$1:$M$1478,12,0),"-")</f>
        <v>Green</v>
      </c>
      <c r="X18" s="197" t="str">
        <f>IFERROR(VLOOKUP(E18,WIP!$A$1:$M$1478,13,0),"-")</f>
        <v>Pine</v>
      </c>
      <c r="Y18" s="197">
        <f t="shared" si="8"/>
        <v>145901</v>
      </c>
      <c r="Z18" s="197" t="str">
        <f>IFERROR(VLOOKUP(E18,WIP!$A$1:$K$1478,2,0),"-")</f>
        <v>PINE GUARD DETERGENT DISINFECANT</v>
      </c>
      <c r="AA18" s="197" t="str">
        <f>IFERROR(VLOOKUP(C18,Pack!$A$5:$G$1997,3,FALSE),"-")</f>
        <v>9919-LQ</v>
      </c>
      <c r="AB18" s="197">
        <f>IFERROR(VLOOKUP(E18,WIP!$A$1:$K$1478,11,0),"-")</f>
        <v>321.7857143</v>
      </c>
      <c r="AC18" s="198" t="str">
        <f>IFERROR(VLOOKUP(E18,WIP!$A$1:$K$1478,7,0),"-")</f>
        <v>* EPA *</v>
      </c>
      <c r="AD18" s="172">
        <f t="shared" si="9"/>
        <v>400</v>
      </c>
      <c r="AE18" s="172">
        <f t="shared" si="10"/>
        <v>1.243063263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SHIMMER CONC;RSTRM/MLTPR CL4/1 enviro</v>
      </c>
      <c r="C19" s="204">
        <v>143204.0</v>
      </c>
      <c r="D19" s="244">
        <v>96.0</v>
      </c>
      <c r="E19" s="242">
        <f>iferror(vlookup(C19,Source!$A$10:$O$1488,2,0),"-")</f>
        <v>143201</v>
      </c>
      <c r="F19" s="242" t="str">
        <f>iferror(vlookup(C19,Source!$A$10:$O$1488,12,0),"-")</f>
        <v>MTX</v>
      </c>
      <c r="G19" s="192" t="str">
        <f t="shared" si="14"/>
        <v>BOX LABEL</v>
      </c>
      <c r="H19" s="191" t="str">
        <f>iferror(vlookup(C19,Source!$A$10:$O$1488,11,0),"-")</f>
        <v>B</v>
      </c>
      <c r="I19" s="191">
        <f>iferror(vlookup(C19,Source!$A$10:$O$1488,7,0),"-")</f>
        <v>0</v>
      </c>
      <c r="J19" s="192">
        <f>IFERROR(_xlfn.FLOOR.MATH(VLOOKUP(C19, Conversion!$A$1:$G$1483,7,0)*D19*1.05,10),"-")</f>
        <v>400</v>
      </c>
      <c r="K19" s="191">
        <f t="shared" si="15"/>
        <v>0</v>
      </c>
      <c r="L19" s="243">
        <f t="shared" si="16"/>
        <v>96</v>
      </c>
      <c r="M19" s="191">
        <f>iferror(vlookup(C19,Source!$A$10:$O$1488,14,0),"-")</f>
        <v>712403</v>
      </c>
      <c r="N19" s="191" t="str">
        <f>iferror(vlookup(C19,Source!$A$10:$O$1488,15,0),"-")</f>
        <v/>
      </c>
      <c r="O19" s="193">
        <f>iferror(vlookup(C19,Source!$A$10:$O$1488,5,0),0)</f>
        <v>1352.4</v>
      </c>
      <c r="P19" s="194">
        <f t="shared" si="17"/>
        <v>208.0615385</v>
      </c>
      <c r="Q19" s="195">
        <f t="shared" si="18"/>
        <v>0.4614019521</v>
      </c>
      <c r="R19" s="131"/>
      <c r="S19" s="131"/>
      <c r="T19" s="131"/>
      <c r="U19" s="241">
        <f t="shared" si="19"/>
        <v>7.15350488</v>
      </c>
      <c r="V19" s="197" t="str">
        <f>IFERROR(VLOOKUP(E19,WIP!$A$1:$S$1478,6,0),"-")</f>
        <v>RR Cleaner</v>
      </c>
      <c r="W19" s="197" t="str">
        <f>IFERROR(VLOOKUP(E19,WIP!$A$1:$M$1478,12,0),"-")</f>
        <v>Clear</v>
      </c>
      <c r="X19" s="197" t="str">
        <f>IFERROR(VLOOKUP(E19,WIP!$A$1:$M$1478,13,0),"-")</f>
        <v>Floral</v>
      </c>
      <c r="Y19" s="197">
        <f t="shared" si="8"/>
        <v>143201</v>
      </c>
      <c r="Z19" s="197" t="str">
        <f>IFERROR(VLOOKUP(E19,WIP!$A$1:$K$1478,2,0),"-")</f>
        <v>SHIMMER</v>
      </c>
      <c r="AA19" s="197">
        <f>IFERROR(VLOOKUP(C19,Pack!$A$5:$G$1997,3,FALSE),"-")</f>
        <v>9919</v>
      </c>
      <c r="AB19" s="197">
        <f>IFERROR(VLOOKUP(E19,WIP!$A$1:$K$1478,11,0),"-")</f>
        <v>288.5714286</v>
      </c>
      <c r="AC19" s="198" t="str">
        <f>IFERROR(VLOOKUP(E19,WIP!$A$1:$K$1478,7,0),"-")</f>
        <v>Tank 72 or 74</v>
      </c>
      <c r="AD19" s="172">
        <f t="shared" si="9"/>
        <v>400</v>
      </c>
      <c r="AE19" s="172">
        <f t="shared" si="10"/>
        <v>1.386138614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7.65350488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8.15350488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8.65350488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1.15350488</v>
      </c>
      <c r="R23" s="131"/>
      <c r="S23" s="131"/>
      <c r="T23" s="131"/>
      <c r="U23" s="241">
        <f t="shared" si="19"/>
        <v>10.30700976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22.84649512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REFRESH DEODORIZER 12/1;CASE</v>
      </c>
      <c r="C35" s="192">
        <v>154832.0</v>
      </c>
      <c r="D35" s="234">
        <v>88.0</v>
      </c>
      <c r="E35" s="242">
        <f>iferror(vlookup(C35,Source!$A$10:$O$1488,2,0),"-")</f>
        <v>154801</v>
      </c>
      <c r="F35" s="191" t="str">
        <f>iferror(vlookup(C35,Source!$A$10:$O$1488,12,0),"-")</f>
        <v>MTX</v>
      </c>
      <c r="G35" s="192" t="str">
        <f t="shared" ref="G35:G37" si="28">IF(H35="B","BOX LABEL",+IF(AND(H35="I"),"IN HOUSE",+IF(AND(H35="S"),"SPECIAL",+IF(AND(H35="BP"),"BUG FREE",+IF(AND(H35="A"),"Pre Labeled","-")))))</f>
        <v>BOX LABEL</v>
      </c>
      <c r="H35" s="191" t="str">
        <f>iferror(vlookup(C35,Source!$A$10:$O$1488,11,0),"-")</f>
        <v>B</v>
      </c>
      <c r="I35" s="191">
        <f>iferror(vlookup(C35,Source!$A$10:$O$1488,7,0),"-")</f>
        <v>0</v>
      </c>
      <c r="J35" s="192">
        <f>IFERROR(_xlfn.FLOOR.MATH(VLOOKUP(C35, Conversion!$A$1:$G$1483,7,0)*D35*1.05,10),"-")</f>
        <v>270</v>
      </c>
      <c r="K35" s="242">
        <f t="shared" ref="K35:K37" si="29">if(G35="in house",D35*4,+if(G35="bottle label",D35*4,+if(or(G35="bottle"),G35*4,0)))</f>
        <v>0</v>
      </c>
      <c r="L35" s="300">
        <f t="shared" ref="L35:L37" si="30">if(G35="box label",D35,+IF(or(G35="in house"),D35,+if(or(G35="special"),D35,0)))</f>
        <v>88</v>
      </c>
      <c r="M35" s="242">
        <f>iferror(vlookup(C35,Source!$A$10:$O$1488,14,0),"-")</f>
        <v>200132</v>
      </c>
      <c r="N35" s="242" t="str">
        <f>iferror(vlookup(C35,Source!$A$10:$O$1488,15,0),"-")</f>
        <v/>
      </c>
      <c r="O35" s="193">
        <f>iferror(vlookup(C35,Source!$A$10:$O$1488,5,0),0)</f>
        <v>440</v>
      </c>
      <c r="P35" s="194">
        <f t="shared" ref="P35:P37" si="31">if(O35&gt;1,O35/6.5,"-")</f>
        <v>67.69230769</v>
      </c>
      <c r="Q35" s="195">
        <f t="shared" ref="Q35:Q37" si="32">if(O35&gt;0,D35/O35*6.5,0)</f>
        <v>1.3</v>
      </c>
      <c r="R35" s="131"/>
      <c r="S35" s="131"/>
      <c r="T35" s="131"/>
      <c r="U35" s="241">
        <f t="shared" ref="U35:U38" si="33">SUM(0.5,Q35)+SUM(U34)</f>
        <v>15.8</v>
      </c>
      <c r="V35" s="197" t="str">
        <f>IFERROR(VLOOKUP(E35,WIP!$A$1:$S$1478,6,0),"-")</f>
        <v>Deodorant</v>
      </c>
      <c r="W35" s="197" t="str">
        <f>IFERROR(VLOOKUP(E35,WIP!$A$1:$M$1478,12,0),"-")</f>
        <v>Blue Light</v>
      </c>
      <c r="X35" s="197" t="str">
        <f>IFERROR(VLOOKUP(E35,WIP!$A$1:$M$1478,13,0),"-")</f>
        <v>Citrus</v>
      </c>
      <c r="Y35" s="197">
        <f t="shared" si="8"/>
        <v>154801</v>
      </c>
      <c r="Z35" s="197" t="str">
        <f>IFERROR(VLOOKUP(E35,WIP!$A$1:$K$1478,2,0),"-")</f>
        <v>REFRESH DEODORANT BULK</v>
      </c>
      <c r="AA35" s="197">
        <f>IFERROR(VLOOKUP(C35,Pack!$A$5:$G$1997,3,FALSE),"-")</f>
        <v>98680</v>
      </c>
      <c r="AB35" s="197">
        <f>IFERROR(VLOOKUP(E35,WIP!$A$1:$K$1478,11,0),"-")</f>
        <v>77.25490196</v>
      </c>
      <c r="AC35" s="198" t="str">
        <f>IFERROR(VLOOKUP(E35,WIP!$A$1:$K$1478,7,0),"-")</f>
        <v>-</v>
      </c>
      <c r="AD35" s="172">
        <f t="shared" si="27"/>
        <v>0</v>
      </c>
      <c r="AE35" s="172">
        <f t="shared" si="10"/>
        <v>0</v>
      </c>
      <c r="AF35" s="145"/>
      <c r="AG35" s="172">
        <f t="shared" si="11"/>
        <v>270</v>
      </c>
      <c r="AH35" s="172">
        <f t="shared" si="12"/>
        <v>3.494923858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16.3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16.8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1.3</v>
      </c>
      <c r="R38" s="131"/>
      <c r="S38" s="131"/>
      <c r="T38" s="131"/>
      <c r="U38" s="241">
        <f t="shared" si="33"/>
        <v>18.6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22.7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AMAZON BASICS OXY FRESH;CARPET 64 OZ 6/CS</v>
      </c>
      <c r="C41" s="258" t="s">
        <v>56</v>
      </c>
      <c r="D41" s="259">
        <v>640.0</v>
      </c>
      <c r="E41" s="235">
        <f>iferror(vlookup(C41,Source!$A$10:$O$1488,2,0),"-")</f>
        <v>104601</v>
      </c>
      <c r="F41" s="235" t="str">
        <f>iferror(vlookup(C41,Source!$A$10:$O$1488,12,0),"-")</f>
        <v>AMAZON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 t="str">
        <f>iferror(vlookup(C41,Source!$A$10:$O$1488,7,0),"-")</f>
        <v/>
      </c>
      <c r="J41" s="192">
        <f>IFERROR(_xlfn.FLOOR.MATH(VLOOKUP(C41, Conversion!$A$1:$G$1483,7,0)*D41*1.05,10),"-")</f>
        <v>2010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640</v>
      </c>
      <c r="M41" s="237">
        <f>iferror(vlookup(C41,Source!$A$10:$O$1488,14,0),"-")</f>
        <v>200321</v>
      </c>
      <c r="N41" s="239" t="str">
        <f>iferror(vlookup(C41,Source!$A$10:$O$1488,15,0),"-")</f>
        <v/>
      </c>
      <c r="O41" s="193">
        <f>iferror(vlookup(C41,Source!$A$10:$O$1488,5,0),0)</f>
        <v>756</v>
      </c>
      <c r="P41" s="194">
        <f t="shared" ref="P41:P47" si="37">if(O41&gt;1,O41/6.5,"-")</f>
        <v>116.3076923</v>
      </c>
      <c r="Q41" s="240">
        <f t="shared" ref="Q41:Q47" si="38">if(O41&gt;0,D41/O41*6.5,0)</f>
        <v>5.502645503</v>
      </c>
      <c r="R41" s="131"/>
      <c r="S41" s="131"/>
      <c r="T41" s="131"/>
      <c r="U41" s="241">
        <f>IF(Q41=0,14,SUM(5)+SUM(Q41))</f>
        <v>10.5026455</v>
      </c>
      <c r="V41" s="197" t="str">
        <f>IFERROR(VLOOKUP(E41,WIP!$A$1:$S$1478,6,0),"-")</f>
        <v>Carpet Care</v>
      </c>
      <c r="W41" s="197" t="str">
        <f>IFERROR(VLOOKUP(E41,WIP!$A$1:$M$1478,12,0),"-")</f>
        <v>Clear</v>
      </c>
      <c r="X41" s="197" t="str">
        <f>IFERROR(VLOOKUP(E41,WIP!$A$1:$M$1478,13,0),"-")</f>
        <v>No Fragrance</v>
      </c>
      <c r="Y41" s="197">
        <f t="shared" si="8"/>
        <v>104601</v>
      </c>
      <c r="Z41" s="197" t="str">
        <f>IFERROR(VLOOKUP(E41,WIP!$A$1:$K$1478,2,0),"-")</f>
        <v>AMAZON BASICS OXY FRESH SCENT CARPET CLEANER</v>
      </c>
      <c r="AA41" s="197" t="str">
        <f>IFERROR(VLOOKUP(C41,Pack!$A$5:$G$1997,3,FALSE),"-")</f>
        <v>-</v>
      </c>
      <c r="AB41" s="197">
        <f>IFERROR(VLOOKUP(E41,WIP!$A$1:$K$1478,11,0),"-")</f>
        <v>500</v>
      </c>
      <c r="AC41" s="198" t="str">
        <f>IFERROR(VLOOKUP(E41,WIP!$A$1:$K$1478,7,0),"-")</f>
        <v>Tank 72 or 74</v>
      </c>
      <c r="AD41" s="172">
        <f t="shared" si="27"/>
        <v>2010</v>
      </c>
      <c r="AE41" s="172">
        <f t="shared" si="10"/>
        <v>4.02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11.0026455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11.5026455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12.0026455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12.5026455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13.0026455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13.5026455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5.502645503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18.4973545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1448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46035.0</v>
      </c>
      <c r="J1" s="124"/>
      <c r="K1" s="125"/>
      <c r="L1" s="125"/>
      <c r="M1" s="126"/>
      <c r="N1" s="127"/>
      <c r="O1" s="126"/>
      <c r="P1" s="127"/>
      <c r="Q1" s="128">
        <f>R1</f>
        <v>15.42612914</v>
      </c>
      <c r="R1" s="129">
        <f>SUM(Q14+Q23+Q32+Q38+Q48+Q54+Q61)</f>
        <v>15.42612914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46034</v>
      </c>
      <c r="AE1" s="132"/>
      <c r="AF1" s="133"/>
      <c r="AG1" s="134">
        <f>I1</f>
        <v>46035</v>
      </c>
      <c r="AH1" s="135"/>
      <c r="AI1" s="136">
        <f>SUM(AD4,AG4)</f>
        <v>5930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1257.5</v>
      </c>
      <c r="AE3" s="160">
        <f>AE4/5</f>
        <v>3.563108797</v>
      </c>
      <c r="AF3" s="161"/>
      <c r="AG3" s="159">
        <f>AG4/4</f>
        <v>225</v>
      </c>
      <c r="AH3" s="160">
        <f>AH4/5</f>
        <v>0.6758448061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5030</v>
      </c>
      <c r="AE4" s="172">
        <f t="shared" si="1"/>
        <v>17.81554398</v>
      </c>
      <c r="AF4" s="135"/>
      <c r="AG4" s="171">
        <f t="shared" ref="AG4:AH4" si="2">SUM(AG7:AG63)</f>
        <v>900</v>
      </c>
      <c r="AH4" s="160">
        <f t="shared" si="2"/>
        <v>3.37922403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CHEMVISC OVEN CLNR L;4/1 CS</v>
      </c>
      <c r="C7" s="189">
        <v>112604.0</v>
      </c>
      <c r="D7" s="190">
        <v>144.0</v>
      </c>
      <c r="E7" s="191">
        <f>iferror(vlookup(C7,Source!$A$10:$O$1488,2,0),"-")</f>
        <v>112601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BOX LABEL</v>
      </c>
      <c r="H7" s="191" t="str">
        <f>iferror(vlookup(C7,Source!$A$10:$O$1488,11,0),"-")</f>
        <v>B</v>
      </c>
      <c r="I7" s="191" t="str">
        <f>iferror(vlookup(C7,Source!$A$10:$O$1488,7,0),"-")</f>
        <v>COR-2</v>
      </c>
      <c r="J7" s="192">
        <f>IFERROR(_xlfn.FLOOR.MATH(VLOOKUP(C7, Conversion!$A$1:$G$1483,7,0)*D7*1.05,10),"-")</f>
        <v>600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144</v>
      </c>
      <c r="M7" s="191">
        <f>iferror(vlookup(C7,Source!$A$10:$O$1488,14,0),"-")</f>
        <v>712502</v>
      </c>
      <c r="N7" s="191" t="str">
        <f>iferror(vlookup(C7,Source!$A$10:$O$1488,15,0),"-")</f>
        <v/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0.8166814552</v>
      </c>
      <c r="R7" s="131"/>
      <c r="S7" s="131"/>
      <c r="T7" s="131"/>
      <c r="U7" s="196">
        <f>IF(Q7=0,14,SUM(5)+SUM(Q7))</f>
        <v>5.816681455</v>
      </c>
      <c r="V7" s="197" t="str">
        <f>IFERROR(VLOOKUP(E7,WIP!$A$1:$S$1478,6,0),"-")</f>
        <v>Oven Clnr</v>
      </c>
      <c r="W7" s="197" t="str">
        <f>IFERROR(VLOOKUP(E7,WIP!$A$1:$M$1478,12,0),"-")</f>
        <v>Brown</v>
      </c>
      <c r="X7" s="197" t="str">
        <f>IFERROR(VLOOKUP(E7,WIP!$A$1:$M$1478,13,0),"-")</f>
        <v>No Fragrance</v>
      </c>
      <c r="Y7" s="197">
        <f t="shared" ref="Y7:Y60" si="8">E7</f>
        <v>112601</v>
      </c>
      <c r="Z7" s="197" t="str">
        <f>IFERROR(VLOOKUP(E7,WIP!$A$1:$K$1478,2,0),"-")</f>
        <v>CHEMVISC BULK</v>
      </c>
      <c r="AA7" s="197">
        <f>IFERROR(VLOOKUP(C7,Pack!$A$5:$G$1997,3,FALSE),"-")</f>
        <v>99430</v>
      </c>
      <c r="AB7" s="197">
        <f>IFERROR(VLOOKUP(E7,WIP!$A$1:$K$1478,11,0),"-")</f>
        <v>93.91304348</v>
      </c>
      <c r="AC7" s="198" t="str">
        <f>IFERROR(VLOOKUP(E7,WIP!$A$1:$K$1478,7,0),"-")</f>
        <v>-</v>
      </c>
      <c r="AD7" s="172">
        <f t="shared" ref="AD7:AD22" si="9">IF(U7&lt;13,J7,0)</f>
        <v>600</v>
      </c>
      <c r="AE7" s="172">
        <f t="shared" ref="AE7:AE61" si="10">IFERROR(AD7/AB7,"-")</f>
        <v>6.388888889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BUTLER DIGEST 4/1 CS ;</v>
      </c>
      <c r="C8" s="189" t="s">
        <v>2630</v>
      </c>
      <c r="D8" s="190">
        <v>144.0</v>
      </c>
      <c r="E8" s="191">
        <f>iferror(vlookup(C8,Source!$A$10:$O$1488,2,0),"-")</f>
        <v>155801</v>
      </c>
      <c r="F8" s="191" t="str">
        <f>iferror(vlookup(C8,Source!$A$10:$O$1488,12,0),"-")</f>
        <v>BUTLER</v>
      </c>
      <c r="G8" s="192" t="str">
        <f t="shared" si="3"/>
        <v>BOX LABEL</v>
      </c>
      <c r="H8" s="191" t="str">
        <f>iferror(vlookup(C8,Source!$A$10:$O$1488,11,0),"-")</f>
        <v>B</v>
      </c>
      <c r="I8" s="191">
        <f>iferror(vlookup(C8,Source!$A$10:$O$1488,7,0),"-")</f>
        <v>0</v>
      </c>
      <c r="J8" s="192">
        <f>IFERROR(_xlfn.FLOOR.MATH(VLOOKUP(C8, Conversion!$A$1:$G$1483,7,0)*D8*1.05,10),"-")</f>
        <v>600</v>
      </c>
      <c r="K8" s="191">
        <f t="shared" si="4"/>
        <v>0</v>
      </c>
      <c r="L8" s="191">
        <f t="shared" si="5"/>
        <v>144</v>
      </c>
      <c r="M8" s="191">
        <f>iferror(vlookup(C8,Source!$A$10:$O$1488,14,0),"-")</f>
        <v>714503</v>
      </c>
      <c r="N8" s="191" t="str">
        <f>iferror(vlookup(C8,Source!$A$10:$O$1488,15,0),"-")</f>
        <v/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0.8166814552</v>
      </c>
      <c r="R8" s="131"/>
      <c r="S8" s="131"/>
      <c r="T8" s="131"/>
      <c r="U8" s="196">
        <f t="shared" ref="U8:U13" si="13">SUM(0.5,Q8)+SUM(U7)</f>
        <v>7.13336291</v>
      </c>
      <c r="V8" s="197" t="str">
        <f>IFERROR(VLOOKUP(E8,WIP!$A$1:$S$1478,6,0),"-")</f>
        <v>Carpet Care</v>
      </c>
      <c r="W8" s="197" t="str">
        <f>IFERROR(VLOOKUP(E8,WIP!$A$1:$M$1478,12,0),"-")</f>
        <v>Opaque</v>
      </c>
      <c r="X8" s="197" t="str">
        <f>IFERROR(VLOOKUP(E8,WIP!$A$1:$M$1478,13,0),"-")</f>
        <v>Floral</v>
      </c>
      <c r="Y8" s="197">
        <f t="shared" si="8"/>
        <v>155801</v>
      </c>
      <c r="Z8" s="197" t="str">
        <f>IFERROR(VLOOKUP(E8,WIP!$A$1:$K$1478,2,0),"-")</f>
        <v>LOD ODOR DIGESTER</v>
      </c>
      <c r="AA8" s="197">
        <f>IFERROR(VLOOKUP(C8,Pack!$A$5:$G$1997,3,FALSE),"-")</f>
        <v>9919</v>
      </c>
      <c r="AB8" s="197">
        <f>IFERROR(VLOOKUP(E8,WIP!$A$1:$K$1478,11,0),"-")</f>
        <v>270.8695652</v>
      </c>
      <c r="AC8" s="198" t="str">
        <f>IFERROR(VLOOKUP(E8,WIP!$A$1:$K$1478,7,0),"-")</f>
        <v>-</v>
      </c>
      <c r="AD8" s="172">
        <f t="shared" si="9"/>
        <v>600</v>
      </c>
      <c r="AE8" s="172">
        <f t="shared" si="10"/>
        <v>2.215088283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HONEY DEW FOAMNG HAND;SOAP 4/1</v>
      </c>
      <c r="C9" s="189">
        <v>181304.0</v>
      </c>
      <c r="D9" s="245">
        <v>192.0</v>
      </c>
      <c r="E9" s="191">
        <f>iferror(vlookup(C9,Source!$A$10:$O$1488,2,0),"-")</f>
        <v>181301</v>
      </c>
      <c r="F9" s="191" t="str">
        <f>iferror(vlookup(C9,Source!$A$10:$O$1488,12,0),"-")</f>
        <v>MTX</v>
      </c>
      <c r="G9" s="192" t="str">
        <f t="shared" si="3"/>
        <v>BOX LABEL</v>
      </c>
      <c r="H9" s="191" t="str">
        <f>iferror(vlookup(C9,Source!$A$10:$O$1488,11,0),"-")</f>
        <v>B</v>
      </c>
      <c r="I9" s="191">
        <f>iferror(vlookup(C9,Source!$A$10:$O$1488,7,0),"-")</f>
        <v>0</v>
      </c>
      <c r="J9" s="192">
        <f>IFERROR(_xlfn.FLOOR.MATH(VLOOKUP(C9, Conversion!$A$1:$G$1483,7,0)*D9*1.05,10),"-")</f>
        <v>800</v>
      </c>
      <c r="K9" s="191">
        <f t="shared" si="4"/>
        <v>0</v>
      </c>
      <c r="L9" s="243">
        <f t="shared" si="5"/>
        <v>192</v>
      </c>
      <c r="M9" s="191">
        <f>iferror(vlookup(C9,Source!$A$10:$O$1488,14,0),"-")</f>
        <v>200136</v>
      </c>
      <c r="N9" s="191" t="str">
        <f>iferror(vlookup(C9,Source!$A$10:$O$1488,15,0),"-")</f>
        <v/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1.088908607</v>
      </c>
      <c r="R9" s="131"/>
      <c r="S9" s="131"/>
      <c r="T9" s="131"/>
      <c r="U9" s="196">
        <f t="shared" si="13"/>
        <v>8.722271517</v>
      </c>
      <c r="V9" s="197" t="str">
        <f>IFERROR(VLOOKUP(E9,WIP!$A$1:$S$1478,6,0),"-")</f>
        <v>Foam Hnd Soap</v>
      </c>
      <c r="W9" s="197" t="str">
        <f>IFERROR(VLOOKUP(E9,WIP!$A$1:$M$1478,12,0),"-")</f>
        <v>Green Light</v>
      </c>
      <c r="X9" s="197" t="str">
        <f>IFERROR(VLOOKUP(E9,WIP!$A$1:$M$1478,13,0),"-")</f>
        <v>Melon</v>
      </c>
      <c r="Y9" s="197">
        <f t="shared" si="8"/>
        <v>181301</v>
      </c>
      <c r="Z9" s="197" t="str">
        <f>IFERROR(VLOOKUP(E9,WIP!$A$1:$K$1478,2,0),"-")</f>
        <v>HONEY DEW FOAM HS. BULK</v>
      </c>
      <c r="AA9" s="197">
        <f>IFERROR(VLOOKUP(C9,Pack!$A$5:$G$1997,3,FALSE),"-")</f>
        <v>9877</v>
      </c>
      <c r="AB9" s="197">
        <f>IFERROR(VLOOKUP(E9,WIP!$A$1:$K$1478,11,0),"-")</f>
        <v>268.2857143</v>
      </c>
      <c r="AC9" s="198" t="str">
        <f>IFERROR(VLOOKUP(E9,WIP!$A$1:$K$1478,7,0),"-")</f>
        <v>-</v>
      </c>
      <c r="AD9" s="172">
        <f t="shared" si="9"/>
        <v>800</v>
      </c>
      <c r="AE9" s="172">
        <f t="shared" si="10"/>
        <v>2.981895633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9.222271517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9.722271517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10.22227152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10.72227152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2.722271517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21.27772848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JUST RIGHT ORANGE;CLEANER 12/1QT CS</v>
      </c>
      <c r="C26" s="202" t="s">
        <v>2013</v>
      </c>
      <c r="D26" s="201">
        <v>144.0</v>
      </c>
      <c r="E26" s="242">
        <f>iferror(vlookup(C26,Source!$A$10:$O$1488,2,0),"-")</f>
        <v>163001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BOX LABEL</v>
      </c>
      <c r="H26" s="191" t="str">
        <f>iferror(vlookup(C26,Source!$A$10:$O$1488,11,0),"-")</f>
        <v>B</v>
      </c>
      <c r="I26" s="191">
        <f>iferror(vlookup(C26,Source!$A$10:$O$1488,7,0),"-")</f>
        <v>0</v>
      </c>
      <c r="J26" s="192">
        <f>IFERROR(_xlfn.FLOOR.MATH(VLOOKUP(C26, Conversion!$A$1:$G$1483,7,0)*D26*1.05,10),"-")</f>
        <v>450</v>
      </c>
      <c r="K26" s="191">
        <f t="shared" ref="K26:K30" si="22">if(G26="in house",D26*4,+if(G26="bottle label",D26*4,+if(or(G26="bottle"),G26*4,0)))</f>
        <v>0</v>
      </c>
      <c r="L26" s="243">
        <f t="shared" ref="L26:L30" si="23">if(G26="box label",D26,+IF(or(G26="in house"),D26,+if(or(G26="special"),D26,0)))</f>
        <v>144</v>
      </c>
      <c r="M26" s="191">
        <f>iferror(vlookup(C26,Source!$A$10:$O$1488,14,0),"-")</f>
        <v>715103</v>
      </c>
      <c r="N26" s="191" t="str">
        <f>iferror(vlookup(C26,Source!$A$10:$O$1488,15,0),"-")</f>
        <v/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2.127272727</v>
      </c>
      <c r="R26" s="131"/>
      <c r="S26" s="131"/>
      <c r="T26" s="131"/>
      <c r="U26" s="241">
        <f t="shared" ref="U26:U31" si="26">SUM(0.5,Q26)+SUM(U25)</f>
        <v>16.62727273</v>
      </c>
      <c r="V26" s="197" t="str">
        <f>IFERROR(VLOOKUP(E26,WIP!$A$1:$S$1478,6,0),"-")</f>
        <v>Specialty Clnr</v>
      </c>
      <c r="W26" s="197" t="str">
        <f>IFERROR(VLOOKUP(E26,WIP!$A$1:$M$1478,12,0),"-")</f>
        <v>Orange</v>
      </c>
      <c r="X26" s="197" t="str">
        <f>IFERROR(VLOOKUP(E26,WIP!$A$1:$M$1478,13,0),"-")</f>
        <v>Citrus</v>
      </c>
      <c r="Y26" s="197">
        <f t="shared" si="8"/>
        <v>163001</v>
      </c>
      <c r="Z26" s="197" t="str">
        <f>IFERROR(VLOOKUP(E26,WIP!$A$1:$K$1478,2,0),"-")</f>
        <v>FS. ORANGE CLNR BULK</v>
      </c>
      <c r="AA26" s="197">
        <f>IFERROR(VLOOKUP(C26,Pack!$A$5:$G$1997,3,FALSE),"-")</f>
        <v>9902</v>
      </c>
      <c r="AB26" s="197">
        <f>IFERROR(VLOOKUP(E26,WIP!$A$1:$K$1478,11,0),"-")</f>
        <v>266.3333333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450</v>
      </c>
      <c r="AH26" s="172">
        <f t="shared" si="12"/>
        <v>1.689612015</v>
      </c>
      <c r="AI26" s="132"/>
      <c r="AJ26" s="132"/>
    </row>
    <row r="27">
      <c r="A27" s="199" t="s">
        <v>58</v>
      </c>
      <c r="B27" s="188" t="str">
        <f>iferror(vlookup(C27,Source!$A$10:$O$1488,3,0),"-")</f>
        <v>FIRST STREET ORANGE;CLEANER 12/1QT CS</v>
      </c>
      <c r="C27" s="200" t="s">
        <v>2015</v>
      </c>
      <c r="D27" s="201">
        <v>144.0</v>
      </c>
      <c r="E27" s="242">
        <f>iferror(vlookup(C27,Source!$A$10:$O$1488,2,0),"-")</f>
        <v>163001</v>
      </c>
      <c r="F27" s="242" t="str">
        <f>iferror(vlookup(C27,Source!$A$10:$O$1488,12,0),"-")</f>
        <v>SMART&amp;F</v>
      </c>
      <c r="G27" s="192" t="str">
        <f t="shared" si="21"/>
        <v>-</v>
      </c>
      <c r="H27" s="191">
        <f>iferror(vlookup(C27,Source!$A$10:$O$1488,11,0),"-")</f>
        <v>0</v>
      </c>
      <c r="I27" s="191">
        <f>iferror(vlookup(C27,Source!$A$10:$O$1488,7,0),"-")</f>
        <v>0</v>
      </c>
      <c r="J27" s="192">
        <f>IFERROR(_xlfn.FLOOR.MATH(VLOOKUP(C27, Conversion!$A$1:$G$1483,7,0)*D27*1.05,10),"-")</f>
        <v>450</v>
      </c>
      <c r="K27" s="191">
        <f t="shared" si="22"/>
        <v>0</v>
      </c>
      <c r="L27" s="191">
        <f t="shared" si="23"/>
        <v>0</v>
      </c>
      <c r="M27" s="191">
        <f>iferror(vlookup(C27,Source!$A$10:$O$1488,14,0),"-")</f>
        <v>200234</v>
      </c>
      <c r="N27" s="191">
        <f>iferror(vlookup(C27,Source!$A$10:$O$1488,15,0),"-")</f>
        <v>714606</v>
      </c>
      <c r="O27" s="193">
        <f>iferror(vlookup(C27,Source!$A$10:$O$1488,5,0),0)</f>
        <v>440</v>
      </c>
      <c r="P27" s="194">
        <f t="shared" si="24"/>
        <v>67.69230769</v>
      </c>
      <c r="Q27" s="195">
        <f t="shared" si="25"/>
        <v>2.127272727</v>
      </c>
      <c r="R27" s="131"/>
      <c r="S27" s="131"/>
      <c r="T27" s="131"/>
      <c r="U27" s="241">
        <f t="shared" si="26"/>
        <v>19.25454545</v>
      </c>
      <c r="V27" s="197" t="str">
        <f>IFERROR(VLOOKUP(E27,WIP!$A$1:$S$1478,6,0),"-")</f>
        <v>Specialty Clnr</v>
      </c>
      <c r="W27" s="197" t="str">
        <f>IFERROR(VLOOKUP(E27,WIP!$A$1:$M$1478,12,0),"-")</f>
        <v>Orange</v>
      </c>
      <c r="X27" s="197" t="str">
        <f>IFERROR(VLOOKUP(E27,WIP!$A$1:$M$1478,13,0),"-")</f>
        <v>Citrus</v>
      </c>
      <c r="Y27" s="197">
        <f t="shared" si="8"/>
        <v>163001</v>
      </c>
      <c r="Z27" s="197" t="str">
        <f>IFERROR(VLOOKUP(E27,WIP!$A$1:$K$1478,2,0),"-")</f>
        <v>FS. ORANGE CLNR BULK</v>
      </c>
      <c r="AA27" s="197">
        <f>IFERROR(VLOOKUP(C27,Pack!$A$5:$G$1997,3,FALSE),"-")</f>
        <v>9902</v>
      </c>
      <c r="AB27" s="197">
        <f>IFERROR(VLOOKUP(E27,WIP!$A$1:$K$1478,11,0),"-")</f>
        <v>266.3333333</v>
      </c>
      <c r="AC27" s="198" t="str">
        <f>IFERROR(VLOOKUP(E27,WIP!$A$1:$K$1478,7,0),"-")</f>
        <v>-</v>
      </c>
      <c r="AD27" s="172">
        <f t="shared" si="20"/>
        <v>0</v>
      </c>
      <c r="AE27" s="172">
        <f t="shared" si="10"/>
        <v>0</v>
      </c>
      <c r="AF27" s="145"/>
      <c r="AG27" s="172">
        <f t="shared" si="11"/>
        <v>450</v>
      </c>
      <c r="AH27" s="172">
        <f t="shared" si="12"/>
        <v>1.689612015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19.75454545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20.25454545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20.75454545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21.25454545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4.254545455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19.74545455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AMAZON BASICS OXY FRESH;CARPET 64 OZ 6/CS</v>
      </c>
      <c r="C41" s="258" t="s">
        <v>56</v>
      </c>
      <c r="D41" s="259">
        <v>640.0</v>
      </c>
      <c r="E41" s="235">
        <f>iferror(vlookup(C41,Source!$A$10:$O$1488,2,0),"-")</f>
        <v>104601</v>
      </c>
      <c r="F41" s="235" t="str">
        <f>iferror(vlookup(C41,Source!$A$10:$O$1488,12,0),"-")</f>
        <v>AMAZON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 t="str">
        <f>iferror(vlookup(C41,Source!$A$10:$O$1488,7,0),"-")</f>
        <v/>
      </c>
      <c r="J41" s="192">
        <f>IFERROR(_xlfn.FLOOR.MATH(VLOOKUP(C41, Conversion!$A$1:$G$1483,7,0)*D41*1.05,10),"-")</f>
        <v>2010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640</v>
      </c>
      <c r="M41" s="237">
        <f>iferror(vlookup(C41,Source!$A$10:$O$1488,14,0),"-")</f>
        <v>200321</v>
      </c>
      <c r="N41" s="239" t="str">
        <f>iferror(vlookup(C41,Source!$A$10:$O$1488,15,0),"-")</f>
        <v/>
      </c>
      <c r="O41" s="193">
        <f>iferror(vlookup(C41,Source!$A$10:$O$1488,5,0),0)</f>
        <v>756</v>
      </c>
      <c r="P41" s="194">
        <f t="shared" ref="P41:P47" si="37">if(O41&gt;1,O41/6.5,"-")</f>
        <v>116.3076923</v>
      </c>
      <c r="Q41" s="240">
        <f t="shared" ref="Q41:Q47" si="38">if(O41&gt;0,D41/O41*6.5,0)</f>
        <v>5.502645503</v>
      </c>
      <c r="R41" s="131"/>
      <c r="S41" s="131"/>
      <c r="T41" s="131"/>
      <c r="U41" s="241">
        <f>IF(Q41=0,14,SUM(5)+SUM(Q41))</f>
        <v>10.5026455</v>
      </c>
      <c r="V41" s="197" t="str">
        <f>IFERROR(VLOOKUP(E41,WIP!$A$1:$S$1478,6,0),"-")</f>
        <v>Carpet Care</v>
      </c>
      <c r="W41" s="197" t="str">
        <f>IFERROR(VLOOKUP(E41,WIP!$A$1:$M$1478,12,0),"-")</f>
        <v>Clear</v>
      </c>
      <c r="X41" s="197" t="str">
        <f>IFERROR(VLOOKUP(E41,WIP!$A$1:$M$1478,13,0),"-")</f>
        <v>No Fragrance</v>
      </c>
      <c r="Y41" s="197">
        <f t="shared" si="8"/>
        <v>104601</v>
      </c>
      <c r="Z41" s="197" t="str">
        <f>IFERROR(VLOOKUP(E41,WIP!$A$1:$K$1478,2,0),"-")</f>
        <v>AMAZON BASICS OXY FRESH SCENT CARPET CLEANER</v>
      </c>
      <c r="AA41" s="197" t="str">
        <f>IFERROR(VLOOKUP(C41,Pack!$A$5:$G$1997,3,FALSE),"-")</f>
        <v>-</v>
      </c>
      <c r="AB41" s="197">
        <f>IFERROR(VLOOKUP(E41,WIP!$A$1:$K$1478,11,0),"-")</f>
        <v>500</v>
      </c>
      <c r="AC41" s="198" t="str">
        <f>IFERROR(VLOOKUP(E41,WIP!$A$1:$K$1478,7,0),"-")</f>
        <v>Tank 72 or 74</v>
      </c>
      <c r="AD41" s="172">
        <f t="shared" si="27"/>
        <v>2010</v>
      </c>
      <c r="AE41" s="172">
        <f t="shared" si="10"/>
        <v>4.02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11.0026455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11.5026455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12.0026455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12.5026455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13.0026455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13.5026455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5.502645503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18.4973545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3856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46035.0</v>
      </c>
      <c r="J1" s="124"/>
      <c r="K1" s="125"/>
      <c r="L1" s="125"/>
      <c r="M1" s="126"/>
      <c r="N1" s="127"/>
      <c r="O1" s="126"/>
      <c r="P1" s="127"/>
      <c r="Q1" s="128">
        <f>R1</f>
        <v>16.35827993</v>
      </c>
      <c r="R1" s="129">
        <f>SUM(Q14+Q23+Q32+Q38+Q48+Q54+Q61)</f>
        <v>16.35827993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46034</v>
      </c>
      <c r="AE1" s="132"/>
      <c r="AF1" s="133"/>
      <c r="AG1" s="134">
        <f>I1</f>
        <v>46035</v>
      </c>
      <c r="AH1" s="135"/>
      <c r="AI1" s="136">
        <f>SUM(AD4,AG4)</f>
        <v>8210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1307.5</v>
      </c>
      <c r="AE3" s="160">
        <f>AE4/5</f>
        <v>1.927466517</v>
      </c>
      <c r="AF3" s="161"/>
      <c r="AG3" s="159">
        <f>AG4/4</f>
        <v>745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5230</v>
      </c>
      <c r="AE4" s="172">
        <f t="shared" si="1"/>
        <v>9.637332583</v>
      </c>
      <c r="AF4" s="135"/>
      <c r="AG4" s="171">
        <f t="shared" ref="AG4:AH4" si="2">SUM(AG7:AG63)</f>
        <v>2980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BLACK CHERRY FOAMING;SOAP 4/1C</v>
      </c>
      <c r="C7" s="189">
        <v>181104.0</v>
      </c>
      <c r="D7" s="190">
        <v>768.0</v>
      </c>
      <c r="E7" s="191">
        <f>iferror(vlookup(C7,Source!$A$10:$O$1488,2,0),"-")</f>
        <v>181101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3220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200125</v>
      </c>
      <c r="N7" s="191">
        <f>iferror(vlookup(C7,Source!$A$10:$O$1488,15,0),"-")</f>
        <v>713004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4.355634428</v>
      </c>
      <c r="R7" s="131"/>
      <c r="S7" s="131"/>
      <c r="T7" s="131"/>
      <c r="U7" s="196">
        <f>IF(Q7=0,14,SUM(5)+SUM(Q7))</f>
        <v>9.355634428</v>
      </c>
      <c r="V7" s="197" t="str">
        <f>IFERROR(VLOOKUP(E7,WIP!$A$1:$S$1478,6,0),"-")</f>
        <v>Foam Hnd Soap</v>
      </c>
      <c r="W7" s="197" t="str">
        <f>IFERROR(VLOOKUP(E7,WIP!$A$1:$M$1478,12,0),"-")</f>
        <v>Clear</v>
      </c>
      <c r="X7" s="197" t="str">
        <f>IFERROR(VLOOKUP(E7,WIP!$A$1:$M$1478,13,0),"-")</f>
        <v>Cherry</v>
      </c>
      <c r="Y7" s="197">
        <f t="shared" ref="Y7:Y60" si="8">E7</f>
        <v>181101</v>
      </c>
      <c r="Z7" s="197" t="str">
        <f>IFERROR(VLOOKUP(E7,WIP!$A$1:$K$1478,2,0),"-")</f>
        <v>BLACK CHERRY FOAM HS. BULK</v>
      </c>
      <c r="AA7" s="197">
        <f>IFERROR(VLOOKUP(C7,Pack!$A$5:$G$1997,3,FALSE),"-")</f>
        <v>9919</v>
      </c>
      <c r="AB7" s="197">
        <f>IFERROR(VLOOKUP(E7,WIP!$A$1:$K$1478,11,0),"-")</f>
        <v>573.2258065</v>
      </c>
      <c r="AC7" s="198" t="str">
        <f>IFERROR(VLOOKUP(E7,WIP!$A$1:$K$1478,7,0),"-")</f>
        <v>-</v>
      </c>
      <c r="AD7" s="172">
        <f t="shared" ref="AD7:AD22" si="9">IF(U7&lt;13,J7,0)</f>
        <v>3220</v>
      </c>
      <c r="AE7" s="172">
        <f t="shared" ref="AE7:AE61" si="10">IFERROR(AD7/AB7,"-")</f>
        <v>5.617332583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9.855634428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10.35563443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10.85563443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11.35563443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11.85563443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12.35563443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4.355634428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19.64436557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AMAZON BASICS GLASS CLNR 67.6OZ 6/CS</v>
      </c>
      <c r="C26" s="204" t="s">
        <v>75</v>
      </c>
      <c r="D26" s="245">
        <v>900.0</v>
      </c>
      <c r="E26" s="242">
        <f>iferror(vlookup(C26,Source!$A$10:$O$1488,2,0),"-")</f>
        <v>106101</v>
      </c>
      <c r="F26" s="242" t="str">
        <f>iferror(vlookup(C26,Source!$A$10:$O$1488,12,0),"-")</f>
        <v>AMAZON</v>
      </c>
      <c r="G26" s="192" t="str">
        <f t="shared" ref="G26:G30" si="21">IF(H26="B","BOX LABEL",+IF(AND(H26="I"),"IN HOUSE",+IF(AND(H26="S"),"SPECIAL",+IF(AND(H26="BP"),"BUG FREE",+IF(AND(H26="A"),"Pre Labeled","-")))))</f>
        <v>BOX LABEL</v>
      </c>
      <c r="H26" s="191" t="str">
        <f>iferror(vlookup(C26,Source!$A$10:$O$1488,11,0),"-")</f>
        <v>B</v>
      </c>
      <c r="I26" s="191">
        <f>iferror(vlookup(C26,Source!$A$10:$O$1488,7,0),"-")</f>
        <v>0</v>
      </c>
      <c r="J26" s="192">
        <f>IFERROR(_xlfn.FLOOR.MATH(VLOOKUP(C26, Conversion!$A$1:$G$1483,7,0)*D26*1.05,10),"-")</f>
        <v>2980</v>
      </c>
      <c r="K26" s="191">
        <f t="shared" ref="K26:K30" si="22">if(G26="in house",D26*4,+if(G26="bottle label",D26*4,+if(or(G26="bottle"),G26*4,0)))</f>
        <v>0</v>
      </c>
      <c r="L26" s="243">
        <f t="shared" ref="L26:L30" si="23">if(G26="box label",D26,+IF(or(G26="in house"),D26,+if(or(G26="special"),D26,0)))</f>
        <v>900</v>
      </c>
      <c r="M26" s="191">
        <f>iferror(vlookup(C26,Source!$A$10:$O$1488,14,0),"-")</f>
        <v>200312</v>
      </c>
      <c r="N26" s="191" t="str">
        <f>iferror(vlookup(C26,Source!$A$10:$O$1488,15,0),"-")</f>
        <v/>
      </c>
      <c r="O26" s="193">
        <f>iferror(vlookup(C26,Source!$A$10:$O$1488,5,0),0)</f>
        <v>900</v>
      </c>
      <c r="P26" s="194">
        <f t="shared" ref="P26:P30" si="24">if(O26&gt;1,O26/6.5,"-")</f>
        <v>138.4615385</v>
      </c>
      <c r="Q26" s="195">
        <f t="shared" ref="Q26:Q30" si="25">if(O26&gt;0,D26/O26*6.5,0)</f>
        <v>6.5</v>
      </c>
      <c r="R26" s="131"/>
      <c r="S26" s="131"/>
      <c r="T26" s="131"/>
      <c r="U26" s="241">
        <f t="shared" ref="U26:U31" si="26">SUM(0.5,Q26)+SUM(U25)</f>
        <v>21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>
        <f t="shared" si="8"/>
        <v>106101</v>
      </c>
      <c r="Z26" s="197" t="str">
        <f>IFERROR(VLOOKUP(E26,WIP!$A$1:$K$1478,2,0),"-")</f>
        <v>-</v>
      </c>
      <c r="AA26" s="197" t="str">
        <f>IFERROR(VLOOKUP(C26,Pack!$A$5:$G$1997,3,FALSE),"-")</f>
        <v/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>
        <f t="shared" si="11"/>
        <v>2980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21.5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22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22.5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23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23.5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6.5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17.5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AMAZON BASICS PET STAIN;CARPET 64 OZ 6/CS</v>
      </c>
      <c r="C41" s="258" t="s">
        <v>61</v>
      </c>
      <c r="D41" s="259">
        <v>640.0</v>
      </c>
      <c r="E41" s="235">
        <f>iferror(vlookup(C41,Source!$A$10:$O$1488,2,0),"-")</f>
        <v>104701</v>
      </c>
      <c r="F41" s="235" t="str">
        <f>iferror(vlookup(C41,Source!$A$10:$O$1488,12,0),"-")</f>
        <v>AMAZON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 t="str">
        <f>iferror(vlookup(C41,Source!$A$10:$O$1488,7,0),"-")</f>
        <v/>
      </c>
      <c r="J41" s="192">
        <f>IFERROR(_xlfn.FLOOR.MATH(VLOOKUP(C41, Conversion!$A$1:$G$1483,7,0)*D41*1.05,10),"-")</f>
        <v>2010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640</v>
      </c>
      <c r="M41" s="237">
        <f>iferror(vlookup(C41,Source!$A$10:$O$1488,14,0),"-")</f>
        <v>200311</v>
      </c>
      <c r="N41" s="239" t="str">
        <f>iferror(vlookup(C41,Source!$A$10:$O$1488,15,0),"-")</f>
        <v/>
      </c>
      <c r="O41" s="193">
        <f>iferror(vlookup(C41,Source!$A$10:$O$1488,5,0),0)</f>
        <v>756</v>
      </c>
      <c r="P41" s="194">
        <f t="shared" ref="P41:P47" si="37">if(O41&gt;1,O41/6.5,"-")</f>
        <v>116.3076923</v>
      </c>
      <c r="Q41" s="240">
        <f t="shared" ref="Q41:Q47" si="38">if(O41&gt;0,D41/O41*6.5,0)</f>
        <v>5.502645503</v>
      </c>
      <c r="R41" s="131"/>
      <c r="S41" s="131"/>
      <c r="T41" s="131"/>
      <c r="U41" s="241">
        <f>IF(Q41=0,14,SUM(5)+SUM(Q41))</f>
        <v>10.5026455</v>
      </c>
      <c r="V41" s="197" t="str">
        <f>IFERROR(VLOOKUP(E41,WIP!$A$1:$S$1478,6,0),"-")</f>
        <v>Carpet Care</v>
      </c>
      <c r="W41" s="197" t="str">
        <f>IFERROR(VLOOKUP(E41,WIP!$A$1:$M$1478,12,0),"-")</f>
        <v>Clear</v>
      </c>
      <c r="X41" s="197" t="str">
        <f>IFERROR(VLOOKUP(E41,WIP!$A$1:$M$1478,13,0),"-")</f>
        <v>No Fragrance</v>
      </c>
      <c r="Y41" s="197">
        <f t="shared" si="8"/>
        <v>104701</v>
      </c>
      <c r="Z41" s="197" t="str">
        <f>IFERROR(VLOOKUP(E41,WIP!$A$1:$K$1478,2,0),"-")</f>
        <v>AMAZON BASICS PET STAIN &amp; ODOR CARPET CLEANER</v>
      </c>
      <c r="AA41" s="197" t="str">
        <f>IFERROR(VLOOKUP(C41,Pack!$A$5:$G$1997,3,FALSE),"-")</f>
        <v>-</v>
      </c>
      <c r="AB41" s="197">
        <f>IFERROR(VLOOKUP(E41,WIP!$A$1:$K$1478,11,0),"-")</f>
        <v>500</v>
      </c>
      <c r="AC41" s="198" t="str">
        <f>IFERROR(VLOOKUP(E41,WIP!$A$1:$K$1478,7,0),"-")</f>
        <v>-</v>
      </c>
      <c r="AD41" s="172">
        <f t="shared" si="27"/>
        <v>2010</v>
      </c>
      <c r="AE41" s="172">
        <f t="shared" si="10"/>
        <v>4.02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11.0026455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11.5026455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12.0026455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12.5026455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13.0026455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13.5026455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5.502645503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18.4973545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2308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  <row r="78">
      <c r="K78" s="308">
        <v>45931.0</v>
      </c>
      <c r="L78" s="308">
        <v>45933.0</v>
      </c>
      <c r="M78" s="1">
        <v>3.0</v>
      </c>
    </row>
    <row r="79">
      <c r="K79" s="308">
        <v>45936.0</v>
      </c>
      <c r="L79" s="309">
        <v>45940.0</v>
      </c>
      <c r="M79" s="1">
        <v>5.0</v>
      </c>
    </row>
    <row r="80">
      <c r="K80" s="309">
        <v>45943.0</v>
      </c>
      <c r="L80" s="309">
        <v>45947.0</v>
      </c>
      <c r="M80" s="1">
        <v>4.0</v>
      </c>
      <c r="N80" s="1">
        <v>-1.0</v>
      </c>
      <c r="P80" s="310">
        <v>45945.0</v>
      </c>
    </row>
    <row r="81">
      <c r="K81" s="309">
        <v>45950.0</v>
      </c>
      <c r="L81" s="309">
        <v>45954.0</v>
      </c>
      <c r="M81" s="1">
        <v>5.0</v>
      </c>
    </row>
    <row r="82">
      <c r="K82" s="309">
        <v>45957.0</v>
      </c>
      <c r="L82" s="309">
        <v>45961.0</v>
      </c>
      <c r="M82" s="1">
        <v>4.0</v>
      </c>
      <c r="N82" s="1">
        <v>-1.0</v>
      </c>
      <c r="P82" s="310">
        <v>45957.0</v>
      </c>
    </row>
    <row r="83">
      <c r="K83" s="311">
        <v>45964.0</v>
      </c>
      <c r="L83" s="308">
        <v>45968.0</v>
      </c>
      <c r="M83" s="1">
        <v>5.0</v>
      </c>
    </row>
    <row r="84">
      <c r="K84" s="309">
        <v>45971.0</v>
      </c>
      <c r="L84" s="309">
        <v>45975.0</v>
      </c>
      <c r="M84" s="1">
        <v>4.0</v>
      </c>
      <c r="N84" s="1">
        <v>-1.0</v>
      </c>
      <c r="P84" s="310">
        <v>45971.0</v>
      </c>
      <c r="U84" s="312"/>
    </row>
    <row r="85">
      <c r="K85" s="309">
        <v>45976.0</v>
      </c>
      <c r="L85" s="1" t="s">
        <v>3897</v>
      </c>
      <c r="M85" s="1">
        <v>1.0</v>
      </c>
      <c r="N85" s="1">
        <v>-1.0</v>
      </c>
    </row>
    <row r="86">
      <c r="K86" s="309">
        <v>45978.0</v>
      </c>
      <c r="L86" s="309">
        <v>45982.0</v>
      </c>
      <c r="M86" s="1">
        <v>4.0</v>
      </c>
      <c r="N86" s="1">
        <v>-1.0</v>
      </c>
      <c r="O86" s="1" t="s">
        <v>3898</v>
      </c>
      <c r="P86" s="310">
        <v>45982.0</v>
      </c>
    </row>
    <row r="87">
      <c r="K87" s="309">
        <v>45985.0</v>
      </c>
      <c r="L87" s="309">
        <v>45987.0</v>
      </c>
      <c r="M87" s="1">
        <v>3.0</v>
      </c>
    </row>
    <row r="88">
      <c r="K88" s="308">
        <v>45992.0</v>
      </c>
      <c r="L88" s="308">
        <v>45996.0</v>
      </c>
      <c r="M88" s="1">
        <v>5.0</v>
      </c>
    </row>
    <row r="89">
      <c r="K89" s="308">
        <v>45999.0</v>
      </c>
      <c r="L89" s="309">
        <v>46003.0</v>
      </c>
      <c r="M89" s="1">
        <v>4.0</v>
      </c>
      <c r="N89" s="1">
        <v>-1.0</v>
      </c>
      <c r="O89" s="1" t="s">
        <v>3899</v>
      </c>
      <c r="P89" s="310">
        <v>46003.0</v>
      </c>
    </row>
    <row r="90">
      <c r="K90" s="309">
        <v>46006.0</v>
      </c>
      <c r="L90" s="309">
        <v>46010.0</v>
      </c>
      <c r="M90" s="1">
        <v>5.0</v>
      </c>
    </row>
    <row r="91">
      <c r="K91" s="309">
        <v>46013.0</v>
      </c>
      <c r="L91" s="309">
        <v>46017.0</v>
      </c>
      <c r="M91" s="1">
        <v>3.0</v>
      </c>
      <c r="N91" s="1"/>
      <c r="O91" s="1"/>
      <c r="P91" s="310"/>
    </row>
    <row r="92">
      <c r="K92" s="309">
        <v>46020.0</v>
      </c>
      <c r="L92" s="309">
        <v>46022.0</v>
      </c>
      <c r="M92" s="1">
        <v>3.0</v>
      </c>
      <c r="N92" s="1">
        <v>-1.0</v>
      </c>
      <c r="O92" s="1" t="s">
        <v>3899</v>
      </c>
      <c r="P92" s="310">
        <v>46021.0</v>
      </c>
    </row>
    <row r="93">
      <c r="M93" s="313">
        <f t="shared" ref="M93:N93" si="53">sum(M78:M92)</f>
        <v>58</v>
      </c>
      <c r="N93" s="313">
        <f t="shared" si="53"/>
        <v>-7</v>
      </c>
    </row>
    <row r="95">
      <c r="M95" s="1">
        <f>sum(M80:M92)</f>
        <v>50</v>
      </c>
      <c r="N95" s="1">
        <v>7.0</v>
      </c>
    </row>
    <row r="96">
      <c r="N96" s="312">
        <f>N95/M95</f>
        <v>0.14</v>
      </c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46036.0</v>
      </c>
      <c r="J1" s="124"/>
      <c r="K1" s="125"/>
      <c r="L1" s="125"/>
      <c r="M1" s="126"/>
      <c r="N1" s="127"/>
      <c r="O1" s="126"/>
      <c r="P1" s="127"/>
      <c r="Q1" s="128">
        <f>R1</f>
        <v>20.78582314</v>
      </c>
      <c r="R1" s="129">
        <f>SUM(Q14+Q23+Q32+Q38+Q48+Q54+Q61)</f>
        <v>20.78582314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46035</v>
      </c>
      <c r="AE1" s="132"/>
      <c r="AF1" s="133"/>
      <c r="AG1" s="134">
        <f>I1</f>
        <v>46036</v>
      </c>
      <c r="AH1" s="135"/>
      <c r="AI1" s="136">
        <f>SUM(AD4,AG4)</f>
        <v>10780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2317.5</v>
      </c>
      <c r="AE3" s="160">
        <f>AE4/5</f>
        <v>4.365596842</v>
      </c>
      <c r="AF3" s="161"/>
      <c r="AG3" s="159">
        <f>AG4/4</f>
        <v>377.5</v>
      </c>
      <c r="AH3" s="160">
        <f>AH4/5</f>
        <v>0.4403798337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9270</v>
      </c>
      <c r="AE4" s="172">
        <f t="shared" si="1"/>
        <v>21.82798421</v>
      </c>
      <c r="AF4" s="135"/>
      <c r="AG4" s="171">
        <f t="shared" ref="AG4:AH4" si="2">SUM(AG7:AG63)</f>
        <v>1510</v>
      </c>
      <c r="AH4" s="160">
        <f t="shared" si="2"/>
        <v>2.201899168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BUTLER LAVANDA 4/1GL CS;</v>
      </c>
      <c r="C7" s="189" t="s">
        <v>2094</v>
      </c>
      <c r="D7" s="190">
        <v>336.0</v>
      </c>
      <c r="E7" s="191">
        <f>iferror(vlookup(C7,Source!$A$10:$O$1488,2,0),"-")</f>
        <v>167601</v>
      </c>
      <c r="F7" s="191" t="str">
        <f>iferror(vlookup(C7,Source!$A$10:$O$1488,12,0),"-")</f>
        <v>BUTLER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1410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714504</v>
      </c>
      <c r="N7" s="191">
        <f>iferror(vlookup(C7,Source!$A$10:$O$1488,15,0),"-")</f>
        <v>713102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1.905590062</v>
      </c>
      <c r="R7" s="131"/>
      <c r="S7" s="131"/>
      <c r="T7" s="131"/>
      <c r="U7" s="196">
        <f>IF(Q7=0,14,SUM(5)+SUM(Q7))</f>
        <v>6.905590062</v>
      </c>
      <c r="V7" s="197" t="str">
        <f>IFERROR(VLOOKUP(E7,WIP!$A$1:$S$1478,6,0),"-")</f>
        <v>Specialty Clnr</v>
      </c>
      <c r="W7" s="197" t="str">
        <f>IFERROR(VLOOKUP(E7,WIP!$A$1:$M$1478,12,0),"-")</f>
        <v>Purple</v>
      </c>
      <c r="X7" s="197" t="str">
        <f>IFERROR(VLOOKUP(E7,WIP!$A$1:$M$1478,13,0),"-")</f>
        <v>Lavender</v>
      </c>
      <c r="Y7" s="197">
        <f t="shared" ref="Y7:Y60" si="8">E7</f>
        <v>167601</v>
      </c>
      <c r="Z7" s="197" t="str">
        <f>IFERROR(VLOOKUP(E7,WIP!$A$1:$K$1478,2,0),"-")</f>
        <v>FINEZA BULK</v>
      </c>
      <c r="AA7" s="197">
        <f>IFERROR(VLOOKUP(C7,Pack!$A$5:$G$1997,3,FALSE),"-")</f>
        <v>9877</v>
      </c>
      <c r="AB7" s="197">
        <f>IFERROR(VLOOKUP(E7,WIP!$A$1:$K$1478,11,0),"-")</f>
        <v>461.9512195</v>
      </c>
      <c r="AC7" s="198" t="str">
        <f>IFERROR(VLOOKUP(E7,WIP!$A$1:$K$1478,7,0),"-")</f>
        <v>-</v>
      </c>
      <c r="AD7" s="172">
        <f t="shared" ref="AD7:AD22" si="9">IF(U7&lt;13,J7,0)</f>
        <v>1410</v>
      </c>
      <c r="AE7" s="172">
        <f t="shared" ref="AE7:AE61" si="10">IFERROR(AD7/AB7,"-")</f>
        <v>3.052270327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SYM FINEZA ALL PURPOSE ;4/1CS</v>
      </c>
      <c r="C8" s="304" t="s">
        <v>2100</v>
      </c>
      <c r="D8" s="314">
        <v>96.0</v>
      </c>
      <c r="E8" s="191">
        <f>iferror(vlookup(C8,Source!$A$10:$O$1488,2,0),"-")</f>
        <v>167601</v>
      </c>
      <c r="F8" s="191" t="str">
        <f>iferror(vlookup(C8,Source!$A$10:$O$1488,12,0),"-")</f>
        <v>SERENADE</v>
      </c>
      <c r="G8" s="192" t="str">
        <f t="shared" si="3"/>
        <v>BOX LABEL</v>
      </c>
      <c r="H8" s="191" t="str">
        <f>iferror(vlookup(C8,Source!$A$10:$O$1488,11,0),"-")</f>
        <v>B</v>
      </c>
      <c r="I8" s="191">
        <f>iferror(vlookup(C8,Source!$A$10:$O$1488,7,0),"-")</f>
        <v>0</v>
      </c>
      <c r="J8" s="192">
        <f>IFERROR(_xlfn.FLOOR.MATH(VLOOKUP(C8, Conversion!$A$1:$G$1483,7,0)*D8*1.05,10),"-")</f>
        <v>400</v>
      </c>
      <c r="K8" s="191">
        <f t="shared" si="4"/>
        <v>0</v>
      </c>
      <c r="L8" s="243">
        <f t="shared" si="5"/>
        <v>96</v>
      </c>
      <c r="M8" s="191">
        <f>iferror(vlookup(C8,Source!$A$10:$O$1488,14,0),"-")</f>
        <v>714302</v>
      </c>
      <c r="N8" s="191" t="str">
        <f>iferror(vlookup(C8,Source!$A$10:$O$1488,15,0),"-")</f>
        <v/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0.5444543035</v>
      </c>
      <c r="R8" s="131"/>
      <c r="S8" s="131"/>
      <c r="T8" s="131"/>
      <c r="U8" s="196">
        <f t="shared" ref="U8:U13" si="13">SUM(0.5,Q8)+SUM(U7)</f>
        <v>7.950044366</v>
      </c>
      <c r="V8" s="197" t="str">
        <f>IFERROR(VLOOKUP(E8,WIP!$A$1:$S$1478,6,0),"-")</f>
        <v>Specialty Clnr</v>
      </c>
      <c r="W8" s="197" t="str">
        <f>IFERROR(VLOOKUP(E8,WIP!$A$1:$M$1478,12,0),"-")</f>
        <v>Purple</v>
      </c>
      <c r="X8" s="197" t="str">
        <f>IFERROR(VLOOKUP(E8,WIP!$A$1:$M$1478,13,0),"-")</f>
        <v>Lavender</v>
      </c>
      <c r="Y8" s="197">
        <f t="shared" si="8"/>
        <v>167601</v>
      </c>
      <c r="Z8" s="197" t="str">
        <f>IFERROR(VLOOKUP(E8,WIP!$A$1:$K$1478,2,0),"-")</f>
        <v>FINEZA BULK</v>
      </c>
      <c r="AA8" s="197">
        <f>IFERROR(VLOOKUP(C8,Pack!$A$5:$G$1997,3,FALSE),"-")</f>
        <v>9877</v>
      </c>
      <c r="AB8" s="197">
        <f>IFERROR(VLOOKUP(E8,WIP!$A$1:$K$1478,11,0),"-")</f>
        <v>461.9512195</v>
      </c>
      <c r="AC8" s="198" t="str">
        <f>IFERROR(VLOOKUP(E8,WIP!$A$1:$K$1478,7,0),"-")</f>
        <v>-</v>
      </c>
      <c r="AD8" s="172">
        <f t="shared" si="9"/>
        <v>400</v>
      </c>
      <c r="AE8" s="172">
        <f t="shared" si="10"/>
        <v>0.8658922915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4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8.450044366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CITRA CIDE 4/1 CASE;</v>
      </c>
      <c r="C10" s="204">
        <v>145404.0</v>
      </c>
      <c r="D10" s="203">
        <v>576.0</v>
      </c>
      <c r="E10" s="191">
        <f>iferror(vlookup(C10,Source!$A$10:$O$1488,2,0),"-")</f>
        <v>145401</v>
      </c>
      <c r="F10" s="191" t="str">
        <f>iferror(vlookup(C10,Source!$A$10:$O$1488,12,0),"-")</f>
        <v>MTX</v>
      </c>
      <c r="G10" s="192" t="str">
        <f t="shared" si="3"/>
        <v>-</v>
      </c>
      <c r="H10" s="191">
        <f>iferror(vlookup(C10,Source!$A$10:$O$1488,11,0),"-")</f>
        <v>0</v>
      </c>
      <c r="I10" s="191">
        <f>iferror(vlookup(C10,Source!$A$10:$O$1488,7,0),"-")</f>
        <v>0</v>
      </c>
      <c r="J10" s="192">
        <f>IFERROR(_xlfn.FLOOR.MATH(VLOOKUP(C10, Conversion!$A$1:$G$1483,7,0)*D10*1.05,10),"-")</f>
        <v>2410</v>
      </c>
      <c r="K10" s="191">
        <f t="shared" si="4"/>
        <v>0</v>
      </c>
      <c r="L10" s="191">
        <f t="shared" si="5"/>
        <v>0</v>
      </c>
      <c r="M10" s="191">
        <f>iferror(vlookup(C10,Source!$A$10:$O$1488,14,0),"-")</f>
        <v>712102</v>
      </c>
      <c r="N10" s="191">
        <f>iferror(vlookup(C10,Source!$A$10:$O$1488,15,0),"-")</f>
        <v>710202</v>
      </c>
      <c r="O10" s="193">
        <f>iferror(vlookup(C10,Source!$A$10:$O$1488,5,0),0)</f>
        <v>1352.4</v>
      </c>
      <c r="P10" s="194">
        <f t="shared" si="6"/>
        <v>176.3233377</v>
      </c>
      <c r="Q10" s="195">
        <f t="shared" si="7"/>
        <v>3.266725821</v>
      </c>
      <c r="R10" s="131"/>
      <c r="S10" s="131"/>
      <c r="T10" s="131"/>
      <c r="U10" s="196">
        <f t="shared" si="13"/>
        <v>12.21677019</v>
      </c>
      <c r="V10" s="197" t="str">
        <f>IFERROR(VLOOKUP(E10,WIP!$A$1:$S$1478,6,0),"-")</f>
        <v>Disinfectant</v>
      </c>
      <c r="W10" s="197" t="str">
        <f>IFERROR(VLOOKUP(E10,WIP!$A$1:$M$1478,12,0),"-")</f>
        <v>Yellow</v>
      </c>
      <c r="X10" s="197" t="str">
        <f>IFERROR(VLOOKUP(E10,WIP!$A$1:$M$1478,13,0),"-")</f>
        <v>Lemon</v>
      </c>
      <c r="Y10" s="197">
        <f t="shared" si="8"/>
        <v>145401</v>
      </c>
      <c r="Z10" s="197" t="str">
        <f>IFERROR(VLOOKUP(E10,WIP!$A$1:$K$1478,2,0),"-")</f>
        <v>CITRA CIDE BULK</v>
      </c>
      <c r="AA10" s="197">
        <f>IFERROR(VLOOKUP(C10,Pack!$A$5:$G$1997,3,FALSE),"-")</f>
        <v>9919</v>
      </c>
      <c r="AB10" s="197">
        <f>IFERROR(VLOOKUP(E10,WIP!$A$1:$K$1478,11,0),"-")</f>
        <v>407.6190476</v>
      </c>
      <c r="AC10" s="198" t="str">
        <f>IFERROR(VLOOKUP(E10,WIP!$A$1:$K$1478,7,0),"-")</f>
        <v>* EPA *</v>
      </c>
      <c r="AD10" s="172">
        <f t="shared" si="9"/>
        <v>2410</v>
      </c>
      <c r="AE10" s="172">
        <f t="shared" si="10"/>
        <v>5.912383178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12.71677019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13.21677019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13.71677019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5.716770186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18.28322981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JR GLASS CLNR W/AMMONIA 12/1CS</v>
      </c>
      <c r="C26" s="204" t="s">
        <v>2153</v>
      </c>
      <c r="D26" s="245">
        <v>144.0</v>
      </c>
      <c r="E26" s="242">
        <f>iferror(vlookup(C26,Source!$A$10:$O$1488,2,0),"-")</f>
        <v>179201</v>
      </c>
      <c r="F26" s="242" t="str">
        <f>iferror(vlookup(C26,Source!$A$10:$O$1488,12,0),"-")</f>
        <v>JUST RIGHT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450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712101</v>
      </c>
      <c r="N26" s="191">
        <f>iferror(vlookup(C26,Source!$A$10:$O$1488,15,0),"-")</f>
        <v>714103</v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2.127272727</v>
      </c>
      <c r="R26" s="131"/>
      <c r="S26" s="131"/>
      <c r="T26" s="131"/>
      <c r="U26" s="241">
        <f t="shared" ref="U26:U31" si="26">SUM(0.5,Q26)+SUM(U25)</f>
        <v>16.62727273</v>
      </c>
      <c r="V26" s="197" t="str">
        <f>IFERROR(VLOOKUP(E26,WIP!$A$1:$S$1478,6,0),"-")</f>
        <v>GLASS CLNR</v>
      </c>
      <c r="W26" s="197" t="str">
        <f>IFERROR(VLOOKUP(E26,WIP!$A$1:$M$1478,12,0),"-")</f>
        <v>Blue</v>
      </c>
      <c r="X26" s="197" t="str">
        <f>IFERROR(VLOOKUP(E26,WIP!$A$1:$M$1478,13,0),"-")</f>
        <v>Ammonia</v>
      </c>
      <c r="Y26" s="197">
        <f t="shared" si="8"/>
        <v>179201</v>
      </c>
      <c r="Z26" s="197" t="str">
        <f>IFERROR(VLOOKUP(E26,WIP!$A$1:$K$1478,2,0),"-")</f>
        <v>SEE THRU GLASS CLNR</v>
      </c>
      <c r="AA26" s="197">
        <f>IFERROR(VLOOKUP(C26,Pack!$A$5:$G$1997,3,FALSE),"-")</f>
        <v>9902</v>
      </c>
      <c r="AB26" s="197">
        <f>IFERROR(VLOOKUP(E26,WIP!$A$1:$K$1478,11,0),"-")</f>
        <v>419.2307692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450</v>
      </c>
      <c r="AH26" s="172">
        <f t="shared" si="12"/>
        <v>1.073394495</v>
      </c>
      <c r="AI26" s="132"/>
      <c r="AJ26" s="132"/>
    </row>
    <row r="27">
      <c r="A27" s="199" t="s">
        <v>58</v>
      </c>
      <c r="B27" s="188" t="str">
        <f>iferror(vlookup(C27,Source!$A$10:$O$1488,3,0),"-")</f>
        <v>FIRST STREET GLASS CLNR;WITH AMONIA 12/1QT CS</v>
      </c>
      <c r="C27" s="189" t="s">
        <v>2151</v>
      </c>
      <c r="D27" s="245">
        <f>48*4</f>
        <v>192</v>
      </c>
      <c r="E27" s="242">
        <f>iferror(vlookup(C27,Source!$A$10:$O$1488,2,0),"-")</f>
        <v>106101</v>
      </c>
      <c r="F27" s="242" t="str">
        <f>iferror(vlookup(C27,Source!$A$10:$O$1488,12,0),"-")</f>
        <v>SMART&amp;F</v>
      </c>
      <c r="G27" s="192" t="str">
        <f t="shared" si="21"/>
        <v>-</v>
      </c>
      <c r="H27" s="191">
        <f>iferror(vlookup(C27,Source!$A$10:$O$1488,11,0),"-")</f>
        <v>0</v>
      </c>
      <c r="I27" s="191">
        <f>iferror(vlookup(C27,Source!$A$10:$O$1488,7,0),"-")</f>
        <v>0</v>
      </c>
      <c r="J27" s="192">
        <f>IFERROR(_xlfn.FLOOR.MATH(VLOOKUP(C27, Conversion!$A$1:$G$1483,7,0)*D27*1.05,10),"-")</f>
        <v>600</v>
      </c>
      <c r="K27" s="191">
        <f t="shared" si="22"/>
        <v>0</v>
      </c>
      <c r="L27" s="191">
        <f t="shared" si="23"/>
        <v>0</v>
      </c>
      <c r="M27" s="191">
        <f>iferror(vlookup(C27,Source!$A$10:$O$1488,14,0),"-")</f>
        <v>200232</v>
      </c>
      <c r="N27" s="191">
        <f>iferror(vlookup(C27,Source!$A$10:$O$1488,15,0),"-")</f>
        <v>714601</v>
      </c>
      <c r="O27" s="193">
        <f>iferror(vlookup(C27,Source!$A$10:$O$1488,5,0),0)</f>
        <v>440</v>
      </c>
      <c r="P27" s="194">
        <f t="shared" si="24"/>
        <v>67.69230769</v>
      </c>
      <c r="Q27" s="195">
        <f t="shared" si="25"/>
        <v>2.836363636</v>
      </c>
      <c r="R27" s="131"/>
      <c r="S27" s="131"/>
      <c r="T27" s="131"/>
      <c r="U27" s="241">
        <f t="shared" si="26"/>
        <v>19.96363636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>
        <f t="shared" si="8"/>
        <v>106101</v>
      </c>
      <c r="Z27" s="197" t="str">
        <f>IFERROR(VLOOKUP(E27,WIP!$A$1:$K$1478,2,0),"-")</f>
        <v>-</v>
      </c>
      <c r="AA27" s="197">
        <f>IFERROR(VLOOKUP(C27,Pack!$A$5:$G$1997,3,FALSE),"-")</f>
        <v>9902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>
        <f t="shared" si="11"/>
        <v>600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20.46363636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20.96363636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21.46363636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21.96363636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4.963636364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19.03636364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LEMON ALL PURPOSE CLEANR;4/160 OZ CS</v>
      </c>
      <c r="C41" s="258" t="s">
        <v>762</v>
      </c>
      <c r="D41" s="259">
        <v>240.0</v>
      </c>
      <c r="E41" s="235">
        <f>iferror(vlookup(C41,Source!$A$10:$O$1488,2,0),"-")</f>
        <v>167701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1260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200167</v>
      </c>
      <c r="N41" s="239">
        <f>iferror(vlookup(C41,Source!$A$10:$O$1488,15,0),"-")</f>
        <v>714102</v>
      </c>
      <c r="O41" s="193">
        <f>iferror(vlookup(C41,Source!$A$10:$O$1488,5,0),0)</f>
        <v>843.15</v>
      </c>
      <c r="P41" s="194">
        <f t="shared" ref="P41:P47" si="37">if(O41&gt;1,O41/6.5,"-")</f>
        <v>129.7153846</v>
      </c>
      <c r="Q41" s="240">
        <f t="shared" ref="Q41:Q47" si="38">if(O41&gt;0,D41/O41*6.5,0)</f>
        <v>1.85020459</v>
      </c>
      <c r="R41" s="131"/>
      <c r="S41" s="131"/>
      <c r="T41" s="131"/>
      <c r="U41" s="241">
        <f>IF(Q41=0,14,SUM(5)+SUM(Q41))</f>
        <v>6.85020459</v>
      </c>
      <c r="V41" s="197" t="str">
        <f>IFERROR(VLOOKUP(E41,WIP!$A$1:$S$1478,6,0),"-")</f>
        <v>Specialty Clnr</v>
      </c>
      <c r="W41" s="197" t="str">
        <f>IFERROR(VLOOKUP(E41,WIP!$A$1:$M$1478,12,0),"-")</f>
        <v>Yellow</v>
      </c>
      <c r="X41" s="197" t="str">
        <f>IFERROR(VLOOKUP(E41,WIP!$A$1:$M$1478,13,0),"-")</f>
        <v>Lemon</v>
      </c>
      <c r="Y41" s="197">
        <f t="shared" si="8"/>
        <v>167701</v>
      </c>
      <c r="Z41" s="197" t="str">
        <f>IFERROR(VLOOKUP(E41,WIP!$A$1:$K$1478,2,0),"-")</f>
        <v>FS LEMON ALL PURPOSE BULK</v>
      </c>
      <c r="AA41" s="197">
        <f>IFERROR(VLOOKUP(C41,Pack!$A$5:$G$1997,3,FALSE),"-")</f>
        <v>9892</v>
      </c>
      <c r="AB41" s="197">
        <f>IFERROR(VLOOKUP(E41,WIP!$A$1:$K$1478,11,0),"-")</f>
        <v>552.75</v>
      </c>
      <c r="AC41" s="198" t="str">
        <f>IFERROR(VLOOKUP(E41,WIP!$A$1:$K$1478,7,0),"-")</f>
        <v>-</v>
      </c>
      <c r="AD41" s="172">
        <f t="shared" si="27"/>
        <v>1260</v>
      </c>
      <c r="AE41" s="172">
        <f t="shared" si="10"/>
        <v>2.279511533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JUST RIGHT ORANGE ALL;PURPOSE CLNR 160OZ 4/1CS</v>
      </c>
      <c r="C42" s="258" t="s">
        <v>766</v>
      </c>
      <c r="D42" s="259">
        <v>288.0</v>
      </c>
      <c r="E42" s="242">
        <f>iferror(vlookup(C42,Source!$A$10:$O$1488,2,0),"-")</f>
        <v>168401</v>
      </c>
      <c r="F42" s="242" t="str">
        <f>iferror(vlookup(C42,Source!$A$10:$O$1488,12,0),"-")</f>
        <v>MTX</v>
      </c>
      <c r="G42" s="192" t="str">
        <f t="shared" si="34"/>
        <v>-</v>
      </c>
      <c r="H42" s="191">
        <f>iferror(vlookup(C42,Source!$A$10:$O$1488,11,0),"-")</f>
        <v>0</v>
      </c>
      <c r="I42" s="191">
        <f>iferror(vlookup(C42,Source!$A$10:$O$1488,7,0),"-")</f>
        <v>0</v>
      </c>
      <c r="J42" s="192">
        <f>IFERROR(_xlfn.FLOOR.MATH(VLOOKUP(C42, Conversion!$A$1:$G$1483,7,0)*D42*1.05,10),"-")</f>
        <v>1510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712607</v>
      </c>
      <c r="N42" s="191">
        <f>iferror(vlookup(C42,Source!$A$10:$O$1488,15,0),"-")</f>
        <v>714105</v>
      </c>
      <c r="O42" s="193">
        <f>iferror(vlookup(C42,Source!$A$10:$O$1488,5,0),0)</f>
        <v>843.15</v>
      </c>
      <c r="P42" s="194">
        <f t="shared" si="37"/>
        <v>129.7153846</v>
      </c>
      <c r="Q42" s="195">
        <f t="shared" si="38"/>
        <v>2.220245508</v>
      </c>
      <c r="R42" s="131"/>
      <c r="S42" s="131"/>
      <c r="T42" s="131"/>
      <c r="U42" s="241">
        <f t="shared" ref="U42:U47" si="39">SUM(0.5,Q42)+SUM(U41)</f>
        <v>9.570450098</v>
      </c>
      <c r="V42" s="197" t="str">
        <f>IFERROR(VLOOKUP(E42,WIP!$A$1:$S$1478,6,0),"-")</f>
        <v>Specialty Clnr</v>
      </c>
      <c r="W42" s="197" t="str">
        <f>IFERROR(VLOOKUP(E42,WIP!$A$1:$M$1478,12,0),"-")</f>
        <v>Orange</v>
      </c>
      <c r="X42" s="197" t="str">
        <f>IFERROR(VLOOKUP(E42,WIP!$A$1:$M$1478,13,0),"-")</f>
        <v>Citrus</v>
      </c>
      <c r="Y42" s="197">
        <f t="shared" si="8"/>
        <v>168401</v>
      </c>
      <c r="Z42" s="197" t="str">
        <f>IFERROR(VLOOKUP(E42,WIP!$A$1:$K$1478,2,0),"-")</f>
        <v>FS ORANGE APC BULK</v>
      </c>
      <c r="AA42" s="197">
        <f>IFERROR(VLOOKUP(C42,Pack!$A$5:$G$1997,3,FALSE),"-")</f>
        <v>9892</v>
      </c>
      <c r="AB42" s="197">
        <f>IFERROR(VLOOKUP(E42,WIP!$A$1:$K$1478,11,0),"-")</f>
        <v>315.8536585</v>
      </c>
      <c r="AC42" s="198" t="str">
        <f>IFERROR(VLOOKUP(E42,WIP!$A$1:$K$1478,7,0),"-")</f>
        <v>-</v>
      </c>
      <c r="AD42" s="172">
        <f t="shared" si="27"/>
        <v>1510</v>
      </c>
      <c r="AE42" s="172">
        <f t="shared" si="10"/>
        <v>4.780694981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ALL PURPOSE CLEANER/;DEGREASER 160OZ 4/1CS</v>
      </c>
      <c r="C43" s="192" t="s">
        <v>756</v>
      </c>
      <c r="D43" s="192">
        <v>240.0</v>
      </c>
      <c r="E43" s="242">
        <f>iferror(vlookup(C43,Source!$A$10:$O$1488,2,0),"-")</f>
        <v>167601</v>
      </c>
      <c r="F43" s="242" t="str">
        <f>iferror(vlookup(C43,Source!$A$10:$O$1488,12,0),"-")</f>
        <v>MTX</v>
      </c>
      <c r="G43" s="192" t="str">
        <f t="shared" si="34"/>
        <v>-</v>
      </c>
      <c r="H43" s="191">
        <f>iferror(vlookup(C43,Source!$A$10:$O$1488,11,0),"-")</f>
        <v>0</v>
      </c>
      <c r="I43" s="191">
        <f>iferror(vlookup(C43,Source!$A$10:$O$1488,7,0),"-")</f>
        <v>0</v>
      </c>
      <c r="J43" s="192">
        <f>IFERROR(_xlfn.FLOOR.MATH(VLOOKUP(C43, Conversion!$A$1:$G$1483,7,0)*D43*1.05,10),"-")</f>
        <v>1260</v>
      </c>
      <c r="K43" s="191">
        <f t="shared" si="35"/>
        <v>0</v>
      </c>
      <c r="L43" s="191">
        <f t="shared" si="36"/>
        <v>0</v>
      </c>
      <c r="M43" s="191">
        <f>iferror(vlookup(C43,Source!$A$10:$O$1488,14,0),"-")</f>
        <v>200147</v>
      </c>
      <c r="N43" s="191">
        <f>iferror(vlookup(C43,Source!$A$10:$O$1488,15,0),"-")</f>
        <v>714102</v>
      </c>
      <c r="O43" s="193">
        <f>iferror(vlookup(C43,Source!$A$10:$O$1488,5,0),0)</f>
        <v>843.15</v>
      </c>
      <c r="P43" s="194">
        <f t="shared" si="37"/>
        <v>129.7153846</v>
      </c>
      <c r="Q43" s="195">
        <f t="shared" si="38"/>
        <v>1.85020459</v>
      </c>
      <c r="R43" s="131"/>
      <c r="S43" s="131"/>
      <c r="T43" s="131"/>
      <c r="U43" s="241">
        <f t="shared" si="39"/>
        <v>11.92065469</v>
      </c>
      <c r="V43" s="197" t="str">
        <f>IFERROR(VLOOKUP(E43,WIP!$A$1:$S$1478,6,0),"-")</f>
        <v>Specialty Clnr</v>
      </c>
      <c r="W43" s="197" t="str">
        <f>IFERROR(VLOOKUP(E43,WIP!$A$1:$M$1478,12,0),"-")</f>
        <v>Purple</v>
      </c>
      <c r="X43" s="197" t="str">
        <f>IFERROR(VLOOKUP(E43,WIP!$A$1:$M$1478,13,0),"-")</f>
        <v>Lavender</v>
      </c>
      <c r="Y43" s="197">
        <f t="shared" si="8"/>
        <v>167601</v>
      </c>
      <c r="Z43" s="197" t="str">
        <f>IFERROR(VLOOKUP(E43,WIP!$A$1:$K$1478,2,0),"-")</f>
        <v>FINEZA BULK</v>
      </c>
      <c r="AA43" s="197">
        <f>IFERROR(VLOOKUP(C43,Pack!$A$5:$G$1997,3,FALSE),"-")</f>
        <v>9892</v>
      </c>
      <c r="AB43" s="197">
        <f>IFERROR(VLOOKUP(E43,WIP!$A$1:$K$1478,11,0),"-")</f>
        <v>461.9512195</v>
      </c>
      <c r="AC43" s="198" t="str">
        <f>IFERROR(VLOOKUP(E43,WIP!$A$1:$K$1478,7,0),"-")</f>
        <v>-</v>
      </c>
      <c r="AD43" s="172">
        <f t="shared" si="27"/>
        <v>1260</v>
      </c>
      <c r="AE43" s="172">
        <f t="shared" si="10"/>
        <v>2.727560718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12.42065469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12.92065469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13.42065469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13.92065469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5.920654688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18.07934531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CITRA-CIDE 55 GAL DR;</v>
      </c>
      <c r="C57" s="268">
        <v>145455.0</v>
      </c>
      <c r="D57" s="259">
        <v>8.0</v>
      </c>
      <c r="E57" s="242">
        <f>iferror(vlookup(C57,Source!$A$10:$O$1488,2,0),"-")</f>
        <v>145401</v>
      </c>
      <c r="F57" s="242" t="str">
        <f>iferror(vlookup(C57,Source!$A$10:$O$1488,12,0),"-")</f>
        <v>MTX</v>
      </c>
      <c r="G57" s="269" t="str">
        <f t="shared" ref="G57:G60" si="47">IF(H57="B","BOX LABEL",+IF(AND(H57="I"),"IN HOUSE",+IF(AND(H57="S"),"SPECIAL",+IF(AND(H57="BP"),"BUG FREE",+IF(AND(H57="A"),"Pre Labeled","-")))))</f>
        <v>IN HOUSE</v>
      </c>
      <c r="H57" s="242" t="str">
        <f>iferror(vlookup(C57,Source!$A$10:$O$1488,11,0),"-")</f>
        <v>I</v>
      </c>
      <c r="I57" s="242">
        <f>iferror(vlookup(C57,Source!$A$10:$O$1488,7,0),"-")</f>
        <v>0</v>
      </c>
      <c r="J57" s="192">
        <f>IFERROR(_xlfn.FLOOR.MATH(VLOOKUP(C57, Conversion!$A$1:$G$1483,7,0)*D57*1.05,10),"-")</f>
        <v>460</v>
      </c>
      <c r="K57" s="242">
        <f t="shared" ref="K57:K60" si="48">if(G57="in house",D57*4,+if(G57="bottle label",D57*4,+if(or(G57="bottle"),G57*4,0)))</f>
        <v>32</v>
      </c>
      <c r="L57" s="242">
        <f t="shared" ref="L57:L60" si="49">if(G57="box label",D57,+IF(or(G57="in house"),D57,+if(or(G57="special"),D57,0)))</f>
        <v>8</v>
      </c>
      <c r="M57" s="242" t="str">
        <f>iferror(vlookup(C57,Source!$A$10:$O$1488,14,0),"-")</f>
        <v/>
      </c>
      <c r="N57" s="242" t="str">
        <f>iferror(vlookup(C57,Source!$A$10:$O$1488,15,0),"-")</f>
        <v/>
      </c>
      <c r="O57" s="193">
        <f>iferror(vlookup(C57,Source!$A$10:$O$1488,5,0),0)</f>
        <v>42</v>
      </c>
      <c r="P57" s="194">
        <f t="shared" ref="P57:P58" si="50">if(O57&gt;1,O57/6.5,"-")</f>
        <v>6.461538462</v>
      </c>
      <c r="Q57" s="195">
        <f t="shared" ref="Q57:Q58" si="51">if(O57&gt;0,D57/O57*6.5,0)</f>
        <v>1.238095238</v>
      </c>
      <c r="R57" s="131"/>
      <c r="S57" s="131"/>
      <c r="T57" s="131"/>
      <c r="U57" s="196">
        <f>SUM(Q57+14)</f>
        <v>15.23809524</v>
      </c>
      <c r="V57" s="197" t="str">
        <f>IFERROR(VLOOKUP(E57,WIP!$A$1:$S$1478,6,0),"-")</f>
        <v>Disinfectant</v>
      </c>
      <c r="W57" s="197" t="str">
        <f>IFERROR(VLOOKUP(E57,WIP!$A$1:$M$1478,12,0),"-")</f>
        <v>Yellow</v>
      </c>
      <c r="X57" s="197" t="str">
        <f>IFERROR(VLOOKUP(E57,WIP!$A$1:$M$1478,13,0),"-")</f>
        <v>Lemon</v>
      </c>
      <c r="Y57" s="197">
        <f t="shared" si="8"/>
        <v>145401</v>
      </c>
      <c r="Z57" s="197" t="str">
        <f>IFERROR(VLOOKUP(E57,WIP!$A$1:$K$1478,2,0),"-")</f>
        <v>CITRA CIDE BULK</v>
      </c>
      <c r="AA57" s="197">
        <f>IFERROR(VLOOKUP(C57,Pack!$A$5:$G$1997,3,FALSE),"-")</f>
        <v>97010</v>
      </c>
      <c r="AB57" s="197">
        <f>IFERROR(VLOOKUP(E57,WIP!$A$1:$K$1478,11,0),"-")</f>
        <v>407.6190476</v>
      </c>
      <c r="AC57" s="198" t="str">
        <f>IFERROR(VLOOKUP(E57,WIP!$A$1:$K$1478,7,0),"-")</f>
        <v>* EPA *</v>
      </c>
      <c r="AD57" s="172">
        <f t="shared" si="40"/>
        <v>0</v>
      </c>
      <c r="AE57" s="172">
        <f t="shared" si="10"/>
        <v>0</v>
      </c>
      <c r="AF57" s="145"/>
      <c r="AG57" s="172">
        <f t="shared" si="11"/>
        <v>460</v>
      </c>
      <c r="AH57" s="172">
        <f t="shared" si="12"/>
        <v>1.128504673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59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15.23809524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15.23809524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15.23809524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4568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1.238095238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46036.0</v>
      </c>
      <c r="J1" s="124"/>
      <c r="K1" s="125"/>
      <c r="L1" s="125"/>
      <c r="M1" s="126"/>
      <c r="N1" s="127"/>
      <c r="O1" s="126"/>
      <c r="P1" s="127"/>
      <c r="Q1" s="128">
        <f>R1</f>
        <v>13.36534645</v>
      </c>
      <c r="R1" s="129">
        <f>SUM(Q14+Q23+Q32+Q38+Q48+Q54+Q61)</f>
        <v>13.36534645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46035</v>
      </c>
      <c r="AE1" s="132"/>
      <c r="AF1" s="133"/>
      <c r="AG1" s="134">
        <f>I1</f>
        <v>46036</v>
      </c>
      <c r="AH1" s="135"/>
      <c r="AI1" s="136">
        <f>SUM(AD4,AG4)</f>
        <v>10810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2702.5</v>
      </c>
      <c r="AE3" s="160">
        <f>AE4/5</f>
        <v>5.118538829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10810</v>
      </c>
      <c r="AE4" s="172">
        <f t="shared" si="1"/>
        <v>25.59269414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SIMPLY VALUE BLUE DISH;DETERGENT 4/1GL CS</v>
      </c>
      <c r="C7" s="189" t="s">
        <v>2461</v>
      </c>
      <c r="D7" s="190">
        <v>576.0</v>
      </c>
      <c r="E7" s="191">
        <f>iferror(vlookup(C7,Source!$A$10:$O$1488,2,0),"-")</f>
        <v>185501</v>
      </c>
      <c r="F7" s="191" t="str">
        <f>iferror(vlookup(C7,Source!$A$10:$O$1488,12,0),"-")</f>
        <v>SMART&amp;F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2410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711900</v>
      </c>
      <c r="N7" s="191">
        <f>iferror(vlookup(C7,Source!$A$10:$O$1488,15,0),"-")</f>
        <v>714601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3.266725821</v>
      </c>
      <c r="R7" s="131"/>
      <c r="S7" s="131"/>
      <c r="T7" s="131"/>
      <c r="U7" s="196">
        <f>IF(Q7=0,14,SUM(5)+SUM(Q7))</f>
        <v>8.266725821</v>
      </c>
      <c r="V7" s="197" t="str">
        <f>IFERROR(VLOOKUP(E7,WIP!$A$1:$S$1478,6,0),"-")</f>
        <v>Dish Soap</v>
      </c>
      <c r="W7" s="197" t="str">
        <f>IFERROR(VLOOKUP(E7,WIP!$A$1:$M$1478,12,0),"-")</f>
        <v>Blue</v>
      </c>
      <c r="X7" s="197" t="str">
        <f>IFERROR(VLOOKUP(E7,WIP!$A$1:$M$1478,13,0),"-")</f>
        <v>Lemon</v>
      </c>
      <c r="Y7" s="197">
        <f t="shared" ref="Y7:Y60" si="8">E7</f>
        <v>185501</v>
      </c>
      <c r="Z7" s="197" t="str">
        <f>IFERROR(VLOOKUP(E7,WIP!$A$1:$K$1478,2,0),"-")</f>
        <v>SV. BLUE DISH DET. BULK</v>
      </c>
      <c r="AA7" s="197">
        <f>IFERROR(VLOOKUP(C7,Pack!$A$5:$G$1997,3,FALSE),"-")</f>
        <v>9877</v>
      </c>
      <c r="AB7" s="197">
        <f>IFERROR(VLOOKUP(E7,WIP!$A$1:$K$1478,11,0),"-")</f>
        <v>609.5454545</v>
      </c>
      <c r="AC7" s="198" t="str">
        <f>IFERROR(VLOOKUP(E7,WIP!$A$1:$K$1478,7,0),"-")</f>
        <v>Min 900gl</v>
      </c>
      <c r="AD7" s="172">
        <f t="shared" ref="AD7:AD22" si="9">IF(U7&lt;13,J7,0)</f>
        <v>2410</v>
      </c>
      <c r="AE7" s="172">
        <f t="shared" ref="AE7:AE61" si="10">IFERROR(AD7/AB7,"-")</f>
        <v>3.953765847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JUST RIGHT EASY BLUE;DISH DETERGENT 4/1GL CS</v>
      </c>
      <c r="C8" s="189" t="s">
        <v>2459</v>
      </c>
      <c r="D8" s="245">
        <v>576.0</v>
      </c>
      <c r="E8" s="191">
        <f>iferror(vlookup(C8,Source!$A$10:$O$1488,2,0),"-")</f>
        <v>185501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>
        <f>iferror(vlookup(C8,Source!$A$10:$O$1488,7,0),"-")</f>
        <v>0</v>
      </c>
      <c r="J8" s="192">
        <f>IFERROR(_xlfn.FLOOR.MATH(VLOOKUP(C8, Conversion!$A$1:$G$1483,7,0)*D8*1.05,10),"-")</f>
        <v>2410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711900</v>
      </c>
      <c r="N8" s="191">
        <f>iferror(vlookup(C8,Source!$A$10:$O$1488,15,0),"-")</f>
        <v>711900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3.266725821</v>
      </c>
      <c r="R8" s="131"/>
      <c r="S8" s="131"/>
      <c r="T8" s="131"/>
      <c r="U8" s="196">
        <f t="shared" ref="U8:U13" si="13">SUM(0.5,Q8)+SUM(U7)</f>
        <v>12.03345164</v>
      </c>
      <c r="V8" s="197" t="str">
        <f>IFERROR(VLOOKUP(E8,WIP!$A$1:$S$1478,6,0),"-")</f>
        <v>Dish Soap</v>
      </c>
      <c r="W8" s="197" t="str">
        <f>IFERROR(VLOOKUP(E8,WIP!$A$1:$M$1478,12,0),"-")</f>
        <v>Blue</v>
      </c>
      <c r="X8" s="197" t="str">
        <f>IFERROR(VLOOKUP(E8,WIP!$A$1:$M$1478,13,0),"-")</f>
        <v>Lemon</v>
      </c>
      <c r="Y8" s="197">
        <f t="shared" si="8"/>
        <v>185501</v>
      </c>
      <c r="Z8" s="197" t="str">
        <f>IFERROR(VLOOKUP(E8,WIP!$A$1:$K$1478,2,0),"-")</f>
        <v>SV. BLUE DISH DET. BULK</v>
      </c>
      <c r="AA8" s="197">
        <f>IFERROR(VLOOKUP(C8,Pack!$A$5:$G$1997,3,FALSE),"-")</f>
        <v>9877</v>
      </c>
      <c r="AB8" s="197">
        <f>IFERROR(VLOOKUP(E8,WIP!$A$1:$K$1478,11,0),"-")</f>
        <v>609.5454545</v>
      </c>
      <c r="AC8" s="198" t="str">
        <f>IFERROR(VLOOKUP(E8,WIP!$A$1:$K$1478,7,0),"-")</f>
        <v>Min 900gl</v>
      </c>
      <c r="AD8" s="172">
        <f t="shared" si="9"/>
        <v>2410</v>
      </c>
      <c r="AE8" s="172">
        <f t="shared" si="10"/>
        <v>3.953765847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12.53345164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13.03345164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13.53345164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14.03345164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14.53345164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6.533451642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17.46654836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HYDRO ACTION BOWL;CLEANER 4/1 9 1/2% BOWL</v>
      </c>
      <c r="C17" s="233">
        <v>145204.0</v>
      </c>
      <c r="D17" s="234">
        <v>96.0</v>
      </c>
      <c r="E17" s="235">
        <f>iferror(vlookup(C17,Source!$A$10:$O$1488,2,0),"-")</f>
        <v>145201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SPECIAL</v>
      </c>
      <c r="H17" s="237" t="str">
        <f>iferror(vlookup(C17,Source!$A$10:$O$1488,11,0),"-")</f>
        <v>S</v>
      </c>
      <c r="I17" s="237" t="str">
        <f>iferror(vlookup(C17,Source!$A$10:$O$1488,7,0),"-")</f>
        <v>LIMITED Q.</v>
      </c>
      <c r="J17" s="192">
        <f>IFERROR(_xlfn.FLOOR.MATH(VLOOKUP(C17, Conversion!$A$1:$G$1483,7,0)*D17*1.05,10),"-")</f>
        <v>400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96</v>
      </c>
      <c r="M17" s="237">
        <f>iferror(vlookup(C17,Source!$A$10:$O$1488,14,0),"-")</f>
        <v>712609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0.4614019521</v>
      </c>
      <c r="R17" s="131"/>
      <c r="S17" s="131"/>
      <c r="T17" s="131"/>
      <c r="U17" s="241">
        <f>IF(Q17=0,14,SUM(5)+SUM(Q17))</f>
        <v>5.461401952</v>
      </c>
      <c r="V17" s="197" t="str">
        <f>IFERROR(VLOOKUP(E17,WIP!$A$1:$S$1478,6,0),"-")</f>
        <v>Bowl Clnr</v>
      </c>
      <c r="W17" s="197" t="str">
        <f>IFERROR(VLOOKUP(E17,WIP!$A$1:$M$1478,12,0),"-")</f>
        <v>Pink Brw</v>
      </c>
      <c r="X17" s="197" t="str">
        <f>IFERROR(VLOOKUP(E17,WIP!$A$1:$M$1478,13,0),"-")</f>
        <v>Mint</v>
      </c>
      <c r="Y17" s="197">
        <f t="shared" si="8"/>
        <v>145201</v>
      </c>
      <c r="Z17" s="197" t="str">
        <f>IFERROR(VLOOKUP(E17,WIP!$A$1:$K$1478,2,0),"-")</f>
        <v>HYDRO ACTION BOWL CLNR</v>
      </c>
      <c r="AA17" s="197" t="str">
        <f>IFERROR(VLOOKUP(C17,Pack!$A$5:$G$1997,3,FALSE),"-")</f>
        <v>9919-LQ</v>
      </c>
      <c r="AB17" s="197">
        <f>IFERROR(VLOOKUP(E17,WIP!$A$1:$K$1478,11,0),"-")</f>
        <v>124.3333333</v>
      </c>
      <c r="AC17" s="198" t="str">
        <f>IFERROR(VLOOKUP(E17,WIP!$A$1:$K$1478,7,0),"-")</f>
        <v>-</v>
      </c>
      <c r="AD17" s="172">
        <f t="shared" si="9"/>
        <v>400</v>
      </c>
      <c r="AE17" s="172">
        <f t="shared" si="10"/>
        <v>3.217158178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SAFER C. HEAVY CLNR/;4/CS</v>
      </c>
      <c r="C18" s="192">
        <v>182904.0</v>
      </c>
      <c r="D18" s="234">
        <v>96.0</v>
      </c>
      <c r="E18" s="242">
        <f>iferror(vlookup(C18,Source!$A$10:$O$1488,2,0),"-")</f>
        <v>182901</v>
      </c>
      <c r="F18" s="242" t="str">
        <f>iferror(vlookup(C18,Source!$A$10:$O$1488,12,0),"-")</f>
        <v>MTX</v>
      </c>
      <c r="G18" s="192" t="str">
        <f t="shared" si="14"/>
        <v>SPECIAL</v>
      </c>
      <c r="H18" s="191" t="str">
        <f>iferror(vlookup(C18,Source!$A$10:$O$1488,11,0),"-")</f>
        <v>S</v>
      </c>
      <c r="I18" s="191">
        <f>iferror(vlookup(C18,Source!$A$10:$O$1488,7,0),"-")</f>
        <v>0</v>
      </c>
      <c r="J18" s="192">
        <f>IFERROR(_xlfn.FLOOR.MATH(VLOOKUP(C18, Conversion!$A$1:$G$1483,7,0)*D18*1.05,10),"-")</f>
        <v>400</v>
      </c>
      <c r="K18" s="191">
        <f t="shared" si="15"/>
        <v>0</v>
      </c>
      <c r="L18" s="243">
        <f t="shared" si="16"/>
        <v>96</v>
      </c>
      <c r="M18" s="191">
        <f>iferror(vlookup(C18,Source!$A$10:$O$1488,14,0),"-")</f>
        <v>712503</v>
      </c>
      <c r="N18" s="191" t="str">
        <f>iferror(vlookup(C18,Source!$A$10:$O$1488,15,0),"-")</f>
        <v/>
      </c>
      <c r="O18" s="193">
        <f>iferror(vlookup(C18,Source!$A$10:$O$1488,5,0),0)</f>
        <v>1352.4</v>
      </c>
      <c r="P18" s="194">
        <f t="shared" si="17"/>
        <v>208.0615385</v>
      </c>
      <c r="Q18" s="195">
        <f t="shared" si="18"/>
        <v>0.4614019521</v>
      </c>
      <c r="R18" s="131"/>
      <c r="S18" s="131"/>
      <c r="T18" s="131"/>
      <c r="U18" s="241">
        <f t="shared" ref="U18:U23" si="19">SUM(0.5,Q18)+SUM(U17)</f>
        <v>6.422803904</v>
      </c>
      <c r="V18" s="197" t="str">
        <f>IFERROR(VLOOKUP(E18,WIP!$A$1:$S$1478,6,0),"-")</f>
        <v>Degreaser</v>
      </c>
      <c r="W18" s="197" t="str">
        <f>IFERROR(VLOOKUP(E18,WIP!$A$1:$M$1478,12,0),"-")</f>
        <v>Clear</v>
      </c>
      <c r="X18" s="197" t="str">
        <f>IFERROR(VLOOKUP(E18,WIP!$A$1:$M$1478,13,0),"-")</f>
        <v>No Fragrance</v>
      </c>
      <c r="Y18" s="197">
        <f t="shared" si="8"/>
        <v>182901</v>
      </c>
      <c r="Z18" s="197" t="str">
        <f>IFERROR(VLOOKUP(E18,WIP!$A$1:$K$1478,2,0),"-")</f>
        <v>SAFER C. CLNR / DGSR</v>
      </c>
      <c r="AA18" s="197">
        <f>IFERROR(VLOOKUP(C18,Pack!$A$5:$G$1997,3,FALSE),"-")</f>
        <v>9919</v>
      </c>
      <c r="AB18" s="197">
        <f>IFERROR(VLOOKUP(E18,WIP!$A$1:$K$1478,11,0),"-")</f>
        <v>127.3913043</v>
      </c>
      <c r="AC18" s="198" t="str">
        <f>IFERROR(VLOOKUP(E18,WIP!$A$1:$K$1478,7,0),"-")</f>
        <v>-</v>
      </c>
      <c r="AD18" s="172">
        <f t="shared" si="9"/>
        <v>400</v>
      </c>
      <c r="AE18" s="172">
        <f t="shared" si="10"/>
        <v>3.139931742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6.922803904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7.422803904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7.922803904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8.422803904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0.9228039042</v>
      </c>
      <c r="R23" s="131"/>
      <c r="S23" s="131"/>
      <c r="T23" s="131"/>
      <c r="U23" s="241">
        <f t="shared" si="19"/>
        <v>9.845607808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23.0771961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COSTCO LEMON DISH</v>
      </c>
      <c r="C41" s="258">
        <v>1810102.0</v>
      </c>
      <c r="D41" s="259">
        <v>1980.0</v>
      </c>
      <c r="E41" s="235">
        <f>iferror(vlookup(C41,Source!$A$10:$O$1488,2,0),"-")</f>
        <v>181001</v>
      </c>
      <c r="F41" s="235" t="str">
        <f>iferror(vlookup(C41,Source!$A$10:$O$1488,12,0),"-")</f>
        <v>COSTCO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/>
      </c>
      <c r="J41" s="192">
        <f>IFERROR(_xlfn.FLOOR.MATH(VLOOKUP(C41, Conversion!$A$1:$G$1483,7,0)*D41*1.05,10),"-")</f>
        <v>5190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200212</v>
      </c>
      <c r="N41" s="239" t="str">
        <f>iferror(vlookup(C41,Source!$A$10:$O$1488,15,0),"-")</f>
        <v/>
      </c>
      <c r="O41" s="193">
        <f>iferror(vlookup(C41,Source!$A$10:$O$1488,5,0),0)</f>
        <v>2178</v>
      </c>
      <c r="P41" s="194">
        <f t="shared" ref="P41:P47" si="37">if(O41&gt;1,O41/6.5,"-")</f>
        <v>335.0769231</v>
      </c>
      <c r="Q41" s="240">
        <f t="shared" ref="Q41:Q47" si="38">if(O41&gt;0,D41/O41*6.5,0)</f>
        <v>5.909090909</v>
      </c>
      <c r="R41" s="131"/>
      <c r="S41" s="131"/>
      <c r="T41" s="131"/>
      <c r="U41" s="241">
        <f>IF(Q41=0,14,SUM(5)+SUM(Q41))</f>
        <v>10.90909091</v>
      </c>
      <c r="V41" s="197" t="str">
        <f>IFERROR(VLOOKUP(E41,WIP!$A$1:$S$1478,6,0),"-")</f>
        <v>Dish Soap</v>
      </c>
      <c r="W41" s="197" t="str">
        <f>IFERROR(VLOOKUP(E41,WIP!$A$1:$M$1478,12,0),"-")</f>
        <v>Yellow</v>
      </c>
      <c r="X41" s="197" t="str">
        <f>IFERROR(VLOOKUP(E41,WIP!$A$1:$M$1478,13,0),"-")</f>
        <v>Lemon</v>
      </c>
      <c r="Y41" s="197">
        <f t="shared" si="8"/>
        <v>181001</v>
      </c>
      <c r="Z41" s="197" t="str">
        <f>IFERROR(VLOOKUP(E41,WIP!$A$1:$K$1478,2,0),"-")</f>
        <v>LEMON LIQUID DISH SOAP BULK</v>
      </c>
      <c r="AA41" s="197">
        <f>IFERROR(VLOOKUP(C41,Pack!$A$5:$G$1997,3,FALSE),"-")</f>
        <v>9890</v>
      </c>
      <c r="AB41" s="197">
        <f>IFERROR(VLOOKUP(E41,WIP!$A$1:$K$1478,11,0),"-")</f>
        <v>458.1538462</v>
      </c>
      <c r="AC41" s="198" t="str">
        <f>IFERROR(VLOOKUP(E41,WIP!$A$1:$K$1478,7,0),"-")</f>
        <v>Min 900gl</v>
      </c>
      <c r="AD41" s="172">
        <f t="shared" si="27"/>
        <v>5190</v>
      </c>
      <c r="AE41" s="172">
        <f t="shared" si="10"/>
        <v>11.32807253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11.40909091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11.90909091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12.40909091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12.90909091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13.40909091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13.90909091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5.909090909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18.09090909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3324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46037.0</v>
      </c>
      <c r="J1" s="124"/>
      <c r="K1" s="125"/>
      <c r="L1" s="125"/>
      <c r="M1" s="126"/>
      <c r="N1" s="127"/>
      <c r="O1" s="126"/>
      <c r="P1" s="127"/>
      <c r="Q1" s="128">
        <f>R1</f>
        <v>18.89471055</v>
      </c>
      <c r="R1" s="129">
        <f>SUM(Q14+Q23+Q32+Q38+Q48+Q54+Q61)</f>
        <v>18.89471055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46036</v>
      </c>
      <c r="AE1" s="132"/>
      <c r="AF1" s="133"/>
      <c r="AG1" s="134">
        <f>I1</f>
        <v>46037</v>
      </c>
      <c r="AH1" s="135"/>
      <c r="AI1" s="136">
        <f>SUM(AD4,AG4)</f>
        <v>9390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2002.5</v>
      </c>
      <c r="AE3" s="160">
        <f>AE4/5</f>
        <v>2.845539879</v>
      </c>
      <c r="AF3" s="161"/>
      <c r="AG3" s="159">
        <f>AG4/4</f>
        <v>345</v>
      </c>
      <c r="AH3" s="160">
        <f>AH4/5</f>
        <v>0.5847457627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8010</v>
      </c>
      <c r="AE4" s="172">
        <f t="shared" si="1"/>
        <v>14.2276994</v>
      </c>
      <c r="AF4" s="135"/>
      <c r="AG4" s="171">
        <f t="shared" ref="AG4:AH4" si="2">SUM(AG7:AG63)</f>
        <v>1380</v>
      </c>
      <c r="AH4" s="160">
        <f t="shared" si="2"/>
        <v>2.923728814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PINK SKIN CLEANSER S.P.;4/1 CS</v>
      </c>
      <c r="C7" s="189" t="s">
        <v>1108</v>
      </c>
      <c r="D7" s="190">
        <v>144.0</v>
      </c>
      <c r="E7" s="191">
        <f>iferror(vlookup(C7,Source!$A$10:$O$1488,2,0),"-")</f>
        <v>117112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600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712401</v>
      </c>
      <c r="N7" s="191">
        <f>iferror(vlookup(C7,Source!$A$10:$O$1488,15,0),"-")</f>
        <v>714105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0.8166814552</v>
      </c>
      <c r="R7" s="131"/>
      <c r="S7" s="131"/>
      <c r="T7" s="131"/>
      <c r="U7" s="196">
        <f>IF(Q7=0,14,SUM(5)+SUM(Q7))</f>
        <v>5.816681455</v>
      </c>
      <c r="V7" s="197" t="str">
        <f>IFERROR(VLOOKUP(E7,WIP!$A$1:$S$1478,6,0),"-")</f>
        <v>Liq Hnd Soap</v>
      </c>
      <c r="W7" s="197" t="str">
        <f>IFERROR(VLOOKUP(E7,WIP!$A$1:$M$1478,12,0),"-")</f>
        <v>Light Pink</v>
      </c>
      <c r="X7" s="197" t="str">
        <f>IFERROR(VLOOKUP(E7,WIP!$A$1:$M$1478,13,0),"-")</f>
        <v>Almond</v>
      </c>
      <c r="Y7" s="197">
        <f t="shared" ref="Y7:Y60" si="8">E7</f>
        <v>117112</v>
      </c>
      <c r="Z7" s="197" t="str">
        <f>IFERROR(VLOOKUP(E7,WIP!$A$1:$K$1478,2,0),"-")</f>
        <v>SUPER VALUE HAND SOAP</v>
      </c>
      <c r="AA7" s="197">
        <f>IFERROR(VLOOKUP(C7,Pack!$A$5:$G$1997,3,FALSE),"-")</f>
        <v>9919</v>
      </c>
      <c r="AB7" s="197">
        <f>IFERROR(VLOOKUP(E7,WIP!$A$1:$K$1478,11,0),"-")</f>
        <v>286.4102564</v>
      </c>
      <c r="AC7" s="198" t="str">
        <f>IFERROR(VLOOKUP(E7,WIP!$A$1:$K$1478,7,0),"-")</f>
        <v>Min 900gl</v>
      </c>
      <c r="AD7" s="172">
        <f t="shared" ref="AD7:AD22" si="9">IF(U7&lt;13,J7,0)</f>
        <v>600</v>
      </c>
      <c r="AE7" s="172">
        <f t="shared" ref="AE7:AE61" si="10">IFERROR(AD7/AB7,"-")</f>
        <v>2.094897046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SM LEMONCELLO SOAP 4/1</v>
      </c>
      <c r="C8" s="189" t="s">
        <v>82</v>
      </c>
      <c r="D8" s="245">
        <v>144.0</v>
      </c>
      <c r="E8" s="191">
        <f>iferror(vlookup(C8,Source!$A$10:$O$1488,2,0),"-")</f>
        <v>102301</v>
      </c>
      <c r="F8" s="191" t="str">
        <f>iferror(vlookup(C8,Source!$A$10:$O$1488,12,0),"-")</f>
        <v>SERENADE</v>
      </c>
      <c r="G8" s="192" t="str">
        <f t="shared" si="3"/>
        <v>BOX LABEL</v>
      </c>
      <c r="H8" s="191" t="str">
        <f>iferror(vlookup(C8,Source!$A$10:$O$1488,11,0),"-")</f>
        <v>B</v>
      </c>
      <c r="I8" s="191">
        <f>iferror(vlookup(C8,Source!$A$10:$O$1488,7,0),"-")</f>
        <v>0</v>
      </c>
      <c r="J8" s="192">
        <f>IFERROR(_xlfn.FLOOR.MATH(VLOOKUP(C8, Conversion!$A$1:$G$1483,7,0)*D8*1.05,10),"-")</f>
        <v>600</v>
      </c>
      <c r="K8" s="191">
        <f t="shared" si="4"/>
        <v>0</v>
      </c>
      <c r="L8" s="243">
        <f t="shared" si="5"/>
        <v>144</v>
      </c>
      <c r="M8" s="191">
        <f>iferror(vlookup(C8,Source!$A$10:$O$1488,14,0),"-")</f>
        <v>714302</v>
      </c>
      <c r="N8" s="191" t="str">
        <f>iferror(vlookup(C8,Source!$A$10:$O$1488,15,0),"-")</f>
        <v/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0.8166814552</v>
      </c>
      <c r="R8" s="131"/>
      <c r="S8" s="131"/>
      <c r="T8" s="131"/>
      <c r="U8" s="196">
        <f t="shared" ref="U8:U13" si="13">SUM(0.5,Q8)+SUM(U7)</f>
        <v>7.13336291</v>
      </c>
      <c r="V8" s="197" t="str">
        <f>IFERROR(VLOOKUP(E8,WIP!$A$1:$S$1478,6,0),"-")</f>
        <v>Soap</v>
      </c>
      <c r="W8" s="197" t="str">
        <f>IFERROR(VLOOKUP(E8,WIP!$A$1:$M$1478,12,0),"-")</f>
        <v>Clear</v>
      </c>
      <c r="X8" s="197" t="str">
        <f>IFERROR(VLOOKUP(E8,WIP!$A$1:$M$1478,13,0),"-")</f>
        <v>Tuscan Blood Orange</v>
      </c>
      <c r="Y8" s="197">
        <f t="shared" si="8"/>
        <v>102301</v>
      </c>
      <c r="Z8" s="197" t="str">
        <f>IFERROR(VLOOKUP(E8,WIP!$A$1:$K$1478,2,0),"-")</f>
        <v>LEMON GRASS HAND SOAP</v>
      </c>
      <c r="AA8" s="197">
        <f>IFERROR(VLOOKUP(C8,Pack!$A$5:$G$1997,3,FALSE),"-")</f>
        <v>9919</v>
      </c>
      <c r="AB8" s="197">
        <f>IFERROR(VLOOKUP(E8,WIP!$A$1:$K$1478,11,0),"-")</f>
        <v>266.6666667</v>
      </c>
      <c r="AC8" s="198" t="str">
        <f>IFERROR(VLOOKUP(E8,WIP!$A$1:$K$1478,7,0),"-")</f>
        <v>Base Needed</v>
      </c>
      <c r="AD8" s="172">
        <f t="shared" si="9"/>
        <v>600</v>
      </c>
      <c r="AE8" s="172">
        <f t="shared" si="10"/>
        <v>2.25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SERENADE HD KITCHEN DEGREASER 4/1 CS</v>
      </c>
      <c r="C9" s="204" t="s">
        <v>63</v>
      </c>
      <c r="D9" s="203">
        <v>144.0</v>
      </c>
      <c r="E9" s="191">
        <f>iferror(vlookup(C9,Source!$A$10:$O$1488,2,0),"-")</f>
        <v>105701</v>
      </c>
      <c r="F9" s="191" t="str">
        <f>iferror(vlookup(C9,Source!$A$10:$O$1488,12,0),"-")</f>
        <v>SERENADE</v>
      </c>
      <c r="G9" s="192" t="str">
        <f t="shared" si="3"/>
        <v>BOX LABEL</v>
      </c>
      <c r="H9" s="191" t="str">
        <f>iferror(vlookup(C9,Source!$A$10:$O$1488,11,0),"-")</f>
        <v>B</v>
      </c>
      <c r="I9" s="191" t="str">
        <f>iferror(vlookup(C9,Source!$A$10:$O$1488,7,0),"-")</f>
        <v>LIMITED Q.</v>
      </c>
      <c r="J9" s="192">
        <f>IFERROR(_xlfn.FLOOR.MATH(VLOOKUP(C9, Conversion!$A$1:$G$1483,7,0)*D9*1.05,10),"-")</f>
        <v>600</v>
      </c>
      <c r="K9" s="191">
        <f t="shared" si="4"/>
        <v>0</v>
      </c>
      <c r="L9" s="243">
        <f t="shared" si="5"/>
        <v>144</v>
      </c>
      <c r="M9" s="191">
        <f>iferror(vlookup(C9,Source!$A$10:$O$1488,14,0),"-")</f>
        <v>714308</v>
      </c>
      <c r="N9" s="191" t="str">
        <f>iferror(vlookup(C9,Source!$A$10:$O$1488,15,0),"-")</f>
        <v/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0.8166814552</v>
      </c>
      <c r="R9" s="131"/>
      <c r="S9" s="131"/>
      <c r="T9" s="131"/>
      <c r="U9" s="196">
        <f t="shared" si="13"/>
        <v>8.450044366</v>
      </c>
      <c r="V9" s="197" t="str">
        <f>IFERROR(VLOOKUP(E9,WIP!$A$1:$S$1478,6,0),"-")</f>
        <v>Liq Degreaser</v>
      </c>
      <c r="W9" s="197" t="str">
        <f>IFERROR(VLOOKUP(E9,WIP!$A$1:$M$1478,12,0),"-")</f>
        <v>Clear</v>
      </c>
      <c r="X9" s="197" t="str">
        <f>IFERROR(VLOOKUP(E9,WIP!$A$1:$M$1478,13,0),"-")</f>
        <v>No Fragrance</v>
      </c>
      <c r="Y9" s="197">
        <f t="shared" si="8"/>
        <v>105701</v>
      </c>
      <c r="Z9" s="197" t="str">
        <f>IFERROR(VLOOKUP(E9,WIP!$A$1:$K$1478,2,0),"-")</f>
        <v>SUPER JET KLEEN CLEAR</v>
      </c>
      <c r="AA9" s="197" t="str">
        <f>IFERROR(VLOOKUP(C9,Pack!$A$5:$G$1997,3,FALSE),"-")</f>
        <v>9919-LQ</v>
      </c>
      <c r="AB9" s="197">
        <f>IFERROR(VLOOKUP(E9,WIP!$A$1:$K$1478,11,0),"-")</f>
        <v>300</v>
      </c>
      <c r="AC9" s="198" t="str">
        <f>IFERROR(VLOOKUP(E9,WIP!$A$1:$K$1478,7,0),"-")</f>
        <v/>
      </c>
      <c r="AD9" s="172">
        <f t="shared" si="9"/>
        <v>600</v>
      </c>
      <c r="AE9" s="172">
        <f t="shared" si="10"/>
        <v>2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SIMPLY VALUE PINK BOUQET;POT &amp; PAN 4/1GL CS</v>
      </c>
      <c r="C10" s="204" t="s">
        <v>2559</v>
      </c>
      <c r="D10" s="203">
        <v>192.0</v>
      </c>
      <c r="E10" s="191">
        <f>iferror(vlookup(C10,Source!$A$10:$O$1488,2,0),"-")</f>
        <v>184901</v>
      </c>
      <c r="F10" s="191" t="str">
        <f>iferror(vlookup(C10,Source!$A$10:$O$1488,12,0),"-")</f>
        <v>SMART&amp;F</v>
      </c>
      <c r="G10" s="192" t="str">
        <f t="shared" si="3"/>
        <v>-</v>
      </c>
      <c r="H10" s="191">
        <f>iferror(vlookup(C10,Source!$A$10:$O$1488,11,0),"-")</f>
        <v>0</v>
      </c>
      <c r="I10" s="191" t="str">
        <f>iferror(vlookup(C10,Source!$A$10:$O$1488,7,0),"-")</f>
        <v/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/>
      </c>
      <c r="N10" s="191" t="str">
        <f>iferror(vlookup(C10,Source!$A$10:$O$1488,15,0),"-")</f>
        <v/>
      </c>
      <c r="O10" s="193">
        <f>iferror(vlookup(C10,Source!$A$10:$O$1488,5,0),0)</f>
        <v>1352.4</v>
      </c>
      <c r="P10" s="194">
        <f t="shared" si="6"/>
        <v>176.3233377</v>
      </c>
      <c r="Q10" s="195">
        <f t="shared" si="7"/>
        <v>1.088908607</v>
      </c>
      <c r="R10" s="131"/>
      <c r="S10" s="131"/>
      <c r="T10" s="131"/>
      <c r="U10" s="196">
        <f t="shared" si="13"/>
        <v>10.03895297</v>
      </c>
      <c r="V10" s="197" t="str">
        <f>IFERROR(VLOOKUP(E10,WIP!$A$1:$S$1478,6,0),"-")</f>
        <v>Dish Soap</v>
      </c>
      <c r="W10" s="197" t="str">
        <f>IFERROR(VLOOKUP(E10,WIP!$A$1:$M$1478,12,0),"-")</f>
        <v>Pink Opaque</v>
      </c>
      <c r="X10" s="197" t="str">
        <f>IFERROR(VLOOKUP(E10,WIP!$A$1:$M$1478,13,0),"-")</f>
        <v>Almond</v>
      </c>
      <c r="Y10" s="197">
        <f t="shared" si="8"/>
        <v>184901</v>
      </c>
      <c r="Z10" s="197" t="str">
        <f>IFERROR(VLOOKUP(E10,WIP!$A$1:$K$1478,2,0),"-")</f>
        <v>P.L. CONC PINK DISH SOAP BULK</v>
      </c>
      <c r="AA10" s="197">
        <f>IFERROR(VLOOKUP(C10,Pack!$A$5:$G$1997,3,FALSE),"-")</f>
        <v>9919</v>
      </c>
      <c r="AB10" s="197">
        <f>IFERROR(VLOOKUP(E10,WIP!$A$1:$K$1478,11,0),"-")</f>
        <v>275</v>
      </c>
      <c r="AC10" s="198" t="str">
        <f>IFERROR(VLOOKUP(E10,WIP!$A$1:$K$1478,7,0),"-")</f>
        <v>Min 900gl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10.53895297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11.03895297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11.53895297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3.538952972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20.46104703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SATELLITE CLEANER DEGREASER;12/1QT CS</v>
      </c>
      <c r="C26" s="204" t="s">
        <v>495</v>
      </c>
      <c r="D26" s="245">
        <v>440.0</v>
      </c>
      <c r="E26" s="242">
        <f>iferror(vlookup(C26,Source!$A$10:$O$1488,2,0),"-")</f>
        <v>161501</v>
      </c>
      <c r="F26" s="242" t="str">
        <f>iferror(vlookup(C26,Source!$A$10:$O$1488,12,0),"-")</f>
        <v>SATELLITE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 t="str">
        <f>iferror(vlookup(C26,Source!$A$10:$O$1488,7,0),"-")</f>
        <v>LIMITED Q.</v>
      </c>
      <c r="J26" s="192">
        <f>IFERROR(_xlfn.FLOOR.MATH(VLOOKUP(C26, Conversion!$A$1:$G$1483,7,0)*D26*1.05,10),"-")</f>
        <v>1380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200352</v>
      </c>
      <c r="N26" s="191">
        <f>iferror(vlookup(C26,Source!$A$10:$O$1488,15,0),"-")</f>
        <v>714508</v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6.5</v>
      </c>
      <c r="R26" s="131"/>
      <c r="S26" s="131"/>
      <c r="T26" s="131"/>
      <c r="U26" s="241">
        <f t="shared" ref="U26:U31" si="26">SUM(0.5,Q26)+SUM(U25)</f>
        <v>21</v>
      </c>
      <c r="V26" s="197" t="str">
        <f>IFERROR(VLOOKUP(E26,WIP!$A$1:$S$1478,6,0),"-")</f>
        <v>Liq Degreaser</v>
      </c>
      <c r="W26" s="197" t="str">
        <f>IFERROR(VLOOKUP(E26,WIP!$A$1:$M$1478,12,0),"-")</f>
        <v>Green Light</v>
      </c>
      <c r="X26" s="197" t="str">
        <f>IFERROR(VLOOKUP(E26,WIP!$A$1:$M$1478,13,0),"-")</f>
        <v>No Fragrance</v>
      </c>
      <c r="Y26" s="197">
        <f t="shared" si="8"/>
        <v>161501</v>
      </c>
      <c r="Z26" s="197" t="str">
        <f>IFERROR(VLOOKUP(E26,WIP!$A$1:$K$1478,2,0),"-")</f>
        <v>SUPER JET KLEEN</v>
      </c>
      <c r="AA26" s="197">
        <f>IFERROR(VLOOKUP(C26,Pack!$A$5:$G$1997,3,FALSE),"-")</f>
        <v>98680</v>
      </c>
      <c r="AB26" s="197">
        <f>IFERROR(VLOOKUP(E26,WIP!$A$1:$K$1478,11,0),"-")</f>
        <v>472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1380</v>
      </c>
      <c r="AH26" s="172">
        <f t="shared" si="12"/>
        <v>2.923728814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21.5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22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22.5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23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23.5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6.5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17.5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COSTCO RINSE FLOOR</v>
      </c>
      <c r="C41" s="258">
        <v>1045102.0</v>
      </c>
      <c r="D41" s="259">
        <v>1980.0</v>
      </c>
      <c r="E41" s="235">
        <f>iferror(vlookup(C41,Source!$A$10:$O$1488,2,0),"-")</f>
        <v>104501</v>
      </c>
      <c r="F41" s="235" t="str">
        <f>iferror(vlookup(C41,Source!$A$10:$O$1488,12,0),"-")</f>
        <v>COSTCO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/>
      </c>
      <c r="J41" s="192">
        <f>IFERROR(_xlfn.FLOOR.MATH(VLOOKUP(C41, Conversion!$A$1:$G$1483,7,0)*D41*1.05,10),"-")</f>
        <v>5190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200211</v>
      </c>
      <c r="N41" s="239" t="str">
        <f>iferror(vlookup(C41,Source!$A$10:$O$1488,15,0),"-")</f>
        <v/>
      </c>
      <c r="O41" s="193">
        <f>iferror(vlookup(C41,Source!$A$10:$O$1488,5,0),0)</f>
        <v>2178</v>
      </c>
      <c r="P41" s="194">
        <f t="shared" ref="P41:P47" si="37">if(O41&gt;1,O41/6.5,"-")</f>
        <v>335.0769231</v>
      </c>
      <c r="Q41" s="240">
        <f t="shared" ref="Q41:Q47" si="38">if(O41&gt;0,D41/O41*6.5,0)</f>
        <v>5.909090909</v>
      </c>
      <c r="R41" s="131"/>
      <c r="S41" s="131"/>
      <c r="T41" s="131"/>
      <c r="U41" s="241">
        <f>IF(Q41=0,14,SUM(5)+SUM(Q41))</f>
        <v>10.90909091</v>
      </c>
      <c r="V41" s="197" t="str">
        <f>IFERROR(VLOOKUP(E41,WIP!$A$1:$S$1478,6,0),"-")</f>
        <v>Floor Cleaner</v>
      </c>
      <c r="W41" s="197" t="str">
        <f>IFERROR(VLOOKUP(E41,WIP!$A$1:$M$1478,12,0),"-")</f>
        <v>Yellow</v>
      </c>
      <c r="X41" s="197" t="str">
        <f>IFERROR(VLOOKUP(E41,WIP!$A$1:$M$1478,13,0),"-")</f>
        <v>Lemon</v>
      </c>
      <c r="Y41" s="197">
        <f t="shared" si="8"/>
        <v>104501</v>
      </c>
      <c r="Z41" s="197" t="str">
        <f>IFERROR(VLOOKUP(E41,WIP!$A$1:$K$1478,2,0),"-")</f>
        <v>RINSE FREE NEUTRAL PH FLOOR CLEANER</v>
      </c>
      <c r="AA41" s="197">
        <f>IFERROR(VLOOKUP(C41,Pack!$A$5:$G$1997,3,FALSE),"-")</f>
        <v>9890</v>
      </c>
      <c r="AB41" s="197">
        <f>IFERROR(VLOOKUP(E41,WIP!$A$1:$K$1478,11,0),"-")</f>
        <v>914.8387097</v>
      </c>
      <c r="AC41" s="198" t="str">
        <f>IFERROR(VLOOKUP(E41,WIP!$A$1:$K$1478,7,0),"-")</f>
        <v>-</v>
      </c>
      <c r="AD41" s="172">
        <f t="shared" si="27"/>
        <v>5190</v>
      </c>
      <c r="AE41" s="172">
        <f t="shared" si="10"/>
        <v>5.673131171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11.40909091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11.90909091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12.40909091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12.90909091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13.40909091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13.90909091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5.909090909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18.09090909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5492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46037.0</v>
      </c>
      <c r="J1" s="124"/>
      <c r="K1" s="125"/>
      <c r="L1" s="125"/>
      <c r="M1" s="126"/>
      <c r="N1" s="127"/>
      <c r="O1" s="126"/>
      <c r="P1" s="127"/>
      <c r="Q1" s="128">
        <f>R1</f>
        <v>10.54329677</v>
      </c>
      <c r="R1" s="129">
        <f>SUM(Q14+Q23+Q32+Q38+Q48+Q54+Q61)</f>
        <v>10.54329677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46036</v>
      </c>
      <c r="AE1" s="132"/>
      <c r="AF1" s="133"/>
      <c r="AG1" s="134">
        <f>I1</f>
        <v>46037</v>
      </c>
      <c r="AH1" s="135"/>
      <c r="AI1" s="136">
        <f>SUM(AD4,AG4)</f>
        <v>7070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1597.5</v>
      </c>
      <c r="AE3" s="160">
        <f>AE4/5</f>
        <v>4.281372079</v>
      </c>
      <c r="AF3" s="161"/>
      <c r="AG3" s="159">
        <f>AG4/4</f>
        <v>170</v>
      </c>
      <c r="AH3" s="160">
        <f>AH4/5</f>
        <v>1.356802809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6390</v>
      </c>
      <c r="AE4" s="172">
        <f t="shared" si="1"/>
        <v>21.40686039</v>
      </c>
      <c r="AF4" s="135"/>
      <c r="AG4" s="171">
        <f t="shared" ref="AG4:AH4" si="2">SUM(AG7:AG63)</f>
        <v>680</v>
      </c>
      <c r="AH4" s="160">
        <f t="shared" si="2"/>
        <v>6.784014043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APPLE ORCHARD 4/1 CS;</v>
      </c>
      <c r="C17" s="315">
        <v>156004.0</v>
      </c>
      <c r="D17" s="316">
        <v>96.0</v>
      </c>
      <c r="E17" s="235">
        <f>iferror(vlookup(C17,Source!$A$10:$O$1488,2,0),"-")</f>
        <v>156001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SPECIAL</v>
      </c>
      <c r="H17" s="237" t="str">
        <f>iferror(vlookup(C17,Source!$A$10:$O$1488,11,0),"-")</f>
        <v>S</v>
      </c>
      <c r="I17" s="237">
        <f>iferror(vlookup(C17,Source!$A$10:$O$1488,7,0),"-")</f>
        <v>0</v>
      </c>
      <c r="J17" s="192">
        <f>IFERROR(_xlfn.FLOOR.MATH(VLOOKUP(C17, Conversion!$A$1:$G$1483,7,0)*D17*1.05,10),"-")</f>
        <v>400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96</v>
      </c>
      <c r="M17" s="237">
        <f>iferror(vlookup(C17,Source!$A$10:$O$1488,14,0),"-")</f>
        <v>712304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0.4614019521</v>
      </c>
      <c r="R17" s="131"/>
      <c r="S17" s="131"/>
      <c r="T17" s="131"/>
      <c r="U17" s="241">
        <f>IF(Q17=0,14,SUM(5)+SUM(Q17))</f>
        <v>5.461401952</v>
      </c>
      <c r="V17" s="197" t="str">
        <f>IFERROR(VLOOKUP(E17,WIP!$A$1:$S$1478,6,0),"-")</f>
        <v>Deodorant</v>
      </c>
      <c r="W17" s="197" t="str">
        <f>IFERROR(VLOOKUP(E17,WIP!$A$1:$M$1478,12,0),"-")</f>
        <v>Dark Green</v>
      </c>
      <c r="X17" s="197" t="str">
        <f>IFERROR(VLOOKUP(E17,WIP!$A$1:$M$1478,13,0),"-")</f>
        <v>Apple</v>
      </c>
      <c r="Y17" s="197">
        <f t="shared" si="8"/>
        <v>156001</v>
      </c>
      <c r="Z17" s="197" t="str">
        <f>IFERROR(VLOOKUP(E17,WIP!$A$1:$K$1478,2,0),"-")</f>
        <v>APPLE ORCHARD</v>
      </c>
      <c r="AA17" s="197">
        <f>IFERROR(VLOOKUP(C17,Pack!$A$5:$G$1997,3,FALSE),"-")</f>
        <v>9919</v>
      </c>
      <c r="AB17" s="197">
        <f>IFERROR(VLOOKUP(E17,WIP!$A$1:$K$1478,11,0),"-")</f>
        <v>57.61904762</v>
      </c>
      <c r="AC17" s="198" t="str">
        <f>IFERROR(VLOOKUP(E17,WIP!$A$1:$K$1478,7,0),"-")</f>
        <v>-</v>
      </c>
      <c r="AD17" s="172">
        <f t="shared" si="9"/>
        <v>400</v>
      </c>
      <c r="AE17" s="172">
        <f t="shared" si="10"/>
        <v>6.94214876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MR DIGESTER CARPET/U;4/1 CS</v>
      </c>
      <c r="C18" s="305">
        <v>156404.0</v>
      </c>
      <c r="D18" s="316">
        <v>96.0</v>
      </c>
      <c r="E18" s="242">
        <f>iferror(vlookup(C18,Source!$A$10:$O$1488,2,0),"-")</f>
        <v>156401</v>
      </c>
      <c r="F18" s="242" t="str">
        <f>iferror(vlookup(C18,Source!$A$10:$O$1488,12,0),"-")</f>
        <v>MTX</v>
      </c>
      <c r="G18" s="192" t="str">
        <f t="shared" si="14"/>
        <v>BOX LABEL</v>
      </c>
      <c r="H18" s="191" t="str">
        <f>iferror(vlookup(C18,Source!$A$10:$O$1488,11,0),"-")</f>
        <v>B</v>
      </c>
      <c r="I18" s="191">
        <f>iferror(vlookup(C18,Source!$A$10:$O$1488,7,0),"-")</f>
        <v>0</v>
      </c>
      <c r="J18" s="192">
        <f>IFERROR(_xlfn.FLOOR.MATH(VLOOKUP(C18, Conversion!$A$1:$G$1483,7,0)*D18*1.05,10),"-")</f>
        <v>400</v>
      </c>
      <c r="K18" s="191">
        <f t="shared" si="15"/>
        <v>0</v>
      </c>
      <c r="L18" s="243">
        <f t="shared" si="16"/>
        <v>96</v>
      </c>
      <c r="M18" s="191">
        <f>iferror(vlookup(C18,Source!$A$10:$O$1488,14,0),"-")</f>
        <v>712501</v>
      </c>
      <c r="N18" s="191" t="str">
        <f>iferror(vlookup(C18,Source!$A$10:$O$1488,15,0),"-")</f>
        <v/>
      </c>
      <c r="O18" s="193">
        <f>iferror(vlookup(C18,Source!$A$10:$O$1488,5,0),0)</f>
        <v>1352.4</v>
      </c>
      <c r="P18" s="194">
        <f t="shared" si="17"/>
        <v>208.0615385</v>
      </c>
      <c r="Q18" s="195">
        <f t="shared" si="18"/>
        <v>0.4614019521</v>
      </c>
      <c r="R18" s="131"/>
      <c r="S18" s="131"/>
      <c r="T18" s="131"/>
      <c r="U18" s="241">
        <f t="shared" ref="U18:U23" si="19">SUM(0.5,Q18)+SUM(U17)</f>
        <v>6.422803904</v>
      </c>
      <c r="V18" s="197" t="str">
        <f>IFERROR(VLOOKUP(E18,WIP!$A$1:$S$1478,6,0),"-")</f>
        <v>Carpet Care</v>
      </c>
      <c r="W18" s="197" t="str">
        <f>IFERROR(VLOOKUP(E18,WIP!$A$1:$M$1478,12,0),"-")</f>
        <v>Clear</v>
      </c>
      <c r="X18" s="197" t="str">
        <f>IFERROR(VLOOKUP(E18,WIP!$A$1:$M$1478,13,0),"-")</f>
        <v>Spring Breeze</v>
      </c>
      <c r="Y18" s="197">
        <f t="shared" si="8"/>
        <v>156401</v>
      </c>
      <c r="Z18" s="197" t="str">
        <f>IFERROR(VLOOKUP(E18,WIP!$A$1:$K$1478,2,0),"-")</f>
        <v>MR DIGESTER CARPET RINSE BULK</v>
      </c>
      <c r="AA18" s="197">
        <f>IFERROR(VLOOKUP(C18,Pack!$A$5:$G$1997,3,FALSE),"-")</f>
        <v>9919</v>
      </c>
      <c r="AB18" s="197">
        <f>IFERROR(VLOOKUP(E18,WIP!$A$1:$K$1478,11,0),"-")</f>
        <v>93</v>
      </c>
      <c r="AC18" s="198" t="str">
        <f>IFERROR(VLOOKUP(E18,WIP!$A$1:$K$1478,7,0),"-")</f>
        <v>-</v>
      </c>
      <c r="AD18" s="172">
        <f t="shared" si="9"/>
        <v>400</v>
      </c>
      <c r="AE18" s="172">
        <f t="shared" si="10"/>
        <v>4.301075269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JR PRO HEAVY DUTY DEGRSR CLEANER 4/1GL CS</v>
      </c>
      <c r="C19" s="306" t="s">
        <v>743</v>
      </c>
      <c r="D19" s="317">
        <v>96.0</v>
      </c>
      <c r="E19" s="242">
        <f>iferror(vlookup(C19,Source!$A$10:$O$1488,2,0),"-")</f>
        <v>161516</v>
      </c>
      <c r="F19" s="242" t="str">
        <f>iferror(vlookup(C19,Source!$A$10:$O$1488,12,0),"-")</f>
        <v>MTX</v>
      </c>
      <c r="G19" s="192" t="str">
        <f t="shared" si="14"/>
        <v>BOX LABEL</v>
      </c>
      <c r="H19" s="191" t="str">
        <f>iferror(vlookup(C19,Source!$A$10:$O$1488,11,0),"-")</f>
        <v>B</v>
      </c>
      <c r="I19" s="191">
        <f>iferror(vlookup(C19,Source!$A$10:$O$1488,7,0),"-")</f>
        <v>0</v>
      </c>
      <c r="J19" s="192">
        <f>IFERROR(_xlfn.FLOOR.MATH(VLOOKUP(C19, Conversion!$A$1:$G$1483,7,0)*D19*1.05,10),"-")</f>
        <v>400</v>
      </c>
      <c r="K19" s="191">
        <f t="shared" si="15"/>
        <v>0</v>
      </c>
      <c r="L19" s="243">
        <f t="shared" si="16"/>
        <v>96</v>
      </c>
      <c r="M19" s="191">
        <f>iferror(vlookup(C19,Source!$A$10:$O$1488,14,0),"-")</f>
        <v>712508</v>
      </c>
      <c r="N19" s="191" t="str">
        <f>iferror(vlookup(C19,Source!$A$10:$O$1488,15,0),"-")</f>
        <v/>
      </c>
      <c r="O19" s="193">
        <f>iferror(vlookup(C19,Source!$A$10:$O$1488,5,0),0)</f>
        <v>1352.4</v>
      </c>
      <c r="P19" s="194">
        <f t="shared" si="17"/>
        <v>208.0615385</v>
      </c>
      <c r="Q19" s="195">
        <f t="shared" si="18"/>
        <v>0.4614019521</v>
      </c>
      <c r="R19" s="131"/>
      <c r="S19" s="131"/>
      <c r="T19" s="131"/>
      <c r="U19" s="241">
        <f t="shared" si="19"/>
        <v>7.384205856</v>
      </c>
      <c r="V19" s="197" t="str">
        <f>IFERROR(VLOOKUP(E19,WIP!$A$1:$S$1478,6,0),"-")</f>
        <v>Degreaser</v>
      </c>
      <c r="W19" s="197" t="str">
        <f>IFERROR(VLOOKUP(E19,WIP!$A$1:$M$1478,12,0),"-")</f>
        <v>Green Light</v>
      </c>
      <c r="X19" s="197" t="str">
        <f>IFERROR(VLOOKUP(E19,WIP!$A$1:$M$1478,13,0),"-")</f>
        <v>No Fragrance</v>
      </c>
      <c r="Y19" s="197">
        <f t="shared" si="8"/>
        <v>161516</v>
      </c>
      <c r="Z19" s="197" t="str">
        <f>IFERROR(VLOOKUP(E19,WIP!$A$1:$K$1478,2,0),"-")</f>
        <v>HEAVY DUTY CLNR/DGSR BULK</v>
      </c>
      <c r="AA19" s="197">
        <f>IFERROR(VLOOKUP(C19,Pack!$A$5:$G$1997,3,FALSE),"-")</f>
        <v>9919</v>
      </c>
      <c r="AB19" s="197">
        <f>IFERROR(VLOOKUP(E19,WIP!$A$1:$K$1478,11,0),"-")</f>
        <v>550</v>
      </c>
      <c r="AC19" s="198" t="str">
        <f>IFERROR(VLOOKUP(E19,WIP!$A$1:$K$1478,7,0),"-")</f>
        <v>-</v>
      </c>
      <c r="AD19" s="172">
        <f t="shared" si="9"/>
        <v>400</v>
      </c>
      <c r="AE19" s="172">
        <f t="shared" si="10"/>
        <v>0.7272727273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7.884205856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8.384205856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8.884205856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1.384205856</v>
      </c>
      <c r="R23" s="131"/>
      <c r="S23" s="131"/>
      <c r="T23" s="131"/>
      <c r="U23" s="241">
        <f t="shared" si="19"/>
        <v>10.76841171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22.61579414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COFFEE POT CLEANER &amp;;DESCALER 12/1QT CS</v>
      </c>
      <c r="C35" s="192">
        <v>193332.0</v>
      </c>
      <c r="D35" s="234">
        <f>1056/12</f>
        <v>88</v>
      </c>
      <c r="E35" s="242">
        <f>iferror(vlookup(C35,Source!$A$10:$O$1488,2,0),"-")</f>
        <v>193301</v>
      </c>
      <c r="F35" s="191" t="str">
        <f>iferror(vlookup(C35,Source!$A$10:$O$1488,12,0),"-")</f>
        <v>MTX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>
        <f>iferror(vlookup(C35,Source!$A$10:$O$1488,11,0),"-")</f>
        <v>0</v>
      </c>
      <c r="I35" s="191" t="str">
        <f>iferror(vlookup(C35,Source!$A$10:$O$1488,7,0),"-")</f>
        <v>LIMITED Q.</v>
      </c>
      <c r="J35" s="192">
        <f>IFERROR(_xlfn.FLOOR.MATH(VLOOKUP(C35, Conversion!$A$1:$G$1483,7,0)*D35*1.05,10),"-")</f>
        <v>270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>
        <f>iferror(vlookup(C35,Source!$A$10:$O$1488,14,0),"-")</f>
        <v>712302</v>
      </c>
      <c r="N35" s="242">
        <f>iferror(vlookup(C35,Source!$A$10:$O$1488,15,0),"-")</f>
        <v>713001</v>
      </c>
      <c r="O35" s="193">
        <f>iferror(vlookup(C35,Source!$A$10:$O$1488,5,0),0)</f>
        <v>440</v>
      </c>
      <c r="P35" s="194">
        <f t="shared" ref="P35:P37" si="31">if(O35&gt;1,O35/6.5,"-")</f>
        <v>67.69230769</v>
      </c>
      <c r="Q35" s="195">
        <f t="shared" ref="Q35:Q37" si="32">if(O35&gt;0,D35/O35*6.5,0)</f>
        <v>1.3</v>
      </c>
      <c r="R35" s="131"/>
      <c r="S35" s="131"/>
      <c r="T35" s="131"/>
      <c r="U35" s="241">
        <f t="shared" ref="U35:U38" si="33">SUM(0.5,Q35)+SUM(U34)</f>
        <v>15.8</v>
      </c>
      <c r="V35" s="197" t="str">
        <f>IFERROR(VLOOKUP(E35,WIP!$A$1:$S$1478,6,0),"-")</f>
        <v>Specialty Clnr</v>
      </c>
      <c r="W35" s="197" t="str">
        <f>IFERROR(VLOOKUP(E35,WIP!$A$1:$M$1478,12,0),"-")</f>
        <v>Clear</v>
      </c>
      <c r="X35" s="197" t="str">
        <f>IFERROR(VLOOKUP(E35,WIP!$A$1:$M$1478,13,0),"-")</f>
        <v>No Fragrance</v>
      </c>
      <c r="Y35" s="197">
        <f t="shared" si="8"/>
        <v>193301</v>
      </c>
      <c r="Z35" s="197" t="str">
        <f>IFERROR(VLOOKUP(E35,WIP!$A$1:$K$1478,2,0),"-")</f>
        <v>COFFEE POT CLNR/DESCALER BULK</v>
      </c>
      <c r="AA35" s="197">
        <f>IFERROR(VLOOKUP(C35,Pack!$A$5:$G$1997,3,FALSE),"-")</f>
        <v>98680</v>
      </c>
      <c r="AB35" s="197">
        <f>IFERROR(VLOOKUP(E35,WIP!$A$1:$K$1478,11,0),"-")</f>
        <v>114.6666667</v>
      </c>
      <c r="AC35" s="198" t="str">
        <f>IFERROR(VLOOKUP(E35,WIP!$A$1:$K$1478,7,0),"-")</f>
        <v>-</v>
      </c>
      <c r="AD35" s="172">
        <f t="shared" si="27"/>
        <v>0</v>
      </c>
      <c r="AE35" s="172">
        <f t="shared" si="10"/>
        <v>0</v>
      </c>
      <c r="AF35" s="145"/>
      <c r="AG35" s="172">
        <f t="shared" si="11"/>
        <v>270</v>
      </c>
      <c r="AH35" s="172">
        <f t="shared" si="12"/>
        <v>2.354651162</v>
      </c>
      <c r="AI35" s="132"/>
      <c r="AJ35" s="132"/>
    </row>
    <row r="36">
      <c r="A36" s="199" t="s">
        <v>58</v>
      </c>
      <c r="B36" s="188" t="str">
        <f>iferror(vlookup(C36,Source!$A$10:$O$1488,3,0),"-")</f>
        <v>GRIP CLNR &amp; MAINTAIN;12/1</v>
      </c>
      <c r="C36" s="192">
        <v>129732.0</v>
      </c>
      <c r="D36" s="234">
        <v>132.0</v>
      </c>
      <c r="E36" s="242">
        <f>iferror(vlookup(C36,Source!$A$10:$O$1488,2,0),"-")</f>
        <v>129701</v>
      </c>
      <c r="F36" s="191" t="str">
        <f>iferror(vlookup(C36,Source!$A$10:$O$1488,12,0),"-")</f>
        <v>MTX</v>
      </c>
      <c r="G36" s="192" t="str">
        <f t="shared" si="28"/>
        <v>BOX LABEL</v>
      </c>
      <c r="H36" s="191" t="str">
        <f>iferror(vlookup(C36,Source!$A$10:$O$1488,11,0),"-")</f>
        <v>B</v>
      </c>
      <c r="I36" s="191">
        <f>iferror(vlookup(C36,Source!$A$10:$O$1488,7,0),"-")</f>
        <v>0</v>
      </c>
      <c r="J36" s="192">
        <f>IFERROR(_xlfn.FLOOR.MATH(VLOOKUP(C36, Conversion!$A$1:$G$1483,7,0)*D36*1.05,10),"-")</f>
        <v>410</v>
      </c>
      <c r="K36" s="242">
        <f t="shared" si="29"/>
        <v>0</v>
      </c>
      <c r="L36" s="300">
        <f t="shared" si="30"/>
        <v>132</v>
      </c>
      <c r="M36" s="242">
        <f>iferror(vlookup(C36,Source!$A$10:$O$1488,14,0),"-")</f>
        <v>712301</v>
      </c>
      <c r="N36" s="242" t="str">
        <f>iferror(vlookup(C36,Source!$A$10:$O$1488,15,0),"-")</f>
        <v/>
      </c>
      <c r="O36" s="193">
        <f>iferror(vlookup(C36,Source!$A$10:$O$1488,5,0),0)</f>
        <v>440</v>
      </c>
      <c r="P36" s="194">
        <f t="shared" si="31"/>
        <v>67.69230769</v>
      </c>
      <c r="Q36" s="195">
        <f t="shared" si="32"/>
        <v>1.95</v>
      </c>
      <c r="R36" s="131"/>
      <c r="S36" s="131"/>
      <c r="T36" s="131"/>
      <c r="U36" s="241">
        <f t="shared" si="33"/>
        <v>18.25</v>
      </c>
      <c r="V36" s="197" t="str">
        <f>IFERROR(VLOOKUP(E36,WIP!$A$1:$S$1478,6,0),"-")</f>
        <v>Floor Finish</v>
      </c>
      <c r="W36" s="197">
        <f>IFERROR(VLOOKUP(E36,WIP!$A$1:$M$1478,12,0),"-")</f>
        <v>0</v>
      </c>
      <c r="X36" s="197">
        <f>IFERROR(VLOOKUP(E36,WIP!$A$1:$M$1478,13,0),"-")</f>
        <v>0</v>
      </c>
      <c r="Y36" s="197">
        <f t="shared" si="8"/>
        <v>129701</v>
      </c>
      <c r="Z36" s="197" t="str">
        <f>IFERROR(VLOOKUP(E36,WIP!$A$1:$K$1478,2,0),"-")</f>
        <v>GRIP CLNR &amp; MAINTAINER</v>
      </c>
      <c r="AA36" s="197">
        <f>IFERROR(VLOOKUP(C36,Pack!$A$5:$G$1997,3,FALSE),"-")</f>
        <v>98680</v>
      </c>
      <c r="AB36" s="197">
        <f>IFERROR(VLOOKUP(E36,WIP!$A$1:$K$1478,11,0),"-")</f>
        <v>92.56410256</v>
      </c>
      <c r="AC36" s="198" t="str">
        <f>IFERROR(VLOOKUP(E36,WIP!$A$1:$K$1478,7,0),"-")</f>
        <v>Tank 50 or 53</v>
      </c>
      <c r="AD36" s="172">
        <f t="shared" si="27"/>
        <v>0</v>
      </c>
      <c r="AE36" s="172">
        <f t="shared" si="10"/>
        <v>0</v>
      </c>
      <c r="AF36" s="145"/>
      <c r="AG36" s="172">
        <f t="shared" si="11"/>
        <v>410</v>
      </c>
      <c r="AH36" s="172">
        <f t="shared" si="12"/>
        <v>4.429362881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18.75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3.25</v>
      </c>
      <c r="R38" s="131"/>
      <c r="S38" s="131"/>
      <c r="T38" s="131"/>
      <c r="U38" s="241">
        <f t="shared" si="33"/>
        <v>22.5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20.75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COSTCO HD CLEANER DEGREASER</v>
      </c>
      <c r="C41" s="258">
        <v>1615102.0</v>
      </c>
      <c r="D41" s="259">
        <v>1980.0</v>
      </c>
      <c r="E41" s="235">
        <f>iferror(vlookup(C41,Source!$A$10:$O$1488,2,0),"-")</f>
        <v>161516</v>
      </c>
      <c r="F41" s="235" t="str">
        <f>iferror(vlookup(C41,Source!$A$10:$O$1488,12,0),"-")</f>
        <v>COSTCO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COR-25</v>
      </c>
      <c r="J41" s="192">
        <f>IFERROR(_xlfn.FLOOR.MATH(VLOOKUP(C41, Conversion!$A$1:$G$1483,7,0)*D41*1.05,10),"-")</f>
        <v>5190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200221</v>
      </c>
      <c r="N41" s="239" t="str">
        <f>iferror(vlookup(C41,Source!$A$10:$O$1488,15,0),"-")</f>
        <v/>
      </c>
      <c r="O41" s="193">
        <f>iferror(vlookup(C41,Source!$A$10:$O$1488,5,0),0)</f>
        <v>2178</v>
      </c>
      <c r="P41" s="194">
        <f t="shared" ref="P41:P47" si="37">if(O41&gt;1,O41/6.5,"-")</f>
        <v>335.0769231</v>
      </c>
      <c r="Q41" s="240">
        <f t="shared" ref="Q41:Q47" si="38">if(O41&gt;0,D41/O41*6.5,0)</f>
        <v>5.909090909</v>
      </c>
      <c r="R41" s="131"/>
      <c r="S41" s="131"/>
      <c r="T41" s="131"/>
      <c r="U41" s="241">
        <f>IF(Q41=0,14,SUM(5)+SUM(Q41))</f>
        <v>10.90909091</v>
      </c>
      <c r="V41" s="197" t="str">
        <f>IFERROR(VLOOKUP(E41,WIP!$A$1:$S$1478,6,0),"-")</f>
        <v>Degreaser</v>
      </c>
      <c r="W41" s="197" t="str">
        <f>IFERROR(VLOOKUP(E41,WIP!$A$1:$M$1478,12,0),"-")</f>
        <v>Green Light</v>
      </c>
      <c r="X41" s="197" t="str">
        <f>IFERROR(VLOOKUP(E41,WIP!$A$1:$M$1478,13,0),"-")</f>
        <v>No Fragrance</v>
      </c>
      <c r="Y41" s="197">
        <f t="shared" si="8"/>
        <v>161516</v>
      </c>
      <c r="Z41" s="197" t="str">
        <f>IFERROR(VLOOKUP(E41,WIP!$A$1:$K$1478,2,0),"-")</f>
        <v>HEAVY DUTY CLNR/DGSR BULK</v>
      </c>
      <c r="AA41" s="197">
        <f>IFERROR(VLOOKUP(C41,Pack!$A$5:$G$1997,3,FALSE),"-")</f>
        <v>9890</v>
      </c>
      <c r="AB41" s="197">
        <f>IFERROR(VLOOKUP(E41,WIP!$A$1:$K$1478,11,0),"-")</f>
        <v>550</v>
      </c>
      <c r="AC41" s="198" t="str">
        <f>IFERROR(VLOOKUP(E41,WIP!$A$1:$K$1478,7,0),"-")</f>
        <v>-</v>
      </c>
      <c r="AD41" s="172">
        <f t="shared" si="27"/>
        <v>5190</v>
      </c>
      <c r="AE41" s="172">
        <f t="shared" si="10"/>
        <v>9.436363636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11.40909091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11.90909091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12.40909091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12.90909091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13.40909091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13.90909091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5.909090909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18.09090909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2488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46038.0</v>
      </c>
      <c r="J1" s="124"/>
      <c r="K1" s="125"/>
      <c r="L1" s="125"/>
      <c r="M1" s="126"/>
      <c r="N1" s="127"/>
      <c r="O1" s="126"/>
      <c r="P1" s="127"/>
      <c r="Q1" s="128">
        <f>R1</f>
        <v>24.12189219</v>
      </c>
      <c r="R1" s="129">
        <f>SUM(Q14+Q23+Q32+Q38+Q48+Q54+Q61)</f>
        <v>24.12189219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46037</v>
      </c>
      <c r="AE1" s="132"/>
      <c r="AF1" s="133"/>
      <c r="AG1" s="134">
        <f>I1</f>
        <v>46038</v>
      </c>
      <c r="AH1" s="135"/>
      <c r="AI1" s="136">
        <f>SUM(AD4,AG4)</f>
        <v>10370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2052.5</v>
      </c>
      <c r="AE3" s="160">
        <f>AE4/5</f>
        <v>5.872358802</v>
      </c>
      <c r="AF3" s="161"/>
      <c r="AG3" s="159">
        <f>AG4/4</f>
        <v>540</v>
      </c>
      <c r="AH3" s="160">
        <f>AH4/5</f>
        <v>1.427733936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8210</v>
      </c>
      <c r="AE4" s="172">
        <f t="shared" si="1"/>
        <v>29.36179401</v>
      </c>
      <c r="AF4" s="135"/>
      <c r="AG4" s="171">
        <f t="shared" ref="AG4:AH4" si="2">SUM(AG7:AG63)</f>
        <v>2160</v>
      </c>
      <c r="AH4" s="160">
        <f t="shared" si="2"/>
        <v>7.138669681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LIGHTNING DEGREASER 4/1;CS</v>
      </c>
      <c r="C7" s="189">
        <v>1.313049E7</v>
      </c>
      <c r="D7" s="190">
        <v>480.0</v>
      </c>
      <c r="E7" s="191">
        <f>iferror(vlookup(C7,Source!$A$10:$O$1488,2,0),"-")</f>
        <v>131301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 t="str">
        <f>iferror(vlookup(C7,Source!$A$10:$O$1488,7,0),"-")</f>
        <v>COR-4</v>
      </c>
      <c r="J7" s="192">
        <f>IFERROR(_xlfn.FLOOR.MATH(VLOOKUP(C7, Conversion!$A$1:$G$1483,7,0)*D7*1.05,10),"-")</f>
        <v>2010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200128</v>
      </c>
      <c r="N7" s="191">
        <f>iferror(vlookup(C7,Source!$A$10:$O$1488,15,0),"-")</f>
        <v>713002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2.722271517</v>
      </c>
      <c r="R7" s="131"/>
      <c r="S7" s="131"/>
      <c r="T7" s="131"/>
      <c r="U7" s="196">
        <f>IF(Q7=0,14,SUM(5)+SUM(Q7))</f>
        <v>7.722271517</v>
      </c>
      <c r="V7" s="197" t="str">
        <f>IFERROR(VLOOKUP(E7,WIP!$A$1:$S$1478,6,0),"-")</f>
        <v>Liq Degreaser</v>
      </c>
      <c r="W7" s="197" t="str">
        <f>IFERROR(VLOOKUP(E7,WIP!$A$1:$M$1478,12,0),"-")</f>
        <v>Red</v>
      </c>
      <c r="X7" s="197" t="str">
        <f>IFERROR(VLOOKUP(E7,WIP!$A$1:$M$1478,13,0),"-")</f>
        <v>No Fragrance</v>
      </c>
      <c r="Y7" s="197">
        <f t="shared" ref="Y7:Y60" si="8">E7</f>
        <v>131301</v>
      </c>
      <c r="Z7" s="197" t="str">
        <f>IFERROR(VLOOKUP(E7,WIP!$A$1:$K$1478,2,0),"-")</f>
        <v>LIGHTNING DEGREASER</v>
      </c>
      <c r="AA7" s="197">
        <f>IFERROR(VLOOKUP(C7,Pack!$A$5:$G$1997,3,FALSE),"-")</f>
        <v>9943</v>
      </c>
      <c r="AB7" s="197">
        <f>IFERROR(VLOOKUP(E7,WIP!$A$1:$K$1478,11,0),"-")</f>
        <v>298.9473684</v>
      </c>
      <c r="AC7" s="198" t="str">
        <f>IFERROR(VLOOKUP(E7,WIP!$A$1:$K$1478,7,0),"-")</f>
        <v>-</v>
      </c>
      <c r="AD7" s="172">
        <f t="shared" ref="AD7:AD22" si="9">IF(U7&lt;13,J7,0)</f>
        <v>2010</v>
      </c>
      <c r="AE7" s="172">
        <f t="shared" ref="AE7:AE61" si="10">IFERROR(AD7/AB7,"-")</f>
        <v>6.72359155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FRESH AIRE OCN BREEZ;ODR4/1CS</v>
      </c>
      <c r="C8" s="189">
        <v>157004.0</v>
      </c>
      <c r="D8" s="245">
        <v>192.0</v>
      </c>
      <c r="E8" s="191">
        <f>iferror(vlookup(C8,Source!$A$10:$O$1488,2,0),"-")</f>
        <v>157001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>
        <f>iferror(vlookup(C8,Source!$A$10:$O$1488,7,0),"-")</f>
        <v>0</v>
      </c>
      <c r="J8" s="192">
        <f>IFERROR(_xlfn.FLOOR.MATH(VLOOKUP(C8, Conversion!$A$1:$G$1483,7,0)*D8*1.05,10),"-")</f>
        <v>800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712404</v>
      </c>
      <c r="N8" s="191">
        <f>iferror(vlookup(C8,Source!$A$10:$O$1488,15,0),"-")</f>
        <v>713104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9.311180124</v>
      </c>
      <c r="V8" s="197" t="str">
        <f>IFERROR(VLOOKUP(E8,WIP!$A$1:$S$1478,6,0),"-")</f>
        <v>Deodorant</v>
      </c>
      <c r="W8" s="197" t="str">
        <f>IFERROR(VLOOKUP(E8,WIP!$A$1:$M$1478,12,0),"-")</f>
        <v>Green Light</v>
      </c>
      <c r="X8" s="197" t="str">
        <f>IFERROR(VLOOKUP(E8,WIP!$A$1:$M$1478,13,0),"-")</f>
        <v>Floral</v>
      </c>
      <c r="Y8" s="197">
        <f t="shared" si="8"/>
        <v>157001</v>
      </c>
      <c r="Z8" s="197" t="str">
        <f>IFERROR(VLOOKUP(E8,WIP!$A$1:$K$1478,2,0),"-")</f>
        <v>FRESH AIRE OCEAN BREEZE BULK</v>
      </c>
      <c r="AA8" s="197">
        <f>IFERROR(VLOOKUP(C8,Pack!$A$5:$G$1997,3,FALSE),"-")</f>
        <v>9919</v>
      </c>
      <c r="AB8" s="197">
        <f>IFERROR(VLOOKUP(E8,WIP!$A$1:$K$1478,11,0),"-")</f>
        <v>128.7096774</v>
      </c>
      <c r="AC8" s="198" t="str">
        <f>IFERROR(VLOOKUP(E8,WIP!$A$1:$K$1478,7,0),"-")</f>
        <v>-</v>
      </c>
      <c r="AD8" s="172">
        <f t="shared" si="9"/>
        <v>800</v>
      </c>
      <c r="AE8" s="172">
        <f t="shared" si="10"/>
        <v>6.215538848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SPECTRUM 4/1 CS;</v>
      </c>
      <c r="C9" s="204">
        <v>114004.0</v>
      </c>
      <c r="D9" s="203">
        <v>144.0</v>
      </c>
      <c r="E9" s="191">
        <f>iferror(vlookup(C9,Source!$A$10:$O$1488,2,0),"-")</f>
        <v>114001</v>
      </c>
      <c r="F9" s="191" t="str">
        <f>iferror(vlookup(C9,Source!$A$10:$O$1488,12,0),"-")</f>
        <v>MTX</v>
      </c>
      <c r="G9" s="192" t="str">
        <f t="shared" si="3"/>
        <v>BOX LABEL</v>
      </c>
      <c r="H9" s="191" t="str">
        <f>iferror(vlookup(C9,Source!$A$10:$O$1488,11,0),"-")</f>
        <v>B</v>
      </c>
      <c r="I9" s="191">
        <f>iferror(vlookup(C9,Source!$A$10:$O$1488,7,0),"-")</f>
        <v>0</v>
      </c>
      <c r="J9" s="192">
        <f>IFERROR(_xlfn.FLOOR.MATH(VLOOKUP(C9, Conversion!$A$1:$G$1483,7,0)*D9*1.05,10),"-")</f>
        <v>600</v>
      </c>
      <c r="K9" s="191">
        <f t="shared" si="4"/>
        <v>0</v>
      </c>
      <c r="L9" s="243">
        <f t="shared" si="5"/>
        <v>144</v>
      </c>
      <c r="M9" s="191">
        <f>iferror(vlookup(C9,Source!$A$10:$O$1488,14,0),"-")</f>
        <v>712305</v>
      </c>
      <c r="N9" s="191" t="str">
        <f>iferror(vlookup(C9,Source!$A$10:$O$1488,15,0),"-")</f>
        <v/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0.8166814552</v>
      </c>
      <c r="R9" s="131"/>
      <c r="S9" s="131"/>
      <c r="T9" s="131"/>
      <c r="U9" s="196">
        <f t="shared" si="13"/>
        <v>10.62786158</v>
      </c>
      <c r="V9" s="197" t="str">
        <f>IFERROR(VLOOKUP(E9,WIP!$A$1:$S$1478,6,0),"-")</f>
        <v>G.P. Cleaner</v>
      </c>
      <c r="W9" s="197" t="str">
        <f>IFERROR(VLOOKUP(E9,WIP!$A$1:$M$1478,12,0),"-")</f>
        <v>Blue Light</v>
      </c>
      <c r="X9" s="197" t="str">
        <f>IFERROR(VLOOKUP(E9,WIP!$A$1:$M$1478,13,0),"-")</f>
        <v>No Fragrance</v>
      </c>
      <c r="Y9" s="197">
        <f t="shared" si="8"/>
        <v>114001</v>
      </c>
      <c r="Z9" s="197" t="str">
        <f>IFERROR(VLOOKUP(E9,WIP!$A$1:$K$1478,2,0),"-")</f>
        <v>SPECTRUM</v>
      </c>
      <c r="AA9" s="197">
        <f>IFERROR(VLOOKUP(C9,Pack!$A$5:$G$1997,3,FALSE),"-")</f>
        <v>9919</v>
      </c>
      <c r="AB9" s="197">
        <f>IFERROR(VLOOKUP(E9,WIP!$A$1:$K$1478,11,0),"-")</f>
        <v>308.1818182</v>
      </c>
      <c r="AC9" s="198" t="str">
        <f>IFERROR(VLOOKUP(E9,WIP!$A$1:$K$1478,7,0),"-")</f>
        <v>-</v>
      </c>
      <c r="AD9" s="172">
        <f t="shared" si="9"/>
        <v>600</v>
      </c>
      <c r="AE9" s="172">
        <f t="shared" si="10"/>
        <v>1.946902655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11.12786158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11.62786158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12.12786158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12.62786158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4.627861579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19.37213842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LIME GO 12/32OZ CS;RESTROOM CLEANER</v>
      </c>
      <c r="C26" s="306">
        <v>113032.0</v>
      </c>
      <c r="D26" s="314">
        <v>132.0</v>
      </c>
      <c r="E26" s="242">
        <f>iferror(vlookup(C26,Source!$A$10:$O$1488,2,0),"-")</f>
        <v>113001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BOX LABEL</v>
      </c>
      <c r="H26" s="191" t="str">
        <f>iferror(vlookup(C26,Source!$A$10:$O$1488,11,0),"-")</f>
        <v>B</v>
      </c>
      <c r="I26" s="191" t="str">
        <f>iferror(vlookup(C26,Source!$A$10:$O$1488,7,0),"-")</f>
        <v>LIMITED Q.</v>
      </c>
      <c r="J26" s="192">
        <f>IFERROR(_xlfn.FLOOR.MATH(VLOOKUP(C26, Conversion!$A$1:$G$1483,7,0)*D26*1.05,10),"-")</f>
        <v>410</v>
      </c>
      <c r="K26" s="191">
        <f t="shared" ref="K26:K30" si="22">if(G26="in house",D26*4,+if(G26="bottle label",D26*4,+if(or(G26="bottle"),G26*4,0)))</f>
        <v>0</v>
      </c>
      <c r="L26" s="243">
        <f t="shared" ref="L26:L30" si="23">if(G26="box label",D26,+IF(or(G26="in house"),D26,+if(or(G26="special"),D26,0)))</f>
        <v>132</v>
      </c>
      <c r="M26" s="191">
        <f>iferror(vlookup(C26,Source!$A$10:$O$1488,14,0),"-")</f>
        <v>200138</v>
      </c>
      <c r="N26" s="191" t="str">
        <f>iferror(vlookup(C26,Source!$A$10:$O$1488,15,0),"-")</f>
        <v/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1.95</v>
      </c>
      <c r="R26" s="131"/>
      <c r="S26" s="131"/>
      <c r="T26" s="131"/>
      <c r="U26" s="241">
        <f t="shared" ref="U26:U31" si="26">SUM(0.5,Q26)+SUM(U25)</f>
        <v>16.45</v>
      </c>
      <c r="V26" s="197" t="str">
        <f>IFERROR(VLOOKUP(E26,WIP!$A$1:$S$1478,6,0),"-")</f>
        <v>RR Cleaner</v>
      </c>
      <c r="W26" s="197" t="str">
        <f>IFERROR(VLOOKUP(E26,WIP!$A$1:$M$1478,12,0),"-")</f>
        <v>Yellow</v>
      </c>
      <c r="X26" s="197" t="str">
        <f>IFERROR(VLOOKUP(E26,WIP!$A$1:$M$1478,13,0),"-")</f>
        <v>No Fragrance</v>
      </c>
      <c r="Y26" s="197">
        <f t="shared" si="8"/>
        <v>113001</v>
      </c>
      <c r="Z26" s="197" t="str">
        <f>IFERROR(VLOOKUP(E26,WIP!$A$1:$K$1478,2,0),"-")</f>
        <v>LIME GO</v>
      </c>
      <c r="AA26" s="197">
        <f>IFERROR(VLOOKUP(C26,Pack!$A$5:$G$1997,3,FALSE),"-")</f>
        <v>98680</v>
      </c>
      <c r="AB26" s="197">
        <f>IFERROR(VLOOKUP(E26,WIP!$A$1:$K$1478,11,0),"-")</f>
        <v>295.3571429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410</v>
      </c>
      <c r="AH26" s="172">
        <f t="shared" si="12"/>
        <v>1.388149939</v>
      </c>
      <c r="AI26" s="132"/>
      <c r="AJ26" s="132"/>
    </row>
    <row r="27">
      <c r="A27" s="199" t="s">
        <v>58</v>
      </c>
      <c r="B27" s="188" t="str">
        <f>iferror(vlookup(C27,Source!$A$10:$O$1488,3,0),"-")</f>
        <v>SATELLITE DESCALER 12/1QTCS;</v>
      </c>
      <c r="C27" s="304" t="s">
        <v>127</v>
      </c>
      <c r="D27" s="314">
        <f>165</f>
        <v>165</v>
      </c>
      <c r="E27" s="242">
        <f>iferror(vlookup(C27,Source!$A$10:$O$1488,2,0),"-")</f>
        <v>113001</v>
      </c>
      <c r="F27" s="242" t="str">
        <f>iferror(vlookup(C27,Source!$A$10:$O$1488,12,0),"-")</f>
        <v>SATELLITE</v>
      </c>
      <c r="G27" s="192" t="str">
        <f t="shared" si="21"/>
        <v>-</v>
      </c>
      <c r="H27" s="191">
        <f>iferror(vlookup(C27,Source!$A$10:$O$1488,11,0),"-")</f>
        <v>0</v>
      </c>
      <c r="I27" s="191" t="str">
        <f>iferror(vlookup(C27,Source!$A$10:$O$1488,7,0),"-")</f>
        <v>LIMITED Q.</v>
      </c>
      <c r="J27" s="192">
        <f>IFERROR(_xlfn.FLOOR.MATH(VLOOKUP(C27, Conversion!$A$1:$G$1483,7,0)*D27*1.05,10),"-")</f>
        <v>510</v>
      </c>
      <c r="K27" s="191">
        <f t="shared" si="22"/>
        <v>0</v>
      </c>
      <c r="L27" s="191">
        <f t="shared" si="23"/>
        <v>0</v>
      </c>
      <c r="M27" s="191">
        <f>iferror(vlookup(C27,Source!$A$10:$O$1488,14,0),"-")</f>
        <v>200351</v>
      </c>
      <c r="N27" s="191">
        <f>iferror(vlookup(C27,Source!$A$10:$O$1488,15,0),"-")</f>
        <v>714508</v>
      </c>
      <c r="O27" s="193">
        <f>iferror(vlookup(C27,Source!$A$10:$O$1488,5,0),0)</f>
        <v>440</v>
      </c>
      <c r="P27" s="194">
        <f t="shared" si="24"/>
        <v>67.69230769</v>
      </c>
      <c r="Q27" s="195">
        <f t="shared" si="25"/>
        <v>2.4375</v>
      </c>
      <c r="R27" s="131"/>
      <c r="S27" s="318"/>
      <c r="T27" s="131"/>
      <c r="U27" s="241">
        <f t="shared" si="26"/>
        <v>19.3875</v>
      </c>
      <c r="V27" s="197" t="str">
        <f>IFERROR(VLOOKUP(E27,WIP!$A$1:$S$1478,6,0),"-")</f>
        <v>RR Cleaner</v>
      </c>
      <c r="W27" s="197" t="str">
        <f>IFERROR(VLOOKUP(E27,WIP!$A$1:$M$1478,12,0),"-")</f>
        <v>Yellow</v>
      </c>
      <c r="X27" s="197" t="str">
        <f>IFERROR(VLOOKUP(E27,WIP!$A$1:$M$1478,13,0),"-")</f>
        <v>No Fragrance</v>
      </c>
      <c r="Y27" s="197">
        <f t="shared" si="8"/>
        <v>113001</v>
      </c>
      <c r="Z27" s="197" t="str">
        <f>IFERROR(VLOOKUP(E27,WIP!$A$1:$K$1478,2,0),"-")</f>
        <v>LIME GO</v>
      </c>
      <c r="AA27" s="197">
        <f>IFERROR(VLOOKUP(C27,Pack!$A$5:$G$1997,3,FALSE),"-")</f>
        <v>98680</v>
      </c>
      <c r="AB27" s="197">
        <f>IFERROR(VLOOKUP(E27,WIP!$A$1:$K$1478,11,0),"-")</f>
        <v>295.3571429</v>
      </c>
      <c r="AC27" s="198" t="str">
        <f>IFERROR(VLOOKUP(E27,WIP!$A$1:$K$1478,7,0),"-")</f>
        <v>-</v>
      </c>
      <c r="AD27" s="172">
        <f t="shared" si="20"/>
        <v>0</v>
      </c>
      <c r="AE27" s="172">
        <f t="shared" si="10"/>
        <v>0</v>
      </c>
      <c r="AF27" s="145"/>
      <c r="AG27" s="172">
        <f t="shared" si="11"/>
        <v>510</v>
      </c>
      <c r="AH27" s="172">
        <f t="shared" si="12"/>
        <v>1.726723095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318"/>
      <c r="T28" s="131"/>
      <c r="U28" s="241">
        <f t="shared" si="26"/>
        <v>19.8875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319"/>
      <c r="T29" s="131"/>
      <c r="U29" s="241">
        <f t="shared" si="26"/>
        <v>20.3875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20.8875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21.3875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4.3875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19.6125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FIRST STREET BLUE DISH;DETERGENT 4/160oz CS</v>
      </c>
      <c r="C41" s="258" t="s">
        <v>2347</v>
      </c>
      <c r="D41" s="259">
        <v>720.0</v>
      </c>
      <c r="E41" s="235">
        <f>iferror(vlookup(C41,Source!$A$10:$O$1488,2,0),"-")</f>
        <v>182702</v>
      </c>
      <c r="F41" s="235" t="str">
        <f>iferror(vlookup(C41,Source!$A$10:$O$1488,12,0),"-")</f>
        <v>SMART&amp;F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3780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200241</v>
      </c>
      <c r="N41" s="239">
        <f>iferror(vlookup(C41,Source!$A$10:$O$1488,15,0),"-")</f>
        <v>714603</v>
      </c>
      <c r="O41" s="193">
        <f>iferror(vlookup(C41,Source!$A$10:$O$1488,5,0),0)</f>
        <v>1058.4</v>
      </c>
      <c r="P41" s="194">
        <f t="shared" ref="P41:P47" si="37">if(O41&gt;1,O41/6.5,"-")</f>
        <v>162.8307692</v>
      </c>
      <c r="Q41" s="240">
        <f t="shared" ref="Q41:Q47" si="38">if(O41&gt;0,D41/O41*6.5,0)</f>
        <v>4.421768707</v>
      </c>
      <c r="R41" s="131"/>
      <c r="S41" s="131"/>
      <c r="T41" s="131"/>
      <c r="U41" s="241">
        <f>IF(Q41=0,14,SUM(5)+SUM(Q41))</f>
        <v>9.421768707</v>
      </c>
      <c r="V41" s="197" t="str">
        <f>IFERROR(VLOOKUP(E41,WIP!$A$1:$S$1478,6,0),"-")</f>
        <v>Dish Soap</v>
      </c>
      <c r="W41" s="197" t="str">
        <f>IFERROR(VLOOKUP(E41,WIP!$A$1:$M$1478,12,0),"-")</f>
        <v>Blue</v>
      </c>
      <c r="X41" s="197" t="str">
        <f>IFERROR(VLOOKUP(E41,WIP!$A$1:$M$1478,13,0),"-")</f>
        <v>No Fragrance</v>
      </c>
      <c r="Y41" s="197">
        <f t="shared" si="8"/>
        <v>182702</v>
      </c>
      <c r="Z41" s="197" t="str">
        <f>IFERROR(VLOOKUP(E41,WIP!$A$1:$K$1478,2,0),"-")</f>
        <v>FS. BLUE DISH DET. BULK</v>
      </c>
      <c r="AA41" s="197">
        <f>IFERROR(VLOOKUP(C41,Pack!$A$5:$G$1997,3,FALSE),"-")</f>
        <v>9890</v>
      </c>
      <c r="AB41" s="197">
        <f>IFERROR(VLOOKUP(E41,WIP!$A$1:$K$1478,11,0),"-")</f>
        <v>308.1666667</v>
      </c>
      <c r="AC41" s="198" t="str">
        <f>IFERROR(VLOOKUP(E41,WIP!$A$1:$K$1478,7,0),"-")</f>
        <v>Min 900gl</v>
      </c>
      <c r="AD41" s="172">
        <f t="shared" si="27"/>
        <v>3780</v>
      </c>
      <c r="AE41" s="172">
        <f t="shared" si="10"/>
        <v>12.26608978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9.921768707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10.42176871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10.92176871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11.42176871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11.92176871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12.42176871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4.421768707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19.57823129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FS BLUE DISH DETERGENT;50oz 6/1CS</v>
      </c>
      <c r="C52" s="192" t="s">
        <v>2341</v>
      </c>
      <c r="D52" s="234">
        <v>500.0</v>
      </c>
      <c r="E52" s="242">
        <f>iferror(vlookup(C52,Source!$A$10:$O$1488,2,0),"-")</f>
        <v>182702</v>
      </c>
      <c r="F52" s="191" t="str">
        <f>iferror(vlookup(C52,Source!$A$10:$O$1488,12,0),"-")</f>
        <v>SMART&amp;F</v>
      </c>
      <c r="G52" s="192" t="str">
        <f t="shared" si="41"/>
        <v>-</v>
      </c>
      <c r="H52" s="191">
        <f>iferror(vlookup(C52,Source!$A$10:$O$1488,11,0),"-")</f>
        <v>0</v>
      </c>
      <c r="I52" s="191" t="str">
        <f>iferror(vlookup(C52,Source!$A$10:$O$1488,7,0),"-")</f>
        <v>ALL 72 CS/PLT</v>
      </c>
      <c r="J52" s="192">
        <f>IFERROR(_xlfn.FLOOR.MATH(VLOOKUP(C52, Conversion!$A$1:$G$1483,7,0)*D52*1.05,10),"-")</f>
        <v>1240</v>
      </c>
      <c r="K52" s="242">
        <f t="shared" si="42"/>
        <v>0</v>
      </c>
      <c r="L52" s="242">
        <f t="shared" si="43"/>
        <v>0</v>
      </c>
      <c r="M52" s="242">
        <f>iferror(vlookup(C52,Source!$A$10:$O$1488,14,0),"-")</f>
        <v>200242</v>
      </c>
      <c r="N52" s="242">
        <f>iferror(vlookup(C52,Source!$A$10:$O$1488,15,0),"-")</f>
        <v>714604</v>
      </c>
      <c r="O52" s="193">
        <f>iferror(vlookup(C52,Source!$A$10:$O$1488,5,0),0)</f>
        <v>420</v>
      </c>
      <c r="P52" s="194">
        <f t="shared" si="44"/>
        <v>64.61538462</v>
      </c>
      <c r="Q52" s="195">
        <f t="shared" si="45"/>
        <v>7.738095238</v>
      </c>
      <c r="R52" s="131"/>
      <c r="S52" s="131"/>
      <c r="T52" s="131"/>
      <c r="U52" s="241">
        <f t="shared" ref="U52:U54" si="46">SUM(0.5,Q52)+SUM(U51)</f>
        <v>16.1847619</v>
      </c>
      <c r="V52" s="197" t="str">
        <f>IFERROR(VLOOKUP(E52,WIP!$A$1:$S$1478,6,0),"-")</f>
        <v>Dish Soap</v>
      </c>
      <c r="W52" s="197" t="str">
        <f>IFERROR(VLOOKUP(E52,WIP!$A$1:$M$1478,12,0),"-")</f>
        <v>Blue</v>
      </c>
      <c r="X52" s="197" t="str">
        <f>IFERROR(VLOOKUP(E52,WIP!$A$1:$M$1478,13,0),"-")</f>
        <v>No Fragrance</v>
      </c>
      <c r="Y52" s="197">
        <f t="shared" si="8"/>
        <v>182702</v>
      </c>
      <c r="Z52" s="197" t="str">
        <f>IFERROR(VLOOKUP(E52,WIP!$A$1:$K$1478,2,0),"-")</f>
        <v>FS. BLUE DISH DET. BULK</v>
      </c>
      <c r="AA52" s="197">
        <f>IFERROR(VLOOKUP(C52,Pack!$A$5:$G$1997,3,FALSE),"-")</f>
        <v>9852</v>
      </c>
      <c r="AB52" s="197">
        <f>IFERROR(VLOOKUP(E52,WIP!$A$1:$K$1478,11,0),"-")</f>
        <v>308.1666667</v>
      </c>
      <c r="AC52" s="198" t="str">
        <f>IFERROR(VLOOKUP(E52,WIP!$A$1:$K$1478,7,0),"-")</f>
        <v>Min 900gl</v>
      </c>
      <c r="AD52" s="172">
        <f t="shared" si="40"/>
        <v>0</v>
      </c>
      <c r="AE52" s="172">
        <f t="shared" si="10"/>
        <v>0</v>
      </c>
      <c r="AF52" s="145"/>
      <c r="AG52" s="172">
        <f t="shared" si="11"/>
        <v>1240</v>
      </c>
      <c r="AH52" s="172">
        <f t="shared" si="12"/>
        <v>4.023796646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16.6847619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10.6847619</v>
      </c>
      <c r="R54" s="131"/>
      <c r="S54" s="131"/>
      <c r="T54" s="131"/>
      <c r="U54" s="241">
        <f t="shared" si="46"/>
        <v>27.86952381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13.3152381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4781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46038.0</v>
      </c>
      <c r="J1" s="124"/>
      <c r="K1" s="125"/>
      <c r="L1" s="125"/>
      <c r="M1" s="126"/>
      <c r="N1" s="127"/>
      <c r="O1" s="126"/>
      <c r="P1" s="127"/>
      <c r="Q1" s="128">
        <f>R1</f>
        <v>8.588997338</v>
      </c>
      <c r="R1" s="129">
        <f>SUM(Q14+Q23+Q32+Q38+Q48+Q54+Q61)</f>
        <v>8.588997338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46037</v>
      </c>
      <c r="AE1" s="132"/>
      <c r="AF1" s="133"/>
      <c r="AG1" s="134">
        <f>I1</f>
        <v>46038</v>
      </c>
      <c r="AH1" s="135"/>
      <c r="AI1" s="136">
        <f>SUM(AD4,AG4)</f>
        <v>4970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1107.5</v>
      </c>
      <c r="AE3" s="160">
        <f>AE4/5</f>
        <v>2.175670571</v>
      </c>
      <c r="AF3" s="161"/>
      <c r="AG3" s="159">
        <f>AG4/4</f>
        <v>135</v>
      </c>
      <c r="AH3" s="160">
        <f>AH4/5</f>
        <v>0.3026751593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4430</v>
      </c>
      <c r="AE4" s="172">
        <f t="shared" si="1"/>
        <v>10.87835285</v>
      </c>
      <c r="AF4" s="135"/>
      <c r="AG4" s="171">
        <f t="shared" ref="AG4:AH4" si="2">SUM(AG7:AG63)</f>
        <v>540</v>
      </c>
      <c r="AH4" s="160">
        <f t="shared" si="2"/>
        <v>1.513375796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LIGHTNING PLUS 4/1GL;</v>
      </c>
      <c r="C7" s="304">
        <v>131704.0</v>
      </c>
      <c r="D7" s="307">
        <v>1056.0</v>
      </c>
      <c r="E7" s="191">
        <f>iferror(vlookup(C7,Source!$A$10:$O$1488,2,0),"-")</f>
        <v>131302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4430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120901</v>
      </c>
      <c r="N7" s="191">
        <f>iferror(vlookup(C7,Source!$A$10:$O$1488,15,0),"-")</f>
        <v>713006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5.988997338</v>
      </c>
      <c r="R7" s="131"/>
      <c r="S7" s="131"/>
      <c r="T7" s="131"/>
      <c r="U7" s="196">
        <f>IF(Q7=0,14,SUM(5)+SUM(Q7))</f>
        <v>10.98899734</v>
      </c>
      <c r="V7" s="197" t="str">
        <f>IFERROR(VLOOKUP(E7,WIP!$A$1:$S$1478,6,0),"-")</f>
        <v>Specialty Clnr</v>
      </c>
      <c r="W7" s="197" t="str">
        <f>IFERROR(VLOOKUP(E7,WIP!$A$1:$M$1478,12,0),"-")</f>
        <v>Red</v>
      </c>
      <c r="X7" s="197" t="str">
        <f>IFERROR(VLOOKUP(E7,WIP!$A$1:$M$1478,13,0),"-")</f>
        <v>No Fragrance</v>
      </c>
      <c r="Y7" s="197">
        <f t="shared" ref="Y7:Y60" si="8">E7</f>
        <v>131302</v>
      </c>
      <c r="Z7" s="197" t="str">
        <f>IFERROR(VLOOKUP(E7,WIP!$A$1:$K$1478,2,0),"-")</f>
        <v>LIGHTNING PLUS</v>
      </c>
      <c r="AA7" s="197">
        <f>IFERROR(VLOOKUP(C7,Pack!$A$5:$G$1997,3,FALSE),"-")</f>
        <v>9877</v>
      </c>
      <c r="AB7" s="197">
        <f>IFERROR(VLOOKUP(E7,WIP!$A$1:$K$1478,11,0),"-")</f>
        <v>407.2307692</v>
      </c>
      <c r="AC7" s="198" t="str">
        <f>IFERROR(VLOOKUP(E7,WIP!$A$1:$K$1478,7,0),"-")</f>
        <v>-</v>
      </c>
      <c r="AD7" s="172">
        <f t="shared" ref="AD7:AD22" si="9">IF(U7&lt;13,J7,0)</f>
        <v>4430</v>
      </c>
      <c r="AE7" s="172">
        <f t="shared" ref="AE7:AE61" si="10">IFERROR(AD7/AB7,"-")</f>
        <v>10.87835285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11.48899734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11.98899734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12.48899734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12.98899734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13.48899734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13.98899734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5.988997338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18.01100266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MR DIGESTER RESTRM CLNR;12/1 CS</v>
      </c>
      <c r="C26" s="204">
        <v>156532.0</v>
      </c>
      <c r="D26" s="245">
        <v>132.0</v>
      </c>
      <c r="E26" s="242">
        <f>iferror(vlookup(C26,Source!$A$10:$O$1488,2,0),"-")</f>
        <v>156501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BOX LABEL</v>
      </c>
      <c r="H26" s="191" t="str">
        <f>iferror(vlookup(C26,Source!$A$10:$O$1488,11,0),"-")</f>
        <v>B</v>
      </c>
      <c r="I26" s="191">
        <f>iferror(vlookup(C26,Source!$A$10:$O$1488,7,0),"-")</f>
        <v>0</v>
      </c>
      <c r="J26" s="192">
        <f>IFERROR(_xlfn.FLOOR.MATH(VLOOKUP(C26, Conversion!$A$1:$G$1483,7,0)*D26*1.05,10),"-")</f>
        <v>410</v>
      </c>
      <c r="K26" s="191">
        <f t="shared" ref="K26:K30" si="22">if(G26="in house",D26*4,+if(G26="bottle label",D26*4,+if(or(G26="bottle"),G26*4,0)))</f>
        <v>0</v>
      </c>
      <c r="L26" s="243">
        <f t="shared" ref="L26:L30" si="23">if(G26="box label",D26,+IF(or(G26="in house"),D26,+if(or(G26="special"),D26,0)))</f>
        <v>132</v>
      </c>
      <c r="M26" s="191">
        <f>iferror(vlookup(C26,Source!$A$10:$O$1488,14,0),"-")</f>
        <v>200141</v>
      </c>
      <c r="N26" s="191" t="str">
        <f>iferror(vlookup(C26,Source!$A$10:$O$1488,15,0),"-")</f>
        <v/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1.95</v>
      </c>
      <c r="R26" s="131"/>
      <c r="S26" s="131"/>
      <c r="T26" s="131"/>
      <c r="U26" s="241">
        <f t="shared" ref="U26:U31" si="26">SUM(0.5,Q26)+SUM(U25)</f>
        <v>16.45</v>
      </c>
      <c r="V26" s="197" t="str">
        <f>IFERROR(VLOOKUP(E26,WIP!$A$1:$S$1478,6,0),"-")</f>
        <v>RR Cleaner</v>
      </c>
      <c r="W26" s="197" t="str">
        <f>IFERROR(VLOOKUP(E26,WIP!$A$1:$M$1478,12,0),"-")</f>
        <v>Blue Light</v>
      </c>
      <c r="X26" s="197" t="str">
        <f>IFERROR(VLOOKUP(E26,WIP!$A$1:$M$1478,13,0),"-")</f>
        <v>Spring Breeze</v>
      </c>
      <c r="Y26" s="197">
        <f t="shared" si="8"/>
        <v>156501</v>
      </c>
      <c r="Z26" s="197" t="str">
        <f>IFERROR(VLOOKUP(E26,WIP!$A$1:$K$1478,2,0),"-")</f>
        <v>MR DIGESTER RSTRM CLNR BULK</v>
      </c>
      <c r="AA26" s="197">
        <f>IFERROR(VLOOKUP(C26,Pack!$A$5:$G$1997,3,FALSE),"-")</f>
        <v>98680</v>
      </c>
      <c r="AB26" s="197">
        <f>IFERROR(VLOOKUP(E26,WIP!$A$1:$K$1478,11,0),"-")</f>
        <v>356.8181818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410</v>
      </c>
      <c r="AH26" s="172">
        <f t="shared" si="12"/>
        <v>1.149044586</v>
      </c>
      <c r="AI26" s="132"/>
      <c r="AJ26" s="132"/>
    </row>
    <row r="27">
      <c r="A27" s="199" t="s">
        <v>58</v>
      </c>
      <c r="B27" s="188" t="str">
        <f>iferror(vlookup(C27,Source!$A$10:$O$1488,3,0),"-")</f>
        <v>SYM MAJOR DIGSTR RSTM;CLNR12/C RESTROOM CLEANE</v>
      </c>
      <c r="C27" s="189" t="s">
        <v>1813</v>
      </c>
      <c r="D27" s="245">
        <v>44.0</v>
      </c>
      <c r="E27" s="242">
        <f>iferror(vlookup(C27,Source!$A$10:$O$1488,2,0),"-")</f>
        <v>156501</v>
      </c>
      <c r="F27" s="242" t="str">
        <f>iferror(vlookup(C27,Source!$A$10:$O$1488,12,0),"-")</f>
        <v>SERENADE</v>
      </c>
      <c r="G27" s="192" t="str">
        <f t="shared" si="21"/>
        <v>BOX LABEL</v>
      </c>
      <c r="H27" s="191" t="str">
        <f>iferror(vlookup(C27,Source!$A$10:$O$1488,11,0),"-")</f>
        <v>B</v>
      </c>
      <c r="I27" s="191">
        <f>iferror(vlookup(C27,Source!$A$10:$O$1488,7,0),"-")</f>
        <v>0</v>
      </c>
      <c r="J27" s="192">
        <f>IFERROR(_xlfn.FLOOR.MATH(VLOOKUP(C27, Conversion!$A$1:$G$1483,7,0)*D27*1.05,10),"-")</f>
        <v>130</v>
      </c>
      <c r="K27" s="191">
        <f t="shared" si="22"/>
        <v>0</v>
      </c>
      <c r="L27" s="243">
        <f t="shared" si="23"/>
        <v>44</v>
      </c>
      <c r="M27" s="191">
        <f>iferror(vlookup(C27,Source!$A$10:$O$1488,14,0),"-")</f>
        <v>714301</v>
      </c>
      <c r="N27" s="191" t="str">
        <f>iferror(vlookup(C27,Source!$A$10:$O$1488,15,0),"-")</f>
        <v/>
      </c>
      <c r="O27" s="193">
        <f>iferror(vlookup(C27,Source!$A$10:$O$1488,5,0),0)</f>
        <v>440</v>
      </c>
      <c r="P27" s="194">
        <f t="shared" si="24"/>
        <v>67.69230769</v>
      </c>
      <c r="Q27" s="195">
        <f t="shared" si="25"/>
        <v>0.65</v>
      </c>
      <c r="R27" s="131"/>
      <c r="S27" s="131"/>
      <c r="T27" s="131"/>
      <c r="U27" s="241">
        <f t="shared" si="26"/>
        <v>17.6</v>
      </c>
      <c r="V27" s="197" t="str">
        <f>IFERROR(VLOOKUP(E27,WIP!$A$1:$S$1478,6,0),"-")</f>
        <v>RR Cleaner</v>
      </c>
      <c r="W27" s="197" t="str">
        <f>IFERROR(VLOOKUP(E27,WIP!$A$1:$M$1478,12,0),"-")</f>
        <v>Blue Light</v>
      </c>
      <c r="X27" s="197" t="str">
        <f>IFERROR(VLOOKUP(E27,WIP!$A$1:$M$1478,13,0),"-")</f>
        <v>Spring Breeze</v>
      </c>
      <c r="Y27" s="197">
        <f t="shared" si="8"/>
        <v>156501</v>
      </c>
      <c r="Z27" s="197" t="str">
        <f>IFERROR(VLOOKUP(E27,WIP!$A$1:$K$1478,2,0),"-")</f>
        <v>MR DIGESTER RSTRM CLNR BULK</v>
      </c>
      <c r="AA27" s="197">
        <f>IFERROR(VLOOKUP(C27,Pack!$A$5:$G$1997,3,FALSE),"-")</f>
        <v>98680</v>
      </c>
      <c r="AB27" s="197">
        <f>IFERROR(VLOOKUP(E27,WIP!$A$1:$K$1478,11,0),"-")</f>
        <v>356.8181818</v>
      </c>
      <c r="AC27" s="198" t="str">
        <f>IFERROR(VLOOKUP(E27,WIP!$A$1:$K$1478,7,0),"-")</f>
        <v>-</v>
      </c>
      <c r="AD27" s="172">
        <f t="shared" si="20"/>
        <v>0</v>
      </c>
      <c r="AE27" s="172">
        <f t="shared" si="10"/>
        <v>0</v>
      </c>
      <c r="AF27" s="145"/>
      <c r="AG27" s="172">
        <f t="shared" si="11"/>
        <v>130</v>
      </c>
      <c r="AH27" s="172">
        <f t="shared" si="12"/>
        <v>0.3643312102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18.1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18.6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19.1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19.6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2.6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21.4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1232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46034.0</v>
      </c>
      <c r="J1" s="124"/>
      <c r="K1" s="125"/>
      <c r="L1" s="125"/>
      <c r="M1" s="126"/>
      <c r="N1" s="127"/>
      <c r="O1" s="126"/>
      <c r="P1" s="127"/>
      <c r="Q1" s="128">
        <f>R1</f>
        <v>20.6379196</v>
      </c>
      <c r="R1" s="129">
        <f>SUM(Q14+Q23+Q32+Q38+Q48+Q54+Q61)</f>
        <v>20.6379196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46033</v>
      </c>
      <c r="AE1" s="132"/>
      <c r="AF1" s="133"/>
      <c r="AG1" s="134">
        <f>I1</f>
        <v>46034</v>
      </c>
      <c r="AH1" s="135"/>
      <c r="AI1" s="136">
        <f>SUM(AD4,AG4)</f>
        <v>6330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1412.5</v>
      </c>
      <c r="AE3" s="160">
        <f>AE4/5</f>
        <v>4.71839824</v>
      </c>
      <c r="AF3" s="161"/>
      <c r="AG3" s="159">
        <f>AG4/4</f>
        <v>170</v>
      </c>
      <c r="AH3" s="160">
        <f>AH4/5</f>
        <v>0.88611898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5650</v>
      </c>
      <c r="AE4" s="172">
        <f t="shared" si="1"/>
        <v>23.5919912</v>
      </c>
      <c r="AF4" s="135"/>
      <c r="AG4" s="171">
        <f t="shared" ref="AG4:AH4" si="2">SUM(AG7:AG63)</f>
        <v>680</v>
      </c>
      <c r="AH4" s="160">
        <f t="shared" si="2"/>
        <v>4.4305949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FIVE ELEVEN HEAVY DUTY;DEGREASER 4/1GL CS</v>
      </c>
      <c r="C7" s="189" t="s">
        <v>2580</v>
      </c>
      <c r="D7" s="190">
        <v>336.0</v>
      </c>
      <c r="E7" s="191">
        <f>iferror(vlookup(C7,Source!$A$10:$O$1488,2,0),"-")</f>
        <v>192301</v>
      </c>
      <c r="F7" s="191" t="str">
        <f>iferror(vlookup(C7,Source!$A$10:$O$1488,12,0),"-")</f>
        <v>SERANADE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 t="str">
        <f>iferror(vlookup(C7,Source!$A$10:$O$1488,7,0),"-")</f>
        <v>LIMITED Q.</v>
      </c>
      <c r="J7" s="192">
        <f>IFERROR(_xlfn.FLOOR.MATH(VLOOKUP(C7, Conversion!$A$1:$G$1483,7,0)*D7*1.05,10),"-")</f>
        <v>1410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714307</v>
      </c>
      <c r="N7" s="191">
        <f>iferror(vlookup(C7,Source!$A$10:$O$1488,15,0),"-")</f>
        <v>713104</v>
      </c>
      <c r="O7" s="193">
        <f>iferror(vlookup(C7,Source!$A$10:$O$1488,5,0),0)</f>
        <v>1352</v>
      </c>
      <c r="P7" s="194">
        <f t="shared" ref="P7:P12" si="6">if(O7&gt;1,O7/7.67,"-")</f>
        <v>176.2711864</v>
      </c>
      <c r="Q7" s="195">
        <f t="shared" ref="Q7:Q12" si="7">if(O7&gt;0,D7/O7*7.67,0)</f>
        <v>1.906153846</v>
      </c>
      <c r="R7" s="131"/>
      <c r="S7" s="131"/>
      <c r="T7" s="131"/>
      <c r="U7" s="196">
        <f>IF(Q7=0,14,SUM(5)+SUM(Q7))</f>
        <v>6.906153846</v>
      </c>
      <c r="V7" s="197" t="str">
        <f>IFERROR(VLOOKUP(E7,WIP!$A$1:$S$1478,6,0),"-")</f>
        <v>Liq Degreaser</v>
      </c>
      <c r="W7" s="197" t="str">
        <f>IFERROR(VLOOKUP(E7,WIP!$A$1:$M$1478,12,0),"-")</f>
        <v>Green</v>
      </c>
      <c r="X7" s="197" t="str">
        <f>IFERROR(VLOOKUP(E7,WIP!$A$1:$M$1478,13,0),"-")</f>
        <v>No Fragrance</v>
      </c>
      <c r="Y7" s="197">
        <f t="shared" ref="Y7:Y60" si="8">E7</f>
        <v>192301</v>
      </c>
      <c r="Z7" s="197" t="str">
        <f>IFERROR(VLOOKUP(E7,WIP!$A$1:$K$1478,2,0),"-")</f>
        <v>FIVE ELEVEN HVY DTY DGSR BULK</v>
      </c>
      <c r="AA7" s="197">
        <f>IFERROR(VLOOKUP(C7,Pack!$A$5:$G$1997,3,FALSE),"-")</f>
        <v>9877</v>
      </c>
      <c r="AB7" s="197">
        <f>IFERROR(VLOOKUP(E7,WIP!$A$1:$K$1478,11,0),"-")</f>
        <v>273.6842105</v>
      </c>
      <c r="AC7" s="198" t="str">
        <f>IFERROR(VLOOKUP(E7,WIP!$A$1:$K$1478,7,0),"-")</f>
        <v/>
      </c>
      <c r="AD7" s="172">
        <f t="shared" ref="AD7:AD22" si="9">IF(U7&lt;13,J7,0)</f>
        <v>1410</v>
      </c>
      <c r="AE7" s="172">
        <f t="shared" ref="AE7:AE61" si="10">IFERROR(AD7/AB7,"-")</f>
        <v>5.151923077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MAINSPRAY 4/1 CASE;</v>
      </c>
      <c r="C8" s="304">
        <v>114904.0</v>
      </c>
      <c r="D8" s="314">
        <v>192.0</v>
      </c>
      <c r="E8" s="191">
        <f>iferror(vlookup(C8,Source!$A$10:$O$1488,2,0),"-")</f>
        <v>114901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 t="str">
        <f>iferror(vlookup(C8,Source!$A$10:$O$1488,7,0),"-")</f>
        <v>LIMITED Q.</v>
      </c>
      <c r="J8" s="192">
        <f>IFERROR(_xlfn.FLOOR.MATH(VLOOKUP(C8, Conversion!$A$1:$G$1483,7,0)*D8*1.05,10),"-")</f>
        <v>800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200154</v>
      </c>
      <c r="N8" s="191">
        <f>iferror(vlookup(C8,Source!$A$10:$O$1488,15,0),"-")</f>
        <v>713106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8.495062453</v>
      </c>
      <c r="V8" s="197" t="str">
        <f>IFERROR(VLOOKUP(E8,WIP!$A$1:$S$1478,6,0),"-")</f>
        <v>Liq Degreaser</v>
      </c>
      <c r="W8" s="197" t="str">
        <f>IFERROR(VLOOKUP(E8,WIP!$A$1:$M$1478,12,0),"-")</f>
        <v>Blue</v>
      </c>
      <c r="X8" s="197" t="str">
        <f>IFERROR(VLOOKUP(E8,WIP!$A$1:$M$1478,13,0),"-")</f>
        <v>No Fragrance</v>
      </c>
      <c r="Y8" s="197">
        <f t="shared" si="8"/>
        <v>114901</v>
      </c>
      <c r="Z8" s="197" t="str">
        <f>IFERROR(VLOOKUP(E8,WIP!$A$1:$K$1478,2,0),"-")</f>
        <v>MAINSPRAY</v>
      </c>
      <c r="AA8" s="197" t="str">
        <f>IFERROR(VLOOKUP(C8,Pack!$A$5:$G$1997,3,FALSE),"-")</f>
        <v>9919-LQ</v>
      </c>
      <c r="AB8" s="197">
        <f>IFERROR(VLOOKUP(E8,WIP!$A$1:$K$1478,11,0),"-")</f>
        <v>220.8</v>
      </c>
      <c r="AC8" s="198" t="str">
        <f>IFERROR(VLOOKUP(E8,WIP!$A$1:$K$1478,7,0),"-")</f>
        <v>-</v>
      </c>
      <c r="AD8" s="172">
        <f t="shared" si="9"/>
        <v>800</v>
      </c>
      <c r="AE8" s="172">
        <f t="shared" si="10"/>
        <v>3.623188406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FIRST STREET PINK HAND;SOAP 4/1GL CS</v>
      </c>
      <c r="C9" s="306" t="s">
        <v>2435</v>
      </c>
      <c r="D9" s="203"/>
      <c r="E9" s="191">
        <f>iferror(vlookup(C9,Source!$A$10:$O$1488,2,0),"-")</f>
        <v>182401</v>
      </c>
      <c r="F9" s="191" t="str">
        <f>iferror(vlookup(C9,Source!$A$10:$O$1488,12,0),"-")</f>
        <v>SMART&amp;F</v>
      </c>
      <c r="G9" s="192" t="str">
        <f t="shared" si="3"/>
        <v>-</v>
      </c>
      <c r="H9" s="191">
        <f>iferror(vlookup(C9,Source!$A$10:$O$1488,11,0),"-")</f>
        <v>0</v>
      </c>
      <c r="I9" s="191" t="str">
        <f>iferror(vlookup(C9,Source!$A$10:$O$1488,7,0),"-")</f>
        <v/>
      </c>
      <c r="J9" s="192">
        <f>IFERROR(_xlfn.FLOOR.MATH(VLOOKUP(C9, Conversion!$A$1:$G$1483,7,0)*D9*1.05,10),"-")</f>
        <v>0</v>
      </c>
      <c r="K9" s="191">
        <f t="shared" si="4"/>
        <v>0</v>
      </c>
      <c r="L9" s="191">
        <f t="shared" si="5"/>
        <v>0</v>
      </c>
      <c r="M9" s="191">
        <f>iferror(vlookup(C9,Source!$A$10:$O$1488,14,0),"-")</f>
        <v>200133</v>
      </c>
      <c r="N9" s="191">
        <f>iferror(vlookup(C9,Source!$A$10:$O$1488,15,0),"-")</f>
        <v>714604</v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0</v>
      </c>
      <c r="R9" s="131"/>
      <c r="S9" s="131"/>
      <c r="T9" s="131"/>
      <c r="U9" s="196">
        <f t="shared" si="13"/>
        <v>8.995062453</v>
      </c>
      <c r="V9" s="197" t="str">
        <f>IFERROR(VLOOKUP(E9,WIP!$A$1:$S$1478,6,0),"-")</f>
        <v>Liq Hnd Soap</v>
      </c>
      <c r="W9" s="197" t="str">
        <f>IFERROR(VLOOKUP(E9,WIP!$A$1:$M$1478,12,0),"-")</f>
        <v>Pink</v>
      </c>
      <c r="X9" s="197" t="str">
        <f>IFERROR(VLOOKUP(E9,WIP!$A$1:$M$1478,13,0),"-")</f>
        <v>Almond</v>
      </c>
      <c r="Y9" s="197">
        <f t="shared" si="8"/>
        <v>182401</v>
      </c>
      <c r="Z9" s="197" t="str">
        <f>IFERROR(VLOOKUP(E9,WIP!$A$1:$K$1478,2,0),"-")</f>
        <v>JUST RIGHT PINK HAND SOAP</v>
      </c>
      <c r="AA9" s="197">
        <f>IFERROR(VLOOKUP(C9,Pack!$A$5:$G$1997,3,FALSE),"-")</f>
        <v>9919</v>
      </c>
      <c r="AB9" s="197">
        <f>IFERROR(VLOOKUP(E9,WIP!$A$1:$K$1478,11,0),"-")</f>
        <v>1518.571429</v>
      </c>
      <c r="AC9" s="198" t="str">
        <f>IFERROR(VLOOKUP(E9,WIP!$A$1:$K$1478,7,0),"-")</f>
        <v>Base Needed</v>
      </c>
      <c r="AD9" s="172">
        <f t="shared" si="9"/>
        <v>0</v>
      </c>
      <c r="AE9" s="172">
        <f t="shared" si="10"/>
        <v>0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JR PINK LOTION HAND SOAP;4/1GL CS</v>
      </c>
      <c r="C10" s="306" t="s">
        <v>2315</v>
      </c>
      <c r="D10" s="203"/>
      <c r="E10" s="191">
        <f>iferror(vlookup(C10,Source!$A$10:$O$1488,2,0),"-")</f>
        <v>182401</v>
      </c>
      <c r="F10" s="191" t="str">
        <f>iferror(vlookup(C10,Source!$A$10:$O$1488,12,0),"-")</f>
        <v>MTX</v>
      </c>
      <c r="G10" s="192" t="str">
        <f t="shared" si="3"/>
        <v>-</v>
      </c>
      <c r="H10" s="191">
        <f>iferror(vlookup(C10,Source!$A$10:$O$1488,11,0),"-")</f>
        <v>0</v>
      </c>
      <c r="I10" s="191">
        <f>iferror(vlookup(C10,Source!$A$10:$O$1488,7,0),"-")</f>
        <v>0</v>
      </c>
      <c r="J10" s="192">
        <f>IFERROR(_xlfn.FLOOR.MATH(VLOOKUP(C10, Conversion!$A$1:$G$1483,7,0)*D10*1.05,10),"-")</f>
        <v>0</v>
      </c>
      <c r="K10" s="191">
        <f t="shared" si="4"/>
        <v>0</v>
      </c>
      <c r="L10" s="191">
        <f t="shared" si="5"/>
        <v>0</v>
      </c>
      <c r="M10" s="191">
        <f>iferror(vlookup(C10,Source!$A$10:$O$1488,14,0),"-")</f>
        <v>712104</v>
      </c>
      <c r="N10" s="191">
        <f>iferror(vlookup(C10,Source!$A$10:$O$1488,15,0),"-")</f>
        <v>714103</v>
      </c>
      <c r="O10" s="193">
        <f>iferror(vlookup(C10,Source!$A$10:$O$1488,5,0),0)</f>
        <v>1352.4</v>
      </c>
      <c r="P10" s="194">
        <f t="shared" si="6"/>
        <v>176.3233377</v>
      </c>
      <c r="Q10" s="195">
        <f t="shared" si="7"/>
        <v>0</v>
      </c>
      <c r="R10" s="131"/>
      <c r="S10" s="131"/>
      <c r="T10" s="131"/>
      <c r="U10" s="196">
        <f t="shared" si="13"/>
        <v>9.495062453</v>
      </c>
      <c r="V10" s="197" t="str">
        <f>IFERROR(VLOOKUP(E10,WIP!$A$1:$S$1478,6,0),"-")</f>
        <v>Liq Hnd Soap</v>
      </c>
      <c r="W10" s="197" t="str">
        <f>IFERROR(VLOOKUP(E10,WIP!$A$1:$M$1478,12,0),"-")</f>
        <v>Pink</v>
      </c>
      <c r="X10" s="197" t="str">
        <f>IFERROR(VLOOKUP(E10,WIP!$A$1:$M$1478,13,0),"-")</f>
        <v>Almond</v>
      </c>
      <c r="Y10" s="197">
        <f t="shared" si="8"/>
        <v>182401</v>
      </c>
      <c r="Z10" s="197" t="str">
        <f>IFERROR(VLOOKUP(E10,WIP!$A$1:$K$1478,2,0),"-")</f>
        <v>JUST RIGHT PINK HAND SOAP</v>
      </c>
      <c r="AA10" s="197">
        <f>IFERROR(VLOOKUP(C10,Pack!$A$5:$G$1997,3,FALSE),"-")</f>
        <v>9877</v>
      </c>
      <c r="AB10" s="197">
        <f>IFERROR(VLOOKUP(E10,WIP!$A$1:$K$1478,11,0),"-")</f>
        <v>1518.571429</v>
      </c>
      <c r="AC10" s="198" t="str">
        <f>IFERROR(VLOOKUP(E10,WIP!$A$1:$K$1478,7,0),"-")</f>
        <v>Base Needed</v>
      </c>
      <c r="AD10" s="172">
        <f t="shared" si="9"/>
        <v>0</v>
      </c>
      <c r="AE10" s="172">
        <f t="shared" si="10"/>
        <v>0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9.995062453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10.49506245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10.99506245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2.995062453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21.00493755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AMAZON PRESTO! APC,LEMON;32OZ 2PK/CS</v>
      </c>
      <c r="C26" s="204" t="s">
        <v>41</v>
      </c>
      <c r="D26" s="245">
        <v>1300.0</v>
      </c>
      <c r="E26" s="242">
        <f>iferror(vlookup(C26,Source!$A$10:$O$1488,2,0),"-")</f>
        <v>103301</v>
      </c>
      <c r="F26" s="242" t="str">
        <f>iferror(vlookup(C26,Source!$A$10:$O$1488,12,0),"-")</f>
        <v>AMAZON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680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200341</v>
      </c>
      <c r="N26" s="191" t="str">
        <f>iferror(vlookup(C26,Source!$A$10:$O$1488,15,0),"-")</f>
        <v/>
      </c>
      <c r="O26" s="193">
        <f>iferror(vlookup(C26,Source!$A$10:$O$1488,5,0),0)</f>
        <v>1050</v>
      </c>
      <c r="P26" s="194">
        <f t="shared" ref="P26:P30" si="24">if(O26&gt;1,O26/6.5,"-")</f>
        <v>161.5384615</v>
      </c>
      <c r="Q26" s="195">
        <f t="shared" ref="Q26:Q30" si="25">if(O26&gt;0,D26/O26*6.5,0)</f>
        <v>8.047619048</v>
      </c>
      <c r="R26" s="131"/>
      <c r="S26" s="131"/>
      <c r="T26" s="131"/>
      <c r="U26" s="241">
        <f t="shared" ref="U26:U31" si="26">SUM(0.5,Q26)+SUM(U25)</f>
        <v>22.54761905</v>
      </c>
      <c r="V26" s="197" t="str">
        <f>IFERROR(VLOOKUP(E26,WIP!$A$1:$S$1478,6,0),"-")</f>
        <v>All Purpose Cleaner</v>
      </c>
      <c r="W26" s="197" t="str">
        <f>IFERROR(VLOOKUP(E26,WIP!$A$1:$M$1478,12,0),"-")</f>
        <v>Clear</v>
      </c>
      <c r="X26" s="197" t="str">
        <f>IFERROR(VLOOKUP(E26,WIP!$A$1:$M$1478,13,0),"-")</f>
        <v>Citrus</v>
      </c>
      <c r="Y26" s="197">
        <f t="shared" si="8"/>
        <v>103301</v>
      </c>
      <c r="Z26" s="197" t="str">
        <f>IFERROR(VLOOKUP(E26,WIP!$A$1:$K$1478,2,0),"-")</f>
        <v>AMZN PRESTO APC LEMON</v>
      </c>
      <c r="AA26" s="197">
        <f>IFERROR(VLOOKUP(C26,Pack!$A$5:$G$1997,3,FALSE),"-")</f>
        <v>9875</v>
      </c>
      <c r="AB26" s="197">
        <f>IFERROR(VLOOKUP(E26,WIP!$A$1:$K$1478,11,0),"-")</f>
        <v>153.4782609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680</v>
      </c>
      <c r="AH26" s="172">
        <f t="shared" si="12"/>
        <v>4.4305949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189"/>
      <c r="D27" s="297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23.04761905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23.54761905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24.04761905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24.54761905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25.04761905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8.047619048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15.95238095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BUTLER OD SUNSHINE AP;2X1F CS SUNSHINE ALL PUR</v>
      </c>
      <c r="C41" s="258" t="s">
        <v>1092</v>
      </c>
      <c r="D41" s="259">
        <v>240.0</v>
      </c>
      <c r="E41" s="235">
        <f>iferror(vlookup(C41,Source!$A$10:$O$1488,2,0),"-")</f>
        <v>116701</v>
      </c>
      <c r="F41" s="235" t="str">
        <f>iferror(vlookup(C41,Source!$A$10:$O$1488,12,0),"-")</f>
        <v>BUTLER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>
        <f>iferror(vlookup(C41,Source!$A$10:$O$1488,7,0),"-")</f>
        <v>0</v>
      </c>
      <c r="J41" s="192">
        <f>IFERROR(_xlfn.FLOOR.MATH(VLOOKUP(C41, Conversion!$A$1:$G$1483,7,0)*D41*1.05,10),"-")</f>
        <v>500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240</v>
      </c>
      <c r="M41" s="237">
        <f>iferror(vlookup(C41,Source!$A$10:$O$1488,14,0),"-")</f>
        <v>714505</v>
      </c>
      <c r="N41" s="239" t="str">
        <f>iferror(vlookup(C41,Source!$A$10:$O$1488,15,0),"-")</f>
        <v/>
      </c>
      <c r="O41" s="193">
        <f>iferror(vlookup(C41,Source!$A$10:$O$1488,5,0),0)</f>
        <v>1008</v>
      </c>
      <c r="P41" s="194">
        <f t="shared" ref="P41:P47" si="37">if(O41&gt;1,O41/6.5,"-")</f>
        <v>155.0769231</v>
      </c>
      <c r="Q41" s="240">
        <f t="shared" ref="Q41:Q47" si="38">if(O41&gt;0,D41/O41*6.5,0)</f>
        <v>1.547619048</v>
      </c>
      <c r="R41" s="131"/>
      <c r="S41" s="131"/>
      <c r="T41" s="131"/>
      <c r="U41" s="241">
        <f>IF(Q41=0,14,SUM(5)+SUM(Q41))</f>
        <v>6.547619048</v>
      </c>
      <c r="V41" s="197" t="str">
        <f>IFERROR(VLOOKUP(E41,WIP!$A$1:$S$1478,6,0),"-")</f>
        <v>G.P. Cleaner</v>
      </c>
      <c r="W41" s="197" t="str">
        <f>IFERROR(VLOOKUP(E41,WIP!$A$1:$M$1478,12,0),"-")</f>
        <v>Yellow</v>
      </c>
      <c r="X41" s="197" t="str">
        <f>IFERROR(VLOOKUP(E41,WIP!$A$1:$M$1478,13,0),"-")</f>
        <v>No Fragrance</v>
      </c>
      <c r="Y41" s="197">
        <f t="shared" si="8"/>
        <v>116701</v>
      </c>
      <c r="Z41" s="197" t="str">
        <f>IFERROR(VLOOKUP(E41,WIP!$A$1:$K$1478,2,0),"-")</f>
        <v>REFLECT BULK</v>
      </c>
      <c r="AA41" s="197">
        <f>IFERROR(VLOOKUP(C41,Pack!$A$5:$G$1997,3,FALSE),"-")</f>
        <v>9916</v>
      </c>
      <c r="AB41" s="197">
        <f>IFERROR(VLOOKUP(E41,WIP!$A$1:$K$1478,11,0),"-")</f>
        <v>581.0714286</v>
      </c>
      <c r="AC41" s="198" t="str">
        <f>IFERROR(VLOOKUP(E41,WIP!$A$1:$K$1478,7,0),"-")</f>
        <v>-</v>
      </c>
      <c r="AD41" s="172">
        <f t="shared" si="27"/>
        <v>500</v>
      </c>
      <c r="AE41" s="172">
        <f t="shared" si="10"/>
        <v>0.8604794099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BUTLER GG #57 POT &amp; PAN;2/1GL CS W/INSERT</v>
      </c>
      <c r="C42" s="258" t="s">
        <v>2409</v>
      </c>
      <c r="D42" s="259">
        <v>240.0</v>
      </c>
      <c r="E42" s="242">
        <f>iferror(vlookup(C42,Source!$A$10:$O$1488,2,0),"-")</f>
        <v>184501</v>
      </c>
      <c r="F42" s="242" t="str">
        <f>iferror(vlookup(C42,Source!$A$10:$O$1488,12,0),"-")</f>
        <v>BUTLER</v>
      </c>
      <c r="G42" s="192" t="str">
        <f t="shared" si="34"/>
        <v>BOX LABEL</v>
      </c>
      <c r="H42" s="191" t="str">
        <f>iferror(vlookup(C42,Source!$A$10:$O$1488,11,0),"-")</f>
        <v>B</v>
      </c>
      <c r="I42" s="191">
        <f>iferror(vlookup(C42,Source!$A$10:$O$1488,7,0),"-")</f>
        <v>0</v>
      </c>
      <c r="J42" s="192">
        <f>IFERROR(_xlfn.FLOOR.MATH(VLOOKUP(C42, Conversion!$A$1:$G$1483,7,0)*D42*1.05,10),"-")</f>
        <v>500</v>
      </c>
      <c r="K42" s="191">
        <f t="shared" si="35"/>
        <v>0</v>
      </c>
      <c r="L42" s="191">
        <f t="shared" si="36"/>
        <v>240</v>
      </c>
      <c r="M42" s="191">
        <f>iferror(vlookup(C42,Source!$A$10:$O$1488,14,0),"-")</f>
        <v>714504</v>
      </c>
      <c r="N42" s="191" t="str">
        <f>iferror(vlookup(C42,Source!$A$10:$O$1488,15,0),"-")</f>
        <v/>
      </c>
      <c r="O42" s="193">
        <f>iferror(vlookup(C42,Source!$A$10:$O$1488,5,0),0)</f>
        <v>1008</v>
      </c>
      <c r="P42" s="194">
        <f t="shared" si="37"/>
        <v>155.0769231</v>
      </c>
      <c r="Q42" s="195">
        <f t="shared" si="38"/>
        <v>1.547619048</v>
      </c>
      <c r="R42" s="131"/>
      <c r="S42" s="131"/>
      <c r="T42" s="131"/>
      <c r="U42" s="241">
        <f t="shared" ref="U42:U47" si="39">SUM(0.5,Q42)+SUM(U41)</f>
        <v>8.595238095</v>
      </c>
      <c r="V42" s="197" t="str">
        <f>IFERROR(VLOOKUP(E42,WIP!$A$1:$S$1478,6,0),"-")</f>
        <v>Dish Soap</v>
      </c>
      <c r="W42" s="197" t="str">
        <f>IFERROR(VLOOKUP(E42,WIP!$A$1:$M$1478,12,0),"-")</f>
        <v>Green</v>
      </c>
      <c r="X42" s="197" t="str">
        <f>IFERROR(VLOOKUP(E42,WIP!$A$1:$M$1478,13,0),"-")</f>
        <v>Floral</v>
      </c>
      <c r="Y42" s="197">
        <f t="shared" si="8"/>
        <v>184501</v>
      </c>
      <c r="Z42" s="197" t="str">
        <f>IFERROR(VLOOKUP(E42,WIP!$A$1:$K$1478,2,0),"-")</f>
        <v>SAFER C. #401 PREMIUM LIQ DSH DET</v>
      </c>
      <c r="AA42" s="197">
        <f>IFERROR(VLOOKUP(C42,Pack!$A$5:$G$1997,3,FALSE),"-")</f>
        <v>9916</v>
      </c>
      <c r="AB42" s="197">
        <f>IFERROR(VLOOKUP(E42,WIP!$A$1:$K$1478,11,0),"-")</f>
        <v>57.66666667</v>
      </c>
      <c r="AC42" s="198" t="str">
        <f>IFERROR(VLOOKUP(E42,WIP!$A$1:$K$1478,7,0),"-")</f>
        <v>Min 500gl</v>
      </c>
      <c r="AD42" s="172">
        <f t="shared" si="27"/>
        <v>500</v>
      </c>
      <c r="AE42" s="172">
        <f t="shared" si="10"/>
        <v>8.670520231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9.095238095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9.595238095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10.0952381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10.5952381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11.0952381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3.095238095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20.9047619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>
        <f>SUM(D7:D60)</f>
        <v>4756</v>
      </c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46034.0</v>
      </c>
      <c r="J1" s="124"/>
      <c r="K1" s="125"/>
      <c r="L1" s="125"/>
      <c r="M1" s="126"/>
      <c r="N1" s="127"/>
      <c r="O1" s="126"/>
      <c r="P1" s="127"/>
      <c r="Q1" s="128">
        <f>R1</f>
        <v>21.73701299</v>
      </c>
      <c r="R1" s="129">
        <f>SUM(Q14+Q23+Q32+Q38+Q48+Q54+Q61)</f>
        <v>21.73701299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46033</v>
      </c>
      <c r="AE1" s="132"/>
      <c r="AF1" s="133"/>
      <c r="AG1" s="134">
        <f>I1</f>
        <v>46034</v>
      </c>
      <c r="AH1" s="135"/>
      <c r="AI1" s="136">
        <f>SUM(AD4,AG4)</f>
        <v>3820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315</v>
      </c>
      <c r="AE3" s="160">
        <f>AE4/5</f>
        <v>0.9152542374</v>
      </c>
      <c r="AF3" s="161"/>
      <c r="AG3" s="159">
        <f>AG4/4</f>
        <v>640</v>
      </c>
      <c r="AH3" s="160">
        <f>AH4/5</f>
        <v>1.398373984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1260</v>
      </c>
      <c r="AE4" s="172">
        <f t="shared" si="1"/>
        <v>4.576271187</v>
      </c>
      <c r="AF4" s="135"/>
      <c r="AG4" s="171">
        <f t="shared" ref="AG4:AH4" si="2">SUM(AG7:AG63)</f>
        <v>2560</v>
      </c>
      <c r="AH4" s="160">
        <f t="shared" si="2"/>
        <v>6.991869919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FAST ACTION 4/1 QUART CS;</v>
      </c>
      <c r="C26" s="204">
        <v>1122432.0</v>
      </c>
      <c r="D26" s="245">
        <v>1000.0</v>
      </c>
      <c r="E26" s="242">
        <f>iferror(vlookup(C26,Source!$A$10:$O$1488,2,0),"-")</f>
        <v>112201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 t="str">
        <f>iferror(vlookup(C26,Source!$A$10:$O$1488,7,0),"-")</f>
        <v>COR-6</v>
      </c>
      <c r="J26" s="192">
        <f>IFERROR(_xlfn.FLOOR.MATH(VLOOKUP(C26, Conversion!$A$1:$G$1483,7,0)*D26*1.05,10),"-")</f>
        <v>1050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120801</v>
      </c>
      <c r="N26" s="191">
        <f>iferror(vlookup(C26,Source!$A$10:$O$1488,15,0),"-")</f>
        <v>713005</v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14.77272727</v>
      </c>
      <c r="R26" s="131"/>
      <c r="S26" s="131"/>
      <c r="T26" s="131"/>
      <c r="U26" s="241">
        <f t="shared" ref="U26:U31" si="26">SUM(0.5,Q26)+SUM(U25)</f>
        <v>29.27272727</v>
      </c>
      <c r="V26" s="197" t="str">
        <f>IFERROR(VLOOKUP(E26,WIP!$A$1:$S$1478,6,0),"-")</f>
        <v>Oven Clnr</v>
      </c>
      <c r="W26" s="197" t="str">
        <f>IFERROR(VLOOKUP(E26,WIP!$A$1:$M$1478,12,0),"-")</f>
        <v>Yellow</v>
      </c>
      <c r="X26" s="197" t="str">
        <f>IFERROR(VLOOKUP(E26,WIP!$A$1:$M$1478,13,0),"-")</f>
        <v>No Fragrance</v>
      </c>
      <c r="Y26" s="197">
        <f t="shared" si="8"/>
        <v>112201</v>
      </c>
      <c r="Z26" s="197" t="str">
        <f>IFERROR(VLOOKUP(E26,WIP!$A$1:$K$1478,2,0),"-")</f>
        <v>FAST ACTION BULK</v>
      </c>
      <c r="AA26" s="197">
        <f>IFERROR(VLOOKUP(C26,Pack!$A$5:$G$1997,3,FALSE),"-")</f>
        <v>98680</v>
      </c>
      <c r="AB26" s="197">
        <f>IFERROR(VLOOKUP(E26,WIP!$A$1:$K$1478,11,0),"-")</f>
        <v>287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1050</v>
      </c>
      <c r="AH26" s="172">
        <f t="shared" si="12"/>
        <v>3.658536585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29.77272727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30.27272727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30.77272727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31.27272727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31.77272727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14.77272727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9.227272727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BUTLER OD FLOOR GUARD ;2X1F</v>
      </c>
      <c r="C41" s="258" t="s">
        <v>1833</v>
      </c>
      <c r="D41" s="259">
        <v>600.0</v>
      </c>
      <c r="E41" s="235">
        <f>iferror(vlookup(C41,Source!$A$10:$O$1488,2,0),"-")</f>
        <v>156901</v>
      </c>
      <c r="F41" s="235" t="str">
        <f>iferror(vlookup(C41,Source!$A$10:$O$1488,12,0),"-")</f>
        <v>BUTLER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1260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200114</v>
      </c>
      <c r="N41" s="239">
        <f>iferror(vlookup(C41,Source!$A$10:$O$1488,15,0),"-")</f>
        <v>715004</v>
      </c>
      <c r="O41" s="193">
        <f>iferror(vlookup(C41,Source!$A$10:$O$1488,5,0),0)</f>
        <v>1008</v>
      </c>
      <c r="P41" s="194">
        <f t="shared" ref="P41:P47" si="37">if(O41&gt;1,O41/6.5,"-")</f>
        <v>155.0769231</v>
      </c>
      <c r="Q41" s="240">
        <f t="shared" ref="Q41:Q47" si="38">if(O41&gt;0,D41/O41*6.5,0)</f>
        <v>3.869047619</v>
      </c>
      <c r="R41" s="131"/>
      <c r="S41" s="131"/>
      <c r="T41" s="131"/>
      <c r="U41" s="241">
        <f>IF(Q41=0,14,SUM(5)+SUM(Q41))</f>
        <v>8.869047619</v>
      </c>
      <c r="V41" s="197" t="str">
        <f>IFERROR(VLOOKUP(E41,WIP!$A$1:$S$1478,6,0),"-")</f>
        <v>Floor Cleaner</v>
      </c>
      <c r="W41" s="197" t="str">
        <f>IFERROR(VLOOKUP(E41,WIP!$A$1:$M$1478,12,0),"-")</f>
        <v>Green</v>
      </c>
      <c r="X41" s="197" t="str">
        <f>IFERROR(VLOOKUP(E41,WIP!$A$1:$M$1478,13,0),"-")</f>
        <v>Spring Breeze</v>
      </c>
      <c r="Y41" s="197">
        <f t="shared" si="8"/>
        <v>156901</v>
      </c>
      <c r="Z41" s="197" t="str">
        <f>IFERROR(VLOOKUP(E41,WIP!$A$1:$K$1478,2,0),"-")</f>
        <v>MR DIGESTER KTCHN FLR CLR</v>
      </c>
      <c r="AA41" s="197">
        <f>IFERROR(VLOOKUP(C41,Pack!$A$5:$G$1997,3,FALSE),"-")</f>
        <v>9916</v>
      </c>
      <c r="AB41" s="197">
        <f>IFERROR(VLOOKUP(E41,WIP!$A$1:$K$1478,11,0),"-")</f>
        <v>275.3333333</v>
      </c>
      <c r="AC41" s="198" t="str">
        <f>IFERROR(VLOOKUP(E41,WIP!$A$1:$K$1478,7,0),"-")</f>
        <v>-</v>
      </c>
      <c r="AD41" s="172">
        <f t="shared" si="27"/>
        <v>1260</v>
      </c>
      <c r="AE41" s="172">
        <f t="shared" si="10"/>
        <v>4.576271187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9.369047619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9.869047619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10.36904762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10.86904762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11.36904762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11.86904762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3.869047619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20.13095238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JR LO TEMP MACHINE DISH DETERGENT 5GL PAIL</v>
      </c>
      <c r="C57" s="246" t="s">
        <v>2389</v>
      </c>
      <c r="D57" s="260">
        <v>288.0</v>
      </c>
      <c r="E57" s="242">
        <f>iferror(vlookup(C57,Source!$A$10:$O$1488,2,0),"-")</f>
        <v>184101</v>
      </c>
      <c r="F57" s="242" t="str">
        <f>iferror(vlookup(C57,Source!$A$10:$O$1488,12,0),"-")</f>
        <v>JUST RIGHT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>
        <f>iferror(vlookup(C57,Source!$A$10:$O$1488,11,0),"-")</f>
        <v>0</v>
      </c>
      <c r="I57" s="242" t="str">
        <f>iferror(vlookup(C57,Source!$A$10:$O$1488,7,0),"-")</f>
        <v>COR-4</v>
      </c>
      <c r="J57" s="192">
        <f>IFERROR(_xlfn.FLOOR.MATH(VLOOKUP(C57, Conversion!$A$1:$G$1483,7,0)*D57*1.05,10),"-")</f>
        <v>1510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/>
      </c>
      <c r="N57" s="242" t="str">
        <f>iferror(vlookup(C57,Source!$A$10:$O$1488,15,0),"-")</f>
        <v/>
      </c>
      <c r="O57" s="193">
        <f>iferror(vlookup(C57,Source!$A$10:$O$1488,5,0),0)</f>
        <v>604.8</v>
      </c>
      <c r="P57" s="194">
        <f t="shared" ref="P57:P58" si="50">if(O57&gt;1,O57/6.5,"-")</f>
        <v>93.04615385</v>
      </c>
      <c r="Q57" s="195">
        <f t="shared" ref="Q57:Q58" si="51">if(O57&gt;0,D57/O57*6.5,0)</f>
        <v>3.095238095</v>
      </c>
      <c r="R57" s="131"/>
      <c r="S57" s="131"/>
      <c r="T57" s="131"/>
      <c r="U57" s="196">
        <f>SUM(Q57+14)</f>
        <v>17.0952381</v>
      </c>
      <c r="V57" s="197" t="str">
        <f>IFERROR(VLOOKUP(E57,WIP!$A$1:$S$1478,6,0),"-")</f>
        <v>Dish Detergent</v>
      </c>
      <c r="W57" s="197" t="str">
        <f>IFERROR(VLOOKUP(E57,WIP!$A$1:$M$1478,12,0),"-")</f>
        <v>Light Pink</v>
      </c>
      <c r="X57" s="197" t="str">
        <f>IFERROR(VLOOKUP(E57,WIP!$A$1:$M$1478,13,0),"-")</f>
        <v>No Fragrance</v>
      </c>
      <c r="Y57" s="197">
        <f t="shared" si="8"/>
        <v>184101</v>
      </c>
      <c r="Z57" s="197" t="str">
        <f>IFERROR(VLOOKUP(E57,WIP!$A$1:$K$1478,2,0),"-")</f>
        <v>FS. LO TEMP MACHINE DISH DET BULK</v>
      </c>
      <c r="AA57" s="197" t="str">
        <f>IFERROR(VLOOKUP(C57,Pack!$A$5:$G$1997,3,FALSE),"-")</f>
        <v>9801UNL-184105JR</v>
      </c>
      <c r="AB57" s="197">
        <f>IFERROR(VLOOKUP(E57,WIP!$A$1:$K$1478,11,0),"-")</f>
        <v>453</v>
      </c>
      <c r="AC57" s="198" t="str">
        <f>IFERROR(VLOOKUP(E57,WIP!$A$1:$K$1478,7,0),"-")</f>
        <v>-</v>
      </c>
      <c r="AD57" s="172">
        <f t="shared" si="40"/>
        <v>0</v>
      </c>
      <c r="AE57" s="172">
        <f t="shared" si="10"/>
        <v>0</v>
      </c>
      <c r="AF57" s="145"/>
      <c r="AG57" s="172">
        <f t="shared" si="11"/>
        <v>1510</v>
      </c>
      <c r="AH57" s="172">
        <f t="shared" si="12"/>
        <v>3.333333333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17.0952381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17.0952381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17.0952381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3.095238095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46035.0</v>
      </c>
      <c r="J1" s="124"/>
      <c r="K1" s="125"/>
      <c r="L1" s="125"/>
      <c r="M1" s="126"/>
      <c r="N1" s="127"/>
      <c r="O1" s="126"/>
      <c r="P1" s="127"/>
      <c r="Q1" s="128">
        <f>R1</f>
        <v>26.95870237</v>
      </c>
      <c r="R1" s="129">
        <f>SUM(Q14+Q23+Q32+Q38+Q48+Q54+Q61)</f>
        <v>26.95870237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46034</v>
      </c>
      <c r="AE1" s="132"/>
      <c r="AF1" s="133"/>
      <c r="AG1" s="134">
        <f>I1</f>
        <v>46035</v>
      </c>
      <c r="AH1" s="135"/>
      <c r="AI1" s="136">
        <f>SUM(AD4,AG4)</f>
        <v>7090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1562.5</v>
      </c>
      <c r="AE3" s="160">
        <f>AE4/5</f>
        <v>4.199258839</v>
      </c>
      <c r="AF3" s="161"/>
      <c r="AG3" s="159">
        <f>AG4/4</f>
        <v>210</v>
      </c>
      <c r="AH3" s="160">
        <f>AH4/5</f>
        <v>0.5853658537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6250</v>
      </c>
      <c r="AE4" s="172">
        <f t="shared" si="1"/>
        <v>20.99629419</v>
      </c>
      <c r="AF4" s="135"/>
      <c r="AG4" s="171">
        <f t="shared" ref="AG4:AH4" si="2">SUM(AG7:AG63)</f>
        <v>840</v>
      </c>
      <c r="AH4" s="160">
        <f t="shared" si="2"/>
        <v>2.926829268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BUTLER DIGEST 4/1 CS ;</v>
      </c>
      <c r="C7" s="189" t="s">
        <v>2630</v>
      </c>
      <c r="D7" s="190">
        <v>144.0</v>
      </c>
      <c r="E7" s="191">
        <f>iferror(vlookup(C7,Source!$A$10:$O$1488,2,0),"-")</f>
        <v>155801</v>
      </c>
      <c r="F7" s="191" t="str">
        <f>iferror(vlookup(C7,Source!$A$10:$O$1488,12,0),"-")</f>
        <v>BUTLER</v>
      </c>
      <c r="G7" s="192" t="str">
        <f t="shared" ref="G7:G12" si="3">IF(H7="B","BOX LABEL",+IF(AND(H7="I"),"IN HOUSE",+IF(AND(H7="S"),"SPECIAL",+IF(AND(H7="BP"),"BUG FREE",+IF(AND(H7="A"),"Pre Labeled","-")))))</f>
        <v>BOX LABEL</v>
      </c>
      <c r="H7" s="191" t="str">
        <f>iferror(vlookup(C7,Source!$A$10:$O$1488,11,0),"-")</f>
        <v>B</v>
      </c>
      <c r="I7" s="191">
        <f>iferror(vlookup(C7,Source!$A$10:$O$1488,7,0),"-")</f>
        <v>0</v>
      </c>
      <c r="J7" s="192">
        <f>IFERROR(_xlfn.FLOOR.MATH(VLOOKUP(C7, Conversion!$A$1:$G$1483,7,0)*D7*1.05,10),"-")</f>
        <v>600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144</v>
      </c>
      <c r="M7" s="191">
        <f>iferror(vlookup(C7,Source!$A$10:$O$1488,14,0),"-")</f>
        <v>714503</v>
      </c>
      <c r="N7" s="191" t="str">
        <f>iferror(vlookup(C7,Source!$A$10:$O$1488,15,0),"-")</f>
        <v/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0.8166814552</v>
      </c>
      <c r="R7" s="131"/>
      <c r="S7" s="131"/>
      <c r="T7" s="131"/>
      <c r="U7" s="196">
        <f>IF(Q7=0,14,SUM(5)+SUM(Q7))</f>
        <v>5.816681455</v>
      </c>
      <c r="V7" s="197" t="str">
        <f>IFERROR(VLOOKUP(E7,WIP!$A$1:$S$1478,6,0),"-")</f>
        <v>Carpet Care</v>
      </c>
      <c r="W7" s="197" t="str">
        <f>IFERROR(VLOOKUP(E7,WIP!$A$1:$M$1478,12,0),"-")</f>
        <v>Opaque</v>
      </c>
      <c r="X7" s="197" t="str">
        <f>IFERROR(VLOOKUP(E7,WIP!$A$1:$M$1478,13,0),"-")</f>
        <v>Floral</v>
      </c>
      <c r="Y7" s="197">
        <f t="shared" ref="Y7:Y60" si="8">E7</f>
        <v>155801</v>
      </c>
      <c r="Z7" s="197" t="str">
        <f>IFERROR(VLOOKUP(E7,WIP!$A$1:$K$1478,2,0),"-")</f>
        <v>LOD ODOR DIGESTER</v>
      </c>
      <c r="AA7" s="197">
        <f>IFERROR(VLOOKUP(C7,Pack!$A$5:$G$1997,3,FALSE),"-")</f>
        <v>9919</v>
      </c>
      <c r="AB7" s="197">
        <f>IFERROR(VLOOKUP(E7,WIP!$A$1:$K$1478,11,0),"-")</f>
        <v>270.8695652</v>
      </c>
      <c r="AC7" s="198" t="str">
        <f>IFERROR(VLOOKUP(E7,WIP!$A$1:$K$1478,7,0),"-")</f>
        <v>-</v>
      </c>
      <c r="AD7" s="172">
        <f t="shared" ref="AD7:AD22" si="9">IF(U7&lt;13,J7,0)</f>
        <v>600</v>
      </c>
      <c r="AE7" s="172">
        <f t="shared" ref="AE7:AE61" si="10">IFERROR(AD7/AB7,"-")</f>
        <v>2.215088283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SUPER JET KLEEN 4/1 CS;</v>
      </c>
      <c r="C8" s="189">
        <v>161504.0</v>
      </c>
      <c r="D8" s="245">
        <v>192.0</v>
      </c>
      <c r="E8" s="191">
        <f>iferror(vlookup(C8,Source!$A$10:$O$1488,2,0),"-")</f>
        <v>161501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 t="str">
        <f>iferror(vlookup(C8,Source!$A$10:$O$1488,7,0),"-")</f>
        <v>LIMITED Q.</v>
      </c>
      <c r="J8" s="192">
        <f>IFERROR(_xlfn.FLOOR.MATH(VLOOKUP(C8, Conversion!$A$1:$G$1483,7,0)*D8*1.05,10),"-")</f>
        <v>800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200151</v>
      </c>
      <c r="N8" s="191">
        <f>iferror(vlookup(C8,Source!$A$10:$O$1488,15,0),"-")</f>
        <v>714105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7.405590062</v>
      </c>
      <c r="V8" s="197" t="str">
        <f>IFERROR(VLOOKUP(E8,WIP!$A$1:$S$1478,6,0),"-")</f>
        <v>Liq Degreaser</v>
      </c>
      <c r="W8" s="197" t="str">
        <f>IFERROR(VLOOKUP(E8,WIP!$A$1:$M$1478,12,0),"-")</f>
        <v>Green Light</v>
      </c>
      <c r="X8" s="197" t="str">
        <f>IFERROR(VLOOKUP(E8,WIP!$A$1:$M$1478,13,0),"-")</f>
        <v>No Fragrance</v>
      </c>
      <c r="Y8" s="197">
        <f t="shared" si="8"/>
        <v>161501</v>
      </c>
      <c r="Z8" s="197" t="str">
        <f>IFERROR(VLOOKUP(E8,WIP!$A$1:$K$1478,2,0),"-")</f>
        <v>SUPER JET KLEEN</v>
      </c>
      <c r="AA8" s="197" t="str">
        <f>IFERROR(VLOOKUP(C8,Pack!$A$5:$G$1997,3,FALSE),"-")</f>
        <v>9919-LQ</v>
      </c>
      <c r="AB8" s="197">
        <f>IFERROR(VLOOKUP(E8,WIP!$A$1:$K$1478,11,0),"-")</f>
        <v>472</v>
      </c>
      <c r="AC8" s="198" t="str">
        <f>IFERROR(VLOOKUP(E8,WIP!$A$1:$K$1478,7,0),"-")</f>
        <v>-</v>
      </c>
      <c r="AD8" s="172">
        <f t="shared" si="9"/>
        <v>800</v>
      </c>
      <c r="AE8" s="172">
        <f t="shared" si="10"/>
        <v>1.694915254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7/11 DEGREASER 4/1 C;</v>
      </c>
      <c r="C9" s="204">
        <v>161104.0</v>
      </c>
      <c r="D9" s="203">
        <v>48.0</v>
      </c>
      <c r="E9" s="191">
        <f>iferror(vlookup(C9,Source!$A$10:$O$1488,2,0),"-")</f>
        <v>161501</v>
      </c>
      <c r="F9" s="191" t="str">
        <f>iferror(vlookup(C9,Source!$A$10:$O$1488,12,0),"-")</f>
        <v>MTX</v>
      </c>
      <c r="G9" s="192" t="str">
        <f t="shared" si="3"/>
        <v>SPECIAL</v>
      </c>
      <c r="H9" s="191" t="str">
        <f>iferror(vlookup(C9,Source!$A$10:$O$1488,11,0),"-")</f>
        <v>S</v>
      </c>
      <c r="I9" s="191" t="str">
        <f>iferror(vlookup(C9,Source!$A$10:$O$1488,7,0),"-")</f>
        <v>LIMITED Q.</v>
      </c>
      <c r="J9" s="192">
        <f>IFERROR(_xlfn.FLOOR.MATH(VLOOKUP(C9, Conversion!$A$1:$G$1483,7,0)*D9*1.05,10),"-")</f>
        <v>200</v>
      </c>
      <c r="K9" s="191">
        <f t="shared" si="4"/>
        <v>0</v>
      </c>
      <c r="L9" s="243">
        <f t="shared" si="5"/>
        <v>48</v>
      </c>
      <c r="M9" s="191">
        <f>iferror(vlookup(C9,Source!$A$10:$O$1488,14,0),"-")</f>
        <v>712505</v>
      </c>
      <c r="N9" s="191" t="str">
        <f>iferror(vlookup(C9,Source!$A$10:$O$1488,15,0),"-")</f>
        <v/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0.2722271517</v>
      </c>
      <c r="R9" s="131"/>
      <c r="S9" s="131"/>
      <c r="T9" s="131"/>
      <c r="U9" s="196">
        <f t="shared" si="13"/>
        <v>8.177817214</v>
      </c>
      <c r="V9" s="197" t="str">
        <f>IFERROR(VLOOKUP(E9,WIP!$A$1:$S$1478,6,0),"-")</f>
        <v>Liq Degreaser</v>
      </c>
      <c r="W9" s="197" t="str">
        <f>IFERROR(VLOOKUP(E9,WIP!$A$1:$M$1478,12,0),"-")</f>
        <v>Green Light</v>
      </c>
      <c r="X9" s="197" t="str">
        <f>IFERROR(VLOOKUP(E9,WIP!$A$1:$M$1478,13,0),"-")</f>
        <v>No Fragrance</v>
      </c>
      <c r="Y9" s="197">
        <f t="shared" si="8"/>
        <v>161501</v>
      </c>
      <c r="Z9" s="197" t="str">
        <f>IFERROR(VLOOKUP(E9,WIP!$A$1:$K$1478,2,0),"-")</f>
        <v>SUPER JET KLEEN</v>
      </c>
      <c r="AA9" s="197" t="str">
        <f>IFERROR(VLOOKUP(C9,Pack!$A$5:$G$1997,3,FALSE),"-")</f>
        <v>9919-LQ</v>
      </c>
      <c r="AB9" s="197">
        <f>IFERROR(VLOOKUP(E9,WIP!$A$1:$K$1478,11,0),"-")</f>
        <v>472</v>
      </c>
      <c r="AC9" s="198" t="str">
        <f>IFERROR(VLOOKUP(E9,WIP!$A$1:$K$1478,7,0),"-")</f>
        <v>-</v>
      </c>
      <c r="AD9" s="172">
        <f t="shared" si="9"/>
        <v>200</v>
      </c>
      <c r="AE9" s="172">
        <f t="shared" si="10"/>
        <v>0.4237288136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WESCO SUPER JET KLEEN ;4/1G CS</v>
      </c>
      <c r="C10" s="306" t="s">
        <v>1934</v>
      </c>
      <c r="D10" s="320">
        <v>48.0</v>
      </c>
      <c r="E10" s="191">
        <f>iferror(vlookup(C10,Source!$A$10:$O$1488,2,0),"-")</f>
        <v>161501</v>
      </c>
      <c r="F10" s="191" t="str">
        <f>iferror(vlookup(C10,Source!$A$10:$O$1488,12,0),"-")</f>
        <v>WESTCO</v>
      </c>
      <c r="G10" s="192" t="str">
        <f t="shared" si="3"/>
        <v>BOX LABEL</v>
      </c>
      <c r="H10" s="191" t="str">
        <f>iferror(vlookup(C10,Source!$A$10:$O$1488,11,0),"-")</f>
        <v>B</v>
      </c>
      <c r="I10" s="191" t="str">
        <f>iferror(vlookup(C10,Source!$A$10:$O$1488,7,0),"-")</f>
        <v>LIMITED Q.</v>
      </c>
      <c r="J10" s="192">
        <f>IFERROR(_xlfn.FLOOR.MATH(VLOOKUP(C10, Conversion!$A$1:$G$1483,7,0)*D10*1.05,10),"-")</f>
        <v>200</v>
      </c>
      <c r="K10" s="191">
        <f t="shared" si="4"/>
        <v>0</v>
      </c>
      <c r="L10" s="243">
        <f t="shared" si="5"/>
        <v>48</v>
      </c>
      <c r="M10" s="191">
        <f>iferror(vlookup(C10,Source!$A$10:$O$1488,14,0),"-")</f>
        <v>714706</v>
      </c>
      <c r="N10" s="191" t="str">
        <f>iferror(vlookup(C10,Source!$A$10:$O$1488,15,0),"-")</f>
        <v/>
      </c>
      <c r="O10" s="193">
        <f>iferror(vlookup(C10,Source!$A$10:$O$1488,5,0),0)</f>
        <v>1352.4</v>
      </c>
      <c r="P10" s="194">
        <f t="shared" si="6"/>
        <v>176.3233377</v>
      </c>
      <c r="Q10" s="195">
        <f t="shared" si="7"/>
        <v>0.2722271517</v>
      </c>
      <c r="R10" s="131"/>
      <c r="S10" s="131"/>
      <c r="T10" s="131"/>
      <c r="U10" s="196">
        <f t="shared" si="13"/>
        <v>8.950044366</v>
      </c>
      <c r="V10" s="197" t="str">
        <f>IFERROR(VLOOKUP(E10,WIP!$A$1:$S$1478,6,0),"-")</f>
        <v>Liq Degreaser</v>
      </c>
      <c r="W10" s="197" t="str">
        <f>IFERROR(VLOOKUP(E10,WIP!$A$1:$M$1478,12,0),"-")</f>
        <v>Green Light</v>
      </c>
      <c r="X10" s="197" t="str">
        <f>IFERROR(VLOOKUP(E10,WIP!$A$1:$M$1478,13,0),"-")</f>
        <v>No Fragrance</v>
      </c>
      <c r="Y10" s="197">
        <f t="shared" si="8"/>
        <v>161501</v>
      </c>
      <c r="Z10" s="197" t="str">
        <f>IFERROR(VLOOKUP(E10,WIP!$A$1:$K$1478,2,0),"-")</f>
        <v>SUPER JET KLEEN</v>
      </c>
      <c r="AA10" s="197" t="str">
        <f>IFERROR(VLOOKUP(C10,Pack!$A$5:$G$1997,3,FALSE),"-")</f>
        <v>9919-LQ</v>
      </c>
      <c r="AB10" s="197">
        <f>IFERROR(VLOOKUP(E10,WIP!$A$1:$K$1478,11,0),"-")</f>
        <v>472</v>
      </c>
      <c r="AC10" s="198" t="str">
        <f>IFERROR(VLOOKUP(E10,WIP!$A$1:$K$1478,7,0),"-")</f>
        <v>-</v>
      </c>
      <c r="AD10" s="172">
        <f t="shared" si="9"/>
        <v>200</v>
      </c>
      <c r="AE10" s="172">
        <f t="shared" si="10"/>
        <v>0.4237288136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9.450044366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9.950044366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10.45004437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2.450044366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21.54995563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FAST ACTION 4/1 QUART CS;</v>
      </c>
      <c r="C26" s="204">
        <v>1122432.0</v>
      </c>
      <c r="D26" s="245">
        <v>800.0</v>
      </c>
      <c r="E26" s="242">
        <f>iferror(vlookup(C26,Source!$A$10:$O$1488,2,0),"-")</f>
        <v>112201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 t="str">
        <f>iferror(vlookup(C26,Source!$A$10:$O$1488,7,0),"-")</f>
        <v>COR-6</v>
      </c>
      <c r="J26" s="192">
        <f>IFERROR(_xlfn.FLOOR.MATH(VLOOKUP(C26, Conversion!$A$1:$G$1483,7,0)*D26*1.05,10),"-")</f>
        <v>840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120801</v>
      </c>
      <c r="N26" s="191">
        <f>iferror(vlookup(C26,Source!$A$10:$O$1488,15,0),"-")</f>
        <v>713005</v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11.81818182</v>
      </c>
      <c r="R26" s="131"/>
      <c r="S26" s="131"/>
      <c r="T26" s="131"/>
      <c r="U26" s="241">
        <f t="shared" ref="U26:U31" si="26">SUM(0.5,Q26)+SUM(U25)</f>
        <v>26.31818182</v>
      </c>
      <c r="V26" s="197" t="str">
        <f>IFERROR(VLOOKUP(E26,WIP!$A$1:$S$1478,6,0),"-")</f>
        <v>Oven Clnr</v>
      </c>
      <c r="W26" s="197" t="str">
        <f>IFERROR(VLOOKUP(E26,WIP!$A$1:$M$1478,12,0),"-")</f>
        <v>Yellow</v>
      </c>
      <c r="X26" s="197" t="str">
        <f>IFERROR(VLOOKUP(E26,WIP!$A$1:$M$1478,13,0),"-")</f>
        <v>No Fragrance</v>
      </c>
      <c r="Y26" s="197">
        <f t="shared" si="8"/>
        <v>112201</v>
      </c>
      <c r="Z26" s="197" t="str">
        <f>IFERROR(VLOOKUP(E26,WIP!$A$1:$K$1478,2,0),"-")</f>
        <v>FAST ACTION BULK</v>
      </c>
      <c r="AA26" s="197">
        <f>IFERROR(VLOOKUP(C26,Pack!$A$5:$G$1997,3,FALSE),"-")</f>
        <v>98680</v>
      </c>
      <c r="AB26" s="197">
        <f>IFERROR(VLOOKUP(E26,WIP!$A$1:$K$1478,11,0),"-")</f>
        <v>287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840</v>
      </c>
      <c r="AH26" s="172">
        <f t="shared" si="12"/>
        <v>2.926829268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189"/>
      <c r="D27" s="297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26.81818182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27.31818182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27.81818182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28.31818182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28.81818182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11.81818182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12.18181818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BUTLER HI POWER 2/1F</v>
      </c>
      <c r="C41" s="258" t="s">
        <v>2563</v>
      </c>
      <c r="D41" s="259">
        <v>600.0</v>
      </c>
      <c r="E41" s="235">
        <f>iferror(vlookup(C41,Source!$A$10:$O$1488,2,0),"-")</f>
        <v>192103</v>
      </c>
      <c r="F41" s="235" t="str">
        <f>iferror(vlookup(C41,Source!$A$10:$O$1488,12,0),"-")</f>
        <v>BUTLER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1260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200111</v>
      </c>
      <c r="N41" s="239">
        <f>iferror(vlookup(C41,Source!$A$10:$O$1488,15,0),"-")</f>
        <v>714503</v>
      </c>
      <c r="O41" s="193">
        <f>iferror(vlookup(C41,Source!$A$10:$O$1488,5,0),0)</f>
        <v>1008</v>
      </c>
      <c r="P41" s="194">
        <f t="shared" ref="P41:P47" si="37">if(O41&gt;1,O41/6.5,"-")</f>
        <v>155.0769231</v>
      </c>
      <c r="Q41" s="240">
        <f t="shared" ref="Q41:Q47" si="38">if(O41&gt;0,D41/O41*6.5,0)</f>
        <v>3.869047619</v>
      </c>
      <c r="R41" s="131"/>
      <c r="S41" s="131"/>
      <c r="T41" s="131"/>
      <c r="U41" s="241">
        <f>IF(Q41=0,14,SUM(5)+SUM(Q41))</f>
        <v>8.869047619</v>
      </c>
      <c r="V41" s="197" t="str">
        <f>IFERROR(VLOOKUP(E41,WIP!$A$1:$S$1478,6,0),"-")</f>
        <v>Liq Degreaser</v>
      </c>
      <c r="W41" s="197" t="str">
        <f>IFERROR(VLOOKUP(E41,WIP!$A$1:$M$1478,12,0),"-")</f>
        <v>Red</v>
      </c>
      <c r="X41" s="197" t="str">
        <f>IFERROR(VLOOKUP(E41,WIP!$A$1:$M$1478,13,0),"-")</f>
        <v>No Fragrance</v>
      </c>
      <c r="Y41" s="197">
        <f t="shared" si="8"/>
        <v>192103</v>
      </c>
      <c r="Z41" s="197" t="str">
        <f>IFERROR(VLOOKUP(E41,WIP!$A$1:$K$1478,2,0),"-")</f>
        <v>RED HORSE POWER BULK</v>
      </c>
      <c r="AA41" s="197">
        <f>IFERROR(VLOOKUP(C41,Pack!$A$5:$G$1997,3,FALSE),"-")</f>
        <v>9916</v>
      </c>
      <c r="AB41" s="197">
        <f>IFERROR(VLOOKUP(E41,WIP!$A$1:$K$1478,11,0),"-")</f>
        <v>250.6451613</v>
      </c>
      <c r="AC41" s="198" t="str">
        <f>IFERROR(VLOOKUP(E41,WIP!$A$1:$K$1478,7,0),"-")</f>
        <v>-</v>
      </c>
      <c r="AD41" s="172">
        <f t="shared" si="27"/>
        <v>1260</v>
      </c>
      <c r="AE41" s="172">
        <f t="shared" si="10"/>
        <v>5.027027027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BUTLER OD FRESH AIRE ;2X1F</v>
      </c>
      <c r="C42" s="258" t="s">
        <v>2625</v>
      </c>
      <c r="D42" s="259">
        <v>360.0</v>
      </c>
      <c r="E42" s="242" t="str">
        <f>iferror(vlookup(C42,Source!$A$10:$O$1488,2,0),"-")</f>
        <v>1BA284</v>
      </c>
      <c r="F42" s="242" t="str">
        <f>iferror(vlookup(C42,Source!$A$10:$O$1488,12,0),"-")</f>
        <v>BUTLER</v>
      </c>
      <c r="G42" s="192" t="str">
        <f t="shared" si="34"/>
        <v>-</v>
      </c>
      <c r="H42" s="191">
        <f>iferror(vlookup(C42,Source!$A$10:$O$1488,11,0),"-")</f>
        <v>0</v>
      </c>
      <c r="I42" s="191">
        <f>iferror(vlookup(C42,Source!$A$10:$O$1488,7,0),"-")</f>
        <v>0</v>
      </c>
      <c r="J42" s="192">
        <f>IFERROR(_xlfn.FLOOR.MATH(VLOOKUP(C42, Conversion!$A$1:$G$1483,7,0)*D42*1.05,10),"-")</f>
        <v>750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714502</v>
      </c>
      <c r="N42" s="191">
        <f>iferror(vlookup(C42,Source!$A$10:$O$1488,15,0),"-")</f>
        <v>713105</v>
      </c>
      <c r="O42" s="193">
        <f>iferror(vlookup(C42,Source!$A$10:$O$1488,5,0),0)</f>
        <v>1008</v>
      </c>
      <c r="P42" s="194">
        <f t="shared" si="37"/>
        <v>155.0769231</v>
      </c>
      <c r="Q42" s="195">
        <f t="shared" si="38"/>
        <v>2.321428571</v>
      </c>
      <c r="R42" s="131"/>
      <c r="S42" s="131"/>
      <c r="T42" s="131"/>
      <c r="U42" s="241">
        <f t="shared" ref="U42:U47" si="39">SUM(0.5,Q42)+SUM(U41)</f>
        <v>11.69047619</v>
      </c>
      <c r="V42" s="197" t="str">
        <f>IFERROR(VLOOKUP(E42,WIP!$A$1:$S$1478,6,0),"-")</f>
        <v>Deodorant</v>
      </c>
      <c r="W42" s="197" t="str">
        <f>IFERROR(VLOOKUP(E42,WIP!$A$1:$M$1478,12,0),"-")</f>
        <v>Green</v>
      </c>
      <c r="X42" s="197" t="str">
        <f>IFERROR(VLOOKUP(E42,WIP!$A$1:$M$1478,13,0),"-")</f>
        <v>Aqua</v>
      </c>
      <c r="Y42" s="197" t="str">
        <f t="shared" si="8"/>
        <v>1BA284</v>
      </c>
      <c r="Z42" s="197" t="str">
        <f>IFERROR(VLOOKUP(E42,WIP!$A$1:$K$1478,2,0),"-")</f>
        <v>BUTLER FRESH AIRE BULK</v>
      </c>
      <c r="AA42" s="197">
        <f>IFERROR(VLOOKUP(C42,Pack!$A$5:$G$1997,3,FALSE),"-")</f>
        <v>9916</v>
      </c>
      <c r="AB42" s="197">
        <f>IFERROR(VLOOKUP(E42,WIP!$A$1:$K$1478,11,0),"-")</f>
        <v>126.5625</v>
      </c>
      <c r="AC42" s="198" t="str">
        <f>IFERROR(VLOOKUP(E42,WIP!$A$1:$K$1478,7,0),"-")</f>
        <v>-</v>
      </c>
      <c r="AD42" s="172">
        <f t="shared" si="27"/>
        <v>750</v>
      </c>
      <c r="AE42" s="172">
        <f t="shared" si="10"/>
        <v>5.925925926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12.19047619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12.69047619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13.19047619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13.69047619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14.19047619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6.19047619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17.80952381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46035.0</v>
      </c>
      <c r="J1" s="124"/>
      <c r="K1" s="125"/>
      <c r="L1" s="125"/>
      <c r="M1" s="126"/>
      <c r="N1" s="127"/>
      <c r="O1" s="126"/>
      <c r="P1" s="127"/>
      <c r="Q1" s="128">
        <f>R1</f>
        <v>7.647737356</v>
      </c>
      <c r="R1" s="129">
        <f>SUM(Q14+Q23+Q32+Q38+Q48+Q54+Q61)</f>
        <v>7.647737356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46034</v>
      </c>
      <c r="AE1" s="132"/>
      <c r="AF1" s="133"/>
      <c r="AG1" s="134">
        <f>I1</f>
        <v>46035</v>
      </c>
      <c r="AH1" s="135"/>
      <c r="AI1" s="136">
        <f>SUM(AD4,AG4)</f>
        <v>4360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955</v>
      </c>
      <c r="AE3" s="160">
        <f>AE4/5</f>
        <v>1.546624624</v>
      </c>
      <c r="AF3" s="161"/>
      <c r="AG3" s="159">
        <f>AG4/4</f>
        <v>135</v>
      </c>
      <c r="AH3" s="160">
        <f>AH4/5</f>
        <v>0.868632708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3820</v>
      </c>
      <c r="AE4" s="172">
        <f t="shared" si="1"/>
        <v>7.733123118</v>
      </c>
      <c r="AF4" s="135"/>
      <c r="AG4" s="171">
        <f t="shared" ref="AG4:AH4" si="2">SUM(AG7:AG63)</f>
        <v>540</v>
      </c>
      <c r="AH4" s="160">
        <f t="shared" si="2"/>
        <v>4.34316354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BLACK CHERRY FOAMING;SOAP 4/1C</v>
      </c>
      <c r="C7" s="189">
        <v>181104.0</v>
      </c>
      <c r="D7" s="190">
        <v>768.0</v>
      </c>
      <c r="E7" s="191">
        <f>iferror(vlookup(C7,Source!$A$10:$O$1488,2,0),"-")</f>
        <v>181101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3220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200125</v>
      </c>
      <c r="N7" s="191">
        <f>iferror(vlookup(C7,Source!$A$10:$O$1488,15,0),"-")</f>
        <v>713004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4.355634428</v>
      </c>
      <c r="R7" s="131"/>
      <c r="S7" s="131"/>
      <c r="T7" s="131"/>
      <c r="U7" s="196">
        <f>IF(Q7=0,14,SUM(5)+SUM(Q7))</f>
        <v>9.355634428</v>
      </c>
      <c r="V7" s="197" t="str">
        <f>IFERROR(VLOOKUP(E7,WIP!$A$1:$S$1478,6,0),"-")</f>
        <v>Foam Hnd Soap</v>
      </c>
      <c r="W7" s="197" t="str">
        <f>IFERROR(VLOOKUP(E7,WIP!$A$1:$M$1478,12,0),"-")</f>
        <v>Clear</v>
      </c>
      <c r="X7" s="197" t="str">
        <f>IFERROR(VLOOKUP(E7,WIP!$A$1:$M$1478,13,0),"-")</f>
        <v>Cherry</v>
      </c>
      <c r="Y7" s="197">
        <f t="shared" ref="Y7:Y60" si="8">E7</f>
        <v>181101</v>
      </c>
      <c r="Z7" s="197" t="str">
        <f>IFERROR(VLOOKUP(E7,WIP!$A$1:$K$1478,2,0),"-")</f>
        <v>BLACK CHERRY FOAM HS. BULK</v>
      </c>
      <c r="AA7" s="197">
        <f>IFERROR(VLOOKUP(C7,Pack!$A$5:$G$1997,3,FALSE),"-")</f>
        <v>9919</v>
      </c>
      <c r="AB7" s="197">
        <f>IFERROR(VLOOKUP(E7,WIP!$A$1:$K$1478,11,0),"-")</f>
        <v>573.2258065</v>
      </c>
      <c r="AC7" s="198" t="str">
        <f>IFERROR(VLOOKUP(E7,WIP!$A$1:$K$1478,7,0),"-")</f>
        <v>-</v>
      </c>
      <c r="AD7" s="172">
        <f t="shared" ref="AD7:AD22" si="9">IF(U7&lt;13,J7,0)</f>
        <v>3220</v>
      </c>
      <c r="AE7" s="172">
        <f t="shared" ref="AE7:AE61" si="10">IFERROR(AD7/AB7,"-")</f>
        <v>5.617332583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9.855634428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10.35563443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10.85563443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11.35563443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11.85563443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12.35563443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4.355634428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19.64436557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PINE GUARD DETERGENT;DISINFECTANT 4/1GL CS</v>
      </c>
      <c r="C17" s="233">
        <v>145904.0</v>
      </c>
      <c r="D17" s="234">
        <v>96.0</v>
      </c>
      <c r="E17" s="235">
        <f>iferror(vlookup(C17,Source!$A$10:$O$1488,2,0),"-")</f>
        <v>145901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>
        <f>iferror(vlookup(C17,Source!$A$10:$O$1488,11,0),"-")</f>
        <v>0</v>
      </c>
      <c r="I17" s="237" t="str">
        <f>iferror(vlookup(C17,Source!$A$10:$O$1488,7,0),"-")</f>
        <v>LIMITED Q.</v>
      </c>
      <c r="J17" s="192">
        <f>IFERROR(_xlfn.FLOOR.MATH(VLOOKUP(C17, Conversion!$A$1:$G$1483,7,0)*D17*1.05,10),"-")</f>
        <v>400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>
        <f>iferror(vlookup(C17,Source!$A$10:$O$1488,14,0),"-")</f>
        <v>712607</v>
      </c>
      <c r="N17" s="239">
        <f>iferror(vlookup(C17,Source!$A$10:$O$1488,15,0),"-")</f>
        <v>710202</v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0.4614019521</v>
      </c>
      <c r="R17" s="131"/>
      <c r="S17" s="131"/>
      <c r="T17" s="131"/>
      <c r="U17" s="241">
        <f>IF(Q17=0,14,SUM(5)+SUM(Q17))</f>
        <v>5.461401952</v>
      </c>
      <c r="V17" s="197" t="str">
        <f>IFERROR(VLOOKUP(E17,WIP!$A$1:$S$1478,6,0),"-")</f>
        <v>Disinfectant</v>
      </c>
      <c r="W17" s="197" t="str">
        <f>IFERROR(VLOOKUP(E17,WIP!$A$1:$M$1478,12,0),"-")</f>
        <v>Green</v>
      </c>
      <c r="X17" s="197" t="str">
        <f>IFERROR(VLOOKUP(E17,WIP!$A$1:$M$1478,13,0),"-")</f>
        <v>Pine</v>
      </c>
      <c r="Y17" s="197">
        <f t="shared" si="8"/>
        <v>145901</v>
      </c>
      <c r="Z17" s="197" t="str">
        <f>IFERROR(VLOOKUP(E17,WIP!$A$1:$K$1478,2,0),"-")</f>
        <v>PINE GUARD DETERGENT DISINFECANT</v>
      </c>
      <c r="AA17" s="197" t="str">
        <f>IFERROR(VLOOKUP(C17,Pack!$A$5:$G$1997,3,FALSE),"-")</f>
        <v>9919-LQ</v>
      </c>
      <c r="AB17" s="197">
        <f>IFERROR(VLOOKUP(E17,WIP!$A$1:$K$1478,11,0),"-")</f>
        <v>321.7857143</v>
      </c>
      <c r="AC17" s="198" t="str">
        <f>IFERROR(VLOOKUP(E17,WIP!$A$1:$K$1478,7,0),"-")</f>
        <v>* EPA *</v>
      </c>
      <c r="AD17" s="172">
        <f t="shared" si="9"/>
        <v>400</v>
      </c>
      <c r="AE17" s="172">
        <f t="shared" si="10"/>
        <v>1.243063263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MEZZANINE FLOOR CLEA;4/1 CS</v>
      </c>
      <c r="C18" s="192">
        <v>124004.0</v>
      </c>
      <c r="D18" s="234">
        <v>48.0</v>
      </c>
      <c r="E18" s="242">
        <f>iferror(vlookup(C18,Source!$A$10:$O$1488,2,0),"-")</f>
        <v>124001</v>
      </c>
      <c r="F18" s="242" t="str">
        <f>iferror(vlookup(C18,Source!$A$10:$O$1488,12,0),"-")</f>
        <v>MTX</v>
      </c>
      <c r="G18" s="192" t="str">
        <f t="shared" si="14"/>
        <v>BOX LABEL</v>
      </c>
      <c r="H18" s="191" t="str">
        <f>iferror(vlookup(C18,Source!$A$10:$O$1488,11,0),"-")</f>
        <v>B</v>
      </c>
      <c r="I18" s="191">
        <f>iferror(vlookup(C18,Source!$A$10:$O$1488,7,0),"-")</f>
        <v>0</v>
      </c>
      <c r="J18" s="192">
        <f>IFERROR(_xlfn.FLOOR.MATH(VLOOKUP(C18, Conversion!$A$1:$G$1483,7,0)*D18*1.05,10),"-")</f>
        <v>200</v>
      </c>
      <c r="K18" s="191">
        <f t="shared" si="15"/>
        <v>0</v>
      </c>
      <c r="L18" s="243">
        <f t="shared" si="16"/>
        <v>48</v>
      </c>
      <c r="M18" s="191">
        <f>iferror(vlookup(C18,Source!$A$10:$O$1488,14,0),"-")</f>
        <v>712308</v>
      </c>
      <c r="N18" s="191" t="str">
        <f>iferror(vlookup(C18,Source!$A$10:$O$1488,15,0),"-")</f>
        <v/>
      </c>
      <c r="O18" s="193">
        <f>iferror(vlookup(C18,Source!$A$10:$O$1488,5,0),0)</f>
        <v>1352.4</v>
      </c>
      <c r="P18" s="194">
        <f t="shared" si="17"/>
        <v>208.0615385</v>
      </c>
      <c r="Q18" s="195">
        <f t="shared" si="18"/>
        <v>0.230700976</v>
      </c>
      <c r="R18" s="131"/>
      <c r="S18" s="131"/>
      <c r="T18" s="131"/>
      <c r="U18" s="241">
        <f t="shared" ref="U18:U23" si="19">SUM(0.5,Q18)+SUM(U17)</f>
        <v>6.192102928</v>
      </c>
      <c r="V18" s="197" t="str">
        <f>IFERROR(VLOOKUP(E18,WIP!$A$1:$S$1478,6,0),"-")</f>
        <v>Floor Cleaner</v>
      </c>
      <c r="W18" s="197">
        <f>IFERROR(VLOOKUP(E18,WIP!$A$1:$M$1478,12,0),"-")</f>
        <v>0</v>
      </c>
      <c r="X18" s="197">
        <f>IFERROR(VLOOKUP(E18,WIP!$A$1:$M$1478,13,0),"-")</f>
        <v>0</v>
      </c>
      <c r="Y18" s="197">
        <f t="shared" si="8"/>
        <v>124001</v>
      </c>
      <c r="Z18" s="197" t="str">
        <f>IFERROR(VLOOKUP(E18,WIP!$A$1:$K$1478,2,0),"-")</f>
        <v>MEZZANINE</v>
      </c>
      <c r="AA18" s="197">
        <f>IFERROR(VLOOKUP(C18,Pack!$A$5:$G$1997,3,FALSE),"-")</f>
        <v>9919</v>
      </c>
      <c r="AB18" s="197">
        <f>IFERROR(VLOOKUP(E18,WIP!$A$1:$K$1478,11,0),"-")</f>
        <v>229.1666667</v>
      </c>
      <c r="AC18" s="198" t="str">
        <f>IFERROR(VLOOKUP(E18,WIP!$A$1:$K$1478,7,0),"-")</f>
        <v>-</v>
      </c>
      <c r="AD18" s="172">
        <f t="shared" si="9"/>
        <v>200</v>
      </c>
      <c r="AE18" s="172">
        <f t="shared" si="10"/>
        <v>0.8727272726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6.692102928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7.192102928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7.692102928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8.192102928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0.6921029281</v>
      </c>
      <c r="R23" s="131"/>
      <c r="S23" s="131"/>
      <c r="T23" s="131"/>
      <c r="U23" s="241">
        <f t="shared" si="19"/>
        <v>9.384205856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23.30789707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SYM RONDO BOWL&amp;URINAL;CLN12/1C</v>
      </c>
      <c r="C35" s="192" t="s">
        <v>1541</v>
      </c>
      <c r="D35" s="234">
        <v>88.0</v>
      </c>
      <c r="E35" s="242">
        <f>iferror(vlookup(C35,Source!$A$10:$O$1488,2,0),"-")</f>
        <v>145201</v>
      </c>
      <c r="F35" s="191" t="str">
        <f>iferror(vlookup(C35,Source!$A$10:$O$1488,12,0),"-")</f>
        <v>SERENADE</v>
      </c>
      <c r="G35" s="192" t="str">
        <f t="shared" ref="G35:G37" si="28">IF(H35="B","BOX LABEL",+IF(AND(H35="I"),"IN HOUSE",+IF(AND(H35="S"),"SPECIAL",+IF(AND(H35="BP"),"BUG FREE",+IF(AND(H35="A"),"Pre Labeled","-")))))</f>
        <v>BOX LABEL</v>
      </c>
      <c r="H35" s="191" t="str">
        <f>iferror(vlookup(C35,Source!$A$10:$O$1488,11,0),"-")</f>
        <v>B</v>
      </c>
      <c r="I35" s="191" t="str">
        <f>iferror(vlookup(C35,Source!$A$10:$O$1488,7,0),"-")</f>
        <v>LIMITED Q.</v>
      </c>
      <c r="J35" s="192">
        <f>IFERROR(_xlfn.FLOOR.MATH(VLOOKUP(C35, Conversion!$A$1:$G$1483,7,0)*D35*1.05,10),"-")</f>
        <v>270</v>
      </c>
      <c r="K35" s="242">
        <f t="shared" ref="K35:K37" si="29">if(G35="in house",D35*4,+if(G35="bottle label",D35*4,+if(or(G35="bottle"),G35*4,0)))</f>
        <v>0</v>
      </c>
      <c r="L35" s="300">
        <f t="shared" ref="L35:L37" si="30">if(G35="box label",D35,+IF(or(G35="in house"),D35,+if(or(G35="special"),D35,0)))</f>
        <v>88</v>
      </c>
      <c r="M35" s="242">
        <f>iferror(vlookup(C35,Source!$A$10:$O$1488,14,0),"-")</f>
        <v>714305</v>
      </c>
      <c r="N35" s="242" t="str">
        <f>iferror(vlookup(C35,Source!$A$10:$O$1488,15,0),"-")</f>
        <v/>
      </c>
      <c r="O35" s="193">
        <f>iferror(vlookup(C35,Source!$A$10:$O$1488,5,0),0)</f>
        <v>440</v>
      </c>
      <c r="P35" s="194">
        <f t="shared" ref="P35:P37" si="31">if(O35&gt;1,O35/6.5,"-")</f>
        <v>67.69230769</v>
      </c>
      <c r="Q35" s="195">
        <f t="shared" ref="Q35:Q37" si="32">if(O35&gt;0,D35/O35*6.5,0)</f>
        <v>1.3</v>
      </c>
      <c r="R35" s="131"/>
      <c r="S35" s="131"/>
      <c r="T35" s="131"/>
      <c r="U35" s="241">
        <f t="shared" ref="U35:U38" si="33">SUM(0.5,Q35)+SUM(U34)</f>
        <v>15.8</v>
      </c>
      <c r="V35" s="197" t="str">
        <f>IFERROR(VLOOKUP(E35,WIP!$A$1:$S$1478,6,0),"-")</f>
        <v>Bowl Clnr</v>
      </c>
      <c r="W35" s="197" t="str">
        <f>IFERROR(VLOOKUP(E35,WIP!$A$1:$M$1478,12,0),"-")</f>
        <v>Pink Brw</v>
      </c>
      <c r="X35" s="197" t="str">
        <f>IFERROR(VLOOKUP(E35,WIP!$A$1:$M$1478,13,0),"-")</f>
        <v>Mint</v>
      </c>
      <c r="Y35" s="197">
        <f t="shared" si="8"/>
        <v>145201</v>
      </c>
      <c r="Z35" s="197" t="str">
        <f>IFERROR(VLOOKUP(E35,WIP!$A$1:$K$1478,2,0),"-")</f>
        <v>HYDRO ACTION BOWL CLNR</v>
      </c>
      <c r="AA35" s="197">
        <f>IFERROR(VLOOKUP(C35,Pack!$A$5:$G$1997,3,FALSE),"-")</f>
        <v>9872</v>
      </c>
      <c r="AB35" s="197">
        <f>IFERROR(VLOOKUP(E35,WIP!$A$1:$K$1478,11,0),"-")</f>
        <v>124.3333333</v>
      </c>
      <c r="AC35" s="198" t="str">
        <f>IFERROR(VLOOKUP(E35,WIP!$A$1:$K$1478,7,0),"-")</f>
        <v>-</v>
      </c>
      <c r="AD35" s="172">
        <f t="shared" si="27"/>
        <v>0</v>
      </c>
      <c r="AE35" s="172">
        <f t="shared" si="10"/>
        <v>0</v>
      </c>
      <c r="AF35" s="145"/>
      <c r="AG35" s="172">
        <f t="shared" si="11"/>
        <v>270</v>
      </c>
      <c r="AH35" s="172">
        <f t="shared" si="12"/>
        <v>2.17158177</v>
      </c>
      <c r="AI35" s="132"/>
      <c r="AJ35" s="132"/>
    </row>
    <row r="36">
      <c r="A36" s="199" t="s">
        <v>58</v>
      </c>
      <c r="B36" s="188" t="str">
        <f>iferror(vlookup(C36,Source!$A$10:$O$1488,3,0),"-")</f>
        <v>HYDRO ACTION BOWL;CLEANER 12/1</v>
      </c>
      <c r="C36" s="192">
        <v>145232.0</v>
      </c>
      <c r="D36" s="234">
        <v>88.0</v>
      </c>
      <c r="E36" s="242">
        <f>iferror(vlookup(C36,Source!$A$10:$O$1488,2,0),"-")</f>
        <v>145201</v>
      </c>
      <c r="F36" s="191" t="str">
        <f>iferror(vlookup(C36,Source!$A$10:$O$1488,12,0),"-")</f>
        <v>MTX</v>
      </c>
      <c r="G36" s="192" t="str">
        <f t="shared" si="28"/>
        <v>BOX LABEL</v>
      </c>
      <c r="H36" s="191" t="str">
        <f>iferror(vlookup(C36,Source!$A$10:$O$1488,11,0),"-")</f>
        <v>B</v>
      </c>
      <c r="I36" s="191" t="str">
        <f>iferror(vlookup(C36,Source!$A$10:$O$1488,7,0),"-")</f>
        <v>LIMITED Q.</v>
      </c>
      <c r="J36" s="192">
        <f>IFERROR(_xlfn.FLOOR.MATH(VLOOKUP(C36, Conversion!$A$1:$G$1483,7,0)*D36*1.05,10),"-")</f>
        <v>270</v>
      </c>
      <c r="K36" s="242">
        <f t="shared" si="29"/>
        <v>0</v>
      </c>
      <c r="L36" s="300">
        <f t="shared" si="30"/>
        <v>88</v>
      </c>
      <c r="M36" s="242">
        <f>iferror(vlookup(C36,Source!$A$10:$O$1488,14,0),"-")</f>
        <v>712608</v>
      </c>
      <c r="N36" s="242" t="str">
        <f>iferror(vlookup(C36,Source!$A$10:$O$1488,15,0),"-")</f>
        <v/>
      </c>
      <c r="O36" s="193">
        <f>iferror(vlookup(C36,Source!$A$10:$O$1488,5,0),0)</f>
        <v>440</v>
      </c>
      <c r="P36" s="194">
        <f t="shared" si="31"/>
        <v>67.69230769</v>
      </c>
      <c r="Q36" s="195">
        <f t="shared" si="32"/>
        <v>1.3</v>
      </c>
      <c r="R36" s="131"/>
      <c r="S36" s="131"/>
      <c r="T36" s="131"/>
      <c r="U36" s="241">
        <f t="shared" si="33"/>
        <v>17.6</v>
      </c>
      <c r="V36" s="197" t="str">
        <f>IFERROR(VLOOKUP(E36,WIP!$A$1:$S$1478,6,0),"-")</f>
        <v>Bowl Clnr</v>
      </c>
      <c r="W36" s="197" t="str">
        <f>IFERROR(VLOOKUP(E36,WIP!$A$1:$M$1478,12,0),"-")</f>
        <v>Pink Brw</v>
      </c>
      <c r="X36" s="197" t="str">
        <f>IFERROR(VLOOKUP(E36,WIP!$A$1:$M$1478,13,0),"-")</f>
        <v>Mint</v>
      </c>
      <c r="Y36" s="197">
        <f t="shared" si="8"/>
        <v>145201</v>
      </c>
      <c r="Z36" s="197" t="str">
        <f>IFERROR(VLOOKUP(E36,WIP!$A$1:$K$1478,2,0),"-")</f>
        <v>HYDRO ACTION BOWL CLNR</v>
      </c>
      <c r="AA36" s="197">
        <f>IFERROR(VLOOKUP(C36,Pack!$A$5:$G$1997,3,FALSE),"-")</f>
        <v>98680</v>
      </c>
      <c r="AB36" s="197">
        <f>IFERROR(VLOOKUP(E36,WIP!$A$1:$K$1478,11,0),"-")</f>
        <v>124.3333333</v>
      </c>
      <c r="AC36" s="198" t="str">
        <f>IFERROR(VLOOKUP(E36,WIP!$A$1:$K$1478,7,0),"-")</f>
        <v>-</v>
      </c>
      <c r="AD36" s="172">
        <f t="shared" si="27"/>
        <v>0</v>
      </c>
      <c r="AE36" s="172">
        <f t="shared" si="10"/>
        <v>0</v>
      </c>
      <c r="AF36" s="145"/>
      <c r="AG36" s="172">
        <f t="shared" si="11"/>
        <v>270</v>
      </c>
      <c r="AH36" s="172">
        <f t="shared" si="12"/>
        <v>2.17158177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18.1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2.6</v>
      </c>
      <c r="R38" s="131"/>
      <c r="S38" s="131"/>
      <c r="T38" s="131"/>
      <c r="U38" s="241">
        <f t="shared" si="33"/>
        <v>21.2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21.4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46036.0</v>
      </c>
      <c r="J1" s="124"/>
      <c r="K1" s="125"/>
      <c r="L1" s="125"/>
      <c r="M1" s="126"/>
      <c r="N1" s="127"/>
      <c r="O1" s="126"/>
      <c r="P1" s="127"/>
      <c r="Q1" s="128">
        <f>R1</f>
        <v>13.45563443</v>
      </c>
      <c r="R1" s="129">
        <f>SUM(Q14+Q23+Q32+Q38+Q48+Q54+Q61)</f>
        <v>13.45563443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46035</v>
      </c>
      <c r="AE1" s="132"/>
      <c r="AF1" s="133"/>
      <c r="AG1" s="134">
        <f>I1</f>
        <v>46036</v>
      </c>
      <c r="AH1" s="135"/>
      <c r="AI1" s="136">
        <f>SUM(AD4,AG4)</f>
        <v>6200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1412.5</v>
      </c>
      <c r="AE3" s="160">
        <f>AE4/5</f>
        <v>3.128758531</v>
      </c>
      <c r="AF3" s="161"/>
      <c r="AG3" s="159">
        <f>AG4/4</f>
        <v>137.5</v>
      </c>
      <c r="AH3" s="160">
        <f>AH4/5</f>
        <v>1.59295499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5650</v>
      </c>
      <c r="AE4" s="172">
        <f t="shared" si="1"/>
        <v>15.64379266</v>
      </c>
      <c r="AF4" s="135"/>
      <c r="AG4" s="171">
        <f t="shared" ref="AG4:AH4" si="2">SUM(AG7:AG63)</f>
        <v>550</v>
      </c>
      <c r="AH4" s="160">
        <f t="shared" si="2"/>
        <v>7.964774952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BUBBLE GUM DEODORANT;4/1 CASE</v>
      </c>
      <c r="C7" s="189">
        <v>155004.0</v>
      </c>
      <c r="D7" s="190">
        <v>144.0</v>
      </c>
      <c r="E7" s="191">
        <f>iferror(vlookup(C7,Source!$A$10:$O$1488,2,0),"-")</f>
        <v>155001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BOX LABEL</v>
      </c>
      <c r="H7" s="191" t="str">
        <f>iferror(vlookup(C7,Source!$A$10:$O$1488,11,0),"-")</f>
        <v>B</v>
      </c>
      <c r="I7" s="191">
        <f>iferror(vlookup(C7,Source!$A$10:$O$1488,7,0),"-")</f>
        <v>0</v>
      </c>
      <c r="J7" s="192">
        <f>IFERROR(_xlfn.FLOOR.MATH(VLOOKUP(C7, Conversion!$A$1:$G$1483,7,0)*D7*1.05,10),"-")</f>
        <v>600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144</v>
      </c>
      <c r="M7" s="191">
        <f>iferror(vlookup(C7,Source!$A$10:$O$1488,14,0),"-")</f>
        <v>712306</v>
      </c>
      <c r="N7" s="191" t="str">
        <f>iferror(vlookup(C7,Source!$A$10:$O$1488,15,0),"-")</f>
        <v/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0.8166814552</v>
      </c>
      <c r="R7" s="131"/>
      <c r="S7" s="131"/>
      <c r="T7" s="131"/>
      <c r="U7" s="196">
        <f>IF(Q7=0,14,SUM(5)+SUM(Q7))</f>
        <v>5.816681455</v>
      </c>
      <c r="V7" s="197" t="str">
        <f>IFERROR(VLOOKUP(E7,WIP!$A$1:$S$1478,6,0),"-")</f>
        <v>Deodorant</v>
      </c>
      <c r="W7" s="197" t="str">
        <f>IFERROR(VLOOKUP(E7,WIP!$A$1:$M$1478,12,0),"-")</f>
        <v>Pink</v>
      </c>
      <c r="X7" s="197" t="str">
        <f>IFERROR(VLOOKUP(E7,WIP!$A$1:$M$1478,13,0),"-")</f>
        <v>Bubble Gum</v>
      </c>
      <c r="Y7" s="197">
        <f t="shared" ref="Y7:Y60" si="8">E7</f>
        <v>155001</v>
      </c>
      <c r="Z7" s="197" t="str">
        <f>IFERROR(VLOOKUP(E7,WIP!$A$1:$K$1478,2,0),"-")</f>
        <v>BUBBLE GUM DEODORANT</v>
      </c>
      <c r="AA7" s="197">
        <f>IFERROR(VLOOKUP(C7,Pack!$A$5:$G$1997,3,FALSE),"-")</f>
        <v>9919</v>
      </c>
      <c r="AB7" s="197">
        <f>IFERROR(VLOOKUP(E7,WIP!$A$1:$K$1478,11,0),"-")</f>
        <v>151.9512195</v>
      </c>
      <c r="AC7" s="198" t="str">
        <f>IFERROR(VLOOKUP(E7,WIP!$A$1:$K$1478,7,0),"-")</f>
        <v>-</v>
      </c>
      <c r="AD7" s="172">
        <f t="shared" ref="AD7:AD22" si="9">IF(U7&lt;13,J7,0)</f>
        <v>600</v>
      </c>
      <c r="AE7" s="172">
        <f t="shared" ref="AE7:AE61" si="10">IFERROR(AD7/AB7,"-")</f>
        <v>3.948635634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JR DEEP FAT FRYER CLEANER 4/1CS</v>
      </c>
      <c r="C8" s="189" t="s">
        <v>1827</v>
      </c>
      <c r="D8" s="245">
        <v>336.0</v>
      </c>
      <c r="E8" s="191">
        <f>iferror(vlookup(C8,Source!$A$10:$O$1488,2,0),"-")</f>
        <v>192001</v>
      </c>
      <c r="F8" s="191" t="str">
        <f>iferror(vlookup(C8,Source!$A$10:$O$1488,12,0),"-")</f>
        <v>JUST RIGHT</v>
      </c>
      <c r="G8" s="192" t="str">
        <f t="shared" si="3"/>
        <v>-</v>
      </c>
      <c r="H8" s="191">
        <f>iferror(vlookup(C8,Source!$A$10:$O$1488,11,0),"-")</f>
        <v>0</v>
      </c>
      <c r="I8" s="191" t="str">
        <f>iferror(vlookup(C8,Source!$A$10:$O$1488,7,0),"-")</f>
        <v>COR-2</v>
      </c>
      <c r="J8" s="192">
        <f>IFERROR(_xlfn.FLOOR.MATH(VLOOKUP(C8, Conversion!$A$1:$G$1483,7,0)*D8*1.05,10),"-")</f>
        <v>1410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200122</v>
      </c>
      <c r="N8" s="191">
        <f>iferror(vlookup(C8,Source!$A$10:$O$1488,15,0),"-")</f>
        <v>714103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1.905590062</v>
      </c>
      <c r="R8" s="131"/>
      <c r="S8" s="131"/>
      <c r="T8" s="131"/>
      <c r="U8" s="196">
        <f t="shared" ref="U8:U13" si="13">SUM(0.5,Q8)+SUM(U7)</f>
        <v>8.222271517</v>
      </c>
      <c r="V8" s="197" t="str">
        <f>IFERROR(VLOOKUP(E8,WIP!$A$1:$S$1478,6,0),"-")</f>
        <v/>
      </c>
      <c r="W8" s="197" t="str">
        <f>IFERROR(VLOOKUP(E8,WIP!$A$1:$M$1478,12,0),"-")</f>
        <v>Blue</v>
      </c>
      <c r="X8" s="197" t="str">
        <f>IFERROR(VLOOKUP(E8,WIP!$A$1:$M$1478,13,0),"-")</f>
        <v>No Fragrance</v>
      </c>
      <c r="Y8" s="197">
        <f t="shared" si="8"/>
        <v>192001</v>
      </c>
      <c r="Z8" s="197" t="str">
        <f>IFERROR(VLOOKUP(E8,WIP!$A$1:$K$1478,2,0),"-")</f>
        <v>FS. DEEP FAT FRYER CLNR BULK</v>
      </c>
      <c r="AA8" s="197">
        <f>IFERROR(VLOOKUP(C8,Pack!$A$5:$G$1997,3,FALSE),"-")</f>
        <v>99430</v>
      </c>
      <c r="AB8" s="197">
        <f>IFERROR(VLOOKUP(E8,WIP!$A$1:$K$1478,11,0),"-")</f>
        <v>407.2222222</v>
      </c>
      <c r="AC8" s="198" t="str">
        <f>IFERROR(VLOOKUP(E8,WIP!$A$1:$K$1478,7,0),"-")</f>
        <v>-</v>
      </c>
      <c r="AD8" s="172">
        <f t="shared" si="9"/>
        <v>1410</v>
      </c>
      <c r="AE8" s="172">
        <f t="shared" si="10"/>
        <v>3.462482947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FIRST STREET DEEP FAT;FRYER CLEANER 4/1GL CS</v>
      </c>
      <c r="C9" s="204" t="s">
        <v>1825</v>
      </c>
      <c r="D9" s="203">
        <v>288.0</v>
      </c>
      <c r="E9" s="191">
        <f>iferror(vlookup(C9,Source!$A$10:$O$1488,2,0),"-")</f>
        <v>192001</v>
      </c>
      <c r="F9" s="191" t="str">
        <f>iferror(vlookup(C9,Source!$A$10:$O$1488,12,0),"-")</f>
        <v>SMART&amp;F</v>
      </c>
      <c r="G9" s="192" t="str">
        <f t="shared" si="3"/>
        <v>-</v>
      </c>
      <c r="H9" s="191">
        <f>iferror(vlookup(C9,Source!$A$10:$O$1488,11,0),"-")</f>
        <v>0</v>
      </c>
      <c r="I9" s="191" t="str">
        <f>iferror(vlookup(C9,Source!$A$10:$O$1488,7,0),"-")</f>
        <v>COR-2</v>
      </c>
      <c r="J9" s="192">
        <f>IFERROR(_xlfn.FLOOR.MATH(VLOOKUP(C9, Conversion!$A$1:$G$1483,7,0)*D9*1.05,10),"-")</f>
        <v>1200</v>
      </c>
      <c r="K9" s="191">
        <f t="shared" si="4"/>
        <v>0</v>
      </c>
      <c r="L9" s="191">
        <f t="shared" si="5"/>
        <v>0</v>
      </c>
      <c r="M9" s="191">
        <f>iferror(vlookup(C9,Source!$A$10:$O$1488,14,0),"-")</f>
        <v>200124</v>
      </c>
      <c r="N9" s="191">
        <f>iferror(vlookup(C9,Source!$A$10:$O$1488,15,0),"-")</f>
        <v>714605</v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1.63336291</v>
      </c>
      <c r="R9" s="131"/>
      <c r="S9" s="131"/>
      <c r="T9" s="131"/>
      <c r="U9" s="196">
        <f t="shared" si="13"/>
        <v>10.35563443</v>
      </c>
      <c r="V9" s="197" t="str">
        <f>IFERROR(VLOOKUP(E9,WIP!$A$1:$S$1478,6,0),"-")</f>
        <v/>
      </c>
      <c r="W9" s="197" t="str">
        <f>IFERROR(VLOOKUP(E9,WIP!$A$1:$M$1478,12,0),"-")</f>
        <v>Blue</v>
      </c>
      <c r="X9" s="197" t="str">
        <f>IFERROR(VLOOKUP(E9,WIP!$A$1:$M$1478,13,0),"-")</f>
        <v>No Fragrance</v>
      </c>
      <c r="Y9" s="197">
        <f t="shared" si="8"/>
        <v>192001</v>
      </c>
      <c r="Z9" s="197" t="str">
        <f>IFERROR(VLOOKUP(E9,WIP!$A$1:$K$1478,2,0),"-")</f>
        <v>FS. DEEP FAT FRYER CLNR BULK</v>
      </c>
      <c r="AA9" s="197">
        <f>IFERROR(VLOOKUP(C9,Pack!$A$5:$G$1997,3,FALSE),"-")</f>
        <v>99430</v>
      </c>
      <c r="AB9" s="197">
        <f>IFERROR(VLOOKUP(E9,WIP!$A$1:$K$1478,11,0),"-")</f>
        <v>407.2222222</v>
      </c>
      <c r="AC9" s="198" t="str">
        <f>IFERROR(VLOOKUP(E9,WIP!$A$1:$K$1478,7,0),"-")</f>
        <v>-</v>
      </c>
      <c r="AD9" s="172">
        <f t="shared" si="9"/>
        <v>1200</v>
      </c>
      <c r="AE9" s="172">
        <f t="shared" si="10"/>
        <v>2.946793997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10.85563443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11.35563443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11.85563443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12.35563443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4.355634428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19.64436557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WHIRLWIND 12/1 CS;</v>
      </c>
      <c r="C26" s="306">
        <v>143532.0</v>
      </c>
      <c r="D26" s="314">
        <v>176.0</v>
      </c>
      <c r="E26" s="242">
        <f>iferror(vlookup(C26,Source!$A$10:$O$1488,2,0),"-")</f>
        <v>143501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550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200135</v>
      </c>
      <c r="N26" s="191">
        <f>iferror(vlookup(C26,Source!$A$10:$O$1488,15,0),"-")</f>
        <v>714104</v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2.6</v>
      </c>
      <c r="R26" s="131"/>
      <c r="S26" s="131"/>
      <c r="T26" s="131"/>
      <c r="U26" s="241">
        <f t="shared" ref="U26:U31" si="26">SUM(0.5,Q26)+SUM(U25)</f>
        <v>17.1</v>
      </c>
      <c r="V26" s="197" t="str">
        <f>IFERROR(VLOOKUP(E26,WIP!$A$1:$S$1478,6,0),"-")</f>
        <v>RR Cleaner</v>
      </c>
      <c r="W26" s="197" t="str">
        <f>IFERROR(VLOOKUP(E26,WIP!$A$1:$M$1478,12,0),"-")</f>
        <v>Blue Light</v>
      </c>
      <c r="X26" s="197" t="str">
        <f>IFERROR(VLOOKUP(E26,WIP!$A$1:$M$1478,13,0),"-")</f>
        <v>Floral</v>
      </c>
      <c r="Y26" s="197">
        <f t="shared" si="8"/>
        <v>143501</v>
      </c>
      <c r="Z26" s="197" t="str">
        <f>IFERROR(VLOOKUP(E26,WIP!$A$1:$K$1478,2,0),"-")</f>
        <v>WHIRLWIND (THICK) BULK</v>
      </c>
      <c r="AA26" s="197">
        <f>IFERROR(VLOOKUP(C26,Pack!$A$5:$G$1997,3,FALSE),"-")</f>
        <v>9872</v>
      </c>
      <c r="AB26" s="197">
        <f>IFERROR(VLOOKUP(E26,WIP!$A$1:$K$1478,11,0),"-")</f>
        <v>69.05405405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550</v>
      </c>
      <c r="AH26" s="172">
        <f t="shared" si="12"/>
        <v>7.964774952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01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17.6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18.1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18.6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19.1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19.6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2.6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21.4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46043.0</v>
      </c>
      <c r="J1" s="124"/>
      <c r="K1" s="125"/>
      <c r="L1" s="125"/>
      <c r="M1" s="126"/>
      <c r="N1" s="127"/>
      <c r="O1" s="126"/>
      <c r="P1" s="127"/>
      <c r="Q1" s="128">
        <f>R1</f>
        <v>9.004474649</v>
      </c>
      <c r="R1" s="129">
        <f>SUM(Q14+Q23+Q32+Q38+Q48+Q54+Q61)</f>
        <v>9.004474649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46042</v>
      </c>
      <c r="AE1" s="132"/>
      <c r="AF1" s="133"/>
      <c r="AG1" s="134">
        <f>I1</f>
        <v>46043</v>
      </c>
      <c r="AH1" s="135"/>
      <c r="AI1" s="136">
        <f>SUM(AD4,AG4)</f>
        <v>5970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1412.5</v>
      </c>
      <c r="AE3" s="160">
        <f>AE4/5</f>
        <v>1.950581165</v>
      </c>
      <c r="AF3" s="161"/>
      <c r="AG3" s="159">
        <f>AG4/4</f>
        <v>80</v>
      </c>
      <c r="AH3" s="160">
        <f>AH4/5</f>
        <v>0.5015471618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5650</v>
      </c>
      <c r="AE4" s="172">
        <f t="shared" si="1"/>
        <v>9.752905825</v>
      </c>
      <c r="AF4" s="135"/>
      <c r="AG4" s="171">
        <f t="shared" ref="AG4:AH4" si="2">SUM(AG7:AG63)</f>
        <v>320</v>
      </c>
      <c r="AH4" s="160">
        <f t="shared" si="2"/>
        <v>2.507735809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SAFE BLUE 4/1 GAL CS;</v>
      </c>
      <c r="C7" s="304">
        <v>114304.0</v>
      </c>
      <c r="D7" s="307">
        <v>1250.0</v>
      </c>
      <c r="E7" s="191">
        <f>iferror(vlookup(C7,Source!$A$10:$O$1488,2,0),"-")</f>
        <v>114301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5250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121001</v>
      </c>
      <c r="N7" s="191">
        <f>iferror(vlookup(C7,Source!$A$10:$O$1488,15,0),"-")</f>
        <v>713006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7.089248743</v>
      </c>
      <c r="R7" s="131"/>
      <c r="S7" s="131"/>
      <c r="T7" s="131"/>
      <c r="U7" s="196">
        <f>IF(Q7=0,14,SUM(5)+SUM(Q7))</f>
        <v>12.08924874</v>
      </c>
      <c r="V7" s="197" t="str">
        <f>IFERROR(VLOOKUP(E7,WIP!$A$1:$S$1478,6,0),"-")</f>
        <v>Liq Degreaser</v>
      </c>
      <c r="W7" s="197" t="str">
        <f>IFERROR(VLOOKUP(E7,WIP!$A$1:$M$1478,12,0),"-")</f>
        <v>Blue</v>
      </c>
      <c r="X7" s="197" t="str">
        <f>IFERROR(VLOOKUP(E7,WIP!$A$1:$M$1478,13,0),"-")</f>
        <v>No Fragrance</v>
      </c>
      <c r="Y7" s="197">
        <f t="shared" ref="Y7:Y60" si="8">E7</f>
        <v>114301</v>
      </c>
      <c r="Z7" s="197" t="str">
        <f>IFERROR(VLOOKUP(E7,WIP!$A$1:$K$1478,2,0),"-")</f>
        <v>SAFE BLUE</v>
      </c>
      <c r="AA7" s="197">
        <f>IFERROR(VLOOKUP(C7,Pack!$A$5:$G$1997,3,FALSE),"-")</f>
        <v>9877</v>
      </c>
      <c r="AB7" s="197">
        <f>IFERROR(VLOOKUP(E7,WIP!$A$1:$K$1478,11,0),"-")</f>
        <v>624.2105263</v>
      </c>
      <c r="AC7" s="198" t="str">
        <f>IFERROR(VLOOKUP(E7,WIP!$A$1:$K$1478,7,0),"-")</f>
        <v>-</v>
      </c>
      <c r="AD7" s="172">
        <f t="shared" ref="AD7:AD22" si="9">IF(U7&lt;13,J7,0)</f>
        <v>5250</v>
      </c>
      <c r="AE7" s="172">
        <f t="shared" ref="AE7:AE61" si="10">IFERROR(AD7/AB7,"-")</f>
        <v>8.410623946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12.58924874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13.08924874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13.58924874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14.08924874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14.58924874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15.08924874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7.089248743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16.91075126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ROYAL FOAMING HAND SOAP ;4/1CS #88282</v>
      </c>
      <c r="C17" s="315" t="s">
        <v>2416</v>
      </c>
      <c r="D17" s="316">
        <v>96.0</v>
      </c>
      <c r="E17" s="235">
        <f>iferror(vlookup(C17,Source!$A$10:$O$1488,2,0),"-")</f>
        <v>184601</v>
      </c>
      <c r="F17" s="235" t="str">
        <f>iferror(vlookup(C17,Source!$A$10:$O$1488,12,0),"-")</f>
        <v>ROYAL CORP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>
        <f>iferror(vlookup(C17,Source!$A$10:$O$1488,11,0),"-")</f>
        <v>0</v>
      </c>
      <c r="I17" s="237">
        <f>iferror(vlookup(C17,Source!$A$10:$O$1488,7,0),"-")</f>
        <v>0</v>
      </c>
      <c r="J17" s="192">
        <f>IFERROR(_xlfn.FLOOR.MATH(VLOOKUP(C17, Conversion!$A$1:$G$1483,7,0)*D17*1.05,10),"-")</f>
        <v>400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>
        <f>iferror(vlookup(C17,Source!$A$10:$O$1488,14,0),"-")</f>
        <v>714207</v>
      </c>
      <c r="N17" s="239">
        <f>iferror(vlookup(C17,Source!$A$10:$O$1488,15,0),"-")</f>
        <v>713103</v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0.4614019521</v>
      </c>
      <c r="R17" s="131"/>
      <c r="S17" s="131"/>
      <c r="T17" s="131"/>
      <c r="U17" s="241">
        <f>IF(Q17=0,14,SUM(5)+SUM(Q17))</f>
        <v>5.461401952</v>
      </c>
      <c r="V17" s="197" t="str">
        <f>IFERROR(VLOOKUP(E17,WIP!$A$1:$S$1478,6,0),"-")</f>
        <v>Dish Soap</v>
      </c>
      <c r="W17" s="197" t="str">
        <f>IFERROR(VLOOKUP(E17,WIP!$A$1:$M$1478,12,0),"-")</f>
        <v>Light Pink</v>
      </c>
      <c r="X17" s="197" t="str">
        <f>IFERROR(VLOOKUP(E17,WIP!$A$1:$M$1478,13,0),"-")</f>
        <v>Pomegranate</v>
      </c>
      <c r="Y17" s="197">
        <f t="shared" si="8"/>
        <v>184601</v>
      </c>
      <c r="Z17" s="197" t="str">
        <f>IFERROR(VLOOKUP(E17,WIP!$A$1:$K$1478,2,0),"-")</f>
        <v>JR.FOAMING HS. BULK</v>
      </c>
      <c r="AA17" s="197">
        <f>IFERROR(VLOOKUP(C17,Pack!$A$5:$G$1997,3,FALSE),"-")</f>
        <v>9919</v>
      </c>
      <c r="AB17" s="197">
        <f>IFERROR(VLOOKUP(E17,WIP!$A$1:$K$1478,11,0),"-")</f>
        <v>298</v>
      </c>
      <c r="AC17" s="198" t="str">
        <f>IFERROR(VLOOKUP(E17,WIP!$A$1:$K$1478,7,0),"-")</f>
        <v>-</v>
      </c>
      <c r="AD17" s="172">
        <f t="shared" si="9"/>
        <v>400</v>
      </c>
      <c r="AE17" s="172">
        <f t="shared" si="10"/>
        <v>1.342281879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5.961401952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6.461401952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6.961401952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7.461401952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7.961401952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0.4614019521</v>
      </c>
      <c r="R23" s="131"/>
      <c r="S23" s="131"/>
      <c r="T23" s="131"/>
      <c r="U23" s="241">
        <f t="shared" si="19"/>
        <v>8.922803904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23.53859805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GUM B GONE 6/1 QT CS;</v>
      </c>
      <c r="C35" s="192">
        <v>1628326.0</v>
      </c>
      <c r="D35" s="234">
        <v>100.0</v>
      </c>
      <c r="E35" s="242">
        <f>iferror(vlookup(C35,Source!$A$10:$O$1488,2,0),"-")</f>
        <v>162401</v>
      </c>
      <c r="F35" s="191" t="str">
        <f>iferror(vlookup(C35,Source!$A$10:$O$1488,12,0),"-")</f>
        <v>MTX</v>
      </c>
      <c r="G35" s="192" t="str">
        <f t="shared" ref="G35:G37" si="28">IF(H35="B","BOX LABEL",+IF(AND(H35="I"),"IN HOUSE",+IF(AND(H35="S"),"SPECIAL",+IF(AND(H35="BP"),"BUG FREE",+IF(AND(H35="A"),"Pre Labeled","-")))))</f>
        <v>BOX LABEL</v>
      </c>
      <c r="H35" s="191" t="str">
        <f>iferror(vlookup(C35,Source!$A$10:$O$1488,11,0),"-")</f>
        <v>B</v>
      </c>
      <c r="I35" s="191" t="str">
        <f>iferror(vlookup(C35,Source!$A$10:$O$1488,7,0),"-")</f>
        <v>PVC CLEAR</v>
      </c>
      <c r="J35" s="192">
        <f>IFERROR(_xlfn.FLOOR.MATH(VLOOKUP(C35, Conversion!$A$1:$G$1483,7,0)*D35*1.05,10),"-")</f>
        <v>150</v>
      </c>
      <c r="K35" s="242">
        <f t="shared" ref="K35:K37" si="29">if(G35="in house",D35*4,+if(G35="bottle label",D35*4,+if(or(G35="bottle"),G35*4,0)))</f>
        <v>0</v>
      </c>
      <c r="L35" s="300">
        <f t="shared" ref="L35:L37" si="30">if(G35="box label",D35,+IF(or(G35="in house"),D35,+if(or(G35="special"),D35,0)))</f>
        <v>100</v>
      </c>
      <c r="M35" s="242">
        <f>iferror(vlookup(C35,Source!$A$10:$O$1488,14,0),"-")</f>
        <v>712302</v>
      </c>
      <c r="N35" s="242" t="str">
        <f>iferror(vlookup(C35,Source!$A$10:$O$1488,15,0),"-")</f>
        <v/>
      </c>
      <c r="O35" s="193">
        <f>iferror(vlookup(C35,Source!$A$10:$O$1488,5,0),0)</f>
        <v>693</v>
      </c>
      <c r="P35" s="194">
        <f t="shared" ref="P35:P37" si="31">if(O35&gt;1,O35/6.5,"-")</f>
        <v>106.6153846</v>
      </c>
      <c r="Q35" s="195">
        <f t="shared" ref="Q35:Q37" si="32">if(O35&gt;0,D35/O35*6.5,0)</f>
        <v>0.937950938</v>
      </c>
      <c r="R35" s="131"/>
      <c r="S35" s="131"/>
      <c r="T35" s="131"/>
      <c r="U35" s="241">
        <f t="shared" ref="U35:U38" si="33">SUM(0.5,Q35)+SUM(U34)</f>
        <v>15.43795094</v>
      </c>
      <c r="V35" s="197" t="str">
        <f>IFERROR(VLOOKUP(E35,WIP!$A$1:$S$1478,6,0),"-")</f>
        <v>Citrus Degreaser</v>
      </c>
      <c r="W35" s="197" t="str">
        <f>IFERROR(VLOOKUP(E35,WIP!$A$1:$M$1478,12,0),"-")</f>
        <v>Light Yellow</v>
      </c>
      <c r="X35" s="197" t="str">
        <f>IFERROR(VLOOKUP(E35,WIP!$A$1:$M$1478,13,0),"-")</f>
        <v>Citrus</v>
      </c>
      <c r="Y35" s="197">
        <f t="shared" si="8"/>
        <v>162401</v>
      </c>
      <c r="Z35" s="197" t="str">
        <f>IFERROR(VLOOKUP(E35,WIP!$A$1:$K$1478,2,0),"-")</f>
        <v>GUM B GONE BULK</v>
      </c>
      <c r="AA35" s="197">
        <f>IFERROR(VLOOKUP(C35,Pack!$A$5:$G$1997,3,FALSE),"-")</f>
        <v>9869</v>
      </c>
      <c r="AB35" s="197">
        <f>IFERROR(VLOOKUP(E35,WIP!$A$1:$K$1478,11,0),"-")</f>
        <v>167.0588235</v>
      </c>
      <c r="AC35" s="198" t="str">
        <f>IFERROR(VLOOKUP(E35,WIP!$A$1:$K$1478,7,0),"-")</f>
        <v>-</v>
      </c>
      <c r="AD35" s="172">
        <f t="shared" si="27"/>
        <v>0</v>
      </c>
      <c r="AE35" s="172">
        <f t="shared" si="10"/>
        <v>0</v>
      </c>
      <c r="AF35" s="145"/>
      <c r="AG35" s="172">
        <f t="shared" si="11"/>
        <v>150</v>
      </c>
      <c r="AH35" s="172">
        <f t="shared" si="12"/>
        <v>0.8978873241</v>
      </c>
      <c r="AI35" s="132"/>
      <c r="AJ35" s="132"/>
    </row>
    <row r="36">
      <c r="A36" s="199" t="s">
        <v>58</v>
      </c>
      <c r="B36" s="188" t="str">
        <f>iferror(vlookup(C36,Source!$A$10:$O$1488,3,0),"-")</f>
        <v>SYM SCORE CHERRY;TUB&amp;TILE 12/C</v>
      </c>
      <c r="C36" s="192" t="s">
        <v>2424</v>
      </c>
      <c r="D36" s="234">
        <v>55.0</v>
      </c>
      <c r="E36" s="242">
        <f>iferror(vlookup(C36,Source!$A$10:$O$1488,2,0),"-")</f>
        <v>184701</v>
      </c>
      <c r="F36" s="191" t="str">
        <f>iferror(vlookup(C36,Source!$A$10:$O$1488,12,0),"-")</f>
        <v>SERENADE</v>
      </c>
      <c r="G36" s="192" t="str">
        <f t="shared" si="28"/>
        <v>BOX LABEL</v>
      </c>
      <c r="H36" s="191" t="str">
        <f>iferror(vlookup(C36,Source!$A$10:$O$1488,11,0),"-")</f>
        <v>B</v>
      </c>
      <c r="I36" s="191" t="str">
        <f>iferror(vlookup(C36,Source!$A$10:$O$1488,7,0),"-")</f>
        <v>LIMITED Q.</v>
      </c>
      <c r="J36" s="192">
        <f>IFERROR(_xlfn.FLOOR.MATH(VLOOKUP(C36, Conversion!$A$1:$G$1483,7,0)*D36*1.05,10),"-")</f>
        <v>170</v>
      </c>
      <c r="K36" s="242">
        <f t="shared" si="29"/>
        <v>0</v>
      </c>
      <c r="L36" s="300">
        <f t="shared" si="30"/>
        <v>55</v>
      </c>
      <c r="M36" s="242">
        <f>iferror(vlookup(C36,Source!$A$10:$O$1488,14,0),"-")</f>
        <v>714301</v>
      </c>
      <c r="N36" s="242" t="str">
        <f>iferror(vlookup(C36,Source!$A$10:$O$1488,15,0),"-")</f>
        <v/>
      </c>
      <c r="O36" s="193">
        <f>iferror(vlookup(C36,Source!$A$10:$O$1488,5,0),0)</f>
        <v>693</v>
      </c>
      <c r="P36" s="194">
        <f t="shared" si="31"/>
        <v>106.6153846</v>
      </c>
      <c r="Q36" s="195">
        <f t="shared" si="32"/>
        <v>0.5158730159</v>
      </c>
      <c r="R36" s="131"/>
      <c r="S36" s="131"/>
      <c r="T36" s="131"/>
      <c r="U36" s="241">
        <f t="shared" si="33"/>
        <v>16.45382395</v>
      </c>
      <c r="V36" s="197" t="str">
        <f>IFERROR(VLOOKUP(E36,WIP!$A$1:$S$1478,6,0),"-")</f>
        <v>RR Cleaner</v>
      </c>
      <c r="W36" s="197" t="str">
        <f>IFERROR(VLOOKUP(E36,WIP!$A$1:$M$1478,12,0),"-")</f>
        <v>Pink</v>
      </c>
      <c r="X36" s="197" t="str">
        <f>IFERROR(VLOOKUP(E36,WIP!$A$1:$M$1478,13,0),"-")</f>
        <v>Cherry</v>
      </c>
      <c r="Y36" s="197">
        <f t="shared" si="8"/>
        <v>184701</v>
      </c>
      <c r="Z36" s="197" t="str">
        <f>IFERROR(VLOOKUP(E36,WIP!$A$1:$K$1478,2,0),"-")</f>
        <v>JUST RIGHT COMPLETE RESTROOM CLR</v>
      </c>
      <c r="AA36" s="197">
        <f>IFERROR(VLOOKUP(C36,Pack!$A$5:$G$1997,3,FALSE),"-")</f>
        <v>9875</v>
      </c>
      <c r="AB36" s="197">
        <f>IFERROR(VLOOKUP(E36,WIP!$A$1:$K$1478,11,0),"-")</f>
        <v>105.6</v>
      </c>
      <c r="AC36" s="198" t="str">
        <f>IFERROR(VLOOKUP(E36,WIP!$A$1:$K$1478,7,0),"-")</f>
        <v>-</v>
      </c>
      <c r="AD36" s="172">
        <f t="shared" si="27"/>
        <v>0</v>
      </c>
      <c r="AE36" s="172">
        <f t="shared" si="10"/>
        <v>0</v>
      </c>
      <c r="AF36" s="145"/>
      <c r="AG36" s="172">
        <f t="shared" si="11"/>
        <v>170</v>
      </c>
      <c r="AH36" s="172">
        <f t="shared" si="12"/>
        <v>1.609848485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16.95382395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1.453823954</v>
      </c>
      <c r="R38" s="131"/>
      <c r="S38" s="131"/>
      <c r="T38" s="131"/>
      <c r="U38" s="241">
        <f t="shared" si="33"/>
        <v>18.90764791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22.54617605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46037.0</v>
      </c>
      <c r="J1" s="124"/>
      <c r="K1" s="125"/>
      <c r="L1" s="125"/>
      <c r="M1" s="126"/>
      <c r="N1" s="127"/>
      <c r="O1" s="126"/>
      <c r="P1" s="127"/>
      <c r="Q1" s="128">
        <f>R1</f>
        <v>12.50936427</v>
      </c>
      <c r="R1" s="129">
        <f>SUM(Q14+Q23+Q32+Q38+Q48+Q54+Q61)</f>
        <v>12.50936427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46036</v>
      </c>
      <c r="AE1" s="132"/>
      <c r="AF1" s="133"/>
      <c r="AG1" s="134">
        <f>I1</f>
        <v>46037</v>
      </c>
      <c r="AH1" s="135"/>
      <c r="AI1" s="136">
        <f>SUM(AD4,AG4)</f>
        <v>4170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810</v>
      </c>
      <c r="AE3" s="160">
        <f>AE4/5</f>
        <v>2.062562012</v>
      </c>
      <c r="AF3" s="161"/>
      <c r="AG3" s="159">
        <f>AG4/4</f>
        <v>232.5</v>
      </c>
      <c r="AH3" s="160">
        <f>AH4/5</f>
        <v>0.6886694091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3240</v>
      </c>
      <c r="AE4" s="172">
        <f t="shared" si="1"/>
        <v>10.31281006</v>
      </c>
      <c r="AF4" s="135"/>
      <c r="AG4" s="171">
        <f t="shared" ref="AG4:AH4" si="2">SUM(AG7:AG63)</f>
        <v>930</v>
      </c>
      <c r="AH4" s="160">
        <f t="shared" si="2"/>
        <v>3.443347046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JUST RIGHT OVEN/GRLL;CLNR 4/1C</v>
      </c>
      <c r="C7" s="304">
        <v>112104.0</v>
      </c>
      <c r="D7" s="307">
        <v>192.0</v>
      </c>
      <c r="E7" s="191">
        <f>iferror(vlookup(C7,Source!$A$10:$O$1488,2,0),"-")</f>
        <v>112101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 t="str">
        <f>iferror(vlookup(C7,Source!$A$10:$O$1488,7,0),"-")</f>
        <v>COR-2</v>
      </c>
      <c r="J7" s="192">
        <f>IFERROR(_xlfn.FLOOR.MATH(VLOOKUP(C7, Conversion!$A$1:$G$1483,7,0)*D7*1.05,10),"-")</f>
        <v>800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712507</v>
      </c>
      <c r="N7" s="191">
        <f>iferror(vlookup(C7,Source!$A$10:$O$1488,15,0),"-")</f>
        <v>713103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1.088908607</v>
      </c>
      <c r="R7" s="131"/>
      <c r="S7" s="131"/>
      <c r="T7" s="131"/>
      <c r="U7" s="196">
        <f>IF(Q7=0,14,SUM(5)+SUM(Q7))</f>
        <v>6.088908607</v>
      </c>
      <c r="V7" s="197" t="str">
        <f>IFERROR(VLOOKUP(E7,WIP!$A$1:$S$1478,6,0),"-")</f>
        <v>Oven Clnr</v>
      </c>
      <c r="W7" s="197" t="str">
        <f>IFERROR(VLOOKUP(E7,WIP!$A$1:$M$1478,12,0),"-")</f>
        <v>Clear</v>
      </c>
      <c r="X7" s="197" t="str">
        <f>IFERROR(VLOOKUP(E7,WIP!$A$1:$M$1478,13,0),"-")</f>
        <v>No Fragrance</v>
      </c>
      <c r="Y7" s="197">
        <f t="shared" ref="Y7:Y60" si="8">E7</f>
        <v>112101</v>
      </c>
      <c r="Z7" s="197" t="str">
        <f>IFERROR(VLOOKUP(E7,WIP!$A$1:$K$1478,2,0),"-")</f>
        <v>JUST RIGHT OVEN &amp; GRILL CLNR</v>
      </c>
      <c r="AA7" s="197">
        <f>IFERROR(VLOOKUP(C7,Pack!$A$5:$G$1997,3,FALSE),"-")</f>
        <v>99430</v>
      </c>
      <c r="AB7" s="197">
        <f>IFERROR(VLOOKUP(E7,WIP!$A$1:$K$1478,11,0),"-")</f>
        <v>159.1428571</v>
      </c>
      <c r="AC7" s="198" t="str">
        <f>IFERROR(VLOOKUP(E7,WIP!$A$1:$K$1478,7,0),"-")</f>
        <v>-</v>
      </c>
      <c r="AD7" s="172">
        <f t="shared" ref="AD7:AD22" si="9">IF(U7&lt;13,J7,0)</f>
        <v>800</v>
      </c>
      <c r="AE7" s="172">
        <f t="shared" ref="AE7:AE61" si="10">IFERROR(AD7/AB7,"-")</f>
        <v>5.026929983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6.588908607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7.088908607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7.588908607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8.088908607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8.588908607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9.088908607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1.088908607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22.91109139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BIG M WATER SOLUBLE;DEOD 4/1</v>
      </c>
      <c r="C26" s="204">
        <v>155104.0</v>
      </c>
      <c r="D26" s="245">
        <v>48.0</v>
      </c>
      <c r="E26" s="242">
        <f>iferror(vlookup(C26,Source!$A$10:$O$1488,2,0),"-")</f>
        <v>155101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SPECIAL</v>
      </c>
      <c r="H26" s="191" t="str">
        <f>iferror(vlookup(C26,Source!$A$10:$O$1488,11,0),"-")</f>
        <v>S</v>
      </c>
      <c r="I26" s="191">
        <f>iferror(vlookup(C26,Source!$A$10:$O$1488,7,0),"-")</f>
        <v>0</v>
      </c>
      <c r="J26" s="192">
        <f>IFERROR(_xlfn.FLOOR.MATH(VLOOKUP(C26, Conversion!$A$1:$G$1483,7,0)*D26*1.05,10),"-")</f>
        <v>200</v>
      </c>
      <c r="K26" s="191">
        <f t="shared" ref="K26:K30" si="22">if(G26="in house",D26*4,+if(G26="bottle label",D26*4,+if(or(G26="bottle"),G26*4,0)))</f>
        <v>0</v>
      </c>
      <c r="L26" s="243">
        <f t="shared" ref="L26:L30" si="23">if(G26="box label",D26,+IF(or(G26="in house"),D26,+if(or(G26="special"),D26,0)))</f>
        <v>48</v>
      </c>
      <c r="M26" s="191">
        <f>iferror(vlookup(C26,Source!$A$10:$O$1488,14,0),"-")</f>
        <v>712307</v>
      </c>
      <c r="N26" s="191" t="str">
        <f>iferror(vlookup(C26,Source!$A$10:$O$1488,15,0),"-")</f>
        <v/>
      </c>
      <c r="O26" s="193">
        <f>iferror(vlookup(C26,Source!$A$10:$O$1488,5,0),0)</f>
        <v>1352.4</v>
      </c>
      <c r="P26" s="194">
        <f t="shared" ref="P26:P30" si="24">if(O26&gt;1,O26/6.5,"-")</f>
        <v>208.0615385</v>
      </c>
      <c r="Q26" s="195">
        <f t="shared" ref="Q26:Q30" si="25">if(O26&gt;0,D26/O26*6.5,0)</f>
        <v>0.230700976</v>
      </c>
      <c r="R26" s="131"/>
      <c r="S26" s="131"/>
      <c r="T26" s="131"/>
      <c r="U26" s="241">
        <f t="shared" ref="U26:U31" si="26">SUM(0.5,Q26)+SUM(U25)</f>
        <v>14.73070098</v>
      </c>
      <c r="V26" s="197" t="str">
        <f>IFERROR(VLOOKUP(E26,WIP!$A$1:$S$1478,6,0),"-")</f>
        <v>Deodorant</v>
      </c>
      <c r="W26" s="197" t="str">
        <f>IFERROR(VLOOKUP(E26,WIP!$A$1:$M$1478,12,0),"-")</f>
        <v>Amber</v>
      </c>
      <c r="X26" s="197" t="str">
        <f>IFERROR(VLOOKUP(E26,WIP!$A$1:$M$1478,13,0),"-")</f>
        <v>Citrus</v>
      </c>
      <c r="Y26" s="197">
        <f t="shared" si="8"/>
        <v>155101</v>
      </c>
      <c r="Z26" s="197" t="str">
        <f>IFERROR(VLOOKUP(E26,WIP!$A$1:$K$1478,2,0),"-")</f>
        <v>BIG M BULK</v>
      </c>
      <c r="AA26" s="197">
        <f>IFERROR(VLOOKUP(C26,Pack!$A$5:$G$1997,3,FALSE),"-")</f>
        <v>9919</v>
      </c>
      <c r="AB26" s="197">
        <f>IFERROR(VLOOKUP(E26,WIP!$A$1:$K$1478,11,0),"-")</f>
        <v>101.9047619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200</v>
      </c>
      <c r="AH26" s="172">
        <f t="shared" si="12"/>
        <v>1.962616823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15.23070098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15.73070098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16.23070098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16.73070098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17.23070098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0.230700976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23.76929902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FS GREEN DISH DETERGENT;30oz 6/1CS</v>
      </c>
      <c r="C52" s="192" t="s">
        <v>2339</v>
      </c>
      <c r="D52" s="234">
        <v>500.0</v>
      </c>
      <c r="E52" s="242">
        <f>iferror(vlookup(C52,Source!$A$10:$O$1488,2,0),"-")</f>
        <v>182701</v>
      </c>
      <c r="F52" s="191" t="str">
        <f>iferror(vlookup(C52,Source!$A$10:$O$1488,12,0),"-")</f>
        <v>SMART&amp;F</v>
      </c>
      <c r="G52" s="192" t="str">
        <f t="shared" si="41"/>
        <v>-</v>
      </c>
      <c r="H52" s="191">
        <f>iferror(vlookup(C52,Source!$A$10:$O$1488,11,0),"-")</f>
        <v>0</v>
      </c>
      <c r="I52" s="191" t="str">
        <f>iferror(vlookup(C52,Source!$A$10:$O$1488,7,0),"-")</f>
        <v>ALL 120 CS/PLT</v>
      </c>
      <c r="J52" s="192">
        <f>IFERROR(_xlfn.FLOOR.MATH(VLOOKUP(C52, Conversion!$A$1:$G$1483,7,0)*D52*1.05,10),"-")</f>
        <v>730</v>
      </c>
      <c r="K52" s="242">
        <f t="shared" si="42"/>
        <v>0</v>
      </c>
      <c r="L52" s="242">
        <f t="shared" si="43"/>
        <v>0</v>
      </c>
      <c r="M52" s="242">
        <f>iferror(vlookup(C52,Source!$A$10:$O$1488,14,0),"-")</f>
        <v>200263</v>
      </c>
      <c r="N52" s="242">
        <f>iferror(vlookup(C52,Source!$A$10:$O$1488,15,0),"-")</f>
        <v>714605</v>
      </c>
      <c r="O52" s="193">
        <f>iferror(vlookup(C52,Source!$A$10:$O$1488,5,0),0)</f>
        <v>693</v>
      </c>
      <c r="P52" s="194">
        <f t="shared" si="44"/>
        <v>106.6153846</v>
      </c>
      <c r="Q52" s="195">
        <f t="shared" si="45"/>
        <v>4.68975469</v>
      </c>
      <c r="R52" s="131"/>
      <c r="S52" s="131"/>
      <c r="T52" s="131"/>
      <c r="U52" s="241">
        <f t="shared" ref="U52:U54" si="46">SUM(0.5,Q52)+SUM(U51)</f>
        <v>16.68975469</v>
      </c>
      <c r="V52" s="197" t="str">
        <f>IFERROR(VLOOKUP(E52,WIP!$A$1:$S$1478,6,0),"-")</f>
        <v>Dish Soap</v>
      </c>
      <c r="W52" s="197" t="str">
        <f>IFERROR(VLOOKUP(E52,WIP!$A$1:$M$1478,12,0),"-")</f>
        <v>Green</v>
      </c>
      <c r="X52" s="197" t="str">
        <f>IFERROR(VLOOKUP(E52,WIP!$A$1:$M$1478,13,0),"-")</f>
        <v>Floral</v>
      </c>
      <c r="Y52" s="197">
        <f t="shared" si="8"/>
        <v>182701</v>
      </c>
      <c r="Z52" s="197" t="str">
        <f>IFERROR(VLOOKUP(E52,WIP!$A$1:$K$1478,2,0),"-")</f>
        <v>FS. GREEN DISH DET. BULK</v>
      </c>
      <c r="AA52" s="197">
        <f>IFERROR(VLOOKUP(C52,Pack!$A$5:$G$1997,3,FALSE),"-")</f>
        <v>9828</v>
      </c>
      <c r="AB52" s="197">
        <f>IFERROR(VLOOKUP(E52,WIP!$A$1:$K$1478,11,0),"-")</f>
        <v>493</v>
      </c>
      <c r="AC52" s="198" t="str">
        <f>IFERROR(VLOOKUP(E52,WIP!$A$1:$K$1478,7,0),"-")</f>
        <v>Min 900gl</v>
      </c>
      <c r="AD52" s="172">
        <f t="shared" si="40"/>
        <v>0</v>
      </c>
      <c r="AE52" s="172">
        <f t="shared" si="10"/>
        <v>0</v>
      </c>
      <c r="AF52" s="145"/>
      <c r="AG52" s="172">
        <f t="shared" si="11"/>
        <v>730</v>
      </c>
      <c r="AH52" s="172">
        <f t="shared" si="12"/>
        <v>1.480730223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17.18975469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11.18975469</v>
      </c>
      <c r="R54" s="131"/>
      <c r="S54" s="131"/>
      <c r="T54" s="131"/>
      <c r="U54" s="241">
        <f t="shared" si="46"/>
        <v>28.87950938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12.81024531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46044.0</v>
      </c>
      <c r="J1" s="124"/>
      <c r="K1" s="125"/>
      <c r="L1" s="125"/>
      <c r="M1" s="126"/>
      <c r="N1" s="127"/>
      <c r="O1" s="126"/>
      <c r="P1" s="127"/>
      <c r="Q1" s="128">
        <f>R1</f>
        <v>1.650793651</v>
      </c>
      <c r="R1" s="129">
        <f>SUM(Q14+Q23+Q32+Q38+Q48+Q54+Q61)</f>
        <v>1.650793651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46043</v>
      </c>
      <c r="AE1" s="132"/>
      <c r="AF1" s="133"/>
      <c r="AG1" s="134">
        <f>I1</f>
        <v>46044</v>
      </c>
      <c r="AH1" s="135"/>
      <c r="AI1" s="136">
        <f>SUM(AD4,AG4)</f>
        <v>540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135</v>
      </c>
      <c r="AH3" s="160">
        <f>AH4/5</f>
        <v>0.3668331668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540</v>
      </c>
      <c r="AH4" s="160">
        <f t="shared" si="2"/>
        <v>1.834165834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ALL IN ONE ORANGE OXY;+SPRAYERS 12/1QT CS</v>
      </c>
      <c r="C26" s="204" t="s">
        <v>2047</v>
      </c>
      <c r="D26" s="245">
        <v>88.0</v>
      </c>
      <c r="E26" s="242">
        <f>iferror(vlookup(C26,Source!$A$10:$O$1488,2,0),"-")</f>
        <v>164301</v>
      </c>
      <c r="F26" s="242" t="str">
        <f>iferror(vlookup(C26,Source!$A$10:$O$1488,12,0),"-")</f>
        <v>LOWES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270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/>
      </c>
      <c r="N26" s="191" t="str">
        <f>iferror(vlookup(C26,Source!$A$10:$O$1488,15,0),"-")</f>
        <v/>
      </c>
      <c r="O26" s="193">
        <f>iferror(vlookup(C26,Source!$A$10:$O$1488,5,0),0)</f>
        <v>693</v>
      </c>
      <c r="P26" s="194">
        <f t="shared" ref="P26:P30" si="24">if(O26&gt;1,O26/6.5,"-")</f>
        <v>106.6153846</v>
      </c>
      <c r="Q26" s="195">
        <f t="shared" ref="Q26:Q30" si="25">if(O26&gt;0,D26/O26*6.5,0)</f>
        <v>0.8253968254</v>
      </c>
      <c r="R26" s="131"/>
      <c r="S26" s="131"/>
      <c r="T26" s="131"/>
      <c r="U26" s="241">
        <f t="shared" ref="U26:U31" si="26">SUM(0.5,Q26)+SUM(U25)</f>
        <v>15.32539683</v>
      </c>
      <c r="V26" s="197" t="str">
        <f>IFERROR(VLOOKUP(E26,WIP!$A$1:$S$1478,6,0),"-")</f>
        <v>Specialty Clnr</v>
      </c>
      <c r="W26" s="197" t="str">
        <f>IFERROR(VLOOKUP(E26,WIP!$A$1:$M$1478,12,0),"-")</f>
        <v>Clear</v>
      </c>
      <c r="X26" s="197" t="str">
        <f>IFERROR(VLOOKUP(E26,WIP!$A$1:$M$1478,13,0),"-")</f>
        <v>Citrus</v>
      </c>
      <c r="Y26" s="197">
        <f t="shared" si="8"/>
        <v>164301</v>
      </c>
      <c r="Z26" s="197" t="str">
        <f>IFERROR(VLOOKUP(E26,WIP!$A$1:$K$1478,2,0),"-")</f>
        <v>OXY CITRUS CLNR DEGRSR BULK</v>
      </c>
      <c r="AA26" s="197">
        <f>IFERROR(VLOOKUP(C26,Pack!$A$5:$G$1997,3,FALSE),"-")</f>
        <v>9875</v>
      </c>
      <c r="AB26" s="197">
        <f>IFERROR(VLOOKUP(E26,WIP!$A$1:$K$1478,11,0),"-")</f>
        <v>294.4117647</v>
      </c>
      <c r="AC26" s="198" t="str">
        <f>IFERROR(VLOOKUP(E26,WIP!$A$1:$K$1478,7,0),"-")</f>
        <v>Tank 72 or 74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270</v>
      </c>
      <c r="AH26" s="172">
        <f t="shared" si="12"/>
        <v>0.9170829171</v>
      </c>
      <c r="AI26" s="132"/>
      <c r="AJ26" s="132"/>
    </row>
    <row r="27">
      <c r="A27" s="199" t="s">
        <v>58</v>
      </c>
      <c r="B27" s="188" t="str">
        <f>iferror(vlookup(C27,Source!$A$10:$O$1488,3,0),"-")</f>
        <v>BUTLER OXY 12/1</v>
      </c>
      <c r="C27" s="189" t="s">
        <v>540</v>
      </c>
      <c r="D27" s="245">
        <v>88.0</v>
      </c>
      <c r="E27" s="242">
        <f>iferror(vlookup(C27,Source!$A$10:$O$1488,2,0),"-")</f>
        <v>164301</v>
      </c>
      <c r="F27" s="242" t="str">
        <f>iferror(vlookup(C27,Source!$A$10:$O$1488,12,0),"-")</f>
        <v>BUTLER</v>
      </c>
      <c r="G27" s="192" t="str">
        <f t="shared" si="21"/>
        <v>BOX LABEL</v>
      </c>
      <c r="H27" s="191" t="str">
        <f>iferror(vlookup(C27,Source!$A$10:$O$1488,11,0),"-")</f>
        <v>B</v>
      </c>
      <c r="I27" s="191">
        <f>iferror(vlookup(C27,Source!$A$10:$O$1488,7,0),"-")</f>
        <v>0</v>
      </c>
      <c r="J27" s="192">
        <f>IFERROR(_xlfn.FLOOR.MATH(VLOOKUP(C27, Conversion!$A$1:$G$1483,7,0)*D27*1.05,10),"-")</f>
        <v>270</v>
      </c>
      <c r="K27" s="191">
        <f t="shared" si="22"/>
        <v>0</v>
      </c>
      <c r="L27" s="243">
        <f t="shared" si="23"/>
        <v>88</v>
      </c>
      <c r="M27" s="191">
        <f>iferror(vlookup(C27,Source!$A$10:$O$1488,14,0),"-")</f>
        <v>714501</v>
      </c>
      <c r="N27" s="191" t="str">
        <f>iferror(vlookup(C27,Source!$A$10:$O$1488,15,0),"-")</f>
        <v/>
      </c>
      <c r="O27" s="193">
        <f>iferror(vlookup(C27,Source!$A$10:$O$1488,5,0),0)</f>
        <v>693</v>
      </c>
      <c r="P27" s="194">
        <f t="shared" si="24"/>
        <v>106.6153846</v>
      </c>
      <c r="Q27" s="195">
        <f t="shared" si="25"/>
        <v>0.8253968254</v>
      </c>
      <c r="R27" s="131"/>
      <c r="S27" s="131"/>
      <c r="T27" s="131"/>
      <c r="U27" s="241">
        <f t="shared" si="26"/>
        <v>16.65079365</v>
      </c>
      <c r="V27" s="197" t="str">
        <f>IFERROR(VLOOKUP(E27,WIP!$A$1:$S$1478,6,0),"-")</f>
        <v>Specialty Clnr</v>
      </c>
      <c r="W27" s="197" t="str">
        <f>IFERROR(VLOOKUP(E27,WIP!$A$1:$M$1478,12,0),"-")</f>
        <v>Clear</v>
      </c>
      <c r="X27" s="197" t="str">
        <f>IFERROR(VLOOKUP(E27,WIP!$A$1:$M$1478,13,0),"-")</f>
        <v>Citrus</v>
      </c>
      <c r="Y27" s="197">
        <f t="shared" si="8"/>
        <v>164301</v>
      </c>
      <c r="Z27" s="197" t="str">
        <f>IFERROR(VLOOKUP(E27,WIP!$A$1:$K$1478,2,0),"-")</f>
        <v>OXY CITRUS CLNR DEGRSR BULK</v>
      </c>
      <c r="AA27" s="197">
        <f>IFERROR(VLOOKUP(C27,Pack!$A$5:$G$1997,3,FALSE),"-")</f>
        <v>9870</v>
      </c>
      <c r="AB27" s="197">
        <f>IFERROR(VLOOKUP(E27,WIP!$A$1:$K$1478,11,0),"-")</f>
        <v>294.4117647</v>
      </c>
      <c r="AC27" s="198" t="str">
        <f>IFERROR(VLOOKUP(E27,WIP!$A$1:$K$1478,7,0),"-")</f>
        <v>Tank 72 or 74</v>
      </c>
      <c r="AD27" s="172">
        <f t="shared" si="20"/>
        <v>0</v>
      </c>
      <c r="AE27" s="172">
        <f t="shared" si="10"/>
        <v>0</v>
      </c>
      <c r="AF27" s="145"/>
      <c r="AG27" s="172">
        <f t="shared" si="11"/>
        <v>270</v>
      </c>
      <c r="AH27" s="172">
        <f t="shared" si="12"/>
        <v>0.9170829171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17.15079365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17.65079365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18.15079365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18.65079365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1.650793651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22.34920635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46045.0</v>
      </c>
      <c r="J1" s="124"/>
      <c r="K1" s="125"/>
      <c r="L1" s="125"/>
      <c r="M1" s="126"/>
      <c r="N1" s="127"/>
      <c r="O1" s="126"/>
      <c r="P1" s="127"/>
      <c r="Q1" s="128">
        <f>R1</f>
        <v>8.13336291</v>
      </c>
      <c r="R1" s="129">
        <f>SUM(Q14+Q23+Q32+Q38+Q48+Q54+Q61)</f>
        <v>8.13336291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46044</v>
      </c>
      <c r="AE1" s="132"/>
      <c r="AF1" s="133"/>
      <c r="AG1" s="134">
        <f>I1</f>
        <v>46045</v>
      </c>
      <c r="AH1" s="135"/>
      <c r="AI1" s="136">
        <f>SUM(AD4,AG4)</f>
        <v>3640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910</v>
      </c>
      <c r="AE3" s="160">
        <f>AE4/5</f>
        <v>1.330281983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3640</v>
      </c>
      <c r="AE4" s="172">
        <f t="shared" si="1"/>
        <v>6.651409916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ROYAL SOAP HAND ;PINACOLADA4/1C</v>
      </c>
      <c r="C7" s="304" t="s">
        <v>1275</v>
      </c>
      <c r="D7" s="307">
        <v>96.0</v>
      </c>
      <c r="E7" s="191">
        <f>iferror(vlookup(C7,Source!$A$10:$O$1488,2,0),"-")</f>
        <v>120001</v>
      </c>
      <c r="F7" s="191" t="str">
        <f>iferror(vlookup(C7,Source!$A$10:$O$1488,12,0),"-")</f>
        <v>ROYAL CORP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400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714209</v>
      </c>
      <c r="N7" s="191">
        <f>iferror(vlookup(C7,Source!$A$10:$O$1488,15,0),"-")</f>
        <v>714208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0.5444543035</v>
      </c>
      <c r="R7" s="131"/>
      <c r="S7" s="131"/>
      <c r="T7" s="131"/>
      <c r="U7" s="196">
        <f>IF(Q7=0,14,SUM(5)+SUM(Q7))</f>
        <v>5.544454303</v>
      </c>
      <c r="V7" s="197" t="str">
        <f>IFERROR(VLOOKUP(E7,WIP!$A$1:$S$1478,6,0),"-")</f>
        <v>Liq Hnd Soap</v>
      </c>
      <c r="W7" s="197" t="str">
        <f>IFERROR(VLOOKUP(E7,WIP!$A$1:$M$1478,12,0),"-")</f>
        <v>White Opaque</v>
      </c>
      <c r="X7" s="197" t="str">
        <f>IFERROR(VLOOKUP(E7,WIP!$A$1:$M$1478,13,0),"-")</f>
        <v>Pina Colada</v>
      </c>
      <c r="Y7" s="197">
        <f t="shared" ref="Y7:Y60" si="8">E7</f>
        <v>120001</v>
      </c>
      <c r="Z7" s="197" t="str">
        <f>IFERROR(VLOOKUP(E7,WIP!$A$1:$K$1478,2,0),"-")</f>
        <v>ROYAL PINA COLADA HS. BULK</v>
      </c>
      <c r="AA7" s="197">
        <f>IFERROR(VLOOKUP(C7,Pack!$A$5:$G$1997,3,FALSE),"-")</f>
        <v>9919</v>
      </c>
      <c r="AB7" s="197">
        <f>IFERROR(VLOOKUP(E7,WIP!$A$1:$K$1478,11,0),"-")</f>
        <v>742</v>
      </c>
      <c r="AC7" s="198" t="str">
        <f>IFERROR(VLOOKUP(E7,WIP!$A$1:$K$1478,7,0),"-")</f>
        <v>Base Needed</v>
      </c>
      <c r="AD7" s="172">
        <f t="shared" ref="AD7:AD22" si="9">IF(U7&lt;13,J7,0)</f>
        <v>400</v>
      </c>
      <c r="AE7" s="172">
        <f t="shared" ref="AE7:AE61" si="10">IFERROR(AD7/AB7,"-")</f>
        <v>0.539083558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CRYSTAL CLEAR HAND SOAP;</v>
      </c>
      <c r="C8" s="304">
        <v>117204.0</v>
      </c>
      <c r="D8" s="314">
        <v>192.0</v>
      </c>
      <c r="E8" s="191">
        <f>iferror(vlookup(C8,Source!$A$10:$O$1488,2,0),"-")</f>
        <v>117201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>
        <f>iferror(vlookup(C8,Source!$A$10:$O$1488,7,0),"-")</f>
        <v>0</v>
      </c>
      <c r="J8" s="192">
        <f>IFERROR(_xlfn.FLOOR.MATH(VLOOKUP(C8, Conversion!$A$1:$G$1483,7,0)*D8*1.05,10),"-")</f>
        <v>800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200153</v>
      </c>
      <c r="N8" s="191">
        <f>iferror(vlookup(C8,Source!$A$10:$O$1488,15,0),"-")</f>
        <v>713002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7.13336291</v>
      </c>
      <c r="V8" s="197" t="str">
        <f>IFERROR(VLOOKUP(E8,WIP!$A$1:$S$1478,6,0),"-")</f>
        <v>Liq Hnd Soap</v>
      </c>
      <c r="W8" s="197" t="str">
        <f>IFERROR(VLOOKUP(E8,WIP!$A$1:$M$1478,12,0),"-")</f>
        <v>Clear</v>
      </c>
      <c r="X8" s="197" t="str">
        <f>IFERROR(VLOOKUP(E8,WIP!$A$1:$M$1478,13,0),"-")</f>
        <v>Almond</v>
      </c>
      <c r="Y8" s="197">
        <f t="shared" si="8"/>
        <v>117201</v>
      </c>
      <c r="Z8" s="197" t="str">
        <f>IFERROR(VLOOKUP(E8,WIP!$A$1:$K$1478,2,0),"-")</f>
        <v>CRYSTAL CLEAR H.D. S.P. BULK</v>
      </c>
      <c r="AA8" s="197">
        <f>IFERROR(VLOOKUP(C8,Pack!$A$5:$G$1997,3,FALSE),"-")</f>
        <v>9919</v>
      </c>
      <c r="AB8" s="197">
        <f>IFERROR(VLOOKUP(E8,WIP!$A$1:$K$1478,11,0),"-")</f>
        <v>968</v>
      </c>
      <c r="AC8" s="198" t="str">
        <f>IFERROR(VLOOKUP(E8,WIP!$A$1:$K$1478,7,0),"-")</f>
        <v>Base Needed</v>
      </c>
      <c r="AD8" s="172">
        <f t="shared" si="9"/>
        <v>800</v>
      </c>
      <c r="AE8" s="172">
        <f t="shared" si="10"/>
        <v>0.826446281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7.63336291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8.13336291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8.63336291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9.13336291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9.63336291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1.63336291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22.36663709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46045.0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46044</v>
      </c>
      <c r="AE1" s="132"/>
      <c r="AF1" s="133"/>
      <c r="AG1" s="134">
        <f>I1</f>
        <v>46045</v>
      </c>
      <c r="AH1" s="135"/>
      <c r="AI1" s="136">
        <f>SUM(AD4,AG4)</f>
        <v>200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50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200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321" t="s">
        <v>3121</v>
      </c>
      <c r="D17" s="322">
        <v>48.0</v>
      </c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>
        <f>IFERROR(VLOOKUP(C17,Pack!$A$5:$G$1997,3,FALSE),"-")</f>
        <v>99430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>
        <f t="shared" si="11"/>
        <v>200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323"/>
      <c r="D18" s="322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46048.0</v>
      </c>
      <c r="J1" s="124"/>
      <c r="K1" s="125"/>
      <c r="L1" s="125"/>
      <c r="M1" s="126"/>
      <c r="N1" s="127"/>
      <c r="O1" s="126"/>
      <c r="P1" s="127"/>
      <c r="Q1" s="128">
        <f>R1</f>
        <v>5.273670512</v>
      </c>
      <c r="R1" s="129">
        <f>SUM(Q14+Q23+Q32+Q38+Q48+Q54+Q61)</f>
        <v>5.273670512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46047</v>
      </c>
      <c r="AE1" s="132"/>
      <c r="AF1" s="133"/>
      <c r="AG1" s="134">
        <f>I1</f>
        <v>46048</v>
      </c>
      <c r="AH1" s="135"/>
      <c r="AI1" s="136">
        <f>SUM(AD4,AG4)</f>
        <v>2230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455</v>
      </c>
      <c r="AE3" s="160">
        <f>AE4/5</f>
        <v>0.7882911525</v>
      </c>
      <c r="AF3" s="161"/>
      <c r="AG3" s="159">
        <f>AG4/4</f>
        <v>102.5</v>
      </c>
      <c r="AH3" s="160">
        <f>AH4/5</f>
        <v>0.1775079198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1820</v>
      </c>
      <c r="AE4" s="172">
        <f t="shared" si="1"/>
        <v>3.941455763</v>
      </c>
      <c r="AF4" s="135"/>
      <c r="AG4" s="171">
        <f t="shared" ref="AG4:AH4" si="2">SUM(AG7:AG63)</f>
        <v>410</v>
      </c>
      <c r="AH4" s="160">
        <f t="shared" si="2"/>
        <v>0.8875395988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FINEZA ALL PRPSE CLNR;4/1 CS</v>
      </c>
      <c r="C7" s="189">
        <v>167604.0</v>
      </c>
      <c r="D7" s="190">
        <v>192.0</v>
      </c>
      <c r="E7" s="191">
        <f>iferror(vlookup(C7,Source!$A$10:$O$1488,2,0),"-")</f>
        <v>167601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800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712309</v>
      </c>
      <c r="N7" s="191">
        <f>iferror(vlookup(C7,Source!$A$10:$O$1488,15,0),"-")</f>
        <v>714106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1.088908607</v>
      </c>
      <c r="R7" s="131"/>
      <c r="S7" s="131"/>
      <c r="T7" s="131"/>
      <c r="U7" s="196">
        <f>IF(Q7=0,14,SUM(5)+SUM(Q7))</f>
        <v>6.088908607</v>
      </c>
      <c r="V7" s="197" t="str">
        <f>IFERROR(VLOOKUP(E7,WIP!$A$1:$S$1478,6,0),"-")</f>
        <v>Specialty Clnr</v>
      </c>
      <c r="W7" s="197" t="str">
        <f>IFERROR(VLOOKUP(E7,WIP!$A$1:$M$1478,12,0),"-")</f>
        <v>Purple</v>
      </c>
      <c r="X7" s="197" t="str">
        <f>IFERROR(VLOOKUP(E7,WIP!$A$1:$M$1478,13,0),"-")</f>
        <v>Lavender</v>
      </c>
      <c r="Y7" s="197">
        <f t="shared" ref="Y7:Y60" si="8">E7</f>
        <v>167601</v>
      </c>
      <c r="Z7" s="197" t="str">
        <f>IFERROR(VLOOKUP(E7,WIP!$A$1:$K$1478,2,0),"-")</f>
        <v>FINEZA BULK</v>
      </c>
      <c r="AA7" s="197">
        <f>IFERROR(VLOOKUP(C7,Pack!$A$5:$G$1997,3,FALSE),"-")</f>
        <v>9877</v>
      </c>
      <c r="AB7" s="197">
        <f>IFERROR(VLOOKUP(E7,WIP!$A$1:$K$1478,11,0),"-")</f>
        <v>461.9512195</v>
      </c>
      <c r="AC7" s="198" t="str">
        <f>IFERROR(VLOOKUP(E7,WIP!$A$1:$K$1478,7,0),"-")</f>
        <v>-</v>
      </c>
      <c r="AD7" s="172">
        <f t="shared" ref="AD7:AD22" si="9">IF(U7&lt;13,J7,0)</f>
        <v>800</v>
      </c>
      <c r="AE7" s="172">
        <f t="shared" ref="AE7:AE61" si="10">IFERROR(AD7/AB7,"-")</f>
        <v>1.731784583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189"/>
      <c r="D8" s="245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6.588908607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7.088908607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7.588908607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8.088908607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8.588908607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9.088908607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1.088908607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22.91109139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FINEZA ALL PRPSE CLN;12/1 CS</v>
      </c>
      <c r="C35" s="191">
        <v>167632.0</v>
      </c>
      <c r="D35" s="234">
        <v>132.0</v>
      </c>
      <c r="E35" s="242">
        <f>iferror(vlookup(C35,Source!$A$10:$O$1488,2,0),"-")</f>
        <v>167601</v>
      </c>
      <c r="F35" s="191" t="str">
        <f>iferror(vlookup(C35,Source!$A$10:$O$1488,12,0),"-")</f>
        <v>MTX</v>
      </c>
      <c r="G35" s="192" t="str">
        <f t="shared" ref="G35:G37" si="28">IF(H35="B","BOX LABEL",+IF(AND(H35="I"),"IN HOUSE",+IF(AND(H35="S"),"SPECIAL",+IF(AND(H35="BP"),"BUG FREE",+IF(AND(H35="A"),"Pre Labeled","-")))))</f>
        <v>BOX LABEL</v>
      </c>
      <c r="H35" s="191" t="str">
        <f>iferror(vlookup(C35,Source!$A$10:$O$1488,11,0),"-")</f>
        <v>B</v>
      </c>
      <c r="I35" s="191">
        <f>iferror(vlookup(C35,Source!$A$10:$O$1488,7,0),"-")</f>
        <v>0</v>
      </c>
      <c r="J35" s="192">
        <f>IFERROR(_xlfn.FLOOR.MATH(VLOOKUP(C35, Conversion!$A$1:$G$1483,7,0)*D35*1.05,10),"-")</f>
        <v>410</v>
      </c>
      <c r="K35" s="242">
        <f t="shared" ref="K35:K37" si="29">if(G35="in house",D35*4,+if(G35="bottle label",D35*4,+if(or(G35="bottle"),G35*4,0)))</f>
        <v>0</v>
      </c>
      <c r="L35" s="300">
        <f t="shared" ref="L35:L37" si="30">if(G35="box label",D35,+IF(or(G35="in house"),D35,+if(or(G35="special"),D35,0)))</f>
        <v>132</v>
      </c>
      <c r="M35" s="242">
        <f>iferror(vlookup(C35,Source!$A$10:$O$1488,14,0),"-")</f>
        <v>712303</v>
      </c>
      <c r="N35" s="242" t="str">
        <f>iferror(vlookup(C35,Source!$A$10:$O$1488,15,0),"-")</f>
        <v/>
      </c>
      <c r="O35" s="193">
        <f>iferror(vlookup(C35,Source!$A$10:$O$1488,5,0),0)</f>
        <v>693</v>
      </c>
      <c r="P35" s="194">
        <f t="shared" ref="P35:P37" si="31">if(O35&gt;1,O35/6.5,"-")</f>
        <v>106.6153846</v>
      </c>
      <c r="Q35" s="195">
        <f t="shared" ref="Q35:Q37" si="32">if(O35&gt;0,D35/O35*6.5,0)</f>
        <v>1.238095238</v>
      </c>
      <c r="R35" s="131"/>
      <c r="S35" s="131"/>
      <c r="T35" s="131"/>
      <c r="U35" s="241">
        <f t="shared" ref="U35:U38" si="33">SUM(0.5,Q35)+SUM(U34)</f>
        <v>15.73809524</v>
      </c>
      <c r="V35" s="197" t="str">
        <f>IFERROR(VLOOKUP(E35,WIP!$A$1:$S$1478,6,0),"-")</f>
        <v>Specialty Clnr</v>
      </c>
      <c r="W35" s="197" t="str">
        <f>IFERROR(VLOOKUP(E35,WIP!$A$1:$M$1478,12,0),"-")</f>
        <v>Purple</v>
      </c>
      <c r="X35" s="197" t="str">
        <f>IFERROR(VLOOKUP(E35,WIP!$A$1:$M$1478,13,0),"-")</f>
        <v>Lavender</v>
      </c>
      <c r="Y35" s="197">
        <f t="shared" si="8"/>
        <v>167601</v>
      </c>
      <c r="Z35" s="197" t="str">
        <f>IFERROR(VLOOKUP(E35,WIP!$A$1:$K$1478,2,0),"-")</f>
        <v>FINEZA BULK</v>
      </c>
      <c r="AA35" s="197">
        <f>IFERROR(VLOOKUP(C35,Pack!$A$5:$G$1997,3,FALSE),"-")</f>
        <v>9870</v>
      </c>
      <c r="AB35" s="197">
        <f>IFERROR(VLOOKUP(E35,WIP!$A$1:$K$1478,11,0),"-")</f>
        <v>461.9512195</v>
      </c>
      <c r="AC35" s="198" t="str">
        <f>IFERROR(VLOOKUP(E35,WIP!$A$1:$K$1478,7,0),"-")</f>
        <v>-</v>
      </c>
      <c r="AD35" s="172">
        <f t="shared" si="27"/>
        <v>0</v>
      </c>
      <c r="AE35" s="172">
        <f t="shared" si="10"/>
        <v>0</v>
      </c>
      <c r="AF35" s="145"/>
      <c r="AG35" s="172">
        <f t="shared" si="11"/>
        <v>410</v>
      </c>
      <c r="AH35" s="172">
        <f t="shared" si="12"/>
        <v>0.8875395988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16.23809524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16.73809524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1.238095238</v>
      </c>
      <c r="R38" s="131"/>
      <c r="S38" s="131"/>
      <c r="T38" s="131"/>
      <c r="U38" s="241">
        <f t="shared" si="33"/>
        <v>18.47619048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22.76190476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46048.0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46047</v>
      </c>
      <c r="AE1" s="132"/>
      <c r="AF1" s="133"/>
      <c r="AG1" s="134">
        <f>I1</f>
        <v>46048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46048.0</v>
      </c>
      <c r="J1" s="124"/>
      <c r="K1" s="125"/>
      <c r="L1" s="125"/>
      <c r="M1" s="126"/>
      <c r="N1" s="127"/>
      <c r="O1" s="126"/>
      <c r="P1" s="127"/>
      <c r="Q1" s="128">
        <f>R1</f>
        <v>8.434786552</v>
      </c>
      <c r="R1" s="129">
        <f>SUM(Q14+Q23+Q32+Q38+Q48+Q54+Q61)</f>
        <v>8.434786552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46047</v>
      </c>
      <c r="AE1" s="132"/>
      <c r="AF1" s="133"/>
      <c r="AG1" s="134">
        <f>I1</f>
        <v>46048</v>
      </c>
      <c r="AH1" s="135"/>
      <c r="AI1" s="136">
        <f>SUM(AD4,AG4)</f>
        <v>3400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505</v>
      </c>
      <c r="AE3" s="160">
        <f>AE4/5</f>
        <v>2.028336502</v>
      </c>
      <c r="AF3" s="161"/>
      <c r="AG3" s="159">
        <f>AG4/4</f>
        <v>345</v>
      </c>
      <c r="AH3" s="160">
        <f>AH4/5</f>
        <v>1.474809161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2020</v>
      </c>
      <c r="AE4" s="172">
        <f t="shared" si="1"/>
        <v>10.14168251</v>
      </c>
      <c r="AF4" s="135"/>
      <c r="AG4" s="171">
        <f t="shared" ref="AG4:AH4" si="2">SUM(AG7:AG63)</f>
        <v>1380</v>
      </c>
      <c r="AH4" s="160">
        <f t="shared" si="2"/>
        <v>7.374045803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ROYAL LAUNDRY DET 4/1 CS;</v>
      </c>
      <c r="C7" s="189" t="s">
        <v>1215</v>
      </c>
      <c r="D7" s="190">
        <v>96.0</v>
      </c>
      <c r="E7" s="191">
        <f>iferror(vlookup(C7,Source!$A$10:$O$1488,2,0),"-")</f>
        <v>119601</v>
      </c>
      <c r="F7" s="191" t="str">
        <f>iferror(vlookup(C7,Source!$A$10:$O$1488,12,0),"-")</f>
        <v>ROYAL CORP</v>
      </c>
      <c r="G7" s="192" t="str">
        <f t="shared" ref="G7:G12" si="3">IF(H7="B","BOX LABEL",+IF(AND(H7="I"),"IN HOUSE",+IF(AND(H7="S"),"SPECIAL",+IF(AND(H7="BP"),"BUG FREE",+IF(AND(H7="A"),"Pre Labeled","-")))))</f>
        <v>BOX LABEL</v>
      </c>
      <c r="H7" s="191" t="str">
        <f>iferror(vlookup(C7,Source!$A$10:$O$1488,11,0),"-")</f>
        <v>B</v>
      </c>
      <c r="I7" s="191">
        <f>iferror(vlookup(C7,Source!$A$10:$O$1488,7,0),"-")</f>
        <v>0</v>
      </c>
      <c r="J7" s="192">
        <f>IFERROR(_xlfn.FLOOR.MATH(VLOOKUP(C7, Conversion!$A$1:$G$1483,7,0)*D7*1.05,10),"-")</f>
        <v>400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96</v>
      </c>
      <c r="M7" s="191">
        <f>iferror(vlookup(C7,Source!$A$10:$O$1488,14,0),"-")</f>
        <v>714207</v>
      </c>
      <c r="N7" s="191" t="str">
        <f>iferror(vlookup(C7,Source!$A$10:$O$1488,15,0),"-")</f>
        <v/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0.5444543035</v>
      </c>
      <c r="R7" s="131"/>
      <c r="S7" s="131"/>
      <c r="T7" s="131"/>
      <c r="U7" s="196">
        <f>IF(Q7=0,14,SUM(5)+SUM(Q7))</f>
        <v>5.544454303</v>
      </c>
      <c r="V7" s="197" t="str">
        <f>IFERROR(VLOOKUP(E7,WIP!$A$1:$S$1478,6,0),"-")</f>
        <v>Specialty Clnr</v>
      </c>
      <c r="W7" s="197" t="str">
        <f>IFERROR(VLOOKUP(E7,WIP!$A$1:$M$1478,12,0),"-")</f>
        <v>Blue</v>
      </c>
      <c r="X7" s="197" t="str">
        <f>IFERROR(VLOOKUP(E7,WIP!$A$1:$M$1478,13,0),"-")</f>
        <v>Fresh</v>
      </c>
      <c r="Y7" s="197">
        <f t="shared" ref="Y7:Y60" si="8">E7</f>
        <v>119601</v>
      </c>
      <c r="Z7" s="197" t="str">
        <f>IFERROR(VLOOKUP(E7,WIP!$A$1:$K$1478,2,0),"-")</f>
        <v>LIQUID LAUNDRY DET. BULK</v>
      </c>
      <c r="AA7" s="197">
        <f>IFERROR(VLOOKUP(C7,Pack!$A$5:$G$1997,3,FALSE),"-")</f>
        <v>9919</v>
      </c>
      <c r="AB7" s="197">
        <f>IFERROR(VLOOKUP(E7,WIP!$A$1:$K$1478,11,0),"-")</f>
        <v>126.0714286</v>
      </c>
      <c r="AC7" s="198" t="str">
        <f>IFERROR(VLOOKUP(E7,WIP!$A$1:$K$1478,7,0),"-")</f>
        <v>-</v>
      </c>
      <c r="AD7" s="172">
        <f t="shared" ref="AD7:AD22" si="9">IF(U7&lt;13,J7,0)</f>
        <v>400</v>
      </c>
      <c r="AE7" s="172">
        <f t="shared" ref="AE7:AE61" si="10">IFERROR(AD7/AB7,"-")</f>
        <v>3.172804532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LIQUID LAUNDRY;DETERGENT 4/1 CS</v>
      </c>
      <c r="C8" s="189">
        <v>119604.0</v>
      </c>
      <c r="D8" s="245">
        <v>144.0</v>
      </c>
      <c r="E8" s="191">
        <f>iferror(vlookup(C8,Source!$A$10:$O$1488,2,0),"-")</f>
        <v>119601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>
        <f>iferror(vlookup(C8,Source!$A$10:$O$1488,7,0),"-")</f>
        <v>0</v>
      </c>
      <c r="J8" s="192">
        <f>IFERROR(_xlfn.FLOOR.MATH(VLOOKUP(C8, Conversion!$A$1:$G$1483,7,0)*D8*1.05,10),"-")</f>
        <v>600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712408</v>
      </c>
      <c r="N8" s="191">
        <f>iferror(vlookup(C8,Source!$A$10:$O$1488,15,0),"-")</f>
        <v>1713105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0.8166814552</v>
      </c>
      <c r="R8" s="131"/>
      <c r="S8" s="131"/>
      <c r="T8" s="131"/>
      <c r="U8" s="196">
        <f t="shared" ref="U8:U13" si="13">SUM(0.5,Q8)+SUM(U7)</f>
        <v>6.861135759</v>
      </c>
      <c r="V8" s="197" t="str">
        <f>IFERROR(VLOOKUP(E8,WIP!$A$1:$S$1478,6,0),"-")</f>
        <v>Specialty Clnr</v>
      </c>
      <c r="W8" s="197" t="str">
        <f>IFERROR(VLOOKUP(E8,WIP!$A$1:$M$1478,12,0),"-")</f>
        <v>Blue</v>
      </c>
      <c r="X8" s="197" t="str">
        <f>IFERROR(VLOOKUP(E8,WIP!$A$1:$M$1478,13,0),"-")</f>
        <v>Fresh</v>
      </c>
      <c r="Y8" s="197">
        <f t="shared" si="8"/>
        <v>119601</v>
      </c>
      <c r="Z8" s="197" t="str">
        <f>IFERROR(VLOOKUP(E8,WIP!$A$1:$K$1478,2,0),"-")</f>
        <v>LIQUID LAUNDRY DET. BULK</v>
      </c>
      <c r="AA8" s="197">
        <f>IFERROR(VLOOKUP(C8,Pack!$A$5:$G$1997,3,FALSE),"-")</f>
        <v>9919</v>
      </c>
      <c r="AB8" s="197">
        <f>IFERROR(VLOOKUP(E8,WIP!$A$1:$K$1478,11,0),"-")</f>
        <v>126.0714286</v>
      </c>
      <c r="AC8" s="198" t="str">
        <f>IFERROR(VLOOKUP(E8,WIP!$A$1:$K$1478,7,0),"-")</f>
        <v>-</v>
      </c>
      <c r="AD8" s="172">
        <f t="shared" si="9"/>
        <v>600</v>
      </c>
      <c r="AE8" s="172">
        <f t="shared" si="10"/>
        <v>4.759206798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7.361135759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7.861135759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8.361135759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8.861135759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9.361135759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1.361135759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22.63886424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AMAZON BASICS RINSE AID;32OZ 12PK/CS</v>
      </c>
      <c r="C26" s="204" t="s">
        <v>26</v>
      </c>
      <c r="D26" s="245">
        <v>440.0</v>
      </c>
      <c r="E26" s="242">
        <f>iferror(vlookup(C26,Source!$A$10:$O$1488,2,0),"-")</f>
        <v>104301</v>
      </c>
      <c r="F26" s="242" t="str">
        <f>iferror(vlookup(C26,Source!$A$10:$O$1488,12,0),"-")</f>
        <v>AMAZON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1380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200322</v>
      </c>
      <c r="N26" s="191">
        <f>iferror(vlookup(C26,Source!$A$10:$O$1488,15,0),"-")</f>
        <v>714403</v>
      </c>
      <c r="O26" s="193">
        <f>iferror(vlookup(C26,Source!$A$10:$O$1488,5,0),0)</f>
        <v>693</v>
      </c>
      <c r="P26" s="194">
        <f t="shared" ref="P26:P30" si="24">if(O26&gt;1,O26/6.5,"-")</f>
        <v>106.6153846</v>
      </c>
      <c r="Q26" s="195">
        <f t="shared" ref="Q26:Q30" si="25">if(O26&gt;0,D26/O26*6.5,0)</f>
        <v>4.126984127</v>
      </c>
      <c r="R26" s="131"/>
      <c r="S26" s="131"/>
      <c r="T26" s="131"/>
      <c r="U26" s="241">
        <f t="shared" ref="U26:U31" si="26">SUM(0.5,Q26)+SUM(U25)</f>
        <v>18.62698413</v>
      </c>
      <c r="V26" s="197" t="str">
        <f>IFERROR(VLOOKUP(E26,WIP!$A$1:$S$1478,6,0),"-")</f>
        <v>Specialty Clnr</v>
      </c>
      <c r="W26" s="197" t="str">
        <f>IFERROR(VLOOKUP(E26,WIP!$A$1:$M$1478,12,0),"-")</f>
        <v>Blue Light</v>
      </c>
      <c r="X26" s="197" t="str">
        <f>IFERROR(VLOOKUP(E26,WIP!$A$1:$M$1478,13,0),"-")</f>
        <v>No Fragrance</v>
      </c>
      <c r="Y26" s="197">
        <f t="shared" si="8"/>
        <v>104301</v>
      </c>
      <c r="Z26" s="197" t="str">
        <f>IFERROR(VLOOKUP(E26,WIP!$A$1:$K$1478,2,0),"-")</f>
        <v>AMAZON BASICS RINSE AID BULK</v>
      </c>
      <c r="AA26" s="197">
        <f>IFERROR(VLOOKUP(C26,Pack!$A$5:$G$1997,3,FALSE),"-")</f>
        <v>9875</v>
      </c>
      <c r="AB26" s="197">
        <f>IFERROR(VLOOKUP(E26,WIP!$A$1:$K$1478,11,0),"-")</f>
        <v>187.1428571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1380</v>
      </c>
      <c r="AH26" s="172">
        <f t="shared" si="12"/>
        <v>7.374045803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19.12698413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19.62698413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20.12698413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20.62698413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21.12698413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4.126984127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19.87301587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46048.0</v>
      </c>
      <c r="J1" s="124"/>
      <c r="K1" s="125"/>
      <c r="L1" s="125"/>
      <c r="M1" s="126"/>
      <c r="N1" s="127"/>
      <c r="O1" s="126"/>
      <c r="P1" s="127"/>
      <c r="Q1" s="128">
        <f>R1</f>
        <v>7.319949719</v>
      </c>
      <c r="R1" s="129">
        <f>SUM(Q14+Q23+Q32+Q38+Q48+Q54+Q61)</f>
        <v>7.319949719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46047</v>
      </c>
      <c r="AE1" s="132"/>
      <c r="AF1" s="133"/>
      <c r="AG1" s="134">
        <f>I1</f>
        <v>46048</v>
      </c>
      <c r="AH1" s="135"/>
      <c r="AI1" s="136">
        <f>SUM(AD4,AG4)</f>
        <v>5450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1362.5</v>
      </c>
      <c r="AE3" s="160">
        <f>AE4/5</f>
        <v>2.849009087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5450</v>
      </c>
      <c r="AE4" s="172">
        <f t="shared" si="1"/>
        <v>14.24504543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JUST RIGHT EASY LEMON;DISH 4/1GL CS</v>
      </c>
      <c r="C7" s="304" t="s">
        <v>2472</v>
      </c>
      <c r="D7" s="307">
        <v>1250.0</v>
      </c>
      <c r="E7" s="191">
        <f>iferror(vlookup(C7,Source!$A$10:$O$1488,2,0),"-")</f>
        <v>185601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5250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711900</v>
      </c>
      <c r="N7" s="191">
        <f>iferror(vlookup(C7,Source!$A$10:$O$1488,15,0),"-")</f>
        <v>711900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7.089248743</v>
      </c>
      <c r="R7" s="131"/>
      <c r="S7" s="131"/>
      <c r="T7" s="131"/>
      <c r="U7" s="196">
        <f>IF(Q7=0,14,SUM(5)+SUM(Q7))</f>
        <v>12.08924874</v>
      </c>
      <c r="V7" s="197" t="str">
        <f>IFERROR(VLOOKUP(E7,WIP!$A$1:$S$1478,6,0),"-")</f>
        <v>Dish Soap</v>
      </c>
      <c r="W7" s="197" t="str">
        <f>IFERROR(VLOOKUP(E7,WIP!$A$1:$M$1478,12,0),"-")</f>
        <v>Yellow</v>
      </c>
      <c r="X7" s="197" t="str">
        <f>IFERROR(VLOOKUP(E7,WIP!$A$1:$M$1478,13,0),"-")</f>
        <v>Lemon</v>
      </c>
      <c r="Y7" s="197">
        <f t="shared" ref="Y7:Y60" si="8">E7</f>
        <v>185601</v>
      </c>
      <c r="Z7" s="197" t="str">
        <f>IFERROR(VLOOKUP(E7,WIP!$A$1:$K$1478,2,0),"-")</f>
        <v>P.L. LEMON DISH SOAP BULK</v>
      </c>
      <c r="AA7" s="197">
        <f>IFERROR(VLOOKUP(C7,Pack!$A$5:$G$1997,3,FALSE),"-")</f>
        <v>9877</v>
      </c>
      <c r="AB7" s="197">
        <f>IFERROR(VLOOKUP(E7,WIP!$A$1:$K$1478,11,0),"-")</f>
        <v>436.8493151</v>
      </c>
      <c r="AC7" s="198" t="str">
        <f>IFERROR(VLOOKUP(E7,WIP!$A$1:$K$1478,7,0),"-")</f>
        <v>Min 900gl</v>
      </c>
      <c r="AD7" s="172">
        <f t="shared" ref="AD7:AD22" si="9">IF(U7&lt;13,J7,0)</f>
        <v>5250</v>
      </c>
      <c r="AE7" s="172">
        <f t="shared" ref="AE7:AE61" si="10">IFERROR(AD7/AB7,"-")</f>
        <v>12.01787394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12.58924874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13.08924874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13.58924874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14.08924874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14.58924874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15.08924874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7.089248743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16.91075126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HIGH TRAFFIC FLR FNS;SLR4/1CS FLOOR FINISH &amp;</v>
      </c>
      <c r="C17" s="233">
        <v>127604.0</v>
      </c>
      <c r="D17" s="234">
        <v>48.0</v>
      </c>
      <c r="E17" s="235">
        <f>iferror(vlookup(C17,Source!$A$10:$O$1488,2,0),"-")</f>
        <v>127601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SPECIAL</v>
      </c>
      <c r="H17" s="237" t="str">
        <f>iferror(vlookup(C17,Source!$A$10:$O$1488,11,0),"-")</f>
        <v>S</v>
      </c>
      <c r="I17" s="237">
        <f>iferror(vlookup(C17,Source!$A$10:$O$1488,7,0),"-")</f>
        <v>0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48</v>
      </c>
      <c r="M17" s="237">
        <f>iferror(vlookup(C17,Source!$A$10:$O$1488,14,0),"-")</f>
        <v>712404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Floor Finish</v>
      </c>
      <c r="W17" s="197" t="str">
        <f>IFERROR(VLOOKUP(E17,WIP!$A$1:$M$1478,12,0),"-")</f>
        <v>White</v>
      </c>
      <c r="X17" s="197" t="str">
        <f>IFERROR(VLOOKUP(E17,WIP!$A$1:$M$1478,13,0),"-")</f>
        <v>WAX</v>
      </c>
      <c r="Y17" s="197">
        <f t="shared" si="8"/>
        <v>127601</v>
      </c>
      <c r="Z17" s="197" t="str">
        <f>IFERROR(VLOOKUP(E17,WIP!$A$1:$K$1478,2,0),"-")</f>
        <v>MTX HGH TRAFFIC FF. SEALER BULK</v>
      </c>
      <c r="AA17" s="197">
        <f>IFERROR(VLOOKUP(C17,Pack!$A$5:$G$1997,3,FALSE),"-")</f>
        <v>9919</v>
      </c>
      <c r="AB17" s="197">
        <f>IFERROR(VLOOKUP(E17,WIP!$A$1:$K$1478,11,0),"-")</f>
        <v>89.8</v>
      </c>
      <c r="AC17" s="198" t="str">
        <f>IFERROR(VLOOKUP(E17,WIP!$A$1:$K$1478,7,0),"-")</f>
        <v>Tank 50 or 53</v>
      </c>
      <c r="AD17" s="172">
        <f t="shared" si="9"/>
        <v>200</v>
      </c>
      <c r="AE17" s="172">
        <f t="shared" si="10"/>
        <v>2.227171492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5.730700976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6.230700976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6.730700976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7.230700976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7.730700976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0.230700976</v>
      </c>
      <c r="R23" s="131"/>
      <c r="S23" s="131"/>
      <c r="T23" s="131"/>
      <c r="U23" s="241">
        <f t="shared" si="19"/>
        <v>8.461401952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23.76929902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46048.0</v>
      </c>
      <c r="J1" s="124"/>
      <c r="K1" s="125"/>
      <c r="L1" s="125"/>
      <c r="M1" s="126"/>
      <c r="N1" s="127"/>
      <c r="O1" s="126"/>
      <c r="P1" s="127"/>
      <c r="Q1" s="128">
        <f>R1</f>
        <v>4.896666667</v>
      </c>
      <c r="R1" s="129">
        <f>SUM(Q14+Q23+Q32+Q38+Q48+Q54+Q61)</f>
        <v>4.896666667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46047</v>
      </c>
      <c r="AE1" s="132"/>
      <c r="AF1" s="133"/>
      <c r="AG1" s="134">
        <f>I1</f>
        <v>46048</v>
      </c>
      <c r="AH1" s="135"/>
      <c r="AI1" s="136">
        <f>SUM(AD4,AG4)</f>
        <v>1430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102.5</v>
      </c>
      <c r="AH3" s="160">
        <f>AH4/5</f>
        <v>0.5448504983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410</v>
      </c>
      <c r="AH4" s="160">
        <f t="shared" si="2"/>
        <v>2.724252492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WHITER &amp; BRIGHTER TOILET;BOWL AND URINL CLNR 12/1</v>
      </c>
      <c r="C26" s="204">
        <v>133032.0</v>
      </c>
      <c r="D26" s="245">
        <v>132.0</v>
      </c>
      <c r="E26" s="242">
        <f>iferror(vlookup(C26,Source!$A$10:$O$1488,2,0),"-")</f>
        <v>133001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IN HOUSE</v>
      </c>
      <c r="H26" s="191" t="str">
        <f>iferror(vlookup(C26,Source!$A$10:$O$1488,11,0),"-")</f>
        <v>I</v>
      </c>
      <c r="I26" s="191" t="str">
        <f>iferror(vlookup(C26,Source!$A$10:$O$1488,7,0),"-")</f>
        <v>LIMITED Q.</v>
      </c>
      <c r="J26" s="192">
        <f>IFERROR(_xlfn.FLOOR.MATH(VLOOKUP(C26, Conversion!$A$1:$G$1483,7,0)*D26*1.05,10),"-")</f>
        <v>410</v>
      </c>
      <c r="K26" s="191">
        <f t="shared" ref="K26:K30" si="22">if(G26="in house",D26*4,+if(G26="bottle label",D26*4,+if(or(G26="bottle"),G26*4,0)))</f>
        <v>528</v>
      </c>
      <c r="L26" s="243">
        <f t="shared" ref="L26:L30" si="23">if(G26="box label",D26,+IF(or(G26="in house"),D26,+if(or(G26="special"),D26,0)))</f>
        <v>132</v>
      </c>
      <c r="M26" s="191" t="str">
        <f>iferror(vlookup(C26,Source!$A$10:$O$1488,14,0),"-")</f>
        <v/>
      </c>
      <c r="N26" s="191" t="str">
        <f>iferror(vlookup(C26,Source!$A$10:$O$1488,15,0),"-")</f>
        <v/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1.95</v>
      </c>
      <c r="R26" s="131"/>
      <c r="S26" s="131"/>
      <c r="T26" s="131"/>
      <c r="U26" s="241">
        <f t="shared" ref="U26:U31" si="26">SUM(0.5,Q26)+SUM(U25)</f>
        <v>16.45</v>
      </c>
      <c r="V26" s="197" t="str">
        <f>IFERROR(VLOOKUP(E26,WIP!$A$1:$S$1478,6,0),"-")</f>
        <v>Specialty Clnr</v>
      </c>
      <c r="W26" s="197" t="str">
        <f>IFERROR(VLOOKUP(E26,WIP!$A$1:$M$1478,12,0),"-")</f>
        <v>Clear</v>
      </c>
      <c r="X26" s="197" t="str">
        <f>IFERROR(VLOOKUP(E26,WIP!$A$1:$M$1478,13,0),"-")</f>
        <v>No Fragrance</v>
      </c>
      <c r="Y26" s="197">
        <f t="shared" si="8"/>
        <v>133001</v>
      </c>
      <c r="Z26" s="197" t="str">
        <f>IFERROR(VLOOKUP(E26,WIP!$A$1:$K$1478,2,0),"-")</f>
        <v>WHITE &amp; BRIGHTER TOILET BOWL BULK</v>
      </c>
      <c r="AA26" s="197">
        <f>IFERROR(VLOOKUP(C26,Pack!$A$5:$G$1997,3,FALSE),"-")</f>
        <v>98680</v>
      </c>
      <c r="AB26" s="197">
        <f>IFERROR(VLOOKUP(E26,WIP!$A$1:$K$1478,11,0),"-")</f>
        <v>150.5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410</v>
      </c>
      <c r="AH26" s="172">
        <f t="shared" si="12"/>
        <v>2.724252492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16.95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17.45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17.95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18.45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18.95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1.95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22.05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46048.0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46047</v>
      </c>
      <c r="AE1" s="132"/>
      <c r="AF1" s="133"/>
      <c r="AG1" s="134">
        <f>I1</f>
        <v>46048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46048.0</v>
      </c>
      <c r="J1" s="124"/>
      <c r="K1" s="125"/>
      <c r="L1" s="125"/>
      <c r="M1" s="126"/>
      <c r="N1" s="127"/>
      <c r="O1" s="126"/>
      <c r="P1" s="127"/>
      <c r="Q1" s="128">
        <f>R1</f>
        <v>4.307802425</v>
      </c>
      <c r="R1" s="129">
        <f>SUM(Q14+Q23+Q32+Q38+Q48+Q54+Q61)</f>
        <v>4.307802425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46047</v>
      </c>
      <c r="AE1" s="132"/>
      <c r="AF1" s="133"/>
      <c r="AG1" s="134">
        <f>I1</f>
        <v>46048</v>
      </c>
      <c r="AH1" s="135"/>
      <c r="AI1" s="136">
        <f>SUM(AD4,AG4)</f>
        <v>2020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505</v>
      </c>
      <c r="AE3" s="160">
        <f>AE4/5</f>
        <v>0.9938106156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2020</v>
      </c>
      <c r="AE4" s="172">
        <f t="shared" si="1"/>
        <v>4.969053078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FIRST STREET TUB &amp; TILE;CLEANER 4/1GL CS</v>
      </c>
      <c r="C7" s="189" t="s">
        <v>1425</v>
      </c>
      <c r="D7" s="190">
        <v>240.0</v>
      </c>
      <c r="E7" s="191">
        <f>iferror(vlookup(C7,Source!$A$10:$O$1488,2,0),"-")</f>
        <v>140201</v>
      </c>
      <c r="F7" s="191" t="str">
        <f>iferror(vlookup(C7,Source!$A$10:$O$1488,12,0),"-")</f>
        <v>SMAR&amp;F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 t="str">
        <f>iferror(vlookup(C7,Source!$A$10:$O$1488,7,0),"-")</f>
        <v>LIMITED Q.</v>
      </c>
      <c r="J7" s="192">
        <f>IFERROR(_xlfn.FLOOR.MATH(VLOOKUP(C7, Conversion!$A$1:$G$1483,7,0)*D7*1.05,10),"-")</f>
        <v>1000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714607</v>
      </c>
      <c r="N7" s="191">
        <f>iferror(vlookup(C7,Source!$A$10:$O$1488,15,0),"-")</f>
        <v>714602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1.361135759</v>
      </c>
      <c r="R7" s="131"/>
      <c r="S7" s="131"/>
      <c r="T7" s="131"/>
      <c r="U7" s="196">
        <f>IF(Q7=0,14,SUM(5)+SUM(Q7))</f>
        <v>6.361135759</v>
      </c>
      <c r="V7" s="197" t="str">
        <f>IFERROR(VLOOKUP(E7,WIP!$A$1:$S$1478,6,0),"-")</f>
        <v>RR Cleaner</v>
      </c>
      <c r="W7" s="197" t="str">
        <f>IFERROR(VLOOKUP(E7,WIP!$A$1:$M$1478,12,0),"-")</f>
        <v>Blue</v>
      </c>
      <c r="X7" s="197">
        <f>IFERROR(VLOOKUP(E7,WIP!$A$1:$M$1478,13,0),"-")</f>
        <v>0</v>
      </c>
      <c r="Y7" s="197">
        <f t="shared" ref="Y7:Y60" si="8">E7</f>
        <v>140201</v>
      </c>
      <c r="Z7" s="197" t="str">
        <f>IFERROR(VLOOKUP(E7,WIP!$A$1:$K$1478,2,0),"-")</f>
        <v>FS TUB &amp; TILE CLNR BULK</v>
      </c>
      <c r="AA7" s="197" t="str">
        <f>IFERROR(VLOOKUP(C7,Pack!$A$5:$G$1997,3,FALSE),"-")</f>
        <v>9919-LQ</v>
      </c>
      <c r="AB7" s="197">
        <f>IFERROR(VLOOKUP(E7,WIP!$A$1:$K$1478,11,0),"-")</f>
        <v>362.4</v>
      </c>
      <c r="AC7" s="198" t="str">
        <f>IFERROR(VLOOKUP(E7,WIP!$A$1:$K$1478,7,0),"-")</f>
        <v>-</v>
      </c>
      <c r="AD7" s="172">
        <f t="shared" ref="AD7:AD22" si="9">IF(U7&lt;13,J7,0)</f>
        <v>1000</v>
      </c>
      <c r="AE7" s="172">
        <f t="shared" ref="AE7:AE61" si="10">IFERROR(AD7/AB7,"-")</f>
        <v>2.759381898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189"/>
      <c r="D8" s="245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6.861135759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7.361135759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7.861135759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8.361135759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8.861135759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9.361135759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1.361135759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22.63886424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4"/>
      <c r="D26" s="245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46048.0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46047</v>
      </c>
      <c r="AE1" s="132"/>
      <c r="AF1" s="133"/>
      <c r="AG1" s="134">
        <f>I1</f>
        <v>46048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46048.0</v>
      </c>
      <c r="J1" s="124"/>
      <c r="K1" s="125"/>
      <c r="L1" s="125"/>
      <c r="M1" s="126"/>
      <c r="N1" s="127"/>
      <c r="O1" s="126"/>
      <c r="P1" s="127"/>
      <c r="Q1" s="128">
        <f>R1</f>
        <v>2.946666667</v>
      </c>
      <c r="R1" s="129">
        <f>SUM(Q14+Q23+Q32+Q38+Q48+Q54+Q61)</f>
        <v>2.946666667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46047</v>
      </c>
      <c r="AE1" s="132"/>
      <c r="AF1" s="133"/>
      <c r="AG1" s="134">
        <f>I1</f>
        <v>46048</v>
      </c>
      <c r="AH1" s="135"/>
      <c r="AI1" s="136">
        <f>SUM(AD4,AG4)</f>
        <v>1020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46052.0</v>
      </c>
      <c r="J1" s="124"/>
      <c r="K1" s="125"/>
      <c r="L1" s="125"/>
      <c r="M1" s="126"/>
      <c r="N1" s="127"/>
      <c r="O1" s="126"/>
      <c r="P1" s="127"/>
      <c r="Q1" s="128">
        <f>R1</f>
        <v>0.230700976</v>
      </c>
      <c r="R1" s="129">
        <f>SUM(Q14+Q23+Q32+Q38+Q48+Q54+Q61)</f>
        <v>0.230700976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46051</v>
      </c>
      <c r="AE1" s="132"/>
      <c r="AF1" s="133"/>
      <c r="AG1" s="134">
        <f>I1</f>
        <v>46052</v>
      </c>
      <c r="AH1" s="135"/>
      <c r="AI1" s="136">
        <f>SUM(AD4,AG4)</f>
        <v>200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50</v>
      </c>
      <c r="AE3" s="160">
        <f>AE4/5</f>
        <v>0.3899371068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200</v>
      </c>
      <c r="AE4" s="172">
        <f t="shared" si="1"/>
        <v>1.949685534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ENCAPSULATING CARPET CLEANER 4/1GL CS</v>
      </c>
      <c r="C17" s="233">
        <v>151904.0</v>
      </c>
      <c r="D17" s="234">
        <v>48.0</v>
      </c>
      <c r="E17" s="235">
        <f>iferror(vlookup(C17,Source!$A$10:$O$1488,2,0),"-")</f>
        <v>151901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BOX LABEL</v>
      </c>
      <c r="H17" s="237" t="str">
        <f>iferror(vlookup(C17,Source!$A$10:$O$1488,11,0),"-")</f>
        <v>B</v>
      </c>
      <c r="I17" s="237">
        <f>iferror(vlookup(C17,Source!$A$10:$O$1488,7,0),"-")</f>
        <v>0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48</v>
      </c>
      <c r="M17" s="237">
        <f>iferror(vlookup(C17,Source!$A$10:$O$1488,14,0),"-")</f>
        <v>712308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Carpet Care</v>
      </c>
      <c r="W17" s="197" t="str">
        <f>IFERROR(VLOOKUP(E17,WIP!$A$1:$M$1478,12,0),"-")</f>
        <v>Clear</v>
      </c>
      <c r="X17" s="197" t="str">
        <f>IFERROR(VLOOKUP(E17,WIP!$A$1:$M$1478,13,0),"-")</f>
        <v>Citrus</v>
      </c>
      <c r="Y17" s="197">
        <f t="shared" si="8"/>
        <v>151901</v>
      </c>
      <c r="Z17" s="197" t="str">
        <f>IFERROR(VLOOKUP(E17,WIP!$A$1:$K$1478,2,0),"-")</f>
        <v>BRDY OXY ENCAPSULATING CRPT CARE</v>
      </c>
      <c r="AA17" s="197" t="str">
        <f>IFERROR(VLOOKUP(C17,Pack!$A$5:$G$1997,3,FALSE),"-")</f>
        <v/>
      </c>
      <c r="AB17" s="197">
        <f>IFERROR(VLOOKUP(E17,WIP!$A$1:$K$1478,11,0),"-")</f>
        <v>102.5806452</v>
      </c>
      <c r="AC17" s="198" t="str">
        <f>IFERROR(VLOOKUP(E17,WIP!$A$1:$K$1478,7,0),"-")</f>
        <v>Tank 72 or 74</v>
      </c>
      <c r="AD17" s="172">
        <f t="shared" si="9"/>
        <v>200</v>
      </c>
      <c r="AE17" s="172">
        <f t="shared" si="10"/>
        <v>1.949685534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5.730700976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6.230700976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6.730700976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7.230700976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7.730700976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0.230700976</v>
      </c>
      <c r="R23" s="131"/>
      <c r="S23" s="131"/>
      <c r="T23" s="131"/>
      <c r="U23" s="241">
        <f t="shared" si="19"/>
        <v>8.461401952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23.76929902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46055.0</v>
      </c>
      <c r="J1" s="124"/>
      <c r="K1" s="125"/>
      <c r="L1" s="125"/>
      <c r="M1" s="126"/>
      <c r="N1" s="127"/>
      <c r="O1" s="126"/>
      <c r="P1" s="127"/>
      <c r="Q1" s="128">
        <f>R1</f>
        <v>12.26034704</v>
      </c>
      <c r="R1" s="129">
        <f>SUM(Q14+Q23+Q32+Q38+Q48+Q54+Q61)</f>
        <v>12.26034704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46054</v>
      </c>
      <c r="AE1" s="132"/>
      <c r="AF1" s="133"/>
      <c r="AG1" s="134">
        <f>I1</f>
        <v>46055</v>
      </c>
      <c r="AH1" s="135"/>
      <c r="AI1" s="136">
        <f>SUM(AD4,AG4)</f>
        <v>5020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910</v>
      </c>
      <c r="AE3" s="160">
        <f>AE4/5</f>
        <v>2.050004109</v>
      </c>
      <c r="AF3" s="161"/>
      <c r="AG3" s="159">
        <f>AG4/4</f>
        <v>345</v>
      </c>
      <c r="AH3" s="160">
        <f>AH4/5</f>
        <v>0.9374625375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3640</v>
      </c>
      <c r="AE4" s="172">
        <f t="shared" si="1"/>
        <v>10.25002054</v>
      </c>
      <c r="AF4" s="135"/>
      <c r="AG4" s="171">
        <f t="shared" ref="AG4:AH4" si="2">SUM(AG7:AG63)</f>
        <v>1380</v>
      </c>
      <c r="AH4" s="160">
        <f t="shared" si="2"/>
        <v>4.687312687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LOTION CLEAN SP 4/1;CASE</v>
      </c>
      <c r="C7" s="189">
        <v>116604.0</v>
      </c>
      <c r="D7" s="190">
        <v>96.0</v>
      </c>
      <c r="E7" s="191">
        <f>iferror(vlookup(C7,Source!$A$10:$O$1488,2,0),"-")</f>
        <v>116601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BOX LABEL</v>
      </c>
      <c r="H7" s="191" t="str">
        <f>iferror(vlookup(C7,Source!$A$10:$O$1488,11,0),"-")</f>
        <v>B</v>
      </c>
      <c r="I7" s="191">
        <f>iferror(vlookup(C7,Source!$A$10:$O$1488,7,0),"-")</f>
        <v>0</v>
      </c>
      <c r="J7" s="192">
        <f>IFERROR(_xlfn.FLOOR.MATH(VLOOKUP(C7, Conversion!$A$1:$G$1483,7,0)*D7*1.05,10),"-")</f>
        <v>400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96</v>
      </c>
      <c r="M7" s="191">
        <f>iferror(vlookup(C7,Source!$A$10:$O$1488,14,0),"-")</f>
        <v>712310</v>
      </c>
      <c r="N7" s="191" t="str">
        <f>iferror(vlookup(C7,Source!$A$10:$O$1488,15,0),"-")</f>
        <v/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0.5444543035</v>
      </c>
      <c r="R7" s="131"/>
      <c r="S7" s="131"/>
      <c r="T7" s="131"/>
      <c r="U7" s="196">
        <f>IF(Q7=0,14,SUM(5)+SUM(Q7))</f>
        <v>5.544454303</v>
      </c>
      <c r="V7" s="197" t="str">
        <f>IFERROR(VLOOKUP(E7,WIP!$A$1:$S$1478,6,0),"-")</f>
        <v>Body &amp; Shower</v>
      </c>
      <c r="W7" s="197" t="str">
        <f>IFERROR(VLOOKUP(E7,WIP!$A$1:$M$1478,12,0),"-")</f>
        <v>White</v>
      </c>
      <c r="X7" s="197" t="str">
        <f>IFERROR(VLOOKUP(E7,WIP!$A$1:$M$1478,13,0),"-")</f>
        <v>Tuscan Blood Orange</v>
      </c>
      <c r="Y7" s="197">
        <f t="shared" ref="Y7:Y60" si="8">E7</f>
        <v>116601</v>
      </c>
      <c r="Z7" s="197" t="str">
        <f>IFERROR(VLOOKUP(E7,WIP!$A$1:$K$1478,2,0),"-")</f>
        <v>LOTION CLEAN HAND SOAP BULK</v>
      </c>
      <c r="AA7" s="197">
        <f>IFERROR(VLOOKUP(C7,Pack!$A$5:$G$1997,3,FALSE),"-")</f>
        <v>9919</v>
      </c>
      <c r="AB7" s="197">
        <f>IFERROR(VLOOKUP(E7,WIP!$A$1:$K$1478,11,0),"-")</f>
        <v>127.9310345</v>
      </c>
      <c r="AC7" s="198" t="str">
        <f>IFERROR(VLOOKUP(E7,WIP!$A$1:$K$1478,7,0),"-")</f>
        <v>Base Needed</v>
      </c>
      <c r="AD7" s="172">
        <f t="shared" ref="AD7:AD22" si="9">IF(U7&lt;13,J7,0)</f>
        <v>400</v>
      </c>
      <c r="AE7" s="172">
        <f t="shared" ref="AE7:AE61" si="10">IFERROR(AD7/AB7,"-")</f>
        <v>3.126684636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COCONUT BODY/SHOWER;CASE 4/1</v>
      </c>
      <c r="C8" s="200">
        <v>1966041.0</v>
      </c>
      <c r="D8" s="201">
        <v>192.0</v>
      </c>
      <c r="E8" s="191">
        <f>iferror(vlookup(C8,Source!$A$10:$O$1488,2,0),"-")</f>
        <v>197601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>
        <f>iferror(vlookup(C8,Source!$A$10:$O$1488,7,0),"-")</f>
        <v>0</v>
      </c>
      <c r="J8" s="192">
        <f>IFERROR(_xlfn.FLOOR.MATH(VLOOKUP(C8, Conversion!$A$1:$G$1483,7,0)*D8*1.05,10),"-")</f>
        <v>800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712405</v>
      </c>
      <c r="N8" s="191">
        <f>iferror(vlookup(C8,Source!$A$10:$O$1488,15,0),"-")</f>
        <v>713106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7.13336291</v>
      </c>
      <c r="V8" s="197" t="str">
        <f>IFERROR(VLOOKUP(E8,WIP!$A$1:$S$1478,6,0),"-")</f>
        <v>Liq Hnd Soap</v>
      </c>
      <c r="W8" s="197" t="str">
        <f>IFERROR(VLOOKUP(E8,WIP!$A$1:$M$1478,12,0),"-")</f>
        <v>Yellow</v>
      </c>
      <c r="X8" s="197" t="str">
        <f>IFERROR(VLOOKUP(E8,WIP!$A$1:$M$1478,13,0),"-")</f>
        <v>Pina Colada</v>
      </c>
      <c r="Y8" s="197">
        <f t="shared" si="8"/>
        <v>197601</v>
      </c>
      <c r="Z8" s="197" t="str">
        <f>IFERROR(VLOOKUP(E8,WIP!$A$1:$K$1478,2,0),"-")</f>
        <v>MTX PINA COLADA HAND SOAP</v>
      </c>
      <c r="AA8" s="197">
        <f>IFERROR(VLOOKUP(C8,Pack!$A$5:$G$1997,3,FALSE),"-")</f>
        <v>9919</v>
      </c>
      <c r="AB8" s="197">
        <f>IFERROR(VLOOKUP(E8,WIP!$A$1:$K$1478,11,0),"-")</f>
        <v>435.3846154</v>
      </c>
      <c r="AC8" s="198" t="str">
        <f>IFERROR(VLOOKUP(E8,WIP!$A$1:$K$1478,7,0),"-")</f>
        <v>Base Needed</v>
      </c>
      <c r="AD8" s="172">
        <f t="shared" si="9"/>
        <v>800</v>
      </c>
      <c r="AE8" s="172">
        <f t="shared" si="10"/>
        <v>1.83745583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7.63336291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8.13336291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8.63336291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9.13336291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9.63336291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1.63336291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22.36663709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MTA OXY CITRUS 12/1 + 1SPRYR</v>
      </c>
      <c r="C26" s="202" t="s">
        <v>546</v>
      </c>
      <c r="D26" s="201">
        <v>440.0</v>
      </c>
      <c r="E26" s="242">
        <f>iferror(vlookup(C26,Source!$A$10:$O$1488,2,0),"-")</f>
        <v>164301</v>
      </c>
      <c r="F26" s="242" t="str">
        <f>iferror(vlookup(C26,Source!$A$10:$O$1488,12,0),"-")</f>
        <v>MTA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1380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715003</v>
      </c>
      <c r="N26" s="191">
        <f>iferror(vlookup(C26,Source!$A$10:$O$1488,15,0),"-")</f>
        <v>713003</v>
      </c>
      <c r="O26" s="193">
        <f>iferror(vlookup(C26,Source!$A$10:$O$1488,5,0),0)</f>
        <v>693</v>
      </c>
      <c r="P26" s="194">
        <f t="shared" ref="P26:P30" si="24">if(O26&gt;1,O26/6.5,"-")</f>
        <v>106.6153846</v>
      </c>
      <c r="Q26" s="195">
        <f t="shared" ref="Q26:Q30" si="25">if(O26&gt;0,D26/O26*6.5,0)</f>
        <v>4.126984127</v>
      </c>
      <c r="R26" s="131"/>
      <c r="S26" s="131"/>
      <c r="T26" s="131"/>
      <c r="U26" s="241">
        <f t="shared" ref="U26:U31" si="26">SUM(0.5,Q26)+SUM(U25)</f>
        <v>18.62698413</v>
      </c>
      <c r="V26" s="197" t="str">
        <f>IFERROR(VLOOKUP(E26,WIP!$A$1:$S$1478,6,0),"-")</f>
        <v>Specialty Clnr</v>
      </c>
      <c r="W26" s="197" t="str">
        <f>IFERROR(VLOOKUP(E26,WIP!$A$1:$M$1478,12,0),"-")</f>
        <v>Clear</v>
      </c>
      <c r="X26" s="197" t="str">
        <f>IFERROR(VLOOKUP(E26,WIP!$A$1:$M$1478,13,0),"-")</f>
        <v>Citrus</v>
      </c>
      <c r="Y26" s="197">
        <f t="shared" si="8"/>
        <v>164301</v>
      </c>
      <c r="Z26" s="197" t="str">
        <f>IFERROR(VLOOKUP(E26,WIP!$A$1:$K$1478,2,0),"-")</f>
        <v>OXY CITRUS CLNR DEGRSR BULK</v>
      </c>
      <c r="AA26" s="197" t="str">
        <f>IFERROR(VLOOKUP(C26,Pack!$A$5:$G$1997,3,FALSE),"-")</f>
        <v/>
      </c>
      <c r="AB26" s="197">
        <f>IFERROR(VLOOKUP(E26,WIP!$A$1:$K$1478,11,0),"-")</f>
        <v>294.4117647</v>
      </c>
      <c r="AC26" s="198" t="str">
        <f>IFERROR(VLOOKUP(E26,WIP!$A$1:$K$1478,7,0),"-")</f>
        <v>Tank 72 or 74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1380</v>
      </c>
      <c r="AH26" s="172">
        <f t="shared" si="12"/>
        <v>4.687312687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19.12698413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19.62698413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20.12698413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20.62698413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21.12698413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4.126984127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19.87301587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46055.0</v>
      </c>
      <c r="J1" s="124"/>
      <c r="K1" s="125"/>
      <c r="L1" s="125"/>
      <c r="M1" s="126"/>
      <c r="N1" s="127"/>
      <c r="O1" s="126"/>
      <c r="P1" s="127"/>
      <c r="Q1" s="128">
        <f>R1</f>
        <v>11.13612836</v>
      </c>
      <c r="R1" s="129">
        <f>SUM(Q14+Q23+Q32+Q38+Q48+Q54+Q61)</f>
        <v>11.13612836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46054</v>
      </c>
      <c r="AE1" s="132"/>
      <c r="AF1" s="133"/>
      <c r="AG1" s="134">
        <f>I1</f>
        <v>46055</v>
      </c>
      <c r="AH1" s="135"/>
      <c r="AI1" s="136">
        <f>SUM(AD4,AG4)</f>
        <v>7330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1360</v>
      </c>
      <c r="AE3" s="160">
        <f>AE4/5</f>
        <v>2.136744352</v>
      </c>
      <c r="AF3" s="161"/>
      <c r="AG3" s="159">
        <f>AG4/4</f>
        <v>472.5</v>
      </c>
      <c r="AH3" s="160">
        <f>AH4/5</f>
        <v>0.8344370861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5440</v>
      </c>
      <c r="AE4" s="172">
        <f t="shared" si="1"/>
        <v>10.68372176</v>
      </c>
      <c r="AF4" s="135"/>
      <c r="AG4" s="171">
        <f t="shared" ref="AG4:AH4" si="2">SUM(AG7:AG63)</f>
        <v>1890</v>
      </c>
      <c r="AH4" s="160">
        <f t="shared" si="2"/>
        <v>4.17218543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HI SUDS PLUS DISH SOAP;4/1 CS</v>
      </c>
      <c r="C7" s="189">
        <v>1.830049E7</v>
      </c>
      <c r="D7" s="190">
        <v>1200.0</v>
      </c>
      <c r="E7" s="191">
        <f>iferror(vlookup(C7,Source!$A$10:$O$1488,2,0),"-")</f>
        <v>183002</v>
      </c>
      <c r="F7" s="191" t="str">
        <f>iferror(vlookup(C7,Source!$A$10:$O$1488,12,0),"-")</f>
        <v>INNOUT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5040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120901</v>
      </c>
      <c r="N7" s="191">
        <f>iferror(vlookup(C7,Source!$A$10:$O$1488,15,0),"-")</f>
        <v>713006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6.805678793</v>
      </c>
      <c r="R7" s="131"/>
      <c r="S7" s="131"/>
      <c r="T7" s="131"/>
      <c r="U7" s="196">
        <f>IF(Q7=0,14,SUM(5)+SUM(Q7))</f>
        <v>11.80567879</v>
      </c>
      <c r="V7" s="197" t="str">
        <f>IFERROR(VLOOKUP(E7,WIP!$A$1:$S$1478,6,0),"-")</f>
        <v>Dish Soap</v>
      </c>
      <c r="W7" s="197" t="str">
        <f>IFERROR(VLOOKUP(E7,WIP!$A$1:$M$1478,12,0),"-")</f>
        <v>Blue</v>
      </c>
      <c r="X7" s="197" t="str">
        <f>IFERROR(VLOOKUP(E7,WIP!$A$1:$M$1478,13,0),"-")</f>
        <v>Floral</v>
      </c>
      <c r="Y7" s="197">
        <f t="shared" ref="Y7:Y60" si="8">E7</f>
        <v>183002</v>
      </c>
      <c r="Z7" s="197" t="str">
        <f>IFERROR(VLOOKUP(E7,WIP!$A$1:$K$1478,2,0),"-")</f>
        <v>HI SUDS PLUS DISH SOAP BULK</v>
      </c>
      <c r="AA7" s="197">
        <f>IFERROR(VLOOKUP(C7,Pack!$A$5:$G$1997,3,FALSE),"-")</f>
        <v>9877</v>
      </c>
      <c r="AB7" s="197">
        <f>IFERROR(VLOOKUP(E7,WIP!$A$1:$K$1478,11,0),"-")</f>
        <v>598.8135593</v>
      </c>
      <c r="AC7" s="198" t="str">
        <f>IFERROR(VLOOKUP(E7,WIP!$A$1:$K$1478,7,0),"-")</f>
        <v>Min 900gl</v>
      </c>
      <c r="AD7" s="172">
        <f t="shared" ref="AD7:AD22" si="9">IF(U7&lt;13,J7,0)</f>
        <v>5040</v>
      </c>
      <c r="AE7" s="172">
        <f t="shared" ref="AE7:AE61" si="10">IFERROR(AD7/AB7,"-")</f>
        <v>8.41664308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12.30567879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12.80567879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13.30567879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13.80567879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14.30567879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14.80567879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6.805678793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17.19432121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MTA BULLET HIGH;PERFORMANCE4/1 HIGH PERF</v>
      </c>
      <c r="C17" s="233" t="s">
        <v>1279</v>
      </c>
      <c r="D17" s="234">
        <v>48.0</v>
      </c>
      <c r="E17" s="235">
        <f>iferror(vlookup(C17,Source!$A$10:$O$1488,2,0),"-")</f>
        <v>120201</v>
      </c>
      <c r="F17" s="235" t="str">
        <f>iferror(vlookup(C17,Source!$A$10:$O$1488,12,0),"-")</f>
        <v>METRO</v>
      </c>
      <c r="G17" s="236" t="str">
        <f t="shared" ref="G17:G21" si="14">IF(H17="B","BOX LABEL",+IF(AND(H17="I"),"IN HOUSE",+IF(AND(H17="S"),"SPECIAL",+IF(AND(H17="BP"),"BUG FREE",+IF(AND(H17="A"),"Pre Labeled","-")))))</f>
        <v>BOX LABEL</v>
      </c>
      <c r="H17" s="237" t="str">
        <f>iferror(vlookup(C17,Source!$A$10:$O$1488,11,0),"-")</f>
        <v>B</v>
      </c>
      <c r="I17" s="237">
        <f>iferror(vlookup(C17,Source!$A$10:$O$1488,7,0),"-")</f>
        <v>0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48</v>
      </c>
      <c r="M17" s="237">
        <f>iferror(vlookup(C17,Source!$A$10:$O$1488,14,0),"-")</f>
        <v>714409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Specialty Clnr</v>
      </c>
      <c r="W17" s="197" t="str">
        <f>IFERROR(VLOOKUP(E17,WIP!$A$1:$M$1478,12,0),"-")</f>
        <v>Blue Light</v>
      </c>
      <c r="X17" s="197" t="str">
        <f>IFERROR(VLOOKUP(E17,WIP!$A$1:$M$1478,13,0),"-")</f>
        <v>Citrus</v>
      </c>
      <c r="Y17" s="197">
        <f t="shared" si="8"/>
        <v>120201</v>
      </c>
      <c r="Z17" s="197" t="str">
        <f>IFERROR(VLOOKUP(E17,WIP!$A$1:$K$1478,2,0),"-")</f>
        <v>MTA BULLET PERFORMANCE</v>
      </c>
      <c r="AA17" s="197">
        <f>IFERROR(VLOOKUP(C17,Pack!$A$5:$G$1997,3,FALSE),"-")</f>
        <v>9919</v>
      </c>
      <c r="AB17" s="197">
        <f>IFERROR(VLOOKUP(E17,WIP!$A$1:$K$1478,11,0),"-")</f>
        <v>298.5714286</v>
      </c>
      <c r="AC17" s="198" t="str">
        <f>IFERROR(VLOOKUP(E17,WIP!$A$1:$K$1478,7,0),"-")</f>
        <v>-</v>
      </c>
      <c r="AD17" s="172">
        <f t="shared" si="9"/>
        <v>200</v>
      </c>
      <c r="AE17" s="172">
        <f t="shared" si="10"/>
        <v>0.6698564593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SAFER C. #551 FOAMIN;4/1GL CS</v>
      </c>
      <c r="C18" s="192">
        <v>184404.0</v>
      </c>
      <c r="D18" s="234">
        <v>48.0</v>
      </c>
      <c r="E18" s="242">
        <f>iferror(vlookup(C18,Source!$A$10:$O$1488,2,0),"-")</f>
        <v>184401</v>
      </c>
      <c r="F18" s="242" t="str">
        <f>iferror(vlookup(C18,Source!$A$10:$O$1488,12,0),"-")</f>
        <v>MTX</v>
      </c>
      <c r="G18" s="192" t="str">
        <f t="shared" si="14"/>
        <v>BOX LABEL</v>
      </c>
      <c r="H18" s="191" t="str">
        <f>iferror(vlookup(C18,Source!$A$10:$O$1488,11,0),"-")</f>
        <v>B</v>
      </c>
      <c r="I18" s="191">
        <f>iferror(vlookup(C18,Source!$A$10:$O$1488,7,0),"-")</f>
        <v>0</v>
      </c>
      <c r="J18" s="192">
        <f>IFERROR(_xlfn.FLOOR.MATH(VLOOKUP(C18, Conversion!$A$1:$G$1483,7,0)*D18*1.05,10),"-")</f>
        <v>200</v>
      </c>
      <c r="K18" s="191">
        <f t="shared" si="15"/>
        <v>0</v>
      </c>
      <c r="L18" s="243">
        <f t="shared" si="16"/>
        <v>48</v>
      </c>
      <c r="M18" s="191">
        <f>iferror(vlookup(C18,Source!$A$10:$O$1488,14,0),"-")</f>
        <v>712310</v>
      </c>
      <c r="N18" s="191" t="str">
        <f>iferror(vlookup(C18,Source!$A$10:$O$1488,15,0),"-")</f>
        <v/>
      </c>
      <c r="O18" s="193">
        <f>iferror(vlookup(C18,Source!$A$10:$O$1488,5,0),0)</f>
        <v>1352.4</v>
      </c>
      <c r="P18" s="194">
        <f t="shared" si="17"/>
        <v>208.0615385</v>
      </c>
      <c r="Q18" s="195">
        <f t="shared" si="18"/>
        <v>0.230700976</v>
      </c>
      <c r="R18" s="131"/>
      <c r="S18" s="131"/>
      <c r="T18" s="131"/>
      <c r="U18" s="241">
        <f t="shared" ref="U18:U23" si="19">SUM(0.5,Q18)+SUM(U17)</f>
        <v>5.961401952</v>
      </c>
      <c r="V18" s="197" t="str">
        <f>IFERROR(VLOOKUP(E18,WIP!$A$1:$S$1478,6,0),"-")</f>
        <v>Liq Hnd Soap</v>
      </c>
      <c r="W18" s="197" t="str">
        <f>IFERROR(VLOOKUP(E18,WIP!$A$1:$M$1478,12,0),"-")</f>
        <v>Green</v>
      </c>
      <c r="X18" s="197" t="str">
        <f>IFERROR(VLOOKUP(E18,WIP!$A$1:$M$1478,13,0),"-")</f>
        <v>Floral</v>
      </c>
      <c r="Y18" s="197">
        <f t="shared" si="8"/>
        <v>184401</v>
      </c>
      <c r="Z18" s="197" t="str">
        <f>IFERROR(VLOOKUP(E18,WIP!$A$1:$K$1478,2,0),"-")</f>
        <v>SAFER C. #551 FOAMING BULK</v>
      </c>
      <c r="AA18" s="197">
        <f>IFERROR(VLOOKUP(C18,Pack!$A$5:$G$1997,3,FALSE),"-")</f>
        <v>9919</v>
      </c>
      <c r="AB18" s="197">
        <f>IFERROR(VLOOKUP(E18,WIP!$A$1:$K$1478,11,0),"-")</f>
        <v>125.2173913</v>
      </c>
      <c r="AC18" s="198" t="str">
        <f>IFERROR(VLOOKUP(E18,WIP!$A$1:$K$1478,7,0),"-")</f>
        <v>-</v>
      </c>
      <c r="AD18" s="172">
        <f t="shared" si="9"/>
        <v>200</v>
      </c>
      <c r="AE18" s="172">
        <f t="shared" si="10"/>
        <v>1.597222222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6.461401952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6.961401952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7.461401952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7.961401952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0.4614019521</v>
      </c>
      <c r="R23" s="131"/>
      <c r="S23" s="131"/>
      <c r="T23" s="131"/>
      <c r="U23" s="241">
        <f t="shared" si="19"/>
        <v>8.922803904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23.53859805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JR LO TEMP MACHINE DISH DETERGENT 5GL PAIL</v>
      </c>
      <c r="C57" s="246" t="s">
        <v>2389</v>
      </c>
      <c r="D57" s="260">
        <v>360.0</v>
      </c>
      <c r="E57" s="242">
        <f>iferror(vlookup(C57,Source!$A$10:$O$1488,2,0),"-")</f>
        <v>184101</v>
      </c>
      <c r="F57" s="242" t="str">
        <f>iferror(vlookup(C57,Source!$A$10:$O$1488,12,0),"-")</f>
        <v>JUST RIGHT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>
        <f>iferror(vlookup(C57,Source!$A$10:$O$1488,11,0),"-")</f>
        <v>0</v>
      </c>
      <c r="I57" s="242" t="str">
        <f>iferror(vlookup(C57,Source!$A$10:$O$1488,7,0),"-")</f>
        <v>COR-4</v>
      </c>
      <c r="J57" s="192">
        <f>IFERROR(_xlfn.FLOOR.MATH(VLOOKUP(C57, Conversion!$A$1:$G$1483,7,0)*D57*1.05,10),"-")</f>
        <v>1890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/>
      </c>
      <c r="N57" s="242" t="str">
        <f>iferror(vlookup(C57,Source!$A$10:$O$1488,15,0),"-")</f>
        <v/>
      </c>
      <c r="O57" s="193">
        <f>iferror(vlookup(C57,Source!$A$10:$O$1488,5,0),0)</f>
        <v>604.8</v>
      </c>
      <c r="P57" s="194">
        <f t="shared" ref="P57:P58" si="50">if(O57&gt;1,O57/6.5,"-")</f>
        <v>93.04615385</v>
      </c>
      <c r="Q57" s="195">
        <f t="shared" ref="Q57:Q58" si="51">if(O57&gt;0,D57/O57*6.5,0)</f>
        <v>3.869047619</v>
      </c>
      <c r="R57" s="131"/>
      <c r="S57" s="131"/>
      <c r="T57" s="131"/>
      <c r="U57" s="196">
        <f>SUM(Q57+14)</f>
        <v>17.86904762</v>
      </c>
      <c r="V57" s="197" t="str">
        <f>IFERROR(VLOOKUP(E57,WIP!$A$1:$S$1478,6,0),"-")</f>
        <v>Dish Detergent</v>
      </c>
      <c r="W57" s="197" t="str">
        <f>IFERROR(VLOOKUP(E57,WIP!$A$1:$M$1478,12,0),"-")</f>
        <v>Light Pink</v>
      </c>
      <c r="X57" s="197" t="str">
        <f>IFERROR(VLOOKUP(E57,WIP!$A$1:$M$1478,13,0),"-")</f>
        <v>No Fragrance</v>
      </c>
      <c r="Y57" s="197">
        <f t="shared" si="8"/>
        <v>184101</v>
      </c>
      <c r="Z57" s="197" t="str">
        <f>IFERROR(VLOOKUP(E57,WIP!$A$1:$K$1478,2,0),"-")</f>
        <v>FS. LO TEMP MACHINE DISH DET BULK</v>
      </c>
      <c r="AA57" s="197" t="str">
        <f>IFERROR(VLOOKUP(C57,Pack!$A$5:$G$1997,3,FALSE),"-")</f>
        <v>9801UNL-184105JR</v>
      </c>
      <c r="AB57" s="197">
        <f>IFERROR(VLOOKUP(E57,WIP!$A$1:$K$1478,11,0),"-")</f>
        <v>453</v>
      </c>
      <c r="AC57" s="198" t="str">
        <f>IFERROR(VLOOKUP(E57,WIP!$A$1:$K$1478,7,0),"-")</f>
        <v>-</v>
      </c>
      <c r="AD57" s="172">
        <f t="shared" si="40"/>
        <v>0</v>
      </c>
      <c r="AE57" s="172">
        <f t="shared" si="10"/>
        <v>0</v>
      </c>
      <c r="AF57" s="145"/>
      <c r="AG57" s="172">
        <f t="shared" si="11"/>
        <v>1890</v>
      </c>
      <c r="AH57" s="172">
        <f t="shared" si="12"/>
        <v>4.17218543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17.86904762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17.86904762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17.86904762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3.869047619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46056.0</v>
      </c>
      <c r="J1" s="124"/>
      <c r="K1" s="125"/>
      <c r="L1" s="125"/>
      <c r="M1" s="126"/>
      <c r="N1" s="127"/>
      <c r="O1" s="126"/>
      <c r="P1" s="127"/>
      <c r="Q1" s="128">
        <f>R1</f>
        <v>18.46440895</v>
      </c>
      <c r="R1" s="129">
        <f>SUM(Q14+Q23+Q32+Q38+Q48+Q54+Q61)</f>
        <v>18.46440895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46055</v>
      </c>
      <c r="AE1" s="132"/>
      <c r="AF1" s="133"/>
      <c r="AG1" s="134">
        <f>I1</f>
        <v>46056</v>
      </c>
      <c r="AH1" s="135"/>
      <c r="AI1" s="136">
        <f>SUM(AD4,AG4)</f>
        <v>8530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2132.5</v>
      </c>
      <c r="AE3" s="160">
        <f>AE4/5</f>
        <v>3.255691547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8530</v>
      </c>
      <c r="AE4" s="172">
        <f t="shared" si="1"/>
        <v>16.27845774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HI SUDS PLUS DISH SOAP;4/1 CS</v>
      </c>
      <c r="C7" s="189">
        <v>1.830049E7</v>
      </c>
      <c r="D7" s="190">
        <v>1200.0</v>
      </c>
      <c r="E7" s="191">
        <f>iferror(vlookup(C7,Source!$A$10:$O$1488,2,0),"-")</f>
        <v>183002</v>
      </c>
      <c r="F7" s="191" t="str">
        <f>iferror(vlookup(C7,Source!$A$10:$O$1488,12,0),"-")</f>
        <v>INNOUT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5040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120901</v>
      </c>
      <c r="N7" s="191">
        <f>iferror(vlookup(C7,Source!$A$10:$O$1488,15,0),"-")</f>
        <v>713006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6.805678793</v>
      </c>
      <c r="R7" s="131"/>
      <c r="S7" s="131"/>
      <c r="T7" s="131"/>
      <c r="U7" s="196">
        <f>IF(Q7=0,14,SUM(5)+SUM(Q7))</f>
        <v>11.80567879</v>
      </c>
      <c r="V7" s="197" t="str">
        <f>IFERROR(VLOOKUP(E7,WIP!$A$1:$S$1478,6,0),"-")</f>
        <v>Dish Soap</v>
      </c>
      <c r="W7" s="197" t="str">
        <f>IFERROR(VLOOKUP(E7,WIP!$A$1:$M$1478,12,0),"-")</f>
        <v>Blue</v>
      </c>
      <c r="X7" s="197" t="str">
        <f>IFERROR(VLOOKUP(E7,WIP!$A$1:$M$1478,13,0),"-")</f>
        <v>Floral</v>
      </c>
      <c r="Y7" s="197">
        <f t="shared" ref="Y7:Y60" si="8">E7</f>
        <v>183002</v>
      </c>
      <c r="Z7" s="197" t="str">
        <f>IFERROR(VLOOKUP(E7,WIP!$A$1:$K$1478,2,0),"-")</f>
        <v>HI SUDS PLUS DISH SOAP BULK</v>
      </c>
      <c r="AA7" s="197">
        <f>IFERROR(VLOOKUP(C7,Pack!$A$5:$G$1997,3,FALSE),"-")</f>
        <v>9877</v>
      </c>
      <c r="AB7" s="197">
        <f>IFERROR(VLOOKUP(E7,WIP!$A$1:$K$1478,11,0),"-")</f>
        <v>598.8135593</v>
      </c>
      <c r="AC7" s="198" t="str">
        <f>IFERROR(VLOOKUP(E7,WIP!$A$1:$K$1478,7,0),"-")</f>
        <v>Min 900gl</v>
      </c>
      <c r="AD7" s="172">
        <f t="shared" ref="AD7:AD22" si="9">IF(U7&lt;13,J7,0)</f>
        <v>5040</v>
      </c>
      <c r="AE7" s="172">
        <f t="shared" ref="AE7:AE61" si="10">IFERROR(AD7/AB7,"-")</f>
        <v>8.41664308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12.30567879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12.80567879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13.30567879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13.80567879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14.30567879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14.80567879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6.805678793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17.19432121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CITRA CIDE DSNF4GPM;DILSOL#15 4/64OZ</v>
      </c>
      <c r="C41" s="258" t="s">
        <v>3900</v>
      </c>
      <c r="D41" s="259">
        <v>500.0</v>
      </c>
      <c r="E41" s="235">
        <f>iferror(vlookup(C41,Source!$A$10:$O$1488,2,0),"-")</f>
        <v>145401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1050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712002</v>
      </c>
      <c r="N41" s="239">
        <f>iferror(vlookup(C41,Source!$A$10:$O$1488,15,0),"-")</f>
        <v>714101</v>
      </c>
      <c r="O41" s="193">
        <f>iferror(vlookup(C41,Source!$A$10:$O$1488,5,0),0)</f>
        <v>630</v>
      </c>
      <c r="P41" s="194">
        <f t="shared" ref="P41:P47" si="37">if(O41&gt;1,O41/6.5,"-")</f>
        <v>96.92307692</v>
      </c>
      <c r="Q41" s="240">
        <f t="shared" ref="Q41:Q47" si="38">if(O41&gt;0,D41/O41*6.5,0)</f>
        <v>5.158730159</v>
      </c>
      <c r="R41" s="131"/>
      <c r="S41" s="131"/>
      <c r="T41" s="131"/>
      <c r="U41" s="241">
        <f>IF(Q41=0,14,SUM(5)+SUM(Q41))</f>
        <v>10.15873016</v>
      </c>
      <c r="V41" s="197" t="str">
        <f>IFERROR(VLOOKUP(E41,WIP!$A$1:$S$1478,6,0),"-")</f>
        <v>Disinfectant</v>
      </c>
      <c r="W41" s="197" t="str">
        <f>IFERROR(VLOOKUP(E41,WIP!$A$1:$M$1478,12,0),"-")</f>
        <v>Yellow</v>
      </c>
      <c r="X41" s="197" t="str">
        <f>IFERROR(VLOOKUP(E41,WIP!$A$1:$M$1478,13,0),"-")</f>
        <v>Lemon</v>
      </c>
      <c r="Y41" s="197">
        <f t="shared" si="8"/>
        <v>145401</v>
      </c>
      <c r="Z41" s="197" t="str">
        <f>IFERROR(VLOOKUP(E41,WIP!$A$1:$K$1478,2,0),"-")</f>
        <v>CITRA CIDE BULK</v>
      </c>
      <c r="AA41" s="197">
        <f>IFERROR(VLOOKUP(C41,Pack!$A$5:$G$1997,3,FALSE),"-")</f>
        <v>98710</v>
      </c>
      <c r="AB41" s="197">
        <f>IFERROR(VLOOKUP(E41,WIP!$A$1:$K$1478,11,0),"-")</f>
        <v>407.6190476</v>
      </c>
      <c r="AC41" s="198" t="str">
        <f>IFERROR(VLOOKUP(E41,WIP!$A$1:$K$1478,7,0),"-")</f>
        <v>* EPA *</v>
      </c>
      <c r="AD41" s="172">
        <f t="shared" si="27"/>
        <v>1050</v>
      </c>
      <c r="AE41" s="172">
        <f t="shared" si="10"/>
        <v>2.57593458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10.65873016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11.15873016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11.65873016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12.15873016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12.65873016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13.15873016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5.158730159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18.84126984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46056.0</v>
      </c>
      <c r="J1" s="124"/>
      <c r="K1" s="125"/>
      <c r="L1" s="125"/>
      <c r="M1" s="126"/>
      <c r="N1" s="127"/>
      <c r="O1" s="126"/>
      <c r="P1" s="127"/>
      <c r="Q1" s="128">
        <f>R1</f>
        <v>7.531746032</v>
      </c>
      <c r="R1" s="129">
        <f>SUM(Q14+Q23+Q32+Q38+Q48+Q54+Q61)</f>
        <v>7.531746032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46055</v>
      </c>
      <c r="AE1" s="132"/>
      <c r="AF1" s="133"/>
      <c r="AG1" s="134">
        <f>I1</f>
        <v>46056</v>
      </c>
      <c r="AH1" s="135"/>
      <c r="AI1" s="136">
        <f>SUM(AD4,AG4)</f>
        <v>2000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327.5</v>
      </c>
      <c r="AE3" s="160">
        <f>AE4/5</f>
        <v>2.765953109</v>
      </c>
      <c r="AF3" s="161"/>
      <c r="AG3" s="159">
        <f>AG4/4</f>
        <v>172.5</v>
      </c>
      <c r="AH3" s="160">
        <f>AH4/5</f>
        <v>0.5042307693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1310</v>
      </c>
      <c r="AE4" s="172">
        <f t="shared" si="1"/>
        <v>13.82976555</v>
      </c>
      <c r="AF4" s="135"/>
      <c r="AG4" s="171">
        <f t="shared" ref="AG4:AH4" si="2">SUM(AG7:AG63)</f>
        <v>690</v>
      </c>
      <c r="AH4" s="160">
        <f t="shared" si="2"/>
        <v>2.521153846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#3 ENZYME CLNR/DEO 1GPM;4/64OZ DILSOL# ENZYME CL</v>
      </c>
      <c r="C41" s="258" t="s">
        <v>3901</v>
      </c>
      <c r="D41" s="259">
        <v>500.0</v>
      </c>
      <c r="E41" s="235">
        <f>iferror(vlookup(C41,Source!$A$10:$O$1488,2,0),"-")</f>
        <v>110301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>
        <f>iferror(vlookup(C41,Source!$A$10:$O$1488,7,0),"-")</f>
        <v>0</v>
      </c>
      <c r="J41" s="192">
        <f>IFERROR(_xlfn.FLOOR.MATH(VLOOKUP(C41, Conversion!$A$1:$G$1483,7,0)*D41*1.05,10),"-")</f>
        <v>1050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500</v>
      </c>
      <c r="M41" s="237">
        <f>iferror(vlookup(C41,Source!$A$10:$O$1488,14,0),"-")</f>
        <v>712003</v>
      </c>
      <c r="N41" s="239" t="str">
        <f>iferror(vlookup(C41,Source!$A$10:$O$1488,15,0),"-")</f>
        <v/>
      </c>
      <c r="O41" s="193">
        <f>iferror(vlookup(C41,Source!$A$10:$O$1488,5,0),0)</f>
        <v>630</v>
      </c>
      <c r="P41" s="194">
        <f t="shared" ref="P41:P47" si="37">if(O41&gt;1,O41/6.5,"-")</f>
        <v>96.92307692</v>
      </c>
      <c r="Q41" s="240">
        <f t="shared" ref="Q41:Q47" si="38">if(O41&gt;0,D41/O41*6.5,0)</f>
        <v>5.158730159</v>
      </c>
      <c r="R41" s="131"/>
      <c r="S41" s="131"/>
      <c r="T41" s="131"/>
      <c r="U41" s="241">
        <f>IF(Q41=0,14,SUM(5)+SUM(Q41))</f>
        <v>10.15873016</v>
      </c>
      <c r="V41" s="197" t="str">
        <f>IFERROR(VLOOKUP(E41,WIP!$A$1:$S$1478,6,0),"-")</f>
        <v>Deodorant</v>
      </c>
      <c r="W41" s="197" t="str">
        <f>IFERROR(VLOOKUP(E41,WIP!$A$1:$M$1478,12,0),"-")</f>
        <v>Blue</v>
      </c>
      <c r="X41" s="197" t="str">
        <f>IFERROR(VLOOKUP(E41,WIP!$A$1:$M$1478,13,0),"-")</f>
        <v>No Fragrance</v>
      </c>
      <c r="Y41" s="197">
        <f t="shared" si="8"/>
        <v>110301</v>
      </c>
      <c r="Z41" s="197" t="str">
        <f>IFERROR(VLOOKUP(E41,WIP!$A$1:$K$1478,2,0),"-")</f>
        <v>#3 ENZYME CLNR/DEOD</v>
      </c>
      <c r="AA41" s="197">
        <f>IFERROR(VLOOKUP(C41,Pack!$A$5:$G$1997,3,FALSE),"-")</f>
        <v>98710</v>
      </c>
      <c r="AB41" s="197">
        <f>IFERROR(VLOOKUP(E41,WIP!$A$1:$K$1478,11,0),"-")</f>
        <v>142.173913</v>
      </c>
      <c r="AC41" s="198" t="str">
        <f>IFERROR(VLOOKUP(E41,WIP!$A$1:$K$1478,7,0),"-")</f>
        <v>-</v>
      </c>
      <c r="AD41" s="172">
        <f t="shared" si="27"/>
        <v>1050</v>
      </c>
      <c r="AE41" s="172">
        <f t="shared" si="10"/>
        <v>7.385321103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ACTION 256 PLUS 4/64;4GPM DIL SOLUTION</v>
      </c>
      <c r="C42" s="258" t="s">
        <v>3902</v>
      </c>
      <c r="D42" s="259">
        <v>50.0</v>
      </c>
      <c r="E42" s="242">
        <f>iferror(vlookup(C42,Source!$A$10:$O$1488,2,0),"-")</f>
        <v>167801</v>
      </c>
      <c r="F42" s="242" t="str">
        <f>iferror(vlookup(C42,Source!$A$10:$O$1488,12,0),"-")</f>
        <v>MTX</v>
      </c>
      <c r="G42" s="192" t="str">
        <f t="shared" si="34"/>
        <v>-</v>
      </c>
      <c r="H42" s="191">
        <f>iferror(vlookup(C42,Source!$A$10:$O$1488,11,0),"-")</f>
        <v>0</v>
      </c>
      <c r="I42" s="191" t="str">
        <f>iferror(vlookup(C42,Source!$A$10:$O$1488,7,0),"-")</f>
        <v>COR-24</v>
      </c>
      <c r="J42" s="192">
        <f>IFERROR(_xlfn.FLOOR.MATH(VLOOKUP(C42, Conversion!$A$1:$G$1483,7,0)*D42*1.05,10),"-")</f>
        <v>260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712002</v>
      </c>
      <c r="N42" s="191">
        <f>iferror(vlookup(C42,Source!$A$10:$O$1488,15,0),"-")</f>
        <v>714101</v>
      </c>
      <c r="O42" s="193">
        <f>iferror(vlookup(C42,Source!$A$10:$O$1488,5,0),0)</f>
        <v>630</v>
      </c>
      <c r="P42" s="194">
        <f t="shared" si="37"/>
        <v>96.92307692</v>
      </c>
      <c r="Q42" s="195">
        <f t="shared" si="38"/>
        <v>0.5158730159</v>
      </c>
      <c r="R42" s="131"/>
      <c r="S42" s="131"/>
      <c r="T42" s="131"/>
      <c r="U42" s="241">
        <f t="shared" ref="U42:U47" si="39">SUM(0.5,Q42)+SUM(U41)</f>
        <v>11.17460317</v>
      </c>
      <c r="V42" s="197" t="str">
        <f>IFERROR(VLOOKUP(E42,WIP!$A$1:$S$1478,6,0),"-")</f>
        <v>Specialty Clnr</v>
      </c>
      <c r="W42" s="197">
        <f>IFERROR(VLOOKUP(E42,WIP!$A$1:$M$1478,12,0),"-")</f>
        <v>0</v>
      </c>
      <c r="X42" s="197">
        <f>IFERROR(VLOOKUP(E42,WIP!$A$1:$M$1478,13,0),"-")</f>
        <v>0</v>
      </c>
      <c r="Y42" s="197">
        <f t="shared" si="8"/>
        <v>167801</v>
      </c>
      <c r="Z42" s="197" t="str">
        <f>IFERROR(VLOOKUP(E42,WIP!$A$1:$K$1478,2,0),"-")</f>
        <v>ACTION 256 PLUS BULK</v>
      </c>
      <c r="AA42" s="197">
        <f>IFERROR(VLOOKUP(C42,Pack!$A$5:$G$1997,3,FALSE),"-")</f>
        <v>98710</v>
      </c>
      <c r="AB42" s="197">
        <f>IFERROR(VLOOKUP(E42,WIP!$A$1:$K$1478,11,0),"-")</f>
        <v>40.34482759</v>
      </c>
      <c r="AC42" s="198" t="str">
        <f>IFERROR(VLOOKUP(E42,WIP!$A$1:$K$1478,7,0),"-")</f>
        <v>-</v>
      </c>
      <c r="AD42" s="172">
        <f t="shared" si="27"/>
        <v>260</v>
      </c>
      <c r="AE42" s="172">
        <f t="shared" si="10"/>
        <v>6.444444444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11.67460317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12.17460317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12.67460317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13.17460317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13.67460317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5.674603175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18.32539683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FIVE ELEVEN HEAVY DUTY;DEGREASER 55GL DRUM</v>
      </c>
      <c r="C57" s="246" t="s">
        <v>2587</v>
      </c>
      <c r="D57" s="260">
        <v>12.0</v>
      </c>
      <c r="E57" s="242">
        <f>iferror(vlookup(C57,Source!$A$10:$O$1488,2,0),"-")</f>
        <v>192301</v>
      </c>
      <c r="F57" s="242" t="str">
        <f>iferror(vlookup(C57,Source!$A$10:$O$1488,12,0),"-")</f>
        <v>SERANADE</v>
      </c>
      <c r="G57" s="269" t="str">
        <f t="shared" ref="G57:G60" si="47">IF(H57="B","BOX LABEL",+IF(AND(H57="I"),"IN HOUSE",+IF(AND(H57="S"),"SPECIAL",+IF(AND(H57="BP"),"BUG FREE",+IF(AND(H57="A"),"Pre Labeled","-")))))</f>
        <v>IN HOUSE</v>
      </c>
      <c r="H57" s="242" t="str">
        <f>iferror(vlookup(C57,Source!$A$10:$O$1488,11,0),"-")</f>
        <v>I</v>
      </c>
      <c r="I57" s="242" t="str">
        <f>iferror(vlookup(C57,Source!$A$10:$O$1488,7,0),"-")</f>
        <v>COR-3</v>
      </c>
      <c r="J57" s="192">
        <f>IFERROR(_xlfn.FLOOR.MATH(VLOOKUP(C57, Conversion!$A$1:$G$1483,7,0)*D57*1.05,10),"-")</f>
        <v>690</v>
      </c>
      <c r="K57" s="242">
        <f t="shared" ref="K57:K60" si="48">if(G57="in house",D57*4,+if(G57="bottle label",D57*4,+if(or(G57="bottle"),G57*4,0)))</f>
        <v>48</v>
      </c>
      <c r="L57" s="242">
        <f t="shared" ref="L57:L60" si="49">if(G57="box label",D57,+IF(or(G57="in house"),D57,+if(or(G57="special"),D57,0)))</f>
        <v>12</v>
      </c>
      <c r="M57" s="242" t="str">
        <f>iferror(vlookup(C57,Source!$A$10:$O$1488,14,0),"-")</f>
        <v/>
      </c>
      <c r="N57" s="242" t="str">
        <f>iferror(vlookup(C57,Source!$A$10:$O$1488,15,0),"-")</f>
        <v/>
      </c>
      <c r="O57" s="193">
        <f>iferror(vlookup(C57,Source!$A$10:$O$1488,5,0),0)</f>
        <v>42</v>
      </c>
      <c r="P57" s="194">
        <f t="shared" ref="P57:P58" si="50">if(O57&gt;1,O57/6.5,"-")</f>
        <v>6.461538462</v>
      </c>
      <c r="Q57" s="195">
        <f t="shared" ref="Q57:Q58" si="51">if(O57&gt;0,D57/O57*6.5,0)</f>
        <v>1.857142857</v>
      </c>
      <c r="R57" s="131"/>
      <c r="S57" s="131"/>
      <c r="T57" s="131"/>
      <c r="U57" s="196">
        <f>SUM(Q57+14)</f>
        <v>15.85714286</v>
      </c>
      <c r="V57" s="197" t="str">
        <f>IFERROR(VLOOKUP(E57,WIP!$A$1:$S$1478,6,0),"-")</f>
        <v>Liq Degreaser</v>
      </c>
      <c r="W57" s="197" t="str">
        <f>IFERROR(VLOOKUP(E57,WIP!$A$1:$M$1478,12,0),"-")</f>
        <v>Green</v>
      </c>
      <c r="X57" s="197" t="str">
        <f>IFERROR(VLOOKUP(E57,WIP!$A$1:$M$1478,13,0),"-")</f>
        <v>No Fragrance</v>
      </c>
      <c r="Y57" s="197">
        <f t="shared" si="8"/>
        <v>192301</v>
      </c>
      <c r="Z57" s="197" t="str">
        <f>IFERROR(VLOOKUP(E57,WIP!$A$1:$K$1478,2,0),"-")</f>
        <v>FIVE ELEVEN HVY DTY DGSR BULK</v>
      </c>
      <c r="AA57" s="197">
        <f>IFERROR(VLOOKUP(C57,Pack!$A$5:$G$1997,3,FALSE),"-")</f>
        <v>97010</v>
      </c>
      <c r="AB57" s="197">
        <f>IFERROR(VLOOKUP(E57,WIP!$A$1:$K$1478,11,0),"-")</f>
        <v>273.6842105</v>
      </c>
      <c r="AC57" s="198" t="str">
        <f>IFERROR(VLOOKUP(E57,WIP!$A$1:$K$1478,7,0),"-")</f>
        <v/>
      </c>
      <c r="AD57" s="172">
        <f t="shared" si="40"/>
        <v>0</v>
      </c>
      <c r="AE57" s="172">
        <f t="shared" si="10"/>
        <v>0</v>
      </c>
      <c r="AF57" s="145"/>
      <c r="AG57" s="172">
        <f t="shared" si="11"/>
        <v>690</v>
      </c>
      <c r="AH57" s="172">
        <f t="shared" si="12"/>
        <v>2.521153846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15.85714286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15.85714286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15.85714286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1.857142857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46057.0</v>
      </c>
      <c r="J1" s="124"/>
      <c r="K1" s="125"/>
      <c r="L1" s="125"/>
      <c r="M1" s="126"/>
      <c r="N1" s="127"/>
      <c r="O1" s="126"/>
      <c r="P1" s="127"/>
      <c r="Q1" s="128">
        <f>R1</f>
        <v>16.3723356</v>
      </c>
      <c r="R1" s="129">
        <f>SUM(Q14+Q23+Q32+Q38+Q48+Q54+Q61)</f>
        <v>16.3723356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46056</v>
      </c>
      <c r="AE1" s="132"/>
      <c r="AF1" s="133"/>
      <c r="AG1" s="134">
        <f>I1</f>
        <v>46057</v>
      </c>
      <c r="AH1" s="135"/>
      <c r="AI1" s="136">
        <f>SUM(AD4,AG4)</f>
        <v>7790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1947.5</v>
      </c>
      <c r="AE3" s="160">
        <f>AE4/5</f>
        <v>4.434653819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7790</v>
      </c>
      <c r="AE4" s="172">
        <f t="shared" si="1"/>
        <v>22.1732691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DDC GENERAL DISINFECTAN;4/1 CS</v>
      </c>
      <c r="C7" s="189">
        <v>106504.0</v>
      </c>
      <c r="D7" s="190">
        <v>768.0</v>
      </c>
      <c r="E7" s="191">
        <f>iferror(vlookup(C7,Source!$A$10:$O$1488,2,0),"-")</f>
        <v>106501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/>
      </c>
      <c r="I7" s="191">
        <f>iferror(vlookup(C7,Source!$A$10:$O$1488,7,0),"-")</f>
        <v>0</v>
      </c>
      <c r="J7" s="192">
        <f>IFERROR(_xlfn.FLOOR.MATH(VLOOKUP(C7, Conversion!$A$1:$G$1483,7,0)*D7*1.05,10),"-")</f>
        <v>3220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712001</v>
      </c>
      <c r="N7" s="191">
        <f>iferror(vlookup(C7,Source!$A$10:$O$1488,15,0),"-")</f>
        <v>712001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4.355634428</v>
      </c>
      <c r="R7" s="131"/>
      <c r="S7" s="131"/>
      <c r="T7" s="131"/>
      <c r="U7" s="196">
        <f>IF(Q7=0,14,SUM(5)+SUM(Q7))</f>
        <v>9.355634428</v>
      </c>
      <c r="V7" s="197" t="str">
        <f>IFERROR(VLOOKUP(E7,WIP!$A$1:$S$1478,6,0),"-")</f>
        <v>Disinfectant</v>
      </c>
      <c r="W7" s="197" t="str">
        <f>IFERROR(VLOOKUP(E7,WIP!$A$1:$M$1478,12,0),"-")</f>
        <v>Green</v>
      </c>
      <c r="X7" s="197" t="str">
        <f>IFERROR(VLOOKUP(E7,WIP!$A$1:$M$1478,13,0),"-")</f>
        <v>Lemon Lime</v>
      </c>
      <c r="Y7" s="197">
        <f t="shared" ref="Y7:Y60" si="8">E7</f>
        <v>106501</v>
      </c>
      <c r="Z7" s="197" t="str">
        <f>IFERROR(VLOOKUP(E7,WIP!$A$1:$K$1478,2,0),"-")</f>
        <v>DDC GENERAL DISINFECTANT BULK</v>
      </c>
      <c r="AA7" s="197" t="str">
        <f>IFERROR(VLOOKUP(C7,Pack!$A$5:$G$1997,3,FALSE),"-")</f>
        <v/>
      </c>
      <c r="AB7" s="197">
        <f>IFERROR(VLOOKUP(E7,WIP!$A$1:$K$1478,11,0),"-")</f>
        <v>500</v>
      </c>
      <c r="AC7" s="198" t="str">
        <f>IFERROR(VLOOKUP(E7,WIP!$A$1:$K$1478,7,0),"-")</f>
        <v/>
      </c>
      <c r="AD7" s="172">
        <f t="shared" ref="AD7:AD22" si="9">IF(U7&lt;13,J7,0)</f>
        <v>3220</v>
      </c>
      <c r="AE7" s="172">
        <f t="shared" ref="AE7:AE61" si="10">IFERROR(AD7/AB7,"-")</f>
        <v>6.44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ANTIFOAM/DEFOAMER 4/1;CASE</v>
      </c>
      <c r="C8" s="200">
        <v>152504.0</v>
      </c>
      <c r="D8" s="201">
        <v>192.0</v>
      </c>
      <c r="E8" s="191">
        <f>iferror(vlookup(C8,Source!$A$10:$O$1488,2,0),"-")</f>
        <v>152501</v>
      </c>
      <c r="F8" s="191" t="str">
        <f>iferror(vlookup(C8,Source!$A$10:$O$1488,12,0),"-")</f>
        <v>MTX</v>
      </c>
      <c r="G8" s="192" t="str">
        <f t="shared" si="3"/>
        <v>BOX LABEL</v>
      </c>
      <c r="H8" s="191" t="str">
        <f>iferror(vlookup(C8,Source!$A$10:$O$1488,11,0),"-")</f>
        <v>B</v>
      </c>
      <c r="I8" s="191">
        <f>iferror(vlookup(C8,Source!$A$10:$O$1488,7,0),"-")</f>
        <v>0</v>
      </c>
      <c r="J8" s="192">
        <f>IFERROR(_xlfn.FLOOR.MATH(VLOOKUP(C8, Conversion!$A$1:$G$1483,7,0)*D8*1.05,10),"-")</f>
        <v>800</v>
      </c>
      <c r="K8" s="191">
        <f t="shared" si="4"/>
        <v>0</v>
      </c>
      <c r="L8" s="243">
        <f t="shared" si="5"/>
        <v>192</v>
      </c>
      <c r="M8" s="191">
        <f>iferror(vlookup(C8,Source!$A$10:$O$1488,14,0),"-")</f>
        <v>200143</v>
      </c>
      <c r="N8" s="191" t="str">
        <f>iferror(vlookup(C8,Source!$A$10:$O$1488,15,0),"-")</f>
        <v/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10.94454303</v>
      </c>
      <c r="V8" s="197" t="str">
        <f>IFERROR(VLOOKUP(E8,WIP!$A$1:$S$1478,6,0),"-")</f>
        <v>Carpet Care</v>
      </c>
      <c r="W8" s="197" t="str">
        <f>IFERROR(VLOOKUP(E8,WIP!$A$1:$M$1478,12,0),"-")</f>
        <v>White</v>
      </c>
      <c r="X8" s="197" t="str">
        <f>IFERROR(VLOOKUP(E8,WIP!$A$1:$M$1478,13,0),"-")</f>
        <v>Ammonia</v>
      </c>
      <c r="Y8" s="197">
        <f t="shared" si="8"/>
        <v>152501</v>
      </c>
      <c r="Z8" s="197" t="str">
        <f>IFERROR(VLOOKUP(E8,WIP!$A$1:$K$1478,2,0),"-")</f>
        <v>ANTI FOAM BULK</v>
      </c>
      <c r="AA8" s="197">
        <f>IFERROR(VLOOKUP(C8,Pack!$A$5:$G$1997,3,FALSE),"-")</f>
        <v>9919</v>
      </c>
      <c r="AB8" s="197">
        <f>IFERROR(VLOOKUP(E8,WIP!$A$1:$K$1478,11,0),"-")</f>
        <v>234.3333333</v>
      </c>
      <c r="AC8" s="198" t="str">
        <f>IFERROR(VLOOKUP(E8,WIP!$A$1:$K$1478,7,0),"-")</f>
        <v>-</v>
      </c>
      <c r="AD8" s="172">
        <f t="shared" si="9"/>
        <v>800</v>
      </c>
      <c r="AE8" s="172">
        <f t="shared" si="10"/>
        <v>3.413940257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LOW TEMP DISH DETERG;4/1GAL CS</v>
      </c>
      <c r="C9" s="202">
        <v>184104.0</v>
      </c>
      <c r="D9" s="203">
        <v>144.0</v>
      </c>
      <c r="E9" s="191">
        <f>iferror(vlookup(C9,Source!$A$10:$O$1488,2,0),"-")</f>
        <v>184101</v>
      </c>
      <c r="F9" s="191" t="str">
        <f>iferror(vlookup(C9,Source!$A$10:$O$1488,12,0),"-")</f>
        <v>MTX</v>
      </c>
      <c r="G9" s="192" t="str">
        <f t="shared" si="3"/>
        <v>BOX LABEL</v>
      </c>
      <c r="H9" s="191" t="str">
        <f>iferror(vlookup(C9,Source!$A$10:$O$1488,11,0),"-")</f>
        <v>B</v>
      </c>
      <c r="I9" s="191" t="str">
        <f>iferror(vlookup(C9,Source!$A$10:$O$1488,7,0),"-")</f>
        <v>COR-4</v>
      </c>
      <c r="J9" s="192">
        <f>IFERROR(_xlfn.FLOOR.MATH(VLOOKUP(C9, Conversion!$A$1:$G$1483,7,0)*D9*1.05,10),"-")</f>
        <v>600</v>
      </c>
      <c r="K9" s="191">
        <f t="shared" si="4"/>
        <v>0</v>
      </c>
      <c r="L9" s="243">
        <f t="shared" si="5"/>
        <v>144</v>
      </c>
      <c r="M9" s="191">
        <f>iferror(vlookup(C9,Source!$A$10:$O$1488,14,0),"-")</f>
        <v>712304</v>
      </c>
      <c r="N9" s="191" t="str">
        <f>iferror(vlookup(C9,Source!$A$10:$O$1488,15,0),"-")</f>
        <v/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0.8166814552</v>
      </c>
      <c r="R9" s="131"/>
      <c r="S9" s="131"/>
      <c r="T9" s="131"/>
      <c r="U9" s="196">
        <f t="shared" si="13"/>
        <v>12.26122449</v>
      </c>
      <c r="V9" s="197" t="str">
        <f>IFERROR(VLOOKUP(E9,WIP!$A$1:$S$1478,6,0),"-")</f>
        <v>Dish Detergent</v>
      </c>
      <c r="W9" s="197" t="str">
        <f>IFERROR(VLOOKUP(E9,WIP!$A$1:$M$1478,12,0),"-")</f>
        <v>Light Pink</v>
      </c>
      <c r="X9" s="197" t="str">
        <f>IFERROR(VLOOKUP(E9,WIP!$A$1:$M$1478,13,0),"-")</f>
        <v>No Fragrance</v>
      </c>
      <c r="Y9" s="197">
        <f t="shared" si="8"/>
        <v>184101</v>
      </c>
      <c r="Z9" s="197" t="str">
        <f>IFERROR(VLOOKUP(E9,WIP!$A$1:$K$1478,2,0),"-")</f>
        <v>FS. LO TEMP MACHINE DISH DET BULK</v>
      </c>
      <c r="AA9" s="197">
        <f>IFERROR(VLOOKUP(C9,Pack!$A$5:$G$1997,3,FALSE),"-")</f>
        <v>99430</v>
      </c>
      <c r="AB9" s="197">
        <f>IFERROR(VLOOKUP(E9,WIP!$A$1:$K$1478,11,0),"-")</f>
        <v>453</v>
      </c>
      <c r="AC9" s="198" t="str">
        <f>IFERROR(VLOOKUP(E9,WIP!$A$1:$K$1478,7,0),"-")</f>
        <v>-</v>
      </c>
      <c r="AD9" s="172">
        <f t="shared" si="9"/>
        <v>600</v>
      </c>
      <c r="AE9" s="172">
        <f t="shared" si="10"/>
        <v>1.324503311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12.76122449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13.26122449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13.76122449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14.26122449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6.26122449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17.73877551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#7 LINEN FRESH DEO 1;4/64OZ DILSOL# LINEN FRE</v>
      </c>
      <c r="C41" s="258" t="s">
        <v>864</v>
      </c>
      <c r="D41" s="259">
        <v>50.0</v>
      </c>
      <c r="E41" s="235">
        <f>iferror(vlookup(C41,Source!$A$10:$O$1488,2,0),"-")</f>
        <v>158001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IN HOUSE</v>
      </c>
      <c r="H41" s="237" t="str">
        <f>iferror(vlookup(C41,Source!$A$10:$O$1488,11,0),"-")</f>
        <v>I</v>
      </c>
      <c r="I41" s="237">
        <f>iferror(vlookup(C41,Source!$A$10:$O$1488,7,0),"-")</f>
        <v>0</v>
      </c>
      <c r="J41" s="192">
        <f>IFERROR(_xlfn.FLOOR.MATH(VLOOKUP(C41, Conversion!$A$1:$G$1483,7,0)*D41*1.05,10),"-")</f>
        <v>100</v>
      </c>
      <c r="K41" s="237">
        <f t="shared" ref="K41:K47" si="35">if(G41="in house",D41*4,+if(G41="bottle label",D41*4,+if(or(G41="bottle"),G41*4,0)))</f>
        <v>200</v>
      </c>
      <c r="L41" s="237">
        <f t="shared" ref="L41:L47" si="36">if(G41="box label",D41,+IF(or(G41="in house"),D41,+if(or(G41="special"),D41,0)))</f>
        <v>50</v>
      </c>
      <c r="M41" s="237" t="str">
        <f>iferror(vlookup(C41,Source!$A$10:$O$1488,14,0),"-")</f>
        <v/>
      </c>
      <c r="N41" s="239" t="str">
        <f>iferror(vlookup(C41,Source!$A$10:$O$1488,15,0),"-")</f>
        <v/>
      </c>
      <c r="O41" s="193">
        <f>iferror(vlookup(C41,Source!$A$10:$O$1488,5,0),0)</f>
        <v>630</v>
      </c>
      <c r="P41" s="194">
        <f t="shared" ref="P41:P47" si="37">if(O41&gt;1,O41/6.5,"-")</f>
        <v>96.92307692</v>
      </c>
      <c r="Q41" s="240">
        <f t="shared" ref="Q41:Q47" si="38">if(O41&gt;0,D41/O41*6.5,0)</f>
        <v>0.5158730159</v>
      </c>
      <c r="R41" s="131"/>
      <c r="S41" s="131"/>
      <c r="T41" s="131"/>
      <c r="U41" s="241">
        <f>IF(Q41=0,14,SUM(5)+SUM(Q41))</f>
        <v>5.515873016</v>
      </c>
      <c r="V41" s="197" t="str">
        <f>IFERROR(VLOOKUP(E41,WIP!$A$1:$S$1478,6,0),"-")</f>
        <v>Deodorant</v>
      </c>
      <c r="W41" s="197" t="str">
        <f>IFERROR(VLOOKUP(E41,WIP!$A$1:$M$1478,12,0),"-")</f>
        <v>Clear</v>
      </c>
      <c r="X41" s="197" t="str">
        <f>IFERROR(VLOOKUP(E41,WIP!$A$1:$M$1478,13,0),"-")</f>
        <v>Lavender</v>
      </c>
      <c r="Y41" s="197">
        <f t="shared" si="8"/>
        <v>158001</v>
      </c>
      <c r="Z41" s="197" t="str">
        <f>IFERROR(VLOOKUP(E41,WIP!$A$1:$K$1478,2,0),"-")</f>
        <v>LINEN FRESH CONC BULK</v>
      </c>
      <c r="AA41" s="197">
        <f>IFERROR(VLOOKUP(C41,Pack!$A$5:$G$1997,3,FALSE),"-")</f>
        <v>98710</v>
      </c>
      <c r="AB41" s="197">
        <f>IFERROR(VLOOKUP(E41,WIP!$A$1:$K$1478,11,0),"-")</f>
        <v>142</v>
      </c>
      <c r="AC41" s="198" t="str">
        <f>IFERROR(VLOOKUP(E41,WIP!$A$1:$K$1478,7,0),"-")</f>
        <v>-</v>
      </c>
      <c r="AD41" s="172">
        <f t="shared" si="27"/>
        <v>100</v>
      </c>
      <c r="AE41" s="172">
        <f t="shared" si="10"/>
        <v>0.7042253521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#303 SHIMMER 1GPM;4/64OZ CS DILSOL# SHIMME</v>
      </c>
      <c r="C42" s="258" t="s">
        <v>1521</v>
      </c>
      <c r="D42" s="259">
        <v>100.0</v>
      </c>
      <c r="E42" s="242">
        <f>iferror(vlookup(C42,Source!$A$10:$O$1488,2,0),"-")</f>
        <v>143201</v>
      </c>
      <c r="F42" s="242" t="str">
        <f>iferror(vlookup(C42,Source!$A$10:$O$1488,12,0),"-")</f>
        <v>MTX</v>
      </c>
      <c r="G42" s="192" t="str">
        <f t="shared" si="34"/>
        <v>BOX LABEL</v>
      </c>
      <c r="H42" s="191" t="str">
        <f>iferror(vlookup(C42,Source!$A$10:$O$1488,11,0),"-")</f>
        <v>B</v>
      </c>
      <c r="I42" s="191">
        <f>iferror(vlookup(C42,Source!$A$10:$O$1488,7,0),"-")</f>
        <v>0</v>
      </c>
      <c r="J42" s="192">
        <f>IFERROR(_xlfn.FLOOR.MATH(VLOOKUP(C42, Conversion!$A$1:$G$1483,7,0)*D42*1.05,10),"-")</f>
        <v>210</v>
      </c>
      <c r="K42" s="191">
        <f t="shared" si="35"/>
        <v>0</v>
      </c>
      <c r="L42" s="191">
        <f t="shared" si="36"/>
        <v>100</v>
      </c>
      <c r="M42" s="191">
        <f>iferror(vlookup(C42,Source!$A$10:$O$1488,14,0),"-")</f>
        <v>712003</v>
      </c>
      <c r="N42" s="191" t="str">
        <f>iferror(vlookup(C42,Source!$A$10:$O$1488,15,0),"-")</f>
        <v/>
      </c>
      <c r="O42" s="193">
        <f>iferror(vlookup(C42,Source!$A$10:$O$1488,5,0),0)</f>
        <v>630</v>
      </c>
      <c r="P42" s="194">
        <f t="shared" si="37"/>
        <v>96.92307692</v>
      </c>
      <c r="Q42" s="195">
        <f t="shared" si="38"/>
        <v>1.031746032</v>
      </c>
      <c r="R42" s="131"/>
      <c r="S42" s="131"/>
      <c r="T42" s="131"/>
      <c r="U42" s="241">
        <f t="shared" ref="U42:U47" si="39">SUM(0.5,Q42)+SUM(U41)</f>
        <v>7.047619048</v>
      </c>
      <c r="V42" s="197" t="str">
        <f>IFERROR(VLOOKUP(E42,WIP!$A$1:$S$1478,6,0),"-")</f>
        <v>RR Cleaner</v>
      </c>
      <c r="W42" s="197" t="str">
        <f>IFERROR(VLOOKUP(E42,WIP!$A$1:$M$1478,12,0),"-")</f>
        <v>Clear</v>
      </c>
      <c r="X42" s="197" t="str">
        <f>IFERROR(VLOOKUP(E42,WIP!$A$1:$M$1478,13,0),"-")</f>
        <v>Floral</v>
      </c>
      <c r="Y42" s="197">
        <f t="shared" si="8"/>
        <v>143201</v>
      </c>
      <c r="Z42" s="197" t="str">
        <f>IFERROR(VLOOKUP(E42,WIP!$A$1:$K$1478,2,0),"-")</f>
        <v>SHIMMER</v>
      </c>
      <c r="AA42" s="197">
        <f>IFERROR(VLOOKUP(C42,Pack!$A$5:$G$1997,3,FALSE),"-")</f>
        <v>98710</v>
      </c>
      <c r="AB42" s="197">
        <f>IFERROR(VLOOKUP(E42,WIP!$A$1:$K$1478,11,0),"-")</f>
        <v>288.5714286</v>
      </c>
      <c r="AC42" s="198" t="str">
        <f>IFERROR(VLOOKUP(E42,WIP!$A$1:$K$1478,7,0),"-")</f>
        <v>Tank 72 or 74</v>
      </c>
      <c r="AD42" s="172">
        <f t="shared" si="27"/>
        <v>210</v>
      </c>
      <c r="AE42" s="172">
        <f t="shared" si="10"/>
        <v>0.7277227722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#404 ALL PRPSE NEUT;4GPM4/64OZ DILSOL# ALL P</v>
      </c>
      <c r="C43" s="192" t="s">
        <v>2380</v>
      </c>
      <c r="D43" s="192">
        <v>100.0</v>
      </c>
      <c r="E43" s="242">
        <f>iferror(vlookup(C43,Source!$A$10:$O$1488,2,0),"-")</f>
        <v>183901</v>
      </c>
      <c r="F43" s="242" t="str">
        <f>iferror(vlookup(C43,Source!$A$10:$O$1488,12,0),"-")</f>
        <v>MTX</v>
      </c>
      <c r="G43" s="192" t="str">
        <f t="shared" si="34"/>
        <v>BOX LABEL</v>
      </c>
      <c r="H43" s="191" t="str">
        <f>iferror(vlookup(C43,Source!$A$10:$O$1488,11,0),"-")</f>
        <v>B</v>
      </c>
      <c r="I43" s="191">
        <f>iferror(vlookup(C43,Source!$A$10:$O$1488,7,0),"-")</f>
        <v>0</v>
      </c>
      <c r="J43" s="192">
        <f>IFERROR(_xlfn.FLOOR.MATH(VLOOKUP(C43, Conversion!$A$1:$G$1483,7,0)*D43*1.05,10),"-")</f>
        <v>210</v>
      </c>
      <c r="K43" s="191">
        <f t="shared" si="35"/>
        <v>0</v>
      </c>
      <c r="L43" s="191">
        <f t="shared" si="36"/>
        <v>100</v>
      </c>
      <c r="M43" s="191">
        <f>iferror(vlookup(C43,Source!$A$10:$O$1488,14,0),"-")</f>
        <v>712003</v>
      </c>
      <c r="N43" s="191" t="str">
        <f>iferror(vlookup(C43,Source!$A$10:$O$1488,15,0),"-")</f>
        <v/>
      </c>
      <c r="O43" s="193">
        <f>iferror(vlookup(C43,Source!$A$10:$O$1488,5,0),0)</f>
        <v>630</v>
      </c>
      <c r="P43" s="194">
        <f t="shared" si="37"/>
        <v>96.92307692</v>
      </c>
      <c r="Q43" s="195">
        <f t="shared" si="38"/>
        <v>1.031746032</v>
      </c>
      <c r="R43" s="131"/>
      <c r="S43" s="131"/>
      <c r="T43" s="131"/>
      <c r="U43" s="241">
        <f t="shared" si="39"/>
        <v>8.579365079</v>
      </c>
      <c r="V43" s="197" t="str">
        <f>IFERROR(VLOOKUP(E43,WIP!$A$1:$S$1478,6,0),"-")</f>
        <v>G.P. Cleaner</v>
      </c>
      <c r="W43" s="197" t="str">
        <f>IFERROR(VLOOKUP(E43,WIP!$A$1:$M$1478,12,0),"-")</f>
        <v>Clear</v>
      </c>
      <c r="X43" s="197" t="str">
        <f>IFERROR(VLOOKUP(E43,WIP!$A$1:$M$1478,13,0),"-")</f>
        <v>No Fragrance</v>
      </c>
      <c r="Y43" s="197">
        <f t="shared" si="8"/>
        <v>183901</v>
      </c>
      <c r="Z43" s="197" t="str">
        <f>IFERROR(VLOOKUP(E43,WIP!$A$1:$K$1478,2,0),"-")</f>
        <v>SAFER C. AP NEUTRAL CLNR BULK</v>
      </c>
      <c r="AA43" s="197">
        <f>IFERROR(VLOOKUP(C43,Pack!$A$5:$G$1997,3,FALSE),"-")</f>
        <v>98710</v>
      </c>
      <c r="AB43" s="197">
        <f>IFERROR(VLOOKUP(E43,WIP!$A$1:$K$1478,11,0),"-")</f>
        <v>88.4375</v>
      </c>
      <c r="AC43" s="198" t="str">
        <f>IFERROR(VLOOKUP(E43,WIP!$A$1:$K$1478,7,0),"-")</f>
        <v>-</v>
      </c>
      <c r="AD43" s="172">
        <f t="shared" si="27"/>
        <v>210</v>
      </c>
      <c r="AE43" s="172">
        <f t="shared" si="10"/>
        <v>2.374558304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#405 MLT-USE OXY;4GPM 4/64 DILSOL#</v>
      </c>
      <c r="C44" s="202" t="s">
        <v>2384</v>
      </c>
      <c r="D44" s="260">
        <v>100.0</v>
      </c>
      <c r="E44" s="242">
        <f>iferror(vlookup(C44,Source!$A$10:$O$1488,2,0),"-")</f>
        <v>184001</v>
      </c>
      <c r="F44" s="242" t="str">
        <f>iferror(vlookup(C44,Source!$A$10:$O$1488,12,0),"-")</f>
        <v>MTX</v>
      </c>
      <c r="G44" s="192" t="str">
        <f t="shared" si="34"/>
        <v>IN HOUSE</v>
      </c>
      <c r="H44" s="191" t="str">
        <f>iferror(vlookup(C44,Source!$A$10:$O$1488,11,0),"-")</f>
        <v>I</v>
      </c>
      <c r="I44" s="191">
        <f>iferror(vlookup(C44,Source!$A$10:$O$1488,7,0),"-")</f>
        <v>0</v>
      </c>
      <c r="J44" s="192">
        <f>IFERROR(_xlfn.FLOOR.MATH(VLOOKUP(C44, Conversion!$A$1:$G$1483,7,0)*D44*1.05,10),"-")</f>
        <v>210</v>
      </c>
      <c r="K44" s="191">
        <f t="shared" si="35"/>
        <v>400</v>
      </c>
      <c r="L44" s="191">
        <f t="shared" si="36"/>
        <v>100</v>
      </c>
      <c r="M44" s="191" t="str">
        <f>iferror(vlookup(C44,Source!$A$10:$O$1488,14,0),"-")</f>
        <v/>
      </c>
      <c r="N44" s="191" t="str">
        <f>iferror(vlookup(C44,Source!$A$10:$O$1488,15,0),"-")</f>
        <v/>
      </c>
      <c r="O44" s="193">
        <f>iferror(vlookup(C44,Source!$A$10:$O$1488,5,0),0)</f>
        <v>630</v>
      </c>
      <c r="P44" s="194">
        <f t="shared" si="37"/>
        <v>96.92307692</v>
      </c>
      <c r="Q44" s="195">
        <f t="shared" si="38"/>
        <v>1.031746032</v>
      </c>
      <c r="R44" s="131"/>
      <c r="S44" s="131"/>
      <c r="T44" s="131"/>
      <c r="U44" s="241">
        <f t="shared" si="39"/>
        <v>10.11111111</v>
      </c>
      <c r="V44" s="197" t="str">
        <f>IFERROR(VLOOKUP(E44,WIP!$A$1:$S$1478,6,0),"-")</f>
        <v>Specialty Clnr</v>
      </c>
      <c r="W44" s="197" t="str">
        <f>IFERROR(VLOOKUP(E44,WIP!$A$1:$M$1478,12,0),"-")</f>
        <v>Clear</v>
      </c>
      <c r="X44" s="197" t="str">
        <f>IFERROR(VLOOKUP(E44,WIP!$A$1:$M$1478,13,0),"-")</f>
        <v>No Fragrance</v>
      </c>
      <c r="Y44" s="197">
        <f t="shared" si="8"/>
        <v>184001</v>
      </c>
      <c r="Z44" s="197" t="str">
        <f>IFERROR(VLOOKUP(E44,WIP!$A$1:$K$1478,2,0),"-")</f>
        <v>SAFER C. MULTI OXY CLNR BULK</v>
      </c>
      <c r="AA44" s="197">
        <f>IFERROR(VLOOKUP(C44,Pack!$A$5:$G$1997,3,FALSE),"-")</f>
        <v>98710</v>
      </c>
      <c r="AB44" s="197">
        <f>IFERROR(VLOOKUP(E44,WIP!$A$1:$K$1478,11,0),"-")</f>
        <v>110.3846154</v>
      </c>
      <c r="AC44" s="198" t="str">
        <f>IFERROR(VLOOKUP(E44,WIP!$A$1:$K$1478,7,0),"-")</f>
        <v>Tank 72 or 74</v>
      </c>
      <c r="AD44" s="172">
        <f t="shared" si="27"/>
        <v>210</v>
      </c>
      <c r="AE44" s="172">
        <f t="shared" si="10"/>
        <v>1.902439024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10.61111111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11.11111111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11.61111111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3.611111111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20.38888889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46057.0</v>
      </c>
      <c r="J1" s="124"/>
      <c r="K1" s="125"/>
      <c r="L1" s="125"/>
      <c r="M1" s="126"/>
      <c r="N1" s="127"/>
      <c r="O1" s="126"/>
      <c r="P1" s="127"/>
      <c r="Q1" s="128">
        <f>R1</f>
        <v>4.760514641</v>
      </c>
      <c r="R1" s="129">
        <f>SUM(Q14+Q23+Q32+Q38+Q48+Q54+Q61)</f>
        <v>4.760514641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46056</v>
      </c>
      <c r="AE1" s="132"/>
      <c r="AF1" s="133"/>
      <c r="AG1" s="134">
        <f>I1</f>
        <v>46057</v>
      </c>
      <c r="AH1" s="135"/>
      <c r="AI1" s="136">
        <f>SUM(AD4,AG4)</f>
        <v>3290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755</v>
      </c>
      <c r="AE3" s="160">
        <f>AE4/5</f>
        <v>1.22515213</v>
      </c>
      <c r="AF3" s="161"/>
      <c r="AG3" s="159">
        <f>AG4/4</f>
        <v>67.5</v>
      </c>
      <c r="AH3" s="160">
        <f>AH4/5</f>
        <v>0.3019736842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3020</v>
      </c>
      <c r="AE4" s="172">
        <f t="shared" si="1"/>
        <v>6.125760649</v>
      </c>
      <c r="AF4" s="135"/>
      <c r="AG4" s="171">
        <f t="shared" ref="AG4:AH4" si="2">SUM(AG7:AG63)</f>
        <v>270</v>
      </c>
      <c r="AH4" s="160">
        <f t="shared" si="2"/>
        <v>1.509868421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MR DIGESTR DRAIN;MAINTNR 12/1C</v>
      </c>
      <c r="C35" s="191">
        <v>1.5520732E7</v>
      </c>
      <c r="D35" s="234">
        <v>88.0</v>
      </c>
      <c r="E35" s="242">
        <f>iferror(vlookup(C35,Source!$A$10:$O$1488,2,0),"-")</f>
        <v>155207</v>
      </c>
      <c r="F35" s="191" t="str">
        <f>iferror(vlookup(C35,Source!$A$10:$O$1488,12,0),"-")</f>
        <v>MTX</v>
      </c>
      <c r="G35" s="192" t="str">
        <f t="shared" ref="G35:G37" si="28">IF(H35="B","BOX LABEL",+IF(AND(H35="I"),"IN HOUSE",+IF(AND(H35="S"),"SPECIAL",+IF(AND(H35="BP"),"BUG FREE",+IF(AND(H35="A"),"Pre Labeled","-")))))</f>
        <v>BOX LABEL</v>
      </c>
      <c r="H35" s="191" t="str">
        <f>iferror(vlookup(C35,Source!$A$10:$O$1488,11,0),"-")</f>
        <v>B</v>
      </c>
      <c r="I35" s="191">
        <f>iferror(vlookup(C35,Source!$A$10:$O$1488,7,0),"-")</f>
        <v>0</v>
      </c>
      <c r="J35" s="192">
        <f>IFERROR(_xlfn.FLOOR.MATH(VLOOKUP(C35, Conversion!$A$1:$G$1483,7,0)*D35*1.05,10),"-")</f>
        <v>270</v>
      </c>
      <c r="K35" s="242">
        <f t="shared" ref="K35:K37" si="29">if(G35="in house",D35*4,+if(G35="bottle label",D35*4,+if(or(G35="bottle"),G35*4,0)))</f>
        <v>0</v>
      </c>
      <c r="L35" s="300">
        <f t="shared" ref="L35:L37" si="30">if(G35="box label",D35,+IF(or(G35="in house"),D35,+if(or(G35="special"),D35,0)))</f>
        <v>88</v>
      </c>
      <c r="M35" s="242">
        <f>iferror(vlookup(C35,Source!$A$10:$O$1488,14,0),"-")</f>
        <v>712301</v>
      </c>
      <c r="N35" s="242" t="str">
        <f>iferror(vlookup(C35,Source!$A$10:$O$1488,15,0),"-")</f>
        <v/>
      </c>
      <c r="O35" s="193">
        <f>iferror(vlookup(C35,Source!$A$10:$O$1488,5,0),0)</f>
        <v>440</v>
      </c>
      <c r="P35" s="194">
        <f t="shared" ref="P35:P37" si="31">if(O35&gt;1,O35/6.5,"-")</f>
        <v>67.69230769</v>
      </c>
      <c r="Q35" s="195">
        <f t="shared" ref="Q35:Q37" si="32">if(O35&gt;0,D35/O35*6.5,0)</f>
        <v>1.3</v>
      </c>
      <c r="R35" s="131"/>
      <c r="S35" s="131"/>
      <c r="T35" s="131"/>
      <c r="U35" s="241">
        <f t="shared" ref="U35:U38" si="33">SUM(0.5,Q35)+SUM(U34)</f>
        <v>15.8</v>
      </c>
      <c r="V35" s="197" t="str">
        <f>IFERROR(VLOOKUP(E35,WIP!$A$1:$S$1478,6,0),"-")</f>
        <v>Specialty Clnr</v>
      </c>
      <c r="W35" s="197" t="str">
        <f>IFERROR(VLOOKUP(E35,WIP!$A$1:$M$1478,12,0),"-")</f>
        <v>Opaque</v>
      </c>
      <c r="X35" s="197" t="str">
        <f>IFERROR(VLOOKUP(E35,WIP!$A$1:$M$1478,13,0),"-")</f>
        <v>Apple</v>
      </c>
      <c r="Y35" s="197">
        <f t="shared" si="8"/>
        <v>155207</v>
      </c>
      <c r="Z35" s="197" t="str">
        <f>IFERROR(VLOOKUP(E35,WIP!$A$1:$K$1478,2,0),"-")</f>
        <v>MR. DIGSTR DRAIN APPLE BULK</v>
      </c>
      <c r="AA35" s="197">
        <f>IFERROR(VLOOKUP(C35,Pack!$A$5:$G$1997,3,FALSE),"-")</f>
        <v>98680</v>
      </c>
      <c r="AB35" s="197">
        <f>IFERROR(VLOOKUP(E35,WIP!$A$1:$K$1478,11,0),"-")</f>
        <v>178.8235294</v>
      </c>
      <c r="AC35" s="198" t="str">
        <f>IFERROR(VLOOKUP(E35,WIP!$A$1:$K$1478,7,0),"-")</f>
        <v>-</v>
      </c>
      <c r="AD35" s="172">
        <f t="shared" si="27"/>
        <v>0</v>
      </c>
      <c r="AE35" s="172">
        <f t="shared" si="10"/>
        <v>0</v>
      </c>
      <c r="AF35" s="145"/>
      <c r="AG35" s="172">
        <f t="shared" si="11"/>
        <v>270</v>
      </c>
      <c r="AH35" s="172">
        <f t="shared" si="12"/>
        <v>1.509868421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16.3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16.8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1.3</v>
      </c>
      <c r="R38" s="131"/>
      <c r="S38" s="131"/>
      <c r="T38" s="131"/>
      <c r="U38" s="241">
        <f t="shared" si="33"/>
        <v>18.6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22.7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JUST RIGHT PROFESSIONAL;GEEN DISH DETERGENT4/1CS</v>
      </c>
      <c r="C41" s="258" t="s">
        <v>2324</v>
      </c>
      <c r="D41" s="259">
        <v>336.0</v>
      </c>
      <c r="E41" s="235">
        <f>iferror(vlookup(C41,Source!$A$10:$O$1488,2,0),"-")</f>
        <v>182701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1410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710201</v>
      </c>
      <c r="N41" s="239">
        <f>iferror(vlookup(C41,Source!$A$10:$O$1488,15,0),"-")</f>
        <v>713002</v>
      </c>
      <c r="O41" s="193">
        <f>iferror(vlookup(C41,Source!$A$10:$O$1488,5,0),0)</f>
        <v>1352.4</v>
      </c>
      <c r="P41" s="194">
        <f t="shared" ref="P41:P47" si="37">if(O41&gt;1,O41/6.5,"-")</f>
        <v>208.0615385</v>
      </c>
      <c r="Q41" s="240">
        <f t="shared" ref="Q41:Q47" si="38">if(O41&gt;0,D41/O41*6.5,0)</f>
        <v>1.614906832</v>
      </c>
      <c r="R41" s="131"/>
      <c r="S41" s="131"/>
      <c r="T41" s="131"/>
      <c r="U41" s="241">
        <f>IF(Q41=0,14,SUM(5)+SUM(Q41))</f>
        <v>6.614906832</v>
      </c>
      <c r="V41" s="197" t="str">
        <f>IFERROR(VLOOKUP(E41,WIP!$A$1:$S$1478,6,0),"-")</f>
        <v>Dish Soap</v>
      </c>
      <c r="W41" s="197" t="str">
        <f>IFERROR(VLOOKUP(E41,WIP!$A$1:$M$1478,12,0),"-")</f>
        <v>Green</v>
      </c>
      <c r="X41" s="197" t="str">
        <f>IFERROR(VLOOKUP(E41,WIP!$A$1:$M$1478,13,0),"-")</f>
        <v>Floral</v>
      </c>
      <c r="Y41" s="197">
        <f t="shared" si="8"/>
        <v>182701</v>
      </c>
      <c r="Z41" s="197" t="str">
        <f>IFERROR(VLOOKUP(E41,WIP!$A$1:$K$1478,2,0),"-")</f>
        <v>FS. GREEN DISH DET. BULK</v>
      </c>
      <c r="AA41" s="197">
        <f>IFERROR(VLOOKUP(C41,Pack!$A$5:$G$1997,3,FALSE),"-")</f>
        <v>9900</v>
      </c>
      <c r="AB41" s="197">
        <f>IFERROR(VLOOKUP(E41,WIP!$A$1:$K$1478,11,0),"-")</f>
        <v>493</v>
      </c>
      <c r="AC41" s="198" t="str">
        <f>IFERROR(VLOOKUP(E41,WIP!$A$1:$K$1478,7,0),"-")</f>
        <v>Min 900gl</v>
      </c>
      <c r="AD41" s="172">
        <f t="shared" si="27"/>
        <v>1410</v>
      </c>
      <c r="AE41" s="172">
        <f t="shared" si="10"/>
        <v>2.860040568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FIRST STREET GREEN DISH;DETERGENT 4/1GL CS</v>
      </c>
      <c r="C42" s="258" t="s">
        <v>2326</v>
      </c>
      <c r="D42" s="259">
        <v>384.0</v>
      </c>
      <c r="E42" s="242">
        <f>iferror(vlookup(C42,Source!$A$10:$O$1488,2,0),"-")</f>
        <v>182701</v>
      </c>
      <c r="F42" s="242" t="str">
        <f>iferror(vlookup(C42,Source!$A$10:$O$1488,12,0),"-")</f>
        <v>SMART&amp;F</v>
      </c>
      <c r="G42" s="192" t="str">
        <f t="shared" si="34"/>
        <v>-</v>
      </c>
      <c r="H42" s="191">
        <f>iferror(vlookup(C42,Source!$A$10:$O$1488,11,0),"-")</f>
        <v>0</v>
      </c>
      <c r="I42" s="191">
        <f>iferror(vlookup(C42,Source!$A$10:$O$1488,7,0),"-")</f>
        <v>0</v>
      </c>
      <c r="J42" s="192">
        <f>IFERROR(_xlfn.FLOOR.MATH(VLOOKUP(C42, Conversion!$A$1:$G$1483,7,0)*D42*1.05,10),"-")</f>
        <v>1610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200244</v>
      </c>
      <c r="N42" s="191">
        <f>iferror(vlookup(C42,Source!$A$10:$O$1488,15,0),"-")</f>
        <v>714604</v>
      </c>
      <c r="O42" s="193">
        <f>iferror(vlookup(C42,Source!$A$10:$O$1488,5,0),0)</f>
        <v>1352.4</v>
      </c>
      <c r="P42" s="194">
        <f t="shared" si="37"/>
        <v>208.0615385</v>
      </c>
      <c r="Q42" s="195">
        <f t="shared" si="38"/>
        <v>1.845607808</v>
      </c>
      <c r="R42" s="131"/>
      <c r="S42" s="131"/>
      <c r="T42" s="131"/>
      <c r="U42" s="241">
        <f t="shared" ref="U42:U47" si="39">SUM(0.5,Q42)+SUM(U41)</f>
        <v>8.960514641</v>
      </c>
      <c r="V42" s="197" t="str">
        <f>IFERROR(VLOOKUP(E42,WIP!$A$1:$S$1478,6,0),"-")</f>
        <v>Dish Soap</v>
      </c>
      <c r="W42" s="197" t="str">
        <f>IFERROR(VLOOKUP(E42,WIP!$A$1:$M$1478,12,0),"-")</f>
        <v>Green</v>
      </c>
      <c r="X42" s="197" t="str">
        <f>IFERROR(VLOOKUP(E42,WIP!$A$1:$M$1478,13,0),"-")</f>
        <v>Floral</v>
      </c>
      <c r="Y42" s="197">
        <f t="shared" si="8"/>
        <v>182701</v>
      </c>
      <c r="Z42" s="197" t="str">
        <f>IFERROR(VLOOKUP(E42,WIP!$A$1:$K$1478,2,0),"-")</f>
        <v>FS. GREEN DISH DET. BULK</v>
      </c>
      <c r="AA42" s="197">
        <f>IFERROR(VLOOKUP(C42,Pack!$A$5:$G$1997,3,FALSE),"-")</f>
        <v>9900</v>
      </c>
      <c r="AB42" s="197">
        <f>IFERROR(VLOOKUP(E42,WIP!$A$1:$K$1478,11,0),"-")</f>
        <v>493</v>
      </c>
      <c r="AC42" s="198" t="str">
        <f>IFERROR(VLOOKUP(E42,WIP!$A$1:$K$1478,7,0),"-")</f>
        <v>Min 900gl</v>
      </c>
      <c r="AD42" s="172">
        <f t="shared" si="27"/>
        <v>1610</v>
      </c>
      <c r="AE42" s="172">
        <f t="shared" si="10"/>
        <v>3.265720081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9.460514641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9.960514641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10.46051464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10.96051464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11.46051464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3.460514641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20.53948536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46058.0</v>
      </c>
      <c r="J1" s="124"/>
      <c r="K1" s="125"/>
      <c r="L1" s="125"/>
      <c r="M1" s="126"/>
      <c r="N1" s="127"/>
      <c r="O1" s="126"/>
      <c r="P1" s="127"/>
      <c r="Q1" s="128">
        <f>R1</f>
        <v>6.289514488</v>
      </c>
      <c r="R1" s="129">
        <f>SUM(Q14+Q23+Q32+Q38+Q48+Q54+Q61)</f>
        <v>6.289514488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46057</v>
      </c>
      <c r="AE1" s="132"/>
      <c r="AF1" s="133"/>
      <c r="AG1" s="134">
        <f>I1</f>
        <v>46058</v>
      </c>
      <c r="AH1" s="135"/>
      <c r="AI1" s="136">
        <f>SUM(AD4,AG4)</f>
        <v>2930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552.5</v>
      </c>
      <c r="AE3" s="160">
        <f>AE4/5</f>
        <v>0.5409319717</v>
      </c>
      <c r="AF3" s="161"/>
      <c r="AG3" s="159">
        <f>AG4/4</f>
        <v>180</v>
      </c>
      <c r="AH3" s="160">
        <f>AH4/5</f>
        <v>0.3764196863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2210</v>
      </c>
      <c r="AE4" s="172">
        <f t="shared" si="1"/>
        <v>2.704659858</v>
      </c>
      <c r="AF4" s="135"/>
      <c r="AG4" s="171">
        <f t="shared" ref="AG4:AH4" si="2">SUM(AG7:AG63)</f>
        <v>720</v>
      </c>
      <c r="AH4" s="160">
        <f t="shared" si="2"/>
        <v>1.882098431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FS MOISTURIZING HAND;SOAP LEMON 4/1GL CS</v>
      </c>
      <c r="C41" s="258" t="s">
        <v>2605</v>
      </c>
      <c r="D41" s="259">
        <v>384.0</v>
      </c>
      <c r="E41" s="235">
        <f>iferror(vlookup(C41,Source!$A$10:$O$1488,2,0),"-")</f>
        <v>197501</v>
      </c>
      <c r="F41" s="235" t="str">
        <f>iferror(vlookup(C41,Source!$A$10:$O$1488,12,0),"-")</f>
        <v>SMART&amp;F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1610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200255</v>
      </c>
      <c r="N41" s="239">
        <f>iferror(vlookup(C41,Source!$A$10:$O$1488,15,0),"-")</f>
        <v>714603</v>
      </c>
      <c r="O41" s="193">
        <f>iferror(vlookup(C41,Source!$A$10:$O$1488,5,0),0)</f>
        <v>1352.4</v>
      </c>
      <c r="P41" s="194">
        <f t="shared" ref="P41:P47" si="37">if(O41&gt;1,O41/6.5,"-")</f>
        <v>208.0615385</v>
      </c>
      <c r="Q41" s="240">
        <f t="shared" ref="Q41:Q47" si="38">if(O41&gt;0,D41/O41*6.5,0)</f>
        <v>1.845607808</v>
      </c>
      <c r="R41" s="131"/>
      <c r="S41" s="131"/>
      <c r="T41" s="131"/>
      <c r="U41" s="241">
        <f>IF(Q41=0,14,SUM(5)+SUM(Q41))</f>
        <v>6.845607808</v>
      </c>
      <c r="V41" s="197" t="str">
        <f>IFERROR(VLOOKUP(E41,WIP!$A$1:$S$1478,6,0),"-")</f>
        <v>Liq Hnd Soap</v>
      </c>
      <c r="W41" s="197" t="str">
        <f>IFERROR(VLOOKUP(E41,WIP!$A$1:$M$1478,12,0),"-")</f>
        <v>Yellow</v>
      </c>
      <c r="X41" s="197" t="str">
        <f>IFERROR(VLOOKUP(E41,WIP!$A$1:$M$1478,13,0),"-")</f>
        <v>Lemon</v>
      </c>
      <c r="Y41" s="197">
        <f t="shared" si="8"/>
        <v>197501</v>
      </c>
      <c r="Z41" s="197" t="str">
        <f>IFERROR(VLOOKUP(E41,WIP!$A$1:$K$1478,2,0),"-")</f>
        <v>SF IRIS LEMON LTN HS. BULK</v>
      </c>
      <c r="AA41" s="197">
        <f>IFERROR(VLOOKUP(C41,Pack!$A$5:$G$1997,3,FALSE),"-")</f>
        <v>9900</v>
      </c>
      <c r="AB41" s="197">
        <f>IFERROR(VLOOKUP(E41,WIP!$A$1:$K$1478,11,0),"-")</f>
        <v>1397.058824</v>
      </c>
      <c r="AC41" s="198" t="str">
        <f>IFERROR(VLOOKUP(E41,WIP!$A$1:$K$1478,7,0),"-")</f>
        <v>Base Needed</v>
      </c>
      <c r="AD41" s="172">
        <f t="shared" si="27"/>
        <v>1610</v>
      </c>
      <c r="AE41" s="172">
        <f t="shared" si="10"/>
        <v>1.152421052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SUPER CITRUS CLEANER;DEGREASER 4/1GL CS</v>
      </c>
      <c r="C42" s="258">
        <v>163104.0</v>
      </c>
      <c r="D42" s="259">
        <v>144.0</v>
      </c>
      <c r="E42" s="242">
        <f>iferror(vlookup(C42,Source!$A$10:$O$1488,2,0),"-")</f>
        <v>163101</v>
      </c>
      <c r="F42" s="242" t="str">
        <f>iferror(vlookup(C42,Source!$A$10:$O$1488,12,0),"-")</f>
        <v>MTX</v>
      </c>
      <c r="G42" s="192" t="str">
        <f t="shared" si="34"/>
        <v>-</v>
      </c>
      <c r="H42" s="191">
        <f>iferror(vlookup(C42,Source!$A$10:$O$1488,11,0),"-")</f>
        <v>0</v>
      </c>
      <c r="I42" s="191">
        <f>iferror(vlookup(C42,Source!$A$10:$O$1488,7,0),"-")</f>
        <v>0</v>
      </c>
      <c r="J42" s="192">
        <f>IFERROR(_xlfn.FLOOR.MATH(VLOOKUP(C42, Conversion!$A$1:$G$1483,7,0)*D42*1.05,10),"-")</f>
        <v>600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200131</v>
      </c>
      <c r="N42" s="191">
        <f>iferror(vlookup(C42,Source!$A$10:$O$1488,15,0),"-")</f>
        <v>713001</v>
      </c>
      <c r="O42" s="193">
        <f>iferror(vlookup(C42,Source!$A$10:$O$1488,5,0),0)</f>
        <v>1352.4</v>
      </c>
      <c r="P42" s="194">
        <f t="shared" si="37"/>
        <v>208.0615385</v>
      </c>
      <c r="Q42" s="195">
        <f t="shared" si="38"/>
        <v>0.6921029281</v>
      </c>
      <c r="R42" s="131"/>
      <c r="S42" s="131"/>
      <c r="T42" s="131"/>
      <c r="U42" s="241">
        <f t="shared" ref="U42:U47" si="39">SUM(0.5,Q42)+SUM(U41)</f>
        <v>8.037710736</v>
      </c>
      <c r="V42" s="197" t="str">
        <f>IFERROR(VLOOKUP(E42,WIP!$A$1:$S$1478,6,0),"-")</f>
        <v>Citrus Degreaser</v>
      </c>
      <c r="W42" s="197" t="str">
        <f>IFERROR(VLOOKUP(E42,WIP!$A$1:$M$1478,12,0),"-")</f>
        <v>Orange</v>
      </c>
      <c r="X42" s="197" t="str">
        <f>IFERROR(VLOOKUP(E42,WIP!$A$1:$M$1478,13,0),"-")</f>
        <v>Citrus</v>
      </c>
      <c r="Y42" s="197">
        <f t="shared" si="8"/>
        <v>163101</v>
      </c>
      <c r="Z42" s="197" t="str">
        <f>IFERROR(VLOOKUP(E42,WIP!$A$1:$K$1478,2,0),"-")</f>
        <v>SUPER CITRUS CLNR/DGSR BULK</v>
      </c>
      <c r="AA42" s="197">
        <f>IFERROR(VLOOKUP(C42,Pack!$A$5:$G$1997,3,FALSE),"-")</f>
        <v>9900</v>
      </c>
      <c r="AB42" s="197">
        <f>IFERROR(VLOOKUP(E42,WIP!$A$1:$K$1478,11,0),"-")</f>
        <v>386.5384615</v>
      </c>
      <c r="AC42" s="198" t="str">
        <f>IFERROR(VLOOKUP(E42,WIP!$A$1:$K$1478,7,0),"-")</f>
        <v>-</v>
      </c>
      <c r="AD42" s="172">
        <f t="shared" si="27"/>
        <v>600</v>
      </c>
      <c r="AE42" s="172">
        <f t="shared" si="10"/>
        <v>1.552238806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SANICIDE PLUS SANITIZER 2X1F GAL CS</v>
      </c>
      <c r="C43" s="192">
        <v>145602.0</v>
      </c>
      <c r="D43" s="192"/>
      <c r="E43" s="242">
        <f>iferror(vlookup(C43,Source!$A$10:$O$1488,2,0),"-")</f>
        <v>1456011</v>
      </c>
      <c r="F43" s="242" t="str">
        <f>iferror(vlookup(C43,Source!$A$10:$O$1488,12,0),"-")</f>
        <v>MTX</v>
      </c>
      <c r="G43" s="192" t="str">
        <f t="shared" si="34"/>
        <v>BOX LABEL</v>
      </c>
      <c r="H43" s="191" t="str">
        <f>iferror(vlookup(C43,Source!$A$10:$O$1488,11,0),"-")</f>
        <v>B</v>
      </c>
      <c r="I43" s="191">
        <f>iferror(vlookup(C43,Source!$A$10:$O$1488,7,0),"-")</f>
        <v>0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 t="str">
        <f t="shared" si="36"/>
        <v/>
      </c>
      <c r="M43" s="191" t="str">
        <f>iferror(vlookup(C43,Source!$A$10:$O$1488,14,0),"-")</f>
        <v/>
      </c>
      <c r="N43" s="191" t="str">
        <f>iferror(vlookup(C43,Source!$A$10:$O$1488,15,0),"-")</f>
        <v/>
      </c>
      <c r="O43" s="193">
        <f>iferror(vlookup(C43,Source!$A$10:$O$1488,5,0),0)</f>
        <v>900</v>
      </c>
      <c r="P43" s="194">
        <f t="shared" si="37"/>
        <v>138.4615385</v>
      </c>
      <c r="Q43" s="195">
        <f t="shared" si="38"/>
        <v>0</v>
      </c>
      <c r="R43" s="131"/>
      <c r="S43" s="131"/>
      <c r="T43" s="131"/>
      <c r="U43" s="241">
        <f t="shared" si="39"/>
        <v>8.537710736</v>
      </c>
      <c r="V43" s="197" t="str">
        <f>IFERROR(VLOOKUP(E43,WIP!$A$1:$S$1478,6,0),"-")</f>
        <v>Disinfectant</v>
      </c>
      <c r="W43" s="197" t="str">
        <f>IFERROR(VLOOKUP(E43,WIP!$A$1:$M$1478,12,0),"-")</f>
        <v>Red</v>
      </c>
      <c r="X43" s="197" t="str">
        <f>IFERROR(VLOOKUP(E43,WIP!$A$1:$M$1478,13,0),"-")</f>
        <v>No Fragrance</v>
      </c>
      <c r="Y43" s="197">
        <f t="shared" si="8"/>
        <v>1456011</v>
      </c>
      <c r="Z43" s="197" t="str">
        <f>IFERROR(VLOOKUP(E43,WIP!$A$1:$K$1478,2,0),"-")</f>
        <v>SANICIDE PLUS BULK</v>
      </c>
      <c r="AA43" s="197">
        <f>IFERROR(VLOOKUP(C43,Pack!$A$5:$G$1997,3,FALSE),"-")</f>
        <v>9900</v>
      </c>
      <c r="AB43" s="197">
        <f>IFERROR(VLOOKUP(E43,WIP!$A$1:$K$1478,11,0),"-")</f>
        <v>402.6666667</v>
      </c>
      <c r="AC43" s="198" t="str">
        <f>IFERROR(VLOOKUP(E43,WIP!$A$1:$K$1478,7,0),"-")</f>
        <v>* EPA *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9.037710736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9.537710736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10.03771074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10.53771074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2.537710736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21.46228926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 t="s">
        <v>3075</v>
      </c>
      <c r="D51" s="244">
        <v>100.0</v>
      </c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>
        <f>IFERROR(_xlfn.FLOOR.MATH(VLOOKUP(C51, Conversion!$A$1:$G$1483,7,0)*D51*1.05,10),"-")</f>
        <v>140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>
        <f>IFERROR(VLOOKUP(C51,Pack!$A$5:$G$1997,3,FALSE),"-")</f>
        <v>9828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>
        <f t="shared" si="11"/>
        <v>140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FS BLUE DISH DETERGENT;30oz 6/1CS</v>
      </c>
      <c r="C52" s="192" t="s">
        <v>2333</v>
      </c>
      <c r="D52" s="234">
        <v>400.0</v>
      </c>
      <c r="E52" s="242">
        <f>iferror(vlookup(C52,Source!$A$10:$O$1488,2,0),"-")</f>
        <v>182702</v>
      </c>
      <c r="F52" s="191" t="str">
        <f>iferror(vlookup(C52,Source!$A$10:$O$1488,12,0),"-")</f>
        <v>SMART&amp;F</v>
      </c>
      <c r="G52" s="192" t="str">
        <f t="shared" si="41"/>
        <v>-</v>
      </c>
      <c r="H52" s="191">
        <f>iferror(vlookup(C52,Source!$A$10:$O$1488,11,0),"-")</f>
        <v>0</v>
      </c>
      <c r="I52" s="191" t="str">
        <f>iferror(vlookup(C52,Source!$A$10:$O$1488,7,0),"-")</f>
        <v>ALL 120 CS/PLT</v>
      </c>
      <c r="J52" s="192">
        <f>IFERROR(_xlfn.FLOOR.MATH(VLOOKUP(C52, Conversion!$A$1:$G$1483,7,0)*D52*1.05,10),"-")</f>
        <v>580</v>
      </c>
      <c r="K52" s="242">
        <f t="shared" si="42"/>
        <v>0</v>
      </c>
      <c r="L52" s="242">
        <f t="shared" si="43"/>
        <v>0</v>
      </c>
      <c r="M52" s="242">
        <f>iferror(vlookup(C52,Source!$A$10:$O$1488,14,0),"-")</f>
        <v>200261</v>
      </c>
      <c r="N52" s="242">
        <f>iferror(vlookup(C52,Source!$A$10:$O$1488,15,0),"-")</f>
        <v>714605</v>
      </c>
      <c r="O52" s="193">
        <f>iferror(vlookup(C52,Source!$A$10:$O$1488,5,0),0)</f>
        <v>693</v>
      </c>
      <c r="P52" s="194">
        <f t="shared" si="44"/>
        <v>106.6153846</v>
      </c>
      <c r="Q52" s="195">
        <f t="shared" si="45"/>
        <v>3.751803752</v>
      </c>
      <c r="R52" s="131"/>
      <c r="S52" s="131"/>
      <c r="T52" s="131"/>
      <c r="U52" s="241">
        <f t="shared" ref="U52:U54" si="46">SUM(0.5,Q52)+SUM(U51)</f>
        <v>18.25180375</v>
      </c>
      <c r="V52" s="197" t="str">
        <f>IFERROR(VLOOKUP(E52,WIP!$A$1:$S$1478,6,0),"-")</f>
        <v>Dish Soap</v>
      </c>
      <c r="W52" s="197" t="str">
        <f>IFERROR(VLOOKUP(E52,WIP!$A$1:$M$1478,12,0),"-")</f>
        <v>Blue</v>
      </c>
      <c r="X52" s="197" t="str">
        <f>IFERROR(VLOOKUP(E52,WIP!$A$1:$M$1478,13,0),"-")</f>
        <v>No Fragrance</v>
      </c>
      <c r="Y52" s="197">
        <f t="shared" si="8"/>
        <v>182702</v>
      </c>
      <c r="Z52" s="197" t="str">
        <f>IFERROR(VLOOKUP(E52,WIP!$A$1:$K$1478,2,0),"-")</f>
        <v>FS. BLUE DISH DET. BULK</v>
      </c>
      <c r="AA52" s="197">
        <f>IFERROR(VLOOKUP(C52,Pack!$A$5:$G$1997,3,FALSE),"-")</f>
        <v>9828</v>
      </c>
      <c r="AB52" s="197">
        <f>IFERROR(VLOOKUP(E52,WIP!$A$1:$K$1478,11,0),"-")</f>
        <v>308.1666667</v>
      </c>
      <c r="AC52" s="198" t="str">
        <f>IFERROR(VLOOKUP(E52,WIP!$A$1:$K$1478,7,0),"-")</f>
        <v>Min 900gl</v>
      </c>
      <c r="AD52" s="172">
        <f t="shared" si="40"/>
        <v>0</v>
      </c>
      <c r="AE52" s="172">
        <f t="shared" si="10"/>
        <v>0</v>
      </c>
      <c r="AF52" s="145"/>
      <c r="AG52" s="172">
        <f t="shared" si="11"/>
        <v>580</v>
      </c>
      <c r="AH52" s="172">
        <f t="shared" si="12"/>
        <v>1.882098431</v>
      </c>
      <c r="AI52" s="132"/>
      <c r="AJ52" s="132"/>
    </row>
    <row r="53">
      <c r="A53" s="199" t="s">
        <v>3880</v>
      </c>
      <c r="B53" s="188" t="str">
        <f>iferror(vlookup(C53,Source!$A$10:$O$1488,3,0),"-")</f>
        <v>AMAZON BASICS DISH SOAP FRESH SCENT 30OZ 4PK</v>
      </c>
      <c r="C53" s="269" t="s">
        <v>52</v>
      </c>
      <c r="D53" s="234"/>
      <c r="E53" s="242">
        <f>iferror(vlookup(C53,Source!$A$10:$O$1488,2,0),"-")</f>
        <v>104201</v>
      </c>
      <c r="F53" s="191" t="str">
        <f>iferror(vlookup(C53,Source!$A$10:$O$1488,12,0),"-")</f>
        <v>AMAZON</v>
      </c>
      <c r="G53" s="192" t="str">
        <f t="shared" si="41"/>
        <v>-</v>
      </c>
      <c r="H53" s="191">
        <f>iferror(vlookup(C53,Source!$A$10:$O$1488,11,0),"-")</f>
        <v>0</v>
      </c>
      <c r="I53" s="191">
        <f>iferror(vlookup(C53,Source!$A$10:$O$1488,7,0),"-")</f>
        <v>0</v>
      </c>
      <c r="J53" s="192">
        <f>IFERROR(_xlfn.FLOOR.MATH(VLOOKUP(C53, Conversion!$A$1:$G$1483,7,0)*D53*1.05,10),"-")</f>
        <v>0</v>
      </c>
      <c r="K53" s="242">
        <f t="shared" si="42"/>
        <v>0</v>
      </c>
      <c r="L53" s="242">
        <f t="shared" si="43"/>
        <v>0</v>
      </c>
      <c r="M53" s="242">
        <f>iferror(vlookup(C53,Source!$A$10:$O$1488,14,0),"-")</f>
        <v>121001</v>
      </c>
      <c r="N53" s="242" t="str">
        <f>iferror(vlookup(C53,Source!$A$10:$O$1488,15,0),"-")</f>
        <v/>
      </c>
      <c r="O53" s="193">
        <f>iferror(vlookup(C53,Source!$A$10:$O$1488,5,0),0)</f>
        <v>2448</v>
      </c>
      <c r="P53" s="194">
        <f t="shared" si="44"/>
        <v>376.6153846</v>
      </c>
      <c r="Q53" s="195">
        <f t="shared" si="45"/>
        <v>0</v>
      </c>
      <c r="R53" s="131"/>
      <c r="S53" s="131"/>
      <c r="T53" s="131"/>
      <c r="U53" s="241">
        <f t="shared" si="46"/>
        <v>18.75180375</v>
      </c>
      <c r="V53" s="197" t="str">
        <f>IFERROR(VLOOKUP(E53,WIP!$A$1:$S$1478,6,0),"-")</f>
        <v>Dish Soap</v>
      </c>
      <c r="W53" s="197" t="str">
        <f>IFERROR(VLOOKUP(E53,WIP!$A$1:$M$1478,12,0),"-")</f>
        <v>Blue</v>
      </c>
      <c r="X53" s="197" t="str">
        <f>IFERROR(VLOOKUP(E53,WIP!$A$1:$M$1478,13,0),"-")</f>
        <v>Citrus</v>
      </c>
      <c r="Y53" s="197">
        <f t="shared" si="8"/>
        <v>104201</v>
      </c>
      <c r="Z53" s="197" t="str">
        <f>IFERROR(VLOOKUP(E53,WIP!$A$1:$K$1478,2,0),"-")</f>
        <v>AMZN BASICS DISH FRESH SCENT</v>
      </c>
      <c r="AA53" s="197">
        <f>IFERROR(VLOOKUP(C53,Pack!$A$5:$G$1997,3,FALSE),"-")</f>
        <v>9828</v>
      </c>
      <c r="AB53" s="197">
        <f>IFERROR(VLOOKUP(E53,WIP!$A$1:$K$1478,11,0),"-")</f>
        <v>461.6071429</v>
      </c>
      <c r="AC53" s="198" t="str">
        <f>IFERROR(VLOOKUP(E53,WIP!$A$1:$K$1478,7,0),"-")</f>
        <v>Min 2000gl</v>
      </c>
      <c r="AD53" s="172">
        <f t="shared" si="40"/>
        <v>0</v>
      </c>
      <c r="AE53" s="172">
        <f t="shared" si="10"/>
        <v>0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3.751803752</v>
      </c>
      <c r="R54" s="131"/>
      <c r="S54" s="131"/>
      <c r="T54" s="131"/>
      <c r="U54" s="241">
        <f t="shared" si="46"/>
        <v>23.0036075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20.24819625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46058.0</v>
      </c>
      <c r="J1" s="124"/>
      <c r="K1" s="125"/>
      <c r="L1" s="125"/>
      <c r="M1" s="126"/>
      <c r="N1" s="127"/>
      <c r="O1" s="126"/>
      <c r="P1" s="127"/>
      <c r="Q1" s="126" t="str">
        <f>R1</f>
        <v>#VALUE!</v>
      </c>
      <c r="R1" s="324" t="str">
        <f>SUM(Q14+Q23+Q32+Q38+Q48+Q54+Q61)</f>
        <v>#VALUE!</v>
      </c>
      <c r="S1" s="130" t="str">
        <f>IF(R1&gt;12,"Schedule Full")</f>
        <v>#VALUE!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46057</v>
      </c>
      <c r="AE1" s="132"/>
      <c r="AF1" s="133"/>
      <c r="AG1" s="134">
        <f>I1</f>
        <v>46058</v>
      </c>
      <c r="AH1" s="135"/>
      <c r="AI1" s="136" t="str">
        <f>SUM(AD4,AG4)</f>
        <v>#VALUE!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 t="str">
        <f>AD4/4</f>
        <v>#VALUE!</v>
      </c>
      <c r="AE3" s="160">
        <f>AE4/5</f>
        <v>0</v>
      </c>
      <c r="AF3" s="161"/>
      <c r="AG3" s="159" t="str">
        <f>AG4/4</f>
        <v>#VALUE!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 t="str">
        <f t="shared" ref="AD4:AE4" si="1">SUM(AD7:AD63)</f>
        <v>#VALUE!</v>
      </c>
      <c r="AE4" s="172">
        <f t="shared" si="1"/>
        <v>0</v>
      </c>
      <c r="AF4" s="135"/>
      <c r="AG4" s="171" t="str">
        <f t="shared" ref="AG4:AH4" si="2">SUM(AG7:AG63)</f>
        <v>#VALUE!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 t="s">
        <v>3903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 t="str">
        <f t="shared" ref="Q51:Q53" si="45">if(O51&gt;0,D51/O51*6.5,0)</f>
        <v>#VALUE!</v>
      </c>
      <c r="R51" s="131"/>
      <c r="S51" s="131"/>
      <c r="T51" s="131"/>
      <c r="U51" s="241" t="str">
        <f>IF(Q51=0,14,SUM(5)+SUM(Q51))</f>
        <v>#VALUE!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 t="str">
        <f t="shared" si="40"/>
        <v>#VALUE!</v>
      </c>
      <c r="AE51" s="172" t="str">
        <f t="shared" si="10"/>
        <v>-</v>
      </c>
      <c r="AF51" s="145"/>
      <c r="AG51" s="172" t="str">
        <f t="shared" si="11"/>
        <v>#VALUE!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 t="str">
        <f t="shared" ref="U52:U54" si="46">SUM(0.5,Q52)+SUM(U51)</f>
        <v>#VALUE!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#VALUE!</v>
      </c>
      <c r="AE52" s="172" t="str">
        <f t="shared" si="10"/>
        <v>-</v>
      </c>
      <c r="AF52" s="145"/>
      <c r="AG52" s="172" t="str">
        <f t="shared" si="11"/>
        <v>#VALUE!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 t="str">
        <f t="shared" si="46"/>
        <v>#VALUE!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#VALUE!</v>
      </c>
      <c r="AE53" s="172" t="str">
        <f t="shared" si="10"/>
        <v>-</v>
      </c>
      <c r="AF53" s="145"/>
      <c r="AG53" s="172" t="str">
        <f t="shared" si="11"/>
        <v>#VALUE!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325" t="str">
        <f>SUM(Q51:Q53)</f>
        <v>#VALUE!</v>
      </c>
      <c r="R54" s="131"/>
      <c r="S54" s="131"/>
      <c r="T54" s="131"/>
      <c r="U54" s="241" t="str">
        <f t="shared" si="46"/>
        <v>#VALUE!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>#VALUE!</v>
      </c>
      <c r="AE54" s="172" t="str">
        <f t="shared" si="10"/>
        <v>-</v>
      </c>
      <c r="AF54" s="145"/>
      <c r="AG54" s="172" t="str">
        <f t="shared" si="11"/>
        <v>#VALUE!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 t="str">
        <f>24-Q54</f>
        <v>#VALUE!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46059.0</v>
      </c>
      <c r="J1" s="124"/>
      <c r="K1" s="125"/>
      <c r="L1" s="125"/>
      <c r="M1" s="126"/>
      <c r="N1" s="127"/>
      <c r="O1" s="126"/>
      <c r="P1" s="127"/>
      <c r="Q1" s="128">
        <f>R1</f>
        <v>8.405831684</v>
      </c>
      <c r="R1" s="129">
        <f>SUM(Q14+Q23+Q32+Q38+Q48+Q54+Q61)</f>
        <v>8.405831684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46058</v>
      </c>
      <c r="AE1" s="132"/>
      <c r="AF1" s="133"/>
      <c r="AG1" s="134">
        <f>I1</f>
        <v>46059</v>
      </c>
      <c r="AH1" s="135"/>
      <c r="AI1" s="136">
        <f>SUM(AD4,AG4)</f>
        <v>3840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960</v>
      </c>
      <c r="AE3" s="160">
        <f>AE4/5</f>
        <v>2.92084853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3840</v>
      </c>
      <c r="AE4" s="172">
        <f t="shared" si="1"/>
        <v>14.60424265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JR MOISTURIZING HAND;SOAP LEMON 4/1GL CS</v>
      </c>
      <c r="C7" s="189">
        <v>197504.0</v>
      </c>
      <c r="D7" s="190">
        <v>144.0</v>
      </c>
      <c r="E7" s="191">
        <f>iferror(vlookup(C7,Source!$A$10:$O$1488,2,0),"-")</f>
        <v>197501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IN HOUSE</v>
      </c>
      <c r="H7" s="191" t="str">
        <f>iferror(vlookup(C7,Source!$A$10:$O$1488,11,0),"-")</f>
        <v>I</v>
      </c>
      <c r="I7" s="191">
        <f>iferror(vlookup(C7,Source!$A$10:$O$1488,7,0),"-")</f>
        <v>0</v>
      </c>
      <c r="J7" s="192">
        <f>IFERROR(_xlfn.FLOOR.MATH(VLOOKUP(C7, Conversion!$A$1:$G$1483,7,0)*D7*1.05,10),"-")</f>
        <v>600</v>
      </c>
      <c r="K7" s="191">
        <f t="shared" ref="K7:K12" si="4">if(G7="in house",D7*4,+if(G7="bottle label",D7*4,+if(or(G7="bottle"),G7*4,0)))</f>
        <v>576</v>
      </c>
      <c r="L7" s="191">
        <f t="shared" ref="L7:L12" si="5">if(G7="box label",D7,+IF(or(G7="in house"),D7,+if(or(G7="special"),D7,0)))</f>
        <v>144</v>
      </c>
      <c r="M7" s="191" t="str">
        <f>iferror(vlookup(C7,Source!$A$10:$O$1488,14,0),"-")</f>
        <v/>
      </c>
      <c r="N7" s="191" t="str">
        <f>iferror(vlookup(C7,Source!$A$10:$O$1488,15,0),"-")</f>
        <v/>
      </c>
      <c r="O7" s="193">
        <f>iferror(vlookup(C7,Source!$A$10:$O$1488,5,0),0)</f>
        <v>1352</v>
      </c>
      <c r="P7" s="194">
        <f t="shared" ref="P7:P12" si="6">if(O7&gt;1,O7/7.67,"-")</f>
        <v>176.2711864</v>
      </c>
      <c r="Q7" s="195">
        <f t="shared" ref="Q7:Q12" si="7">if(O7&gt;0,D7/O7*7.67,0)</f>
        <v>0.8169230769</v>
      </c>
      <c r="R7" s="131"/>
      <c r="S7" s="131"/>
      <c r="T7" s="131"/>
      <c r="U7" s="196">
        <f>IF(Q7=0,14,SUM(5)+SUM(Q7))</f>
        <v>5.816923077</v>
      </c>
      <c r="V7" s="197" t="str">
        <f>IFERROR(VLOOKUP(E7,WIP!$A$1:$S$1478,6,0),"-")</f>
        <v>Liq Hnd Soap</v>
      </c>
      <c r="W7" s="197" t="str">
        <f>IFERROR(VLOOKUP(E7,WIP!$A$1:$M$1478,12,0),"-")</f>
        <v>Yellow</v>
      </c>
      <c r="X7" s="197" t="str">
        <f>IFERROR(VLOOKUP(E7,WIP!$A$1:$M$1478,13,0),"-")</f>
        <v>Lemon</v>
      </c>
      <c r="Y7" s="197">
        <f t="shared" ref="Y7:Y60" si="8">E7</f>
        <v>197501</v>
      </c>
      <c r="Z7" s="197" t="str">
        <f>IFERROR(VLOOKUP(E7,WIP!$A$1:$K$1478,2,0),"-")</f>
        <v>SF IRIS LEMON LTN HS. BULK</v>
      </c>
      <c r="AA7" s="197">
        <f>IFERROR(VLOOKUP(C7,Pack!$A$5:$G$1997,3,FALSE),"-")</f>
        <v>9919</v>
      </c>
      <c r="AB7" s="197">
        <f>IFERROR(VLOOKUP(E7,WIP!$A$1:$K$1478,11,0),"-")</f>
        <v>1397.058824</v>
      </c>
      <c r="AC7" s="198" t="str">
        <f>IFERROR(VLOOKUP(E7,WIP!$A$1:$K$1478,7,0),"-")</f>
        <v>Base Needed</v>
      </c>
      <c r="AD7" s="172">
        <f t="shared" ref="AD7:AD22" si="9">IF(U7&lt;13,J7,0)</f>
        <v>600</v>
      </c>
      <c r="AE7" s="172">
        <f t="shared" ref="AE7:AE61" si="10">IFERROR(AD7/AB7,"-")</f>
        <v>0.4294736841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SUPER DEODORIZER 4/1;</v>
      </c>
      <c r="C8" s="200">
        <v>154404.0</v>
      </c>
      <c r="D8" s="201">
        <v>192.0</v>
      </c>
      <c r="E8" s="191">
        <f>iferror(vlookup(C8,Source!$A$10:$O$1488,2,0),"-")</f>
        <v>154401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>
        <f>iferror(vlookup(C8,Source!$A$10:$O$1488,7,0),"-")</f>
        <v>0</v>
      </c>
      <c r="J8" s="192">
        <f>IFERROR(_xlfn.FLOOR.MATH(VLOOKUP(C8, Conversion!$A$1:$G$1483,7,0)*D8*1.05,10),"-")</f>
        <v>800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712405</v>
      </c>
      <c r="N8" s="191">
        <f>iferror(vlookup(C8,Source!$A$10:$O$1488,15,0),"-")</f>
        <v>714105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7.405831684</v>
      </c>
      <c r="V8" s="197" t="str">
        <f>IFERROR(VLOOKUP(E8,WIP!$A$1:$S$1478,6,0),"-")</f>
        <v>Deodorant</v>
      </c>
      <c r="W8" s="197" t="str">
        <f>IFERROR(VLOOKUP(E8,WIP!$A$1:$M$1478,12,0),"-")</f>
        <v>Light Yellow</v>
      </c>
      <c r="X8" s="197" t="str">
        <f>IFERROR(VLOOKUP(E8,WIP!$A$1:$M$1478,13,0),"-")</f>
        <v>Floral</v>
      </c>
      <c r="Y8" s="197">
        <f t="shared" si="8"/>
        <v>154401</v>
      </c>
      <c r="Z8" s="197" t="str">
        <f>IFERROR(VLOOKUP(E8,WIP!$A$1:$K$1478,2,0),"-")</f>
        <v>SUPER DEODORANT</v>
      </c>
      <c r="AA8" s="197">
        <f>IFERROR(VLOOKUP(C8,Pack!$A$5:$G$1997,3,FALSE),"-")</f>
        <v>9919</v>
      </c>
      <c r="AB8" s="197">
        <f>IFERROR(VLOOKUP(E8,WIP!$A$1:$K$1478,11,0),"-")</f>
        <v>90</v>
      </c>
      <c r="AC8" s="198" t="str">
        <f>IFERROR(VLOOKUP(E8,WIP!$A$1:$K$1478,7,0),"-")</f>
        <v>-</v>
      </c>
      <c r="AD8" s="172">
        <f t="shared" si="9"/>
        <v>800</v>
      </c>
      <c r="AE8" s="172">
        <f t="shared" si="10"/>
        <v>8.888888889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7.905831684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8.405831684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8.905831684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9.405831684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9.905831684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1.905831684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22.09416832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46059.0</v>
      </c>
      <c r="J1" s="124"/>
      <c r="K1" s="125"/>
      <c r="L1" s="125"/>
      <c r="M1" s="126"/>
      <c r="N1" s="127"/>
      <c r="O1" s="126"/>
      <c r="P1" s="127"/>
      <c r="Q1" s="128">
        <f>R1</f>
        <v>7.099504132</v>
      </c>
      <c r="R1" s="129">
        <f>SUM(Q14+Q23+Q32+Q38+Q48+Q54+Q61)</f>
        <v>7.099504132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46058</v>
      </c>
      <c r="AE1" s="132"/>
      <c r="AF1" s="133"/>
      <c r="AG1" s="134">
        <f>I1</f>
        <v>46059</v>
      </c>
      <c r="AH1" s="135"/>
      <c r="AI1" s="136">
        <f>SUM(AD4,AG4)</f>
        <v>4230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1057.5</v>
      </c>
      <c r="AE3" s="160">
        <f>AE4/5</f>
        <v>0.5571025398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4230</v>
      </c>
      <c r="AE4" s="172">
        <f t="shared" si="1"/>
        <v>2.785512699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COSTCO PINK HAND SOAP</v>
      </c>
      <c r="C7" s="189">
        <v>105302.0</v>
      </c>
      <c r="D7" s="190">
        <v>2016.0</v>
      </c>
      <c r="E7" s="191">
        <f>iferror(vlookup(C7,Source!$A$10:$O$1488,2,0),"-")</f>
        <v>182401</v>
      </c>
      <c r="F7" s="191" t="str">
        <f>iferror(vlookup(C7,Source!$A$10:$O$1488,12,0),"-")</f>
        <v>COSTCO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/>
      </c>
      <c r="I7" s="191" t="str">
        <f>iferror(vlookup(C7,Source!$A$10:$O$1488,7,0),"-")</f>
        <v/>
      </c>
      <c r="J7" s="192">
        <f>IFERROR(_xlfn.FLOOR.MATH(VLOOKUP(C7, Conversion!$A$1:$G$1483,7,0)*D7*1.05,10),"-")</f>
        <v>4230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200222</v>
      </c>
      <c r="N7" s="191" t="str">
        <f>iferror(vlookup(C7,Source!$A$10:$O$1488,15,0),"-")</f>
        <v>PALLET TAG</v>
      </c>
      <c r="O7" s="193">
        <f>iferror(vlookup(C7,Source!$A$10:$O$1488,5,0),0)</f>
        <v>2178</v>
      </c>
      <c r="P7" s="194">
        <f t="shared" ref="P7:P12" si="6">if(O7&gt;1,O7/7.67,"-")</f>
        <v>283.9634941</v>
      </c>
      <c r="Q7" s="195">
        <f t="shared" ref="Q7:Q12" si="7">if(O7&gt;0,D7/O7*7.67,0)</f>
        <v>7.099504132</v>
      </c>
      <c r="R7" s="131"/>
      <c r="S7" s="131"/>
      <c r="T7" s="131"/>
      <c r="U7" s="196">
        <f>IF(Q7=0,14,SUM(5)+SUM(Q7))</f>
        <v>12.09950413</v>
      </c>
      <c r="V7" s="197" t="str">
        <f>IFERROR(VLOOKUP(E7,WIP!$A$1:$S$1478,6,0),"-")</f>
        <v>Liq Hnd Soap</v>
      </c>
      <c r="W7" s="197" t="str">
        <f>IFERROR(VLOOKUP(E7,WIP!$A$1:$M$1478,12,0),"-")</f>
        <v>Pink</v>
      </c>
      <c r="X7" s="197" t="str">
        <f>IFERROR(VLOOKUP(E7,WIP!$A$1:$M$1478,13,0),"-")</f>
        <v>Almond</v>
      </c>
      <c r="Y7" s="197">
        <f t="shared" ref="Y7:Y60" si="8">E7</f>
        <v>182401</v>
      </c>
      <c r="Z7" s="197" t="str">
        <f>IFERROR(VLOOKUP(E7,WIP!$A$1:$K$1478,2,0),"-")</f>
        <v>JUST RIGHT PINK HAND SOAP</v>
      </c>
      <c r="AA7" s="197" t="str">
        <f>IFERROR(VLOOKUP(C7,Pack!$A$5:$G$1997,3,FALSE),"-")</f>
        <v>9888N</v>
      </c>
      <c r="AB7" s="197">
        <f>IFERROR(VLOOKUP(E7,WIP!$A$1:$K$1478,11,0),"-")</f>
        <v>1518.571429</v>
      </c>
      <c r="AC7" s="198" t="str">
        <f>IFERROR(VLOOKUP(E7,WIP!$A$1:$K$1478,7,0),"-")</f>
        <v>Base Needed</v>
      </c>
      <c r="AD7" s="172">
        <f t="shared" ref="AD7:AD22" si="9">IF(U7&lt;13,J7,0)</f>
        <v>4230</v>
      </c>
      <c r="AE7" s="172">
        <f t="shared" ref="AE7:AE61" si="10">IFERROR(AD7/AB7,"-")</f>
        <v>2.785512699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12.59950413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13.09950413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13.59950413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14.09950413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14.59950413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15.09950413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7.099504132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16.90049587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46062.0</v>
      </c>
      <c r="J1" s="124"/>
      <c r="K1" s="125"/>
      <c r="L1" s="125"/>
      <c r="M1" s="126"/>
      <c r="N1" s="127"/>
      <c r="O1" s="126"/>
      <c r="P1" s="127"/>
      <c r="Q1" s="128">
        <f>R1</f>
        <v>9.446666667</v>
      </c>
      <c r="R1" s="129">
        <f>SUM(Q14+Q23+Q32+Q38+Q48+Q54+Q61)</f>
        <v>9.446666667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46061</v>
      </c>
      <c r="AE1" s="132"/>
      <c r="AF1" s="133"/>
      <c r="AG1" s="134">
        <f>I1</f>
        <v>46062</v>
      </c>
      <c r="AH1" s="135"/>
      <c r="AI1" s="136">
        <f>SUM(AD4,AG4)</f>
        <v>2590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392.5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1570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AMAZON BASICS GLASS CLNR 32OZ 2PK/CS</v>
      </c>
      <c r="C26" s="204" t="s">
        <v>73</v>
      </c>
      <c r="D26" s="245">
        <v>3000.0</v>
      </c>
      <c r="E26" s="242">
        <f>iferror(vlookup(C26,Source!$A$10:$O$1488,2,0),"-")</f>
        <v>106101</v>
      </c>
      <c r="F26" s="242" t="str">
        <f>iferror(vlookup(C26,Source!$A$10:$O$1488,12,0),"-")</f>
        <v>AMAZON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1570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200331</v>
      </c>
      <c r="N26" s="191" t="str">
        <f>iferror(vlookup(C26,Source!$A$10:$O$1488,15,0),"-")</f>
        <v/>
      </c>
      <c r="O26" s="193">
        <f>iferror(vlookup(C26,Source!$A$10:$O$1488,5,0),0)</f>
        <v>3000</v>
      </c>
      <c r="P26" s="194">
        <f t="shared" ref="P26:P30" si="24">if(O26&gt;1,O26/6.5,"-")</f>
        <v>461.5384615</v>
      </c>
      <c r="Q26" s="195">
        <f t="shared" ref="Q26:Q30" si="25">if(O26&gt;0,D26/O26*6.5,0)</f>
        <v>6.5</v>
      </c>
      <c r="R26" s="131"/>
      <c r="S26" s="131"/>
      <c r="T26" s="131"/>
      <c r="U26" s="241">
        <f t="shared" ref="U26:U31" si="26">SUM(0.5,Q26)+SUM(U25)</f>
        <v>21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>
        <f t="shared" si="8"/>
        <v>106101</v>
      </c>
      <c r="Z26" s="197" t="str">
        <f>IFERROR(VLOOKUP(E26,WIP!$A$1:$K$1478,2,0),"-")</f>
        <v>-</v>
      </c>
      <c r="AA26" s="197" t="str">
        <f>IFERROR(VLOOKUP(C26,Pack!$A$5:$G$1997,3,FALSE),"-")</f>
        <v/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>
        <f t="shared" si="11"/>
        <v>1570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189"/>
      <c r="D27" s="297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21.5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22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22.5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23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23.5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6.5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17.5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46062.0</v>
      </c>
      <c r="J1" s="124"/>
      <c r="K1" s="125"/>
      <c r="L1" s="125"/>
      <c r="M1" s="126"/>
      <c r="N1" s="127"/>
      <c r="O1" s="126"/>
      <c r="P1" s="127"/>
      <c r="Q1" s="128">
        <f>R1</f>
        <v>5.733346479</v>
      </c>
      <c r="R1" s="129">
        <f>SUM(Q14+Q23+Q32+Q38+Q48+Q54+Q61)</f>
        <v>5.733346479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46061</v>
      </c>
      <c r="AE1" s="132"/>
      <c r="AF1" s="133"/>
      <c r="AG1" s="134">
        <f>I1</f>
        <v>46062</v>
      </c>
      <c r="AH1" s="135"/>
      <c r="AI1" s="136">
        <f>SUM(AD4,AG4)</f>
        <v>2210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552.5</v>
      </c>
      <c r="AE3" s="160">
        <f>AE4/5</f>
        <v>1.534434783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2210</v>
      </c>
      <c r="AE4" s="172">
        <f t="shared" si="1"/>
        <v>7.672173913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CARPET LANE SPOT RMV;CASE</v>
      </c>
      <c r="C17" s="233">
        <v>153004.0</v>
      </c>
      <c r="D17" s="234">
        <v>48.0</v>
      </c>
      <c r="E17" s="235">
        <f>iferror(vlookup(C17,Source!$A$10:$O$1488,2,0),"-")</f>
        <v>153001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SPECIAL</v>
      </c>
      <c r="H17" s="237" t="str">
        <f>iferror(vlookup(C17,Source!$A$10:$O$1488,11,0),"-")</f>
        <v>S</v>
      </c>
      <c r="I17" s="237" t="str">
        <f>iferror(vlookup(C17,Source!$A$10:$O$1488,7,0),"-")</f>
        <v>LIMITED Q.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48</v>
      </c>
      <c r="M17" s="237">
        <f>iferror(vlookup(C17,Source!$A$10:$O$1488,14,0),"-")</f>
        <v>712307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Carpet Care</v>
      </c>
      <c r="W17" s="197" t="str">
        <f>IFERROR(VLOOKUP(E17,WIP!$A$1:$M$1478,12,0),"-")</f>
        <v>Clear</v>
      </c>
      <c r="X17" s="197" t="str">
        <f>IFERROR(VLOOKUP(E17,WIP!$A$1:$M$1478,13,0),"-")</f>
        <v>No Fragrance</v>
      </c>
      <c r="Y17" s="197">
        <f t="shared" si="8"/>
        <v>153001</v>
      </c>
      <c r="Z17" s="197" t="str">
        <f>IFERROR(VLOOKUP(E17,WIP!$A$1:$K$1478,2,0),"-")</f>
        <v>CARPET LANE CLNR</v>
      </c>
      <c r="AA17" s="197" t="str">
        <f>IFERROR(VLOOKUP(C17,Pack!$A$5:$G$1997,3,FALSE),"-")</f>
        <v>9919-LQ</v>
      </c>
      <c r="AB17" s="197">
        <f>IFERROR(VLOOKUP(E17,WIP!$A$1:$K$1478,11,0),"-")</f>
        <v>54.76190476</v>
      </c>
      <c r="AC17" s="198" t="str">
        <f>IFERROR(VLOOKUP(E17,WIP!$A$1:$K$1478,7,0),"-")</f>
        <v>-</v>
      </c>
      <c r="AD17" s="172">
        <f t="shared" si="9"/>
        <v>200</v>
      </c>
      <c r="AE17" s="172">
        <f t="shared" si="10"/>
        <v>3.652173913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5.730700976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6.230700976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6.730700976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7.230700976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7.730700976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0.230700976</v>
      </c>
      <c r="R23" s="131"/>
      <c r="S23" s="131"/>
      <c r="T23" s="131"/>
      <c r="U23" s="241">
        <f t="shared" si="19"/>
        <v>8.461401952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23.76929902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AMAZON BASICS OXY FRESH;CARPET 64 OZ 6/CS</v>
      </c>
      <c r="C41" s="258" t="s">
        <v>56</v>
      </c>
      <c r="D41" s="259">
        <v>640.0</v>
      </c>
      <c r="E41" s="235">
        <f>iferror(vlookup(C41,Source!$A$10:$O$1488,2,0),"-")</f>
        <v>104601</v>
      </c>
      <c r="F41" s="235" t="str">
        <f>iferror(vlookup(C41,Source!$A$10:$O$1488,12,0),"-")</f>
        <v>AMAZON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 t="str">
        <f>iferror(vlookup(C41,Source!$A$10:$O$1488,7,0),"-")</f>
        <v/>
      </c>
      <c r="J41" s="192">
        <f>IFERROR(_xlfn.FLOOR.MATH(VLOOKUP(C41, Conversion!$A$1:$G$1483,7,0)*D41*1.05,10),"-")</f>
        <v>2010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640</v>
      </c>
      <c r="M41" s="237">
        <f>iferror(vlookup(C41,Source!$A$10:$O$1488,14,0),"-")</f>
        <v>200321</v>
      </c>
      <c r="N41" s="239" t="str">
        <f>iferror(vlookup(C41,Source!$A$10:$O$1488,15,0),"-")</f>
        <v/>
      </c>
      <c r="O41" s="193">
        <f>iferror(vlookup(C41,Source!$A$10:$O$1488,5,0),0)</f>
        <v>756</v>
      </c>
      <c r="P41" s="194">
        <f t="shared" ref="P41:P47" si="37">if(O41&gt;1,O41/6.5,"-")</f>
        <v>116.3076923</v>
      </c>
      <c r="Q41" s="240">
        <f t="shared" ref="Q41:Q47" si="38">if(O41&gt;0,D41/O41*6.5,0)</f>
        <v>5.502645503</v>
      </c>
      <c r="R41" s="131"/>
      <c r="S41" s="131"/>
      <c r="T41" s="131"/>
      <c r="U41" s="241">
        <f>IF(Q41=0,14,SUM(5)+SUM(Q41))</f>
        <v>10.5026455</v>
      </c>
      <c r="V41" s="197" t="str">
        <f>IFERROR(VLOOKUP(E41,WIP!$A$1:$S$1478,6,0),"-")</f>
        <v>Carpet Care</v>
      </c>
      <c r="W41" s="197" t="str">
        <f>IFERROR(VLOOKUP(E41,WIP!$A$1:$M$1478,12,0),"-")</f>
        <v>Clear</v>
      </c>
      <c r="X41" s="197" t="str">
        <f>IFERROR(VLOOKUP(E41,WIP!$A$1:$M$1478,13,0),"-")</f>
        <v>No Fragrance</v>
      </c>
      <c r="Y41" s="197">
        <f t="shared" si="8"/>
        <v>104601</v>
      </c>
      <c r="Z41" s="197" t="str">
        <f>IFERROR(VLOOKUP(E41,WIP!$A$1:$K$1478,2,0),"-")</f>
        <v>AMAZON BASICS OXY FRESH SCENT CARPET CLEANER</v>
      </c>
      <c r="AA41" s="197" t="str">
        <f>IFERROR(VLOOKUP(C41,Pack!$A$5:$G$1997,3,FALSE),"-")</f>
        <v>-</v>
      </c>
      <c r="AB41" s="197">
        <f>IFERROR(VLOOKUP(E41,WIP!$A$1:$K$1478,11,0),"-")</f>
        <v>500</v>
      </c>
      <c r="AC41" s="198" t="str">
        <f>IFERROR(VLOOKUP(E41,WIP!$A$1:$K$1478,7,0),"-")</f>
        <v>Tank 72 or 74</v>
      </c>
      <c r="AD41" s="172">
        <f t="shared" si="27"/>
        <v>2010</v>
      </c>
      <c r="AE41" s="172">
        <f t="shared" si="10"/>
        <v>4.02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11.0026455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11.5026455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12.0026455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12.5026455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13.0026455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13.5026455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5.502645503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18.4973545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46063.0</v>
      </c>
      <c r="J1" s="124"/>
      <c r="K1" s="125"/>
      <c r="L1" s="125"/>
      <c r="M1" s="126"/>
      <c r="N1" s="127"/>
      <c r="O1" s="126"/>
      <c r="P1" s="127"/>
      <c r="Q1" s="128">
        <f>R1</f>
        <v>6.953523164</v>
      </c>
      <c r="R1" s="129">
        <f>SUM(Q14+Q23+Q32+Q38+Q48+Q54+Q61)</f>
        <v>6.953523164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46062</v>
      </c>
      <c r="AE1" s="132"/>
      <c r="AF1" s="133"/>
      <c r="AG1" s="134">
        <f>I1</f>
        <v>46063</v>
      </c>
      <c r="AH1" s="135"/>
      <c r="AI1" s="136">
        <f>SUM(AD4,AG4)</f>
        <v>2170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355</v>
      </c>
      <c r="AE3" s="160">
        <f>AE4/5</f>
        <v>0.7191619587</v>
      </c>
      <c r="AF3" s="161"/>
      <c r="AG3" s="159">
        <f>AG4/4</f>
        <v>187.5</v>
      </c>
      <c r="AH3" s="160">
        <f>AH4/5</f>
        <v>0.4860335195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1420</v>
      </c>
      <c r="AE4" s="172">
        <f t="shared" si="1"/>
        <v>3.595809793</v>
      </c>
      <c r="AF4" s="135"/>
      <c r="AG4" s="171">
        <f t="shared" ref="AG4:AH4" si="2">SUM(AG7:AG63)</f>
        <v>750</v>
      </c>
      <c r="AH4" s="160">
        <f t="shared" si="2"/>
        <v>2.430167597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SHIMMER CONC;RSTRM/MLTPR CL4/1 enviro</v>
      </c>
      <c r="C17" s="326">
        <v>143204.0</v>
      </c>
      <c r="D17" s="327">
        <v>96.0</v>
      </c>
      <c r="E17" s="235">
        <f>iferror(vlookup(C17,Source!$A$10:$O$1488,2,0),"-")</f>
        <v>143201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BOX LABEL</v>
      </c>
      <c r="H17" s="237" t="str">
        <f>iferror(vlookup(C17,Source!$A$10:$O$1488,11,0),"-")</f>
        <v>B</v>
      </c>
      <c r="I17" s="237">
        <f>iferror(vlookup(C17,Source!$A$10:$O$1488,7,0),"-")</f>
        <v>0</v>
      </c>
      <c r="J17" s="192">
        <f>IFERROR(_xlfn.FLOOR.MATH(VLOOKUP(C17, Conversion!$A$1:$G$1483,7,0)*D17*1.05,10),"-")</f>
        <v>400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96</v>
      </c>
      <c r="M17" s="237">
        <f>iferror(vlookup(C17,Source!$A$10:$O$1488,14,0),"-")</f>
        <v>712403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0.4614019521</v>
      </c>
      <c r="R17" s="131"/>
      <c r="S17" s="131"/>
      <c r="T17" s="131"/>
      <c r="U17" s="241">
        <f>IF(Q17=0,14,SUM(5)+SUM(Q17))</f>
        <v>5.461401952</v>
      </c>
      <c r="V17" s="197" t="str">
        <f>IFERROR(VLOOKUP(E17,WIP!$A$1:$S$1478,6,0),"-")</f>
        <v>RR Cleaner</v>
      </c>
      <c r="W17" s="197" t="str">
        <f>IFERROR(VLOOKUP(E17,WIP!$A$1:$M$1478,12,0),"-")</f>
        <v>Clear</v>
      </c>
      <c r="X17" s="197" t="str">
        <f>IFERROR(VLOOKUP(E17,WIP!$A$1:$M$1478,13,0),"-")</f>
        <v>Floral</v>
      </c>
      <c r="Y17" s="197">
        <f t="shared" si="8"/>
        <v>143201</v>
      </c>
      <c r="Z17" s="197" t="str">
        <f>IFERROR(VLOOKUP(E17,WIP!$A$1:$K$1478,2,0),"-")</f>
        <v>SHIMMER</v>
      </c>
      <c r="AA17" s="197">
        <f>IFERROR(VLOOKUP(C17,Pack!$A$5:$G$1997,3,FALSE),"-")</f>
        <v>9919</v>
      </c>
      <c r="AB17" s="197">
        <f>IFERROR(VLOOKUP(E17,WIP!$A$1:$K$1478,11,0),"-")</f>
        <v>288.5714286</v>
      </c>
      <c r="AC17" s="198" t="str">
        <f>IFERROR(VLOOKUP(E17,WIP!$A$1:$K$1478,7,0),"-")</f>
        <v>Tank 72 or 74</v>
      </c>
      <c r="AD17" s="172">
        <f t="shared" si="9"/>
        <v>400</v>
      </c>
      <c r="AE17" s="172">
        <f t="shared" si="10"/>
        <v>1.386138614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5.961401952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6.461401952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6.961401952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7.461401952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7.961401952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0.4614019521</v>
      </c>
      <c r="R23" s="131"/>
      <c r="S23" s="131"/>
      <c r="T23" s="131"/>
      <c r="U23" s="241">
        <f t="shared" si="19"/>
        <v>8.922803904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23.53859805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JUST RIGHT ALL PURPOSE;CLEANER 12/1QT CS</v>
      </c>
      <c r="C26" s="204" t="s">
        <v>1062</v>
      </c>
      <c r="D26" s="245">
        <v>96.0</v>
      </c>
      <c r="E26" s="242">
        <f>iferror(vlookup(C26,Source!$A$10:$O$1488,2,0),"-")</f>
        <v>115201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BOX LABEL</v>
      </c>
      <c r="H26" s="191" t="str">
        <f>iferror(vlookup(C26,Source!$A$10:$O$1488,11,0),"-")</f>
        <v>B</v>
      </c>
      <c r="I26" s="191">
        <f>iferror(vlookup(C26,Source!$A$10:$O$1488,7,0),"-")</f>
        <v>0</v>
      </c>
      <c r="J26" s="192">
        <f>IFERROR(_xlfn.FLOOR.MATH(VLOOKUP(C26, Conversion!$A$1:$G$1483,7,0)*D26*1.05,10),"-")</f>
        <v>300</v>
      </c>
      <c r="K26" s="191">
        <f t="shared" ref="K26:K30" si="22">if(G26="in house",D26*4,+if(G26="bottle label",D26*4,+if(or(G26="bottle"),G26*4,0)))</f>
        <v>0</v>
      </c>
      <c r="L26" s="243">
        <f t="shared" ref="L26:L30" si="23">if(G26="box label",D26,+IF(or(G26="in house"),D26,+if(or(G26="special"),D26,0)))</f>
        <v>96</v>
      </c>
      <c r="M26" s="191">
        <f>iferror(vlookup(C26,Source!$A$10:$O$1488,14,0),"-")</f>
        <v>715103</v>
      </c>
      <c r="N26" s="191" t="str">
        <f>iferror(vlookup(C26,Source!$A$10:$O$1488,15,0),"-")</f>
        <v/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1.418181818</v>
      </c>
      <c r="R26" s="131"/>
      <c r="S26" s="131"/>
      <c r="T26" s="131"/>
      <c r="U26" s="241">
        <f t="shared" ref="U26:U31" si="26">SUM(0.5,Q26)+SUM(U25)</f>
        <v>15.91818182</v>
      </c>
      <c r="V26" s="197" t="str">
        <f>IFERROR(VLOOKUP(E26,WIP!$A$1:$S$1478,6,0),"-")</f>
        <v>Specialty Clnr</v>
      </c>
      <c r="W26" s="197" t="str">
        <f>IFERROR(VLOOKUP(E26,WIP!$A$1:$M$1478,12,0),"-")</f>
        <v>Clear</v>
      </c>
      <c r="X26" s="197" t="str">
        <f>IFERROR(VLOOKUP(E26,WIP!$A$1:$M$1478,13,0),"-")</f>
        <v>No Fragrance</v>
      </c>
      <c r="Y26" s="197">
        <f t="shared" si="8"/>
        <v>115201</v>
      </c>
      <c r="Z26" s="197" t="str">
        <f>IFERROR(VLOOKUP(E26,WIP!$A$1:$K$1478,2,0),"-")</f>
        <v>FS ALL PURPOSE CLNR BULK</v>
      </c>
      <c r="AA26" s="197">
        <f>IFERROR(VLOOKUP(C26,Pack!$A$5:$G$1997,3,FALSE),"-")</f>
        <v>9902</v>
      </c>
      <c r="AB26" s="197">
        <f>IFERROR(VLOOKUP(E26,WIP!$A$1:$K$1478,11,0),"-")</f>
        <v>308.6206897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300</v>
      </c>
      <c r="AH26" s="172">
        <f t="shared" si="12"/>
        <v>0.972067039</v>
      </c>
      <c r="AI26" s="132"/>
      <c r="AJ26" s="132"/>
    </row>
    <row r="27">
      <c r="A27" s="199" t="s">
        <v>58</v>
      </c>
      <c r="B27" s="188" t="str">
        <f>iferror(vlookup(C27,Source!$A$10:$O$1488,3,0),"-")</f>
        <v>FIRST STREET ALL-PURPOSE;CLEANER 12/1QT CS</v>
      </c>
      <c r="C27" s="189" t="s">
        <v>1064</v>
      </c>
      <c r="D27" s="297">
        <f>48*3</f>
        <v>144</v>
      </c>
      <c r="E27" s="242">
        <f>iferror(vlookup(C27,Source!$A$10:$O$1488,2,0),"-")</f>
        <v>115201</v>
      </c>
      <c r="F27" s="242" t="str">
        <f>iferror(vlookup(C27,Source!$A$10:$O$1488,12,0),"-")</f>
        <v>SMART&amp;F</v>
      </c>
      <c r="G27" s="192" t="str">
        <f t="shared" si="21"/>
        <v>-</v>
      </c>
      <c r="H27" s="191">
        <f>iferror(vlookup(C27,Source!$A$10:$O$1488,11,0),"-")</f>
        <v>0</v>
      </c>
      <c r="I27" s="191">
        <f>iferror(vlookup(C27,Source!$A$10:$O$1488,7,0),"-")</f>
        <v>0</v>
      </c>
      <c r="J27" s="192">
        <f>IFERROR(_xlfn.FLOOR.MATH(VLOOKUP(C27, Conversion!$A$1:$G$1483,7,0)*D27*1.05,10),"-")</f>
        <v>450</v>
      </c>
      <c r="K27" s="191">
        <f t="shared" si="22"/>
        <v>0</v>
      </c>
      <c r="L27" s="191">
        <f t="shared" si="23"/>
        <v>0</v>
      </c>
      <c r="M27" s="191">
        <f>iferror(vlookup(C27,Source!$A$10:$O$1488,14,0),"-")</f>
        <v>200231</v>
      </c>
      <c r="N27" s="191">
        <f>iferror(vlookup(C27,Source!$A$10:$O$1488,15,0),"-")</f>
        <v>714604</v>
      </c>
      <c r="O27" s="193">
        <f>iferror(vlookup(C27,Source!$A$10:$O$1488,5,0),0)</f>
        <v>440</v>
      </c>
      <c r="P27" s="194">
        <f t="shared" si="24"/>
        <v>67.69230769</v>
      </c>
      <c r="Q27" s="195">
        <f t="shared" si="25"/>
        <v>2.127272727</v>
      </c>
      <c r="R27" s="131"/>
      <c r="S27" s="131"/>
      <c r="T27" s="131"/>
      <c r="U27" s="241">
        <f t="shared" si="26"/>
        <v>18.54545455</v>
      </c>
      <c r="V27" s="197" t="str">
        <f>IFERROR(VLOOKUP(E27,WIP!$A$1:$S$1478,6,0),"-")</f>
        <v>Specialty Clnr</v>
      </c>
      <c r="W27" s="197" t="str">
        <f>IFERROR(VLOOKUP(E27,WIP!$A$1:$M$1478,12,0),"-")</f>
        <v>Clear</v>
      </c>
      <c r="X27" s="197" t="str">
        <f>IFERROR(VLOOKUP(E27,WIP!$A$1:$M$1478,13,0),"-")</f>
        <v>No Fragrance</v>
      </c>
      <c r="Y27" s="197">
        <f t="shared" si="8"/>
        <v>115201</v>
      </c>
      <c r="Z27" s="197" t="str">
        <f>IFERROR(VLOOKUP(E27,WIP!$A$1:$K$1478,2,0),"-")</f>
        <v>FS ALL PURPOSE CLNR BULK</v>
      </c>
      <c r="AA27" s="197">
        <f>IFERROR(VLOOKUP(C27,Pack!$A$5:$G$1997,3,FALSE),"-")</f>
        <v>9902</v>
      </c>
      <c r="AB27" s="197">
        <f>IFERROR(VLOOKUP(E27,WIP!$A$1:$K$1478,11,0),"-")</f>
        <v>308.6206897</v>
      </c>
      <c r="AC27" s="198" t="str">
        <f>IFERROR(VLOOKUP(E27,WIP!$A$1:$K$1478,7,0),"-")</f>
        <v>-</v>
      </c>
      <c r="AD27" s="172">
        <f t="shared" si="20"/>
        <v>0</v>
      </c>
      <c r="AE27" s="172">
        <f t="shared" si="10"/>
        <v>0</v>
      </c>
      <c r="AF27" s="145"/>
      <c r="AG27" s="172">
        <f t="shared" si="11"/>
        <v>450</v>
      </c>
      <c r="AH27" s="172">
        <f t="shared" si="12"/>
        <v>1.458100558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19.04545455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19.54545455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20.04545455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20.54545455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3.545454545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20.45454545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46063.0</v>
      </c>
      <c r="J1" s="124"/>
      <c r="K1" s="125"/>
      <c r="L1" s="125"/>
      <c r="M1" s="126"/>
      <c r="N1" s="127"/>
      <c r="O1" s="126"/>
      <c r="P1" s="127"/>
      <c r="Q1" s="128">
        <f>R1</f>
        <v>9.755617996</v>
      </c>
      <c r="R1" s="129">
        <f>SUM(Q14+Q23+Q32+Q38+Q48+Q54+Q61)</f>
        <v>9.755617996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46062</v>
      </c>
      <c r="AE1" s="132"/>
      <c r="AF1" s="133"/>
      <c r="AG1" s="134">
        <f>I1</f>
        <v>46063</v>
      </c>
      <c r="AH1" s="135"/>
      <c r="AI1" s="136">
        <f>SUM(AD4,AG4)</f>
        <v>4490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1055</v>
      </c>
      <c r="AE3" s="160">
        <f>AE4/5</f>
        <v>2.079236215</v>
      </c>
      <c r="AF3" s="161"/>
      <c r="AG3" s="159">
        <f>AG4/4</f>
        <v>67.5</v>
      </c>
      <c r="AH3" s="160">
        <f>AH4/5</f>
        <v>0.6989847716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4220</v>
      </c>
      <c r="AE4" s="172">
        <f t="shared" si="1"/>
        <v>10.39618107</v>
      </c>
      <c r="AF4" s="135"/>
      <c r="AG4" s="171">
        <f t="shared" ref="AG4:AH4" si="2">SUM(AG7:AG63)</f>
        <v>270</v>
      </c>
      <c r="AH4" s="160">
        <f t="shared" si="2"/>
        <v>3.494923858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ULTRA GREEN HAND;SOAP UNSCENTED 4/1CS</v>
      </c>
      <c r="C7" s="189" t="s">
        <v>2841</v>
      </c>
      <c r="D7" s="190">
        <v>480.0</v>
      </c>
      <c r="E7" s="191">
        <f>iferror(vlookup(C7,Source!$A$10:$O$1488,2,0),"-")</f>
        <v>109504</v>
      </c>
      <c r="F7" s="191" t="str">
        <f>iferror(vlookup(C7,Source!$A$10:$O$1488,12,0),"-")</f>
        <v>CHAMPION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2010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200115</v>
      </c>
      <c r="N7" s="191">
        <f>iferror(vlookup(C7,Source!$A$10:$O$1488,15,0),"-")</f>
        <v>713102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2.722271517</v>
      </c>
      <c r="R7" s="131"/>
      <c r="S7" s="131"/>
      <c r="T7" s="131"/>
      <c r="U7" s="196">
        <f>IF(Q7=0,14,SUM(5)+SUM(Q7))</f>
        <v>7.722271517</v>
      </c>
      <c r="V7" s="197" t="str">
        <f>IFERROR(VLOOKUP(E7,WIP!$A$1:$S$1478,6,0),"-")</f>
        <v>Liq Hnd Soap</v>
      </c>
      <c r="W7" s="197" t="str">
        <f>IFERROR(VLOOKUP(E7,WIP!$A$1:$M$1478,12,0),"-")</f>
        <v>Blue</v>
      </c>
      <c r="X7" s="197" t="str">
        <f>IFERROR(VLOOKUP(E7,WIP!$A$1:$M$1478,13,0),"-")</f>
        <v>No Fragrance</v>
      </c>
      <c r="Y7" s="197">
        <f t="shared" ref="Y7:Y60" si="8">E7</f>
        <v>109504</v>
      </c>
      <c r="Z7" s="197" t="str">
        <f>IFERROR(VLOOKUP(E7,WIP!$A$1:$K$1478,2,0),"-")</f>
        <v>ULTRA GREEN (UNSCENTED) BULK</v>
      </c>
      <c r="AA7" s="197">
        <f>IFERROR(VLOOKUP(C7,Pack!$A$5:$G$1997,3,FALSE),"-")</f>
        <v>9919</v>
      </c>
      <c r="AB7" s="197">
        <f>IFERROR(VLOOKUP(E7,WIP!$A$1:$K$1478,11,0),"-")</f>
        <v>530.7142857</v>
      </c>
      <c r="AC7" s="198" t="str">
        <f>IFERROR(VLOOKUP(E7,WIP!$A$1:$K$1478,7,0),"-")</f>
        <v>Min 900gl</v>
      </c>
      <c r="AD7" s="172">
        <f t="shared" ref="AD7:AD22" si="9">IF(U7&lt;13,J7,0)</f>
        <v>2010</v>
      </c>
      <c r="AE7" s="172">
        <f t="shared" ref="AE7:AE61" si="10">IFERROR(AD7/AB7,"-")</f>
        <v>3.787348587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189"/>
      <c r="D8" s="245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8.222271517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8.722271517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9.222271517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9.722271517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10.22227152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10.72227152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2.722271517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21.27772848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REFRESH DEODORIZER;4/1GL CASE</v>
      </c>
      <c r="C17" s="233">
        <v>154804.0</v>
      </c>
      <c r="D17" s="234">
        <v>48.0</v>
      </c>
      <c r="E17" s="235">
        <f>iferror(vlookup(C17,Source!$A$10:$O$1488,2,0),"-")</f>
        <v>154801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BOX LABEL</v>
      </c>
      <c r="H17" s="237" t="str">
        <f>iferror(vlookup(C17,Source!$A$10:$O$1488,11,0),"-")</f>
        <v>B</v>
      </c>
      <c r="I17" s="237">
        <f>iferror(vlookup(C17,Source!$A$10:$O$1488,7,0),"-")</f>
        <v>0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48</v>
      </c>
      <c r="M17" s="237">
        <f>iferror(vlookup(C17,Source!$A$10:$O$1488,14,0),"-")</f>
        <v>712308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Deodorant</v>
      </c>
      <c r="W17" s="197" t="str">
        <f>IFERROR(VLOOKUP(E17,WIP!$A$1:$M$1478,12,0),"-")</f>
        <v>Blue Light</v>
      </c>
      <c r="X17" s="197" t="str">
        <f>IFERROR(VLOOKUP(E17,WIP!$A$1:$M$1478,13,0),"-")</f>
        <v>Citrus</v>
      </c>
      <c r="Y17" s="197">
        <f t="shared" si="8"/>
        <v>154801</v>
      </c>
      <c r="Z17" s="197" t="str">
        <f>IFERROR(VLOOKUP(E17,WIP!$A$1:$K$1478,2,0),"-")</f>
        <v>REFRESH DEODORANT BULK</v>
      </c>
      <c r="AA17" s="197">
        <f>IFERROR(VLOOKUP(C17,Pack!$A$5:$G$1997,3,FALSE),"-")</f>
        <v>9919</v>
      </c>
      <c r="AB17" s="197">
        <f>IFERROR(VLOOKUP(E17,WIP!$A$1:$K$1478,11,0),"-")</f>
        <v>77.25490196</v>
      </c>
      <c r="AC17" s="198" t="str">
        <f>IFERROR(VLOOKUP(E17,WIP!$A$1:$K$1478,7,0),"-")</f>
        <v>-</v>
      </c>
      <c r="AD17" s="172">
        <f t="shared" si="9"/>
        <v>200</v>
      </c>
      <c r="AE17" s="172">
        <f t="shared" si="10"/>
        <v>2.588832487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5.730700976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6.230700976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6.730700976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7.230700976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7.730700976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0.230700976</v>
      </c>
      <c r="R23" s="131"/>
      <c r="S23" s="131"/>
      <c r="T23" s="131"/>
      <c r="U23" s="241">
        <f t="shared" si="19"/>
        <v>8.461401952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23.76929902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REFRESH DEODORIZER 12/1;CASE</v>
      </c>
      <c r="C35" s="192">
        <v>154832.0</v>
      </c>
      <c r="D35" s="234">
        <v>88.0</v>
      </c>
      <c r="E35" s="242">
        <f>iferror(vlookup(C35,Source!$A$10:$O$1488,2,0),"-")</f>
        <v>154801</v>
      </c>
      <c r="F35" s="191" t="str">
        <f>iferror(vlookup(C35,Source!$A$10:$O$1488,12,0),"-")</f>
        <v>MTX</v>
      </c>
      <c r="G35" s="192" t="str">
        <f t="shared" ref="G35:G37" si="28">IF(H35="B","BOX LABEL",+IF(AND(H35="I"),"IN HOUSE",+IF(AND(H35="S"),"SPECIAL",+IF(AND(H35="BP"),"BUG FREE",+IF(AND(H35="A"),"Pre Labeled","-")))))</f>
        <v>BOX LABEL</v>
      </c>
      <c r="H35" s="191" t="str">
        <f>iferror(vlookup(C35,Source!$A$10:$O$1488,11,0),"-")</f>
        <v>B</v>
      </c>
      <c r="I35" s="191">
        <f>iferror(vlookup(C35,Source!$A$10:$O$1488,7,0),"-")</f>
        <v>0</v>
      </c>
      <c r="J35" s="192">
        <f>IFERROR(_xlfn.FLOOR.MATH(VLOOKUP(C35, Conversion!$A$1:$G$1483,7,0)*D35*1.05,10),"-")</f>
        <v>270</v>
      </c>
      <c r="K35" s="242">
        <f t="shared" ref="K35:K37" si="29">if(G35="in house",D35*4,+if(G35="bottle label",D35*4,+if(or(G35="bottle"),G35*4,0)))</f>
        <v>0</v>
      </c>
      <c r="L35" s="300">
        <f t="shared" ref="L35:L37" si="30">if(G35="box label",D35,+IF(or(G35="in house"),D35,+if(or(G35="special"),D35,0)))</f>
        <v>88</v>
      </c>
      <c r="M35" s="242">
        <f>iferror(vlookup(C35,Source!$A$10:$O$1488,14,0),"-")</f>
        <v>200132</v>
      </c>
      <c r="N35" s="242" t="str">
        <f>iferror(vlookup(C35,Source!$A$10:$O$1488,15,0),"-")</f>
        <v/>
      </c>
      <c r="O35" s="193">
        <f>iferror(vlookup(C35,Source!$A$10:$O$1488,5,0),0)</f>
        <v>440</v>
      </c>
      <c r="P35" s="194">
        <f t="shared" ref="P35:P37" si="31">if(O35&gt;1,O35/6.5,"-")</f>
        <v>67.69230769</v>
      </c>
      <c r="Q35" s="195">
        <f t="shared" ref="Q35:Q37" si="32">if(O35&gt;0,D35/O35*6.5,0)</f>
        <v>1.3</v>
      </c>
      <c r="R35" s="131"/>
      <c r="S35" s="131"/>
      <c r="T35" s="131"/>
      <c r="U35" s="241">
        <f t="shared" ref="U35:U38" si="33">SUM(0.5,Q35)+SUM(U34)</f>
        <v>15.8</v>
      </c>
      <c r="V35" s="197" t="str">
        <f>IFERROR(VLOOKUP(E35,WIP!$A$1:$S$1478,6,0),"-")</f>
        <v>Deodorant</v>
      </c>
      <c r="W35" s="197" t="str">
        <f>IFERROR(VLOOKUP(E35,WIP!$A$1:$M$1478,12,0),"-")</f>
        <v>Blue Light</v>
      </c>
      <c r="X35" s="197" t="str">
        <f>IFERROR(VLOOKUP(E35,WIP!$A$1:$M$1478,13,0),"-")</f>
        <v>Citrus</v>
      </c>
      <c r="Y35" s="197">
        <f t="shared" si="8"/>
        <v>154801</v>
      </c>
      <c r="Z35" s="197" t="str">
        <f>IFERROR(VLOOKUP(E35,WIP!$A$1:$K$1478,2,0),"-")</f>
        <v>REFRESH DEODORANT BULK</v>
      </c>
      <c r="AA35" s="197">
        <f>IFERROR(VLOOKUP(C35,Pack!$A$5:$G$1997,3,FALSE),"-")</f>
        <v>98680</v>
      </c>
      <c r="AB35" s="197">
        <f>IFERROR(VLOOKUP(E35,WIP!$A$1:$K$1478,11,0),"-")</f>
        <v>77.25490196</v>
      </c>
      <c r="AC35" s="198" t="str">
        <f>IFERROR(VLOOKUP(E35,WIP!$A$1:$K$1478,7,0),"-")</f>
        <v>-</v>
      </c>
      <c r="AD35" s="172">
        <f t="shared" si="27"/>
        <v>0</v>
      </c>
      <c r="AE35" s="172">
        <f t="shared" si="10"/>
        <v>0</v>
      </c>
      <c r="AF35" s="145"/>
      <c r="AG35" s="172">
        <f t="shared" si="11"/>
        <v>270</v>
      </c>
      <c r="AH35" s="172">
        <f t="shared" si="12"/>
        <v>3.494923858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16.3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16.8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1.3</v>
      </c>
      <c r="R38" s="131"/>
      <c r="S38" s="131"/>
      <c r="T38" s="131"/>
      <c r="U38" s="241">
        <f t="shared" si="33"/>
        <v>18.6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22.7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AMAZON BASICS OXY FRESH;CARPET 64 OZ 6/CS</v>
      </c>
      <c r="C41" s="258" t="s">
        <v>56</v>
      </c>
      <c r="D41" s="259">
        <v>640.0</v>
      </c>
      <c r="E41" s="235">
        <f>iferror(vlookup(C41,Source!$A$10:$O$1488,2,0),"-")</f>
        <v>104601</v>
      </c>
      <c r="F41" s="235" t="str">
        <f>iferror(vlookup(C41,Source!$A$10:$O$1488,12,0),"-")</f>
        <v>AMAZON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 t="str">
        <f>iferror(vlookup(C41,Source!$A$10:$O$1488,7,0),"-")</f>
        <v/>
      </c>
      <c r="J41" s="192">
        <f>IFERROR(_xlfn.FLOOR.MATH(VLOOKUP(C41, Conversion!$A$1:$G$1483,7,0)*D41*1.05,10),"-")</f>
        <v>2010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640</v>
      </c>
      <c r="M41" s="237">
        <f>iferror(vlookup(C41,Source!$A$10:$O$1488,14,0),"-")</f>
        <v>200321</v>
      </c>
      <c r="N41" s="239" t="str">
        <f>iferror(vlookup(C41,Source!$A$10:$O$1488,15,0),"-")</f>
        <v/>
      </c>
      <c r="O41" s="193">
        <f>iferror(vlookup(C41,Source!$A$10:$O$1488,5,0),0)</f>
        <v>756</v>
      </c>
      <c r="P41" s="194">
        <f t="shared" ref="P41:P47" si="37">if(O41&gt;1,O41/6.5,"-")</f>
        <v>116.3076923</v>
      </c>
      <c r="Q41" s="240">
        <f t="shared" ref="Q41:Q47" si="38">if(O41&gt;0,D41/O41*6.5,0)</f>
        <v>5.502645503</v>
      </c>
      <c r="R41" s="131"/>
      <c r="S41" s="131"/>
      <c r="T41" s="131"/>
      <c r="U41" s="241">
        <f>IF(Q41=0,14,SUM(5)+SUM(Q41))</f>
        <v>10.5026455</v>
      </c>
      <c r="V41" s="197" t="str">
        <f>IFERROR(VLOOKUP(E41,WIP!$A$1:$S$1478,6,0),"-")</f>
        <v>Carpet Care</v>
      </c>
      <c r="W41" s="197" t="str">
        <f>IFERROR(VLOOKUP(E41,WIP!$A$1:$M$1478,12,0),"-")</f>
        <v>Clear</v>
      </c>
      <c r="X41" s="197" t="str">
        <f>IFERROR(VLOOKUP(E41,WIP!$A$1:$M$1478,13,0),"-")</f>
        <v>No Fragrance</v>
      </c>
      <c r="Y41" s="197">
        <f t="shared" si="8"/>
        <v>104601</v>
      </c>
      <c r="Z41" s="197" t="str">
        <f>IFERROR(VLOOKUP(E41,WIP!$A$1:$K$1478,2,0),"-")</f>
        <v>AMAZON BASICS OXY FRESH SCENT CARPET CLEANER</v>
      </c>
      <c r="AA41" s="197" t="str">
        <f>IFERROR(VLOOKUP(C41,Pack!$A$5:$G$1997,3,FALSE),"-")</f>
        <v>-</v>
      </c>
      <c r="AB41" s="197">
        <f>IFERROR(VLOOKUP(E41,WIP!$A$1:$K$1478,11,0),"-")</f>
        <v>500</v>
      </c>
      <c r="AC41" s="198" t="str">
        <f>IFERROR(VLOOKUP(E41,WIP!$A$1:$K$1478,7,0),"-")</f>
        <v>Tank 72 or 74</v>
      </c>
      <c r="AD41" s="172">
        <f t="shared" si="27"/>
        <v>2010</v>
      </c>
      <c r="AE41" s="172">
        <f t="shared" si="10"/>
        <v>4.02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11.0026455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11.5026455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12.0026455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12.5026455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13.0026455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13.5026455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5.502645503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18.4973545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46064.0</v>
      </c>
      <c r="J1" s="124"/>
      <c r="K1" s="125"/>
      <c r="L1" s="125"/>
      <c r="M1" s="126"/>
      <c r="N1" s="127"/>
      <c r="O1" s="126"/>
      <c r="P1" s="127"/>
      <c r="Q1" s="128">
        <f>R1</f>
        <v>13.52053908</v>
      </c>
      <c r="R1" s="129">
        <f>SUM(Q14+Q23+Q32+Q38+Q48+Q54+Q61)</f>
        <v>13.52053908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46063</v>
      </c>
      <c r="AE1" s="132"/>
      <c r="AF1" s="133"/>
      <c r="AG1" s="134">
        <f>I1</f>
        <v>46064</v>
      </c>
      <c r="AH1" s="135"/>
      <c r="AI1" s="136">
        <f>SUM(AD4,AG4)</f>
        <v>4530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907.5</v>
      </c>
      <c r="AE3" s="160">
        <f>AE4/5</f>
        <v>1.688951892</v>
      </c>
      <c r="AF3" s="161"/>
      <c r="AG3" s="159">
        <f>AG4/4</f>
        <v>225</v>
      </c>
      <c r="AH3" s="160">
        <f>AH4/5</f>
        <v>0.6758448061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3630</v>
      </c>
      <c r="AE4" s="172">
        <f t="shared" si="1"/>
        <v>8.444759462</v>
      </c>
      <c r="AF4" s="135"/>
      <c r="AG4" s="171">
        <f t="shared" ref="AG4:AH4" si="2">SUM(AG7:AG63)</f>
        <v>900</v>
      </c>
      <c r="AH4" s="160">
        <f t="shared" si="2"/>
        <v>3.37922403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BUTLER DIGEST 4/1 CS ;</v>
      </c>
      <c r="C7" s="189" t="s">
        <v>2630</v>
      </c>
      <c r="D7" s="190">
        <v>144.0</v>
      </c>
      <c r="E7" s="191">
        <f>iferror(vlookup(C7,Source!$A$10:$O$1488,2,0),"-")</f>
        <v>155801</v>
      </c>
      <c r="F7" s="191" t="str">
        <f>iferror(vlookup(C7,Source!$A$10:$O$1488,12,0),"-")</f>
        <v>BUTLER</v>
      </c>
      <c r="G7" s="192" t="str">
        <f t="shared" ref="G7:G12" si="3">IF(H7="B","BOX LABEL",+IF(AND(H7="I"),"IN HOUSE",+IF(AND(H7="S"),"SPECIAL",+IF(AND(H7="BP"),"BUG FREE",+IF(AND(H7="A"),"Pre Labeled","-")))))</f>
        <v>BOX LABEL</v>
      </c>
      <c r="H7" s="191" t="str">
        <f>iferror(vlookup(C7,Source!$A$10:$O$1488,11,0),"-")</f>
        <v>B</v>
      </c>
      <c r="I7" s="191">
        <f>iferror(vlookup(C7,Source!$A$10:$O$1488,7,0),"-")</f>
        <v>0</v>
      </c>
      <c r="J7" s="192">
        <f>IFERROR(_xlfn.FLOOR.MATH(VLOOKUP(C7, Conversion!$A$1:$G$1483,7,0)*D7*1.05,10),"-")</f>
        <v>600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144</v>
      </c>
      <c r="M7" s="191">
        <f>iferror(vlookup(C7,Source!$A$10:$O$1488,14,0),"-")</f>
        <v>714503</v>
      </c>
      <c r="N7" s="191" t="str">
        <f>iferror(vlookup(C7,Source!$A$10:$O$1488,15,0),"-")</f>
        <v/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0.8166814552</v>
      </c>
      <c r="R7" s="131"/>
      <c r="S7" s="131"/>
      <c r="T7" s="131"/>
      <c r="U7" s="196">
        <f>IF(Q7=0,14,SUM(5)+SUM(Q7))</f>
        <v>5.816681455</v>
      </c>
      <c r="V7" s="197" t="str">
        <f>IFERROR(VLOOKUP(E7,WIP!$A$1:$S$1478,6,0),"-")</f>
        <v>Carpet Care</v>
      </c>
      <c r="W7" s="197" t="str">
        <f>IFERROR(VLOOKUP(E7,WIP!$A$1:$M$1478,12,0),"-")</f>
        <v>Opaque</v>
      </c>
      <c r="X7" s="197" t="str">
        <f>IFERROR(VLOOKUP(E7,WIP!$A$1:$M$1478,13,0),"-")</f>
        <v>Floral</v>
      </c>
      <c r="Y7" s="197">
        <f t="shared" ref="Y7:Y60" si="8">E7</f>
        <v>155801</v>
      </c>
      <c r="Z7" s="197" t="str">
        <f>IFERROR(VLOOKUP(E7,WIP!$A$1:$K$1478,2,0),"-")</f>
        <v>LOD ODOR DIGESTER</v>
      </c>
      <c r="AA7" s="197">
        <f>IFERROR(VLOOKUP(C7,Pack!$A$5:$G$1997,3,FALSE),"-")</f>
        <v>9919</v>
      </c>
      <c r="AB7" s="197">
        <f>IFERROR(VLOOKUP(E7,WIP!$A$1:$K$1478,11,0),"-")</f>
        <v>270.8695652</v>
      </c>
      <c r="AC7" s="198" t="str">
        <f>IFERROR(VLOOKUP(E7,WIP!$A$1:$K$1478,7,0),"-")</f>
        <v>-</v>
      </c>
      <c r="AD7" s="172">
        <f t="shared" ref="AD7:AD22" si="9">IF(U7&lt;13,J7,0)</f>
        <v>600</v>
      </c>
      <c r="AE7" s="172">
        <f t="shared" ref="AE7:AE61" si="10">IFERROR(AD7/AB7,"-")</f>
        <v>2.215088283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6.316681455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6.816681455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7.316681455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7.816681455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8.316681455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8.816681455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0.8166814552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23.18331854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JUST RIGHT ORANGE;CLEANER 12/1QT CS</v>
      </c>
      <c r="C26" s="202" t="s">
        <v>2013</v>
      </c>
      <c r="D26" s="201">
        <v>144.0</v>
      </c>
      <c r="E26" s="242">
        <f>iferror(vlookup(C26,Source!$A$10:$O$1488,2,0),"-")</f>
        <v>163001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BOX LABEL</v>
      </c>
      <c r="H26" s="191" t="str">
        <f>iferror(vlookup(C26,Source!$A$10:$O$1488,11,0),"-")</f>
        <v>B</v>
      </c>
      <c r="I26" s="191">
        <f>iferror(vlookup(C26,Source!$A$10:$O$1488,7,0),"-")</f>
        <v>0</v>
      </c>
      <c r="J26" s="192">
        <f>IFERROR(_xlfn.FLOOR.MATH(VLOOKUP(C26, Conversion!$A$1:$G$1483,7,0)*D26*1.05,10),"-")</f>
        <v>450</v>
      </c>
      <c r="K26" s="191">
        <f t="shared" ref="K26:K30" si="22">if(G26="in house",D26*4,+if(G26="bottle label",D26*4,+if(or(G26="bottle"),G26*4,0)))</f>
        <v>0</v>
      </c>
      <c r="L26" s="243">
        <f t="shared" ref="L26:L30" si="23">if(G26="box label",D26,+IF(or(G26="in house"),D26,+if(or(G26="special"),D26,0)))</f>
        <v>144</v>
      </c>
      <c r="M26" s="191">
        <f>iferror(vlookup(C26,Source!$A$10:$O$1488,14,0),"-")</f>
        <v>715103</v>
      </c>
      <c r="N26" s="191" t="str">
        <f>iferror(vlookup(C26,Source!$A$10:$O$1488,15,0),"-")</f>
        <v/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2.127272727</v>
      </c>
      <c r="R26" s="131"/>
      <c r="S26" s="131"/>
      <c r="T26" s="131"/>
      <c r="U26" s="241">
        <f t="shared" ref="U26:U31" si="26">SUM(0.5,Q26)+SUM(U25)</f>
        <v>16.62727273</v>
      </c>
      <c r="V26" s="197" t="str">
        <f>IFERROR(VLOOKUP(E26,WIP!$A$1:$S$1478,6,0),"-")</f>
        <v>Specialty Clnr</v>
      </c>
      <c r="W26" s="197" t="str">
        <f>IFERROR(VLOOKUP(E26,WIP!$A$1:$M$1478,12,0),"-")</f>
        <v>Orange</v>
      </c>
      <c r="X26" s="197" t="str">
        <f>IFERROR(VLOOKUP(E26,WIP!$A$1:$M$1478,13,0),"-")</f>
        <v>Citrus</v>
      </c>
      <c r="Y26" s="197">
        <f t="shared" si="8"/>
        <v>163001</v>
      </c>
      <c r="Z26" s="197" t="str">
        <f>IFERROR(VLOOKUP(E26,WIP!$A$1:$K$1478,2,0),"-")</f>
        <v>FS. ORANGE CLNR BULK</v>
      </c>
      <c r="AA26" s="197">
        <f>IFERROR(VLOOKUP(C26,Pack!$A$5:$G$1997,3,FALSE),"-")</f>
        <v>9902</v>
      </c>
      <c r="AB26" s="197">
        <f>IFERROR(VLOOKUP(E26,WIP!$A$1:$K$1478,11,0),"-")</f>
        <v>266.3333333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450</v>
      </c>
      <c r="AH26" s="172">
        <f t="shared" si="12"/>
        <v>1.689612015</v>
      </c>
      <c r="AI26" s="132"/>
      <c r="AJ26" s="132"/>
    </row>
    <row r="27">
      <c r="A27" s="199" t="s">
        <v>58</v>
      </c>
      <c r="B27" s="188" t="str">
        <f>iferror(vlookup(C27,Source!$A$10:$O$1488,3,0),"-")</f>
        <v>FIRST STREET ORANGE;CLEANER 12/1QT CS</v>
      </c>
      <c r="C27" s="200" t="s">
        <v>2015</v>
      </c>
      <c r="D27" s="201">
        <v>144.0</v>
      </c>
      <c r="E27" s="242">
        <f>iferror(vlookup(C27,Source!$A$10:$O$1488,2,0),"-")</f>
        <v>163001</v>
      </c>
      <c r="F27" s="242" t="str">
        <f>iferror(vlookup(C27,Source!$A$10:$O$1488,12,0),"-")</f>
        <v>SMART&amp;F</v>
      </c>
      <c r="G27" s="192" t="str">
        <f t="shared" si="21"/>
        <v>-</v>
      </c>
      <c r="H27" s="191">
        <f>iferror(vlookup(C27,Source!$A$10:$O$1488,11,0),"-")</f>
        <v>0</v>
      </c>
      <c r="I27" s="191">
        <f>iferror(vlookup(C27,Source!$A$10:$O$1488,7,0),"-")</f>
        <v>0</v>
      </c>
      <c r="J27" s="192">
        <f>IFERROR(_xlfn.FLOOR.MATH(VLOOKUP(C27, Conversion!$A$1:$G$1483,7,0)*D27*1.05,10),"-")</f>
        <v>450</v>
      </c>
      <c r="K27" s="191">
        <f t="shared" si="22"/>
        <v>0</v>
      </c>
      <c r="L27" s="191">
        <f t="shared" si="23"/>
        <v>0</v>
      </c>
      <c r="M27" s="191">
        <f>iferror(vlookup(C27,Source!$A$10:$O$1488,14,0),"-")</f>
        <v>200234</v>
      </c>
      <c r="N27" s="191">
        <f>iferror(vlookup(C27,Source!$A$10:$O$1488,15,0),"-")</f>
        <v>714606</v>
      </c>
      <c r="O27" s="193">
        <f>iferror(vlookup(C27,Source!$A$10:$O$1488,5,0),0)</f>
        <v>440</v>
      </c>
      <c r="P27" s="194">
        <f t="shared" si="24"/>
        <v>67.69230769</v>
      </c>
      <c r="Q27" s="195">
        <f t="shared" si="25"/>
        <v>2.127272727</v>
      </c>
      <c r="R27" s="131"/>
      <c r="S27" s="131"/>
      <c r="T27" s="131"/>
      <c r="U27" s="241">
        <f t="shared" si="26"/>
        <v>19.25454545</v>
      </c>
      <c r="V27" s="197" t="str">
        <f>IFERROR(VLOOKUP(E27,WIP!$A$1:$S$1478,6,0),"-")</f>
        <v>Specialty Clnr</v>
      </c>
      <c r="W27" s="197" t="str">
        <f>IFERROR(VLOOKUP(E27,WIP!$A$1:$M$1478,12,0),"-")</f>
        <v>Orange</v>
      </c>
      <c r="X27" s="197" t="str">
        <f>IFERROR(VLOOKUP(E27,WIP!$A$1:$M$1478,13,0),"-")</f>
        <v>Citrus</v>
      </c>
      <c r="Y27" s="197">
        <f t="shared" si="8"/>
        <v>163001</v>
      </c>
      <c r="Z27" s="197" t="str">
        <f>IFERROR(VLOOKUP(E27,WIP!$A$1:$K$1478,2,0),"-")</f>
        <v>FS. ORANGE CLNR BULK</v>
      </c>
      <c r="AA27" s="197">
        <f>IFERROR(VLOOKUP(C27,Pack!$A$5:$G$1997,3,FALSE),"-")</f>
        <v>9902</v>
      </c>
      <c r="AB27" s="197">
        <f>IFERROR(VLOOKUP(E27,WIP!$A$1:$K$1478,11,0),"-")</f>
        <v>266.3333333</v>
      </c>
      <c r="AC27" s="198" t="str">
        <f>IFERROR(VLOOKUP(E27,WIP!$A$1:$K$1478,7,0),"-")</f>
        <v>-</v>
      </c>
      <c r="AD27" s="172">
        <f t="shared" si="20"/>
        <v>0</v>
      </c>
      <c r="AE27" s="172">
        <f t="shared" si="10"/>
        <v>0</v>
      </c>
      <c r="AF27" s="145"/>
      <c r="AG27" s="172">
        <f t="shared" si="11"/>
        <v>450</v>
      </c>
      <c r="AH27" s="172">
        <f t="shared" si="12"/>
        <v>1.689612015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19.75454545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20.25454545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20.75454545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21.25454545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4.254545455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19.74545455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AMAZON BASICS OXY FRESH;CARPET 64 OZ 6/CS</v>
      </c>
      <c r="C41" s="258" t="s">
        <v>56</v>
      </c>
      <c r="D41" s="259">
        <v>640.0</v>
      </c>
      <c r="E41" s="235">
        <f>iferror(vlookup(C41,Source!$A$10:$O$1488,2,0),"-")</f>
        <v>104601</v>
      </c>
      <c r="F41" s="235" t="str">
        <f>iferror(vlookup(C41,Source!$A$10:$O$1488,12,0),"-")</f>
        <v>AMAZON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 t="str">
        <f>iferror(vlookup(C41,Source!$A$10:$O$1488,7,0),"-")</f>
        <v/>
      </c>
      <c r="J41" s="192">
        <f>IFERROR(_xlfn.FLOOR.MATH(VLOOKUP(C41, Conversion!$A$1:$G$1483,7,0)*D41*1.05,10),"-")</f>
        <v>2010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640</v>
      </c>
      <c r="M41" s="237">
        <f>iferror(vlookup(C41,Source!$A$10:$O$1488,14,0),"-")</f>
        <v>200321</v>
      </c>
      <c r="N41" s="239" t="str">
        <f>iferror(vlookup(C41,Source!$A$10:$O$1488,15,0),"-")</f>
        <v/>
      </c>
      <c r="O41" s="193">
        <f>iferror(vlookup(C41,Source!$A$10:$O$1488,5,0),0)</f>
        <v>756</v>
      </c>
      <c r="P41" s="194">
        <f t="shared" ref="P41:P47" si="37">if(O41&gt;1,O41/6.5,"-")</f>
        <v>116.3076923</v>
      </c>
      <c r="Q41" s="240">
        <f t="shared" ref="Q41:Q47" si="38">if(O41&gt;0,D41/O41*6.5,0)</f>
        <v>5.502645503</v>
      </c>
      <c r="R41" s="131"/>
      <c r="S41" s="131"/>
      <c r="T41" s="131"/>
      <c r="U41" s="241">
        <f>IF(Q41=0,14,SUM(5)+SUM(Q41))</f>
        <v>10.5026455</v>
      </c>
      <c r="V41" s="197" t="str">
        <f>IFERROR(VLOOKUP(E41,WIP!$A$1:$S$1478,6,0),"-")</f>
        <v>Carpet Care</v>
      </c>
      <c r="W41" s="197" t="str">
        <f>IFERROR(VLOOKUP(E41,WIP!$A$1:$M$1478,12,0),"-")</f>
        <v>Clear</v>
      </c>
      <c r="X41" s="197" t="str">
        <f>IFERROR(VLOOKUP(E41,WIP!$A$1:$M$1478,13,0),"-")</f>
        <v>No Fragrance</v>
      </c>
      <c r="Y41" s="197">
        <f t="shared" si="8"/>
        <v>104601</v>
      </c>
      <c r="Z41" s="197" t="str">
        <f>IFERROR(VLOOKUP(E41,WIP!$A$1:$K$1478,2,0),"-")</f>
        <v>AMAZON BASICS OXY FRESH SCENT CARPET CLEANER</v>
      </c>
      <c r="AA41" s="197" t="str">
        <f>IFERROR(VLOOKUP(C41,Pack!$A$5:$G$1997,3,FALSE),"-")</f>
        <v>-</v>
      </c>
      <c r="AB41" s="197">
        <f>IFERROR(VLOOKUP(E41,WIP!$A$1:$K$1478,11,0),"-")</f>
        <v>500</v>
      </c>
      <c r="AC41" s="198" t="str">
        <f>IFERROR(VLOOKUP(E41,WIP!$A$1:$K$1478,7,0),"-")</f>
        <v>Tank 72 or 74</v>
      </c>
      <c r="AD41" s="172">
        <f t="shared" si="27"/>
        <v>2010</v>
      </c>
      <c r="AE41" s="172">
        <f t="shared" si="10"/>
        <v>4.02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11.0026455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11.5026455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12.0026455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12.5026455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13.0026455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13.5026455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5.502645503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18.4973545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46064.0</v>
      </c>
      <c r="J1" s="124"/>
      <c r="K1" s="125"/>
      <c r="L1" s="125"/>
      <c r="M1" s="126"/>
      <c r="N1" s="127"/>
      <c r="O1" s="126"/>
      <c r="P1" s="127"/>
      <c r="Q1" s="128">
        <f>R1</f>
        <v>10.31968188</v>
      </c>
      <c r="R1" s="129">
        <f>SUM(Q14+Q23+Q32+Q38+Q48+Q54+Q61)</f>
        <v>10.31968188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46063</v>
      </c>
      <c r="AE1" s="132"/>
      <c r="AF1" s="133"/>
      <c r="AG1" s="134">
        <f>I1</f>
        <v>46064</v>
      </c>
      <c r="AH1" s="135"/>
      <c r="AI1" s="136">
        <f>SUM(AD4,AG4)</f>
        <v>5630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1407.5</v>
      </c>
      <c r="AE3" s="160">
        <f>AE4/5</f>
        <v>2.176079169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5630</v>
      </c>
      <c r="AE4" s="172">
        <f t="shared" si="1"/>
        <v>10.88039585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BLACK CHERRY FOAMING;SOAP 4/1C</v>
      </c>
      <c r="C7" s="189">
        <v>181104.0</v>
      </c>
      <c r="D7" s="190">
        <v>768.0</v>
      </c>
      <c r="E7" s="191">
        <f>iferror(vlookup(C7,Source!$A$10:$O$1488,2,0),"-")</f>
        <v>181101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3220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200125</v>
      </c>
      <c r="N7" s="191">
        <f>iferror(vlookup(C7,Source!$A$10:$O$1488,15,0),"-")</f>
        <v>713004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4.355634428</v>
      </c>
      <c r="R7" s="131"/>
      <c r="S7" s="131"/>
      <c r="T7" s="131"/>
      <c r="U7" s="196">
        <f>IF(Q7=0,14,SUM(5)+SUM(Q7))</f>
        <v>9.355634428</v>
      </c>
      <c r="V7" s="197" t="str">
        <f>IFERROR(VLOOKUP(E7,WIP!$A$1:$S$1478,6,0),"-")</f>
        <v>Foam Hnd Soap</v>
      </c>
      <c r="W7" s="197" t="str">
        <f>IFERROR(VLOOKUP(E7,WIP!$A$1:$M$1478,12,0),"-")</f>
        <v>Clear</v>
      </c>
      <c r="X7" s="197" t="str">
        <f>IFERROR(VLOOKUP(E7,WIP!$A$1:$M$1478,13,0),"-")</f>
        <v>Cherry</v>
      </c>
      <c r="Y7" s="197">
        <f t="shared" ref="Y7:Y60" si="8">E7</f>
        <v>181101</v>
      </c>
      <c r="Z7" s="197" t="str">
        <f>IFERROR(VLOOKUP(E7,WIP!$A$1:$K$1478,2,0),"-")</f>
        <v>BLACK CHERRY FOAM HS. BULK</v>
      </c>
      <c r="AA7" s="197">
        <f>IFERROR(VLOOKUP(C7,Pack!$A$5:$G$1997,3,FALSE),"-")</f>
        <v>9919</v>
      </c>
      <c r="AB7" s="197">
        <f>IFERROR(VLOOKUP(E7,WIP!$A$1:$K$1478,11,0),"-")</f>
        <v>573.2258065</v>
      </c>
      <c r="AC7" s="198" t="str">
        <f>IFERROR(VLOOKUP(E7,WIP!$A$1:$K$1478,7,0),"-")</f>
        <v>-</v>
      </c>
      <c r="AD7" s="172">
        <f t="shared" ref="AD7:AD22" si="9">IF(U7&lt;13,J7,0)</f>
        <v>3220</v>
      </c>
      <c r="AE7" s="172">
        <f t="shared" ref="AE7:AE61" si="10">IFERROR(AD7/AB7,"-")</f>
        <v>5.617332583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9.855634428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10.35563443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10.85563443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11.35563443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11.85563443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12.35563443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4.355634428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19.64436557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PINE GUARD DETERGENT;DISINFECTANT 4/1GL CS</v>
      </c>
      <c r="C17" s="233">
        <v>145904.0</v>
      </c>
      <c r="D17" s="234">
        <v>96.0</v>
      </c>
      <c r="E17" s="235">
        <f>iferror(vlookup(C17,Source!$A$10:$O$1488,2,0),"-")</f>
        <v>145901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>
        <f>iferror(vlookup(C17,Source!$A$10:$O$1488,11,0),"-")</f>
        <v>0</v>
      </c>
      <c r="I17" s="237" t="str">
        <f>iferror(vlookup(C17,Source!$A$10:$O$1488,7,0),"-")</f>
        <v>LIMITED Q.</v>
      </c>
      <c r="J17" s="192">
        <f>IFERROR(_xlfn.FLOOR.MATH(VLOOKUP(C17, Conversion!$A$1:$G$1483,7,0)*D17*1.05,10),"-")</f>
        <v>400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>
        <f>iferror(vlookup(C17,Source!$A$10:$O$1488,14,0),"-")</f>
        <v>712607</v>
      </c>
      <c r="N17" s="239">
        <f>iferror(vlookup(C17,Source!$A$10:$O$1488,15,0),"-")</f>
        <v>710202</v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0.4614019521</v>
      </c>
      <c r="R17" s="131"/>
      <c r="S17" s="131"/>
      <c r="T17" s="131"/>
      <c r="U17" s="241">
        <f>IF(Q17=0,14,SUM(5)+SUM(Q17))</f>
        <v>5.461401952</v>
      </c>
      <c r="V17" s="197" t="str">
        <f>IFERROR(VLOOKUP(E17,WIP!$A$1:$S$1478,6,0),"-")</f>
        <v>Disinfectant</v>
      </c>
      <c r="W17" s="197" t="str">
        <f>IFERROR(VLOOKUP(E17,WIP!$A$1:$M$1478,12,0),"-")</f>
        <v>Green</v>
      </c>
      <c r="X17" s="197" t="str">
        <f>IFERROR(VLOOKUP(E17,WIP!$A$1:$M$1478,13,0),"-")</f>
        <v>Pine</v>
      </c>
      <c r="Y17" s="197">
        <f t="shared" si="8"/>
        <v>145901</v>
      </c>
      <c r="Z17" s="197" t="str">
        <f>IFERROR(VLOOKUP(E17,WIP!$A$1:$K$1478,2,0),"-")</f>
        <v>PINE GUARD DETERGENT DISINFECANT</v>
      </c>
      <c r="AA17" s="197" t="str">
        <f>IFERROR(VLOOKUP(C17,Pack!$A$5:$G$1997,3,FALSE),"-")</f>
        <v>9919-LQ</v>
      </c>
      <c r="AB17" s="197">
        <f>IFERROR(VLOOKUP(E17,WIP!$A$1:$K$1478,11,0),"-")</f>
        <v>321.7857143</v>
      </c>
      <c r="AC17" s="198" t="str">
        <f>IFERROR(VLOOKUP(E17,WIP!$A$1:$K$1478,7,0),"-")</f>
        <v>* EPA *</v>
      </c>
      <c r="AD17" s="172">
        <f t="shared" si="9"/>
        <v>400</v>
      </c>
      <c r="AE17" s="172">
        <f t="shared" si="10"/>
        <v>1.243063263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5.961401952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6.461401952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6.961401952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7.461401952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7.961401952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0.4614019521</v>
      </c>
      <c r="R23" s="131"/>
      <c r="S23" s="131"/>
      <c r="T23" s="131"/>
      <c r="U23" s="241">
        <f t="shared" si="19"/>
        <v>8.922803904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23.53859805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AMAZON BASICS PET STAIN;CARPET 64 OZ 6/CS</v>
      </c>
      <c r="C41" s="258" t="s">
        <v>61</v>
      </c>
      <c r="D41" s="259">
        <v>640.0</v>
      </c>
      <c r="E41" s="235">
        <f>iferror(vlookup(C41,Source!$A$10:$O$1488,2,0),"-")</f>
        <v>104701</v>
      </c>
      <c r="F41" s="235" t="str">
        <f>iferror(vlookup(C41,Source!$A$10:$O$1488,12,0),"-")</f>
        <v>AMAZON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 t="str">
        <f>iferror(vlookup(C41,Source!$A$10:$O$1488,7,0),"-")</f>
        <v/>
      </c>
      <c r="J41" s="192">
        <f>IFERROR(_xlfn.FLOOR.MATH(VLOOKUP(C41, Conversion!$A$1:$G$1483,7,0)*D41*1.05,10),"-")</f>
        <v>2010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640</v>
      </c>
      <c r="M41" s="237">
        <f>iferror(vlookup(C41,Source!$A$10:$O$1488,14,0),"-")</f>
        <v>200311</v>
      </c>
      <c r="N41" s="239" t="str">
        <f>iferror(vlookup(C41,Source!$A$10:$O$1488,15,0),"-")</f>
        <v/>
      </c>
      <c r="O41" s="193">
        <f>iferror(vlookup(C41,Source!$A$10:$O$1488,5,0),0)</f>
        <v>756</v>
      </c>
      <c r="P41" s="194">
        <f t="shared" ref="P41:P47" si="37">if(O41&gt;1,O41/6.5,"-")</f>
        <v>116.3076923</v>
      </c>
      <c r="Q41" s="240">
        <f t="shared" ref="Q41:Q47" si="38">if(O41&gt;0,D41/O41*6.5,0)</f>
        <v>5.502645503</v>
      </c>
      <c r="R41" s="131"/>
      <c r="S41" s="131"/>
      <c r="T41" s="131"/>
      <c r="U41" s="241">
        <f>IF(Q41=0,14,SUM(5)+SUM(Q41))</f>
        <v>10.5026455</v>
      </c>
      <c r="V41" s="197" t="str">
        <f>IFERROR(VLOOKUP(E41,WIP!$A$1:$S$1478,6,0),"-")</f>
        <v>Carpet Care</v>
      </c>
      <c r="W41" s="197" t="str">
        <f>IFERROR(VLOOKUP(E41,WIP!$A$1:$M$1478,12,0),"-")</f>
        <v>Clear</v>
      </c>
      <c r="X41" s="197" t="str">
        <f>IFERROR(VLOOKUP(E41,WIP!$A$1:$M$1478,13,0),"-")</f>
        <v>No Fragrance</v>
      </c>
      <c r="Y41" s="197">
        <f t="shared" si="8"/>
        <v>104701</v>
      </c>
      <c r="Z41" s="197" t="str">
        <f>IFERROR(VLOOKUP(E41,WIP!$A$1:$K$1478,2,0),"-")</f>
        <v>AMAZON BASICS PET STAIN &amp; ODOR CARPET CLEANER</v>
      </c>
      <c r="AA41" s="197" t="str">
        <f>IFERROR(VLOOKUP(C41,Pack!$A$5:$G$1997,3,FALSE),"-")</f>
        <v>-</v>
      </c>
      <c r="AB41" s="197">
        <f>IFERROR(VLOOKUP(E41,WIP!$A$1:$K$1478,11,0),"-")</f>
        <v>500</v>
      </c>
      <c r="AC41" s="198" t="str">
        <f>IFERROR(VLOOKUP(E41,WIP!$A$1:$K$1478,7,0),"-")</f>
        <v>-</v>
      </c>
      <c r="AD41" s="172">
        <f t="shared" si="27"/>
        <v>2010</v>
      </c>
      <c r="AE41" s="172">
        <f t="shared" si="10"/>
        <v>4.02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11.0026455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11.5026455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12.0026455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12.5026455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13.0026455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13.5026455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5.502645503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18.4973545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46065.0</v>
      </c>
      <c r="J1" s="124"/>
      <c r="K1" s="125"/>
      <c r="L1" s="125"/>
      <c r="M1" s="126"/>
      <c r="N1" s="127"/>
      <c r="O1" s="126"/>
      <c r="P1" s="127"/>
      <c r="Q1" s="128">
        <f>R1</f>
        <v>15.88075313</v>
      </c>
      <c r="R1" s="129">
        <f>SUM(Q14+Q23+Q32+Q38+Q48+Q54+Q61)</f>
        <v>15.88075313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46064</v>
      </c>
      <c r="AE1" s="132"/>
      <c r="AF1" s="133"/>
      <c r="AG1" s="134">
        <f>I1</f>
        <v>46065</v>
      </c>
      <c r="AH1" s="135"/>
      <c r="AI1" s="136">
        <f>SUM(AD4,AG4)</f>
        <v>6200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1287.5</v>
      </c>
      <c r="AE3" s="160">
        <f>AE4/5</f>
        <v>2.443221187</v>
      </c>
      <c r="AF3" s="161"/>
      <c r="AG3" s="159">
        <f>AG4/4</f>
        <v>262.5</v>
      </c>
      <c r="AH3" s="160">
        <f>AH4/5</f>
        <v>0.2146788991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5150</v>
      </c>
      <c r="AE4" s="172">
        <f t="shared" si="1"/>
        <v>12.21610593</v>
      </c>
      <c r="AF4" s="135"/>
      <c r="AG4" s="171">
        <f t="shared" ref="AG4:AH4" si="2">SUM(AG7:AG63)</f>
        <v>1050</v>
      </c>
      <c r="AH4" s="160">
        <f t="shared" si="2"/>
        <v>1.073394495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JR GLASS CLNR W/AMMONIA 12/1CS</v>
      </c>
      <c r="C26" s="202" t="s">
        <v>2153</v>
      </c>
      <c r="D26" s="201">
        <v>144.0</v>
      </c>
      <c r="E26" s="242">
        <f>iferror(vlookup(C26,Source!$A$10:$O$1488,2,0),"-")</f>
        <v>179201</v>
      </c>
      <c r="F26" s="242" t="str">
        <f>iferror(vlookup(C26,Source!$A$10:$O$1488,12,0),"-")</f>
        <v>JUST RIGHT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450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712101</v>
      </c>
      <c r="N26" s="191">
        <f>iferror(vlookup(C26,Source!$A$10:$O$1488,15,0),"-")</f>
        <v>714103</v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2.127272727</v>
      </c>
      <c r="R26" s="131"/>
      <c r="S26" s="131"/>
      <c r="T26" s="131"/>
      <c r="U26" s="241">
        <f t="shared" ref="U26:U31" si="26">SUM(0.5,Q26)+SUM(U25)</f>
        <v>16.62727273</v>
      </c>
      <c r="V26" s="197" t="str">
        <f>IFERROR(VLOOKUP(E26,WIP!$A$1:$S$1478,6,0),"-")</f>
        <v>GLASS CLNR</v>
      </c>
      <c r="W26" s="197" t="str">
        <f>IFERROR(VLOOKUP(E26,WIP!$A$1:$M$1478,12,0),"-")</f>
        <v>Blue</v>
      </c>
      <c r="X26" s="197" t="str">
        <f>IFERROR(VLOOKUP(E26,WIP!$A$1:$M$1478,13,0),"-")</f>
        <v>Ammonia</v>
      </c>
      <c r="Y26" s="197">
        <f t="shared" si="8"/>
        <v>179201</v>
      </c>
      <c r="Z26" s="197" t="str">
        <f>IFERROR(VLOOKUP(E26,WIP!$A$1:$K$1478,2,0),"-")</f>
        <v>SEE THRU GLASS CLNR</v>
      </c>
      <c r="AA26" s="197">
        <f>IFERROR(VLOOKUP(C26,Pack!$A$5:$G$1997,3,FALSE),"-")</f>
        <v>9902</v>
      </c>
      <c r="AB26" s="197">
        <f>IFERROR(VLOOKUP(E26,WIP!$A$1:$K$1478,11,0),"-")</f>
        <v>419.2307692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450</v>
      </c>
      <c r="AH26" s="172">
        <f t="shared" si="12"/>
        <v>1.073394495</v>
      </c>
      <c r="AI26" s="132"/>
      <c r="AJ26" s="132"/>
    </row>
    <row r="27">
      <c r="A27" s="199" t="s">
        <v>58</v>
      </c>
      <c r="B27" s="188" t="str">
        <f>iferror(vlookup(C27,Source!$A$10:$O$1488,3,0),"-")</f>
        <v>FIRST STREET GLASS CLNR;WITH AMONIA 12/1QT CS</v>
      </c>
      <c r="C27" s="200" t="s">
        <v>2151</v>
      </c>
      <c r="D27" s="201">
        <v>192.0</v>
      </c>
      <c r="E27" s="242">
        <f>iferror(vlookup(C27,Source!$A$10:$O$1488,2,0),"-")</f>
        <v>106101</v>
      </c>
      <c r="F27" s="242" t="str">
        <f>iferror(vlookup(C27,Source!$A$10:$O$1488,12,0),"-")</f>
        <v>SMART&amp;F</v>
      </c>
      <c r="G27" s="192" t="str">
        <f t="shared" si="21"/>
        <v>-</v>
      </c>
      <c r="H27" s="191">
        <f>iferror(vlookup(C27,Source!$A$10:$O$1488,11,0),"-")</f>
        <v>0</v>
      </c>
      <c r="I27" s="191">
        <f>iferror(vlookup(C27,Source!$A$10:$O$1488,7,0),"-")</f>
        <v>0</v>
      </c>
      <c r="J27" s="192">
        <f>IFERROR(_xlfn.FLOOR.MATH(VLOOKUP(C27, Conversion!$A$1:$G$1483,7,0)*D27*1.05,10),"-")</f>
        <v>600</v>
      </c>
      <c r="K27" s="191">
        <f t="shared" si="22"/>
        <v>0</v>
      </c>
      <c r="L27" s="191">
        <f t="shared" si="23"/>
        <v>0</v>
      </c>
      <c r="M27" s="191">
        <f>iferror(vlookup(C27,Source!$A$10:$O$1488,14,0),"-")</f>
        <v>200232</v>
      </c>
      <c r="N27" s="191">
        <f>iferror(vlookup(C27,Source!$A$10:$O$1488,15,0),"-")</f>
        <v>714601</v>
      </c>
      <c r="O27" s="193">
        <f>iferror(vlookup(C27,Source!$A$10:$O$1488,5,0),0)</f>
        <v>440</v>
      </c>
      <c r="P27" s="194">
        <f t="shared" si="24"/>
        <v>67.69230769</v>
      </c>
      <c r="Q27" s="195">
        <f t="shared" si="25"/>
        <v>2.836363636</v>
      </c>
      <c r="R27" s="131"/>
      <c r="S27" s="131"/>
      <c r="T27" s="131"/>
      <c r="U27" s="241">
        <f t="shared" si="26"/>
        <v>19.96363636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>
        <f t="shared" si="8"/>
        <v>106101</v>
      </c>
      <c r="Z27" s="197" t="str">
        <f>IFERROR(VLOOKUP(E27,WIP!$A$1:$K$1478,2,0),"-")</f>
        <v>-</v>
      </c>
      <c r="AA27" s="197">
        <f>IFERROR(VLOOKUP(C27,Pack!$A$5:$G$1997,3,FALSE),"-")</f>
        <v>9902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>
        <f t="shared" si="11"/>
        <v>600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20.46363636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20.96363636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21.46363636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21.96363636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4.963636364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19.03636364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LEMON ALL PURPOSE CLEANR;4/160 OZ CS</v>
      </c>
      <c r="C41" s="258" t="s">
        <v>762</v>
      </c>
      <c r="D41" s="259">
        <v>240.0</v>
      </c>
      <c r="E41" s="235">
        <f>iferror(vlookup(C41,Source!$A$10:$O$1488,2,0),"-")</f>
        <v>167701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1260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200167</v>
      </c>
      <c r="N41" s="239">
        <f>iferror(vlookup(C41,Source!$A$10:$O$1488,15,0),"-")</f>
        <v>714102</v>
      </c>
      <c r="O41" s="193">
        <f>iferror(vlookup(C41,Source!$A$10:$O$1488,5,0),0)</f>
        <v>843.15</v>
      </c>
      <c r="P41" s="194">
        <f t="shared" ref="P41:P47" si="37">if(O41&gt;1,O41/6.5,"-")</f>
        <v>129.7153846</v>
      </c>
      <c r="Q41" s="240">
        <f t="shared" ref="Q41:Q47" si="38">if(O41&gt;0,D41/O41*6.5,0)</f>
        <v>1.85020459</v>
      </c>
      <c r="R41" s="131"/>
      <c r="S41" s="131"/>
      <c r="T41" s="131"/>
      <c r="U41" s="241">
        <f>IF(Q41=0,14,SUM(5)+SUM(Q41))</f>
        <v>6.85020459</v>
      </c>
      <c r="V41" s="197" t="str">
        <f>IFERROR(VLOOKUP(E41,WIP!$A$1:$S$1478,6,0),"-")</f>
        <v>Specialty Clnr</v>
      </c>
      <c r="W41" s="197" t="str">
        <f>IFERROR(VLOOKUP(E41,WIP!$A$1:$M$1478,12,0),"-")</f>
        <v>Yellow</v>
      </c>
      <c r="X41" s="197" t="str">
        <f>IFERROR(VLOOKUP(E41,WIP!$A$1:$M$1478,13,0),"-")</f>
        <v>Lemon</v>
      </c>
      <c r="Y41" s="197">
        <f t="shared" si="8"/>
        <v>167701</v>
      </c>
      <c r="Z41" s="197" t="str">
        <f>IFERROR(VLOOKUP(E41,WIP!$A$1:$K$1478,2,0),"-")</f>
        <v>FS LEMON ALL PURPOSE BULK</v>
      </c>
      <c r="AA41" s="197">
        <f>IFERROR(VLOOKUP(C41,Pack!$A$5:$G$1997,3,FALSE),"-")</f>
        <v>9892</v>
      </c>
      <c r="AB41" s="197">
        <f>IFERROR(VLOOKUP(E41,WIP!$A$1:$K$1478,11,0),"-")</f>
        <v>552.75</v>
      </c>
      <c r="AC41" s="198" t="str">
        <f>IFERROR(VLOOKUP(E41,WIP!$A$1:$K$1478,7,0),"-")</f>
        <v>-</v>
      </c>
      <c r="AD41" s="172">
        <f t="shared" si="27"/>
        <v>1260</v>
      </c>
      <c r="AE41" s="172">
        <f t="shared" si="10"/>
        <v>2.279511533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JUST RIGHT ORANGE ALL;PURPOSE CLNR 160OZ 4/1CS</v>
      </c>
      <c r="C42" s="258" t="s">
        <v>766</v>
      </c>
      <c r="D42" s="259">
        <v>288.0</v>
      </c>
      <c r="E42" s="242">
        <f>iferror(vlookup(C42,Source!$A$10:$O$1488,2,0),"-")</f>
        <v>168401</v>
      </c>
      <c r="F42" s="242" t="str">
        <f>iferror(vlookup(C42,Source!$A$10:$O$1488,12,0),"-")</f>
        <v>MTX</v>
      </c>
      <c r="G42" s="192" t="str">
        <f t="shared" si="34"/>
        <v>-</v>
      </c>
      <c r="H42" s="191">
        <f>iferror(vlookup(C42,Source!$A$10:$O$1488,11,0),"-")</f>
        <v>0</v>
      </c>
      <c r="I42" s="191">
        <f>iferror(vlookup(C42,Source!$A$10:$O$1488,7,0),"-")</f>
        <v>0</v>
      </c>
      <c r="J42" s="192">
        <f>IFERROR(_xlfn.FLOOR.MATH(VLOOKUP(C42, Conversion!$A$1:$G$1483,7,0)*D42*1.05,10),"-")</f>
        <v>1510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712607</v>
      </c>
      <c r="N42" s="191">
        <f>iferror(vlookup(C42,Source!$A$10:$O$1488,15,0),"-")</f>
        <v>714105</v>
      </c>
      <c r="O42" s="193">
        <f>iferror(vlookup(C42,Source!$A$10:$O$1488,5,0),0)</f>
        <v>843.15</v>
      </c>
      <c r="P42" s="194">
        <f t="shared" si="37"/>
        <v>129.7153846</v>
      </c>
      <c r="Q42" s="195">
        <f t="shared" si="38"/>
        <v>2.220245508</v>
      </c>
      <c r="R42" s="131"/>
      <c r="S42" s="131"/>
      <c r="T42" s="131"/>
      <c r="U42" s="241">
        <f t="shared" ref="U42:U47" si="39">SUM(0.5,Q42)+SUM(U41)</f>
        <v>9.570450098</v>
      </c>
      <c r="V42" s="197" t="str">
        <f>IFERROR(VLOOKUP(E42,WIP!$A$1:$S$1478,6,0),"-")</f>
        <v>Specialty Clnr</v>
      </c>
      <c r="W42" s="197" t="str">
        <f>IFERROR(VLOOKUP(E42,WIP!$A$1:$M$1478,12,0),"-")</f>
        <v>Orange</v>
      </c>
      <c r="X42" s="197" t="str">
        <f>IFERROR(VLOOKUP(E42,WIP!$A$1:$M$1478,13,0),"-")</f>
        <v>Citrus</v>
      </c>
      <c r="Y42" s="197">
        <f t="shared" si="8"/>
        <v>168401</v>
      </c>
      <c r="Z42" s="197" t="str">
        <f>IFERROR(VLOOKUP(E42,WIP!$A$1:$K$1478,2,0),"-")</f>
        <v>FS ORANGE APC BULK</v>
      </c>
      <c r="AA42" s="197">
        <f>IFERROR(VLOOKUP(C42,Pack!$A$5:$G$1997,3,FALSE),"-")</f>
        <v>9892</v>
      </c>
      <c r="AB42" s="197">
        <f>IFERROR(VLOOKUP(E42,WIP!$A$1:$K$1478,11,0),"-")</f>
        <v>315.8536585</v>
      </c>
      <c r="AC42" s="198" t="str">
        <f>IFERROR(VLOOKUP(E42,WIP!$A$1:$K$1478,7,0),"-")</f>
        <v>-</v>
      </c>
      <c r="AD42" s="172">
        <f t="shared" si="27"/>
        <v>1510</v>
      </c>
      <c r="AE42" s="172">
        <f t="shared" si="10"/>
        <v>4.780694981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10.0704501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10.5704501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11.0704501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11.5704501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12.0704501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4.070450098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19.9295499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317">
        <f>2448+3240</f>
        <v>5688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2380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6.846666667</v>
      </c>
      <c r="R51" s="131"/>
      <c r="S51" s="131"/>
      <c r="T51" s="131"/>
      <c r="U51" s="241">
        <f>IF(Q51=0,14,SUM(5)+SUM(Q51))</f>
        <v>11.84666667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2380</v>
      </c>
      <c r="AE51" s="172">
        <f t="shared" si="10"/>
        <v>5.155899419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12.34666667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12.84666667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6.846666667</v>
      </c>
      <c r="R54" s="131"/>
      <c r="S54" s="131"/>
      <c r="T54" s="131"/>
      <c r="U54" s="241">
        <f t="shared" si="46"/>
        <v>20.19333333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17.15333333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46065.0</v>
      </c>
      <c r="J1" s="124"/>
      <c r="K1" s="125"/>
      <c r="L1" s="125"/>
      <c r="M1" s="126"/>
      <c r="N1" s="127"/>
      <c r="O1" s="126"/>
      <c r="P1" s="127"/>
      <c r="Q1" s="128">
        <f>R1</f>
        <v>0.4614019521</v>
      </c>
      <c r="R1" s="129">
        <f>SUM(Q14+Q23+Q32+Q38+Q48+Q54+Q61)</f>
        <v>0.4614019521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46064</v>
      </c>
      <c r="AE1" s="132"/>
      <c r="AF1" s="133"/>
      <c r="AG1" s="134">
        <f>I1</f>
        <v>46065</v>
      </c>
      <c r="AH1" s="135"/>
      <c r="AI1" s="136">
        <f>SUM(AD4,AG4)</f>
        <v>400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100</v>
      </c>
      <c r="AE3" s="160">
        <f>AE4/5</f>
        <v>0.6434316356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400</v>
      </c>
      <c r="AE4" s="172">
        <f t="shared" si="1"/>
        <v>3.217158178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HYDRO ACTION BOWL;CLEANER 4/1 9 1/2% BOWL</v>
      </c>
      <c r="C17" s="233">
        <v>145204.0</v>
      </c>
      <c r="D17" s="234">
        <v>96.0</v>
      </c>
      <c r="E17" s="235">
        <f>iferror(vlookup(C17,Source!$A$10:$O$1488,2,0),"-")</f>
        <v>145201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SPECIAL</v>
      </c>
      <c r="H17" s="237" t="str">
        <f>iferror(vlookup(C17,Source!$A$10:$O$1488,11,0),"-")</f>
        <v>S</v>
      </c>
      <c r="I17" s="237" t="str">
        <f>iferror(vlookup(C17,Source!$A$10:$O$1488,7,0),"-")</f>
        <v>LIMITED Q.</v>
      </c>
      <c r="J17" s="192">
        <f>IFERROR(_xlfn.FLOOR.MATH(VLOOKUP(C17, Conversion!$A$1:$G$1483,7,0)*D17*1.05,10),"-")</f>
        <v>400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96</v>
      </c>
      <c r="M17" s="237">
        <f>iferror(vlookup(C17,Source!$A$10:$O$1488,14,0),"-")</f>
        <v>712609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0.4614019521</v>
      </c>
      <c r="R17" s="131"/>
      <c r="S17" s="131"/>
      <c r="T17" s="131"/>
      <c r="U17" s="241">
        <f>IF(Q17=0,14,SUM(5)+SUM(Q17))</f>
        <v>5.461401952</v>
      </c>
      <c r="V17" s="197" t="str">
        <f>IFERROR(VLOOKUP(E17,WIP!$A$1:$S$1478,6,0),"-")</f>
        <v>Bowl Clnr</v>
      </c>
      <c r="W17" s="197" t="str">
        <f>IFERROR(VLOOKUP(E17,WIP!$A$1:$M$1478,12,0),"-")</f>
        <v>Pink Brw</v>
      </c>
      <c r="X17" s="197" t="str">
        <f>IFERROR(VLOOKUP(E17,WIP!$A$1:$M$1478,13,0),"-")</f>
        <v>Mint</v>
      </c>
      <c r="Y17" s="197">
        <f t="shared" si="8"/>
        <v>145201</v>
      </c>
      <c r="Z17" s="197" t="str">
        <f>IFERROR(VLOOKUP(E17,WIP!$A$1:$K$1478,2,0),"-")</f>
        <v>HYDRO ACTION BOWL CLNR</v>
      </c>
      <c r="AA17" s="197" t="str">
        <f>IFERROR(VLOOKUP(C17,Pack!$A$5:$G$1997,3,FALSE),"-")</f>
        <v>9919-LQ</v>
      </c>
      <c r="AB17" s="197">
        <f>IFERROR(VLOOKUP(E17,WIP!$A$1:$K$1478,11,0),"-")</f>
        <v>124.3333333</v>
      </c>
      <c r="AC17" s="198" t="str">
        <f>IFERROR(VLOOKUP(E17,WIP!$A$1:$K$1478,7,0),"-")</f>
        <v>-</v>
      </c>
      <c r="AD17" s="172">
        <f t="shared" si="9"/>
        <v>400</v>
      </c>
      <c r="AE17" s="172">
        <f t="shared" si="10"/>
        <v>3.217158178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5.961401952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6.461401952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6.961401952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7.461401952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7.961401952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0.4614019521</v>
      </c>
      <c r="R23" s="131"/>
      <c r="S23" s="131"/>
      <c r="T23" s="131"/>
      <c r="U23" s="241">
        <f t="shared" si="19"/>
        <v>8.922803904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23.53859805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46066.0</v>
      </c>
      <c r="J1" s="124"/>
      <c r="K1" s="125"/>
      <c r="L1" s="125"/>
      <c r="M1" s="126"/>
      <c r="N1" s="127"/>
      <c r="O1" s="126"/>
      <c r="P1" s="127"/>
      <c r="Q1" s="128">
        <f>R1</f>
        <v>8.855757576</v>
      </c>
      <c r="R1" s="129">
        <f>SUM(Q14+Q23+Q32+Q38+Q48+Q54+Q61)</f>
        <v>8.855757576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46065</v>
      </c>
      <c r="AE1" s="132"/>
      <c r="AF1" s="133"/>
      <c r="AG1" s="134">
        <f>I1</f>
        <v>46066</v>
      </c>
      <c r="AH1" s="135"/>
      <c r="AI1" s="136">
        <f>SUM(AD4,AG4)</f>
        <v>6210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1552.5</v>
      </c>
      <c r="AE3" s="160">
        <f>AE4/5</f>
        <v>1.57656047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6210</v>
      </c>
      <c r="AE4" s="172">
        <f t="shared" si="1"/>
        <v>7.88280235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COSTCO RINSE FLOOR</v>
      </c>
      <c r="C41" s="258">
        <v>1045102.0</v>
      </c>
      <c r="D41" s="259">
        <v>1980.0</v>
      </c>
      <c r="E41" s="235">
        <f>iferror(vlookup(C41,Source!$A$10:$O$1488,2,0),"-")</f>
        <v>104501</v>
      </c>
      <c r="F41" s="235" t="str">
        <f>iferror(vlookup(C41,Source!$A$10:$O$1488,12,0),"-")</f>
        <v>COSTCO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/>
      </c>
      <c r="J41" s="192">
        <f>IFERROR(_xlfn.FLOOR.MATH(VLOOKUP(C41, Conversion!$A$1:$G$1483,7,0)*D41*1.05,10),"-")</f>
        <v>5190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200211</v>
      </c>
      <c r="N41" s="239" t="str">
        <f>iferror(vlookup(C41,Source!$A$10:$O$1488,15,0),"-")</f>
        <v/>
      </c>
      <c r="O41" s="193">
        <f>iferror(vlookup(C41,Source!$A$10:$O$1488,5,0),0)</f>
        <v>2178</v>
      </c>
      <c r="P41" s="194">
        <f t="shared" ref="P41:P47" si="37">if(O41&gt;1,O41/6.5,"-")</f>
        <v>335.0769231</v>
      </c>
      <c r="Q41" s="240">
        <f t="shared" ref="Q41:Q47" si="38">if(O41&gt;0,D41/O41*6.5,0)</f>
        <v>5.909090909</v>
      </c>
      <c r="R41" s="131"/>
      <c r="S41" s="131"/>
      <c r="T41" s="131"/>
      <c r="U41" s="241">
        <f>IF(Q41=0,14,SUM(5)+SUM(Q41))</f>
        <v>10.90909091</v>
      </c>
      <c r="V41" s="197" t="str">
        <f>IFERROR(VLOOKUP(E41,WIP!$A$1:$S$1478,6,0),"-")</f>
        <v>Floor Cleaner</v>
      </c>
      <c r="W41" s="197" t="str">
        <f>IFERROR(VLOOKUP(E41,WIP!$A$1:$M$1478,12,0),"-")</f>
        <v>Yellow</v>
      </c>
      <c r="X41" s="197" t="str">
        <f>IFERROR(VLOOKUP(E41,WIP!$A$1:$M$1478,13,0),"-")</f>
        <v>Lemon</v>
      </c>
      <c r="Y41" s="197">
        <f t="shared" si="8"/>
        <v>104501</v>
      </c>
      <c r="Z41" s="197" t="str">
        <f>IFERROR(VLOOKUP(E41,WIP!$A$1:$K$1478,2,0),"-")</f>
        <v>RINSE FREE NEUTRAL PH FLOOR CLEANER</v>
      </c>
      <c r="AA41" s="197">
        <f>IFERROR(VLOOKUP(C41,Pack!$A$5:$G$1997,3,FALSE),"-")</f>
        <v>9890</v>
      </c>
      <c r="AB41" s="197">
        <f>IFERROR(VLOOKUP(E41,WIP!$A$1:$K$1478,11,0),"-")</f>
        <v>914.8387097</v>
      </c>
      <c r="AC41" s="198" t="str">
        <f>IFERROR(VLOOKUP(E41,WIP!$A$1:$K$1478,7,0),"-")</f>
        <v>-</v>
      </c>
      <c r="AD41" s="172">
        <f t="shared" si="27"/>
        <v>5190</v>
      </c>
      <c r="AE41" s="172">
        <f t="shared" si="10"/>
        <v>5.673131171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11.40909091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11.90909091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12.40909091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12.90909091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13.40909091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13.90909091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5.909090909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18.09090909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46066.0</v>
      </c>
      <c r="J1" s="124"/>
      <c r="K1" s="125"/>
      <c r="L1" s="125"/>
      <c r="M1" s="126"/>
      <c r="N1" s="127"/>
      <c r="O1" s="126"/>
      <c r="P1" s="127"/>
      <c r="Q1" s="128">
        <f>R1</f>
        <v>7.209090909</v>
      </c>
      <c r="R1" s="129">
        <f>SUM(Q14+Q23+Q32+Q38+Q48+Q54+Q61)</f>
        <v>7.209090909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46065</v>
      </c>
      <c r="AE1" s="132"/>
      <c r="AF1" s="133"/>
      <c r="AG1" s="134">
        <f>I1</f>
        <v>46066</v>
      </c>
      <c r="AH1" s="135"/>
      <c r="AI1" s="136">
        <f>SUM(AD4,AG4)</f>
        <v>5460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1297.5</v>
      </c>
      <c r="AE3" s="160">
        <f>AE4/5</f>
        <v>1.887272727</v>
      </c>
      <c r="AF3" s="161"/>
      <c r="AG3" s="159">
        <f>AG4/4</f>
        <v>67.5</v>
      </c>
      <c r="AH3" s="160">
        <f>AH4/5</f>
        <v>0.4709302324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5190</v>
      </c>
      <c r="AE4" s="172">
        <f t="shared" si="1"/>
        <v>9.436363636</v>
      </c>
      <c r="AF4" s="135"/>
      <c r="AG4" s="171">
        <f t="shared" ref="AG4:AH4" si="2">SUM(AG7:AG63)</f>
        <v>270</v>
      </c>
      <c r="AH4" s="160">
        <f t="shared" si="2"/>
        <v>2.354651162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COFFEE POT CLEANER &amp;;DESCALER 12/1QT CS</v>
      </c>
      <c r="C35" s="191">
        <v>193332.0</v>
      </c>
      <c r="D35" s="234">
        <v>88.0</v>
      </c>
      <c r="E35" s="242">
        <f>iferror(vlookup(C35,Source!$A$10:$O$1488,2,0),"-")</f>
        <v>193301</v>
      </c>
      <c r="F35" s="191" t="str">
        <f>iferror(vlookup(C35,Source!$A$10:$O$1488,12,0),"-")</f>
        <v>MTX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>
        <f>iferror(vlookup(C35,Source!$A$10:$O$1488,11,0),"-")</f>
        <v>0</v>
      </c>
      <c r="I35" s="191" t="str">
        <f>iferror(vlookup(C35,Source!$A$10:$O$1488,7,0),"-")</f>
        <v>LIMITED Q.</v>
      </c>
      <c r="J35" s="192">
        <f>IFERROR(_xlfn.FLOOR.MATH(VLOOKUP(C35, Conversion!$A$1:$G$1483,7,0)*D35*1.05,10),"-")</f>
        <v>270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>
        <f>iferror(vlookup(C35,Source!$A$10:$O$1488,14,0),"-")</f>
        <v>712302</v>
      </c>
      <c r="N35" s="242">
        <f>iferror(vlookup(C35,Source!$A$10:$O$1488,15,0),"-")</f>
        <v>713001</v>
      </c>
      <c r="O35" s="193">
        <f>iferror(vlookup(C35,Source!$A$10:$O$1488,5,0),0)</f>
        <v>440</v>
      </c>
      <c r="P35" s="194">
        <f t="shared" ref="P35:P37" si="31">if(O35&gt;1,O35/6.5,"-")</f>
        <v>67.69230769</v>
      </c>
      <c r="Q35" s="195">
        <f t="shared" ref="Q35:Q37" si="32">if(O35&gt;0,D35/O35*6.5,0)</f>
        <v>1.3</v>
      </c>
      <c r="R35" s="131"/>
      <c r="S35" s="131"/>
      <c r="T35" s="131"/>
      <c r="U35" s="241">
        <f t="shared" ref="U35:U38" si="33">SUM(0.5,Q35)+SUM(U34)</f>
        <v>15.8</v>
      </c>
      <c r="V35" s="197" t="str">
        <f>IFERROR(VLOOKUP(E35,WIP!$A$1:$S$1478,6,0),"-")</f>
        <v>Specialty Clnr</v>
      </c>
      <c r="W35" s="197" t="str">
        <f>IFERROR(VLOOKUP(E35,WIP!$A$1:$M$1478,12,0),"-")</f>
        <v>Clear</v>
      </c>
      <c r="X35" s="197" t="str">
        <f>IFERROR(VLOOKUP(E35,WIP!$A$1:$M$1478,13,0),"-")</f>
        <v>No Fragrance</v>
      </c>
      <c r="Y35" s="197">
        <f t="shared" si="8"/>
        <v>193301</v>
      </c>
      <c r="Z35" s="197" t="str">
        <f>IFERROR(VLOOKUP(E35,WIP!$A$1:$K$1478,2,0),"-")</f>
        <v>COFFEE POT CLNR/DESCALER BULK</v>
      </c>
      <c r="AA35" s="197">
        <f>IFERROR(VLOOKUP(C35,Pack!$A$5:$G$1997,3,FALSE),"-")</f>
        <v>98680</v>
      </c>
      <c r="AB35" s="197">
        <f>IFERROR(VLOOKUP(E35,WIP!$A$1:$K$1478,11,0),"-")</f>
        <v>114.6666667</v>
      </c>
      <c r="AC35" s="198" t="str">
        <f>IFERROR(VLOOKUP(E35,WIP!$A$1:$K$1478,7,0),"-")</f>
        <v>-</v>
      </c>
      <c r="AD35" s="172">
        <f t="shared" si="27"/>
        <v>0</v>
      </c>
      <c r="AE35" s="172">
        <f t="shared" si="10"/>
        <v>0</v>
      </c>
      <c r="AF35" s="145"/>
      <c r="AG35" s="172">
        <f t="shared" si="11"/>
        <v>270</v>
      </c>
      <c r="AH35" s="172">
        <f t="shared" si="12"/>
        <v>2.354651162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16.3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16.8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1.3</v>
      </c>
      <c r="R38" s="131"/>
      <c r="S38" s="131"/>
      <c r="T38" s="131"/>
      <c r="U38" s="241">
        <f t="shared" si="33"/>
        <v>18.6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22.7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COSTCO HD CLEANER DEGREASER</v>
      </c>
      <c r="C41" s="258">
        <v>1615102.0</v>
      </c>
      <c r="D41" s="259">
        <v>1980.0</v>
      </c>
      <c r="E41" s="235">
        <f>iferror(vlookup(C41,Source!$A$10:$O$1488,2,0),"-")</f>
        <v>161516</v>
      </c>
      <c r="F41" s="235" t="str">
        <f>iferror(vlookup(C41,Source!$A$10:$O$1488,12,0),"-")</f>
        <v>COSTCO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COR-25</v>
      </c>
      <c r="J41" s="192">
        <f>IFERROR(_xlfn.FLOOR.MATH(VLOOKUP(C41, Conversion!$A$1:$G$1483,7,0)*D41*1.05,10),"-")</f>
        <v>5190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200221</v>
      </c>
      <c r="N41" s="239" t="str">
        <f>iferror(vlookup(C41,Source!$A$10:$O$1488,15,0),"-")</f>
        <v/>
      </c>
      <c r="O41" s="193">
        <f>iferror(vlookup(C41,Source!$A$10:$O$1488,5,0),0)</f>
        <v>2178</v>
      </c>
      <c r="P41" s="194">
        <f t="shared" ref="P41:P47" si="37">if(O41&gt;1,O41/6.5,"-")</f>
        <v>335.0769231</v>
      </c>
      <c r="Q41" s="240">
        <f t="shared" ref="Q41:Q47" si="38">if(O41&gt;0,D41/O41*6.5,0)</f>
        <v>5.909090909</v>
      </c>
      <c r="R41" s="131"/>
      <c r="S41" s="131"/>
      <c r="T41" s="131"/>
      <c r="U41" s="241">
        <f>IF(Q41=0,14,SUM(5)+SUM(Q41))</f>
        <v>10.90909091</v>
      </c>
      <c r="V41" s="197" t="str">
        <f>IFERROR(VLOOKUP(E41,WIP!$A$1:$S$1478,6,0),"-")</f>
        <v>Degreaser</v>
      </c>
      <c r="W41" s="197" t="str">
        <f>IFERROR(VLOOKUP(E41,WIP!$A$1:$M$1478,12,0),"-")</f>
        <v>Green Light</v>
      </c>
      <c r="X41" s="197" t="str">
        <f>IFERROR(VLOOKUP(E41,WIP!$A$1:$M$1478,13,0),"-")</f>
        <v>No Fragrance</v>
      </c>
      <c r="Y41" s="197">
        <f t="shared" si="8"/>
        <v>161516</v>
      </c>
      <c r="Z41" s="197" t="str">
        <f>IFERROR(VLOOKUP(E41,WIP!$A$1:$K$1478,2,0),"-")</f>
        <v>HEAVY DUTY CLNR/DGSR BULK</v>
      </c>
      <c r="AA41" s="197">
        <f>IFERROR(VLOOKUP(C41,Pack!$A$5:$G$1997,3,FALSE),"-")</f>
        <v>9890</v>
      </c>
      <c r="AB41" s="197">
        <f>IFERROR(VLOOKUP(E41,WIP!$A$1:$K$1478,11,0),"-")</f>
        <v>550</v>
      </c>
      <c r="AC41" s="198" t="str">
        <f>IFERROR(VLOOKUP(E41,WIP!$A$1:$K$1478,7,0),"-")</f>
        <v>-</v>
      </c>
      <c r="AD41" s="172">
        <f t="shared" si="27"/>
        <v>5190</v>
      </c>
      <c r="AE41" s="172">
        <f t="shared" si="10"/>
        <v>9.436363636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11.40909091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11.90909091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12.40909091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12.90909091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13.40909091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13.90909091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5.909090909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18.09090909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46069.0</v>
      </c>
      <c r="J1" s="124"/>
      <c r="K1" s="125"/>
      <c r="L1" s="125"/>
      <c r="M1" s="126"/>
      <c r="N1" s="127"/>
      <c r="O1" s="126"/>
      <c r="P1" s="127"/>
      <c r="Q1" s="128">
        <f>R1</f>
        <v>14.73294883</v>
      </c>
      <c r="R1" s="129">
        <f>SUM(Q14+Q23+Q32+Q38+Q48+Q54+Q61)</f>
        <v>14.73294883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46068</v>
      </c>
      <c r="AE1" s="132"/>
      <c r="AF1" s="133"/>
      <c r="AG1" s="134">
        <f>I1</f>
        <v>46069</v>
      </c>
      <c r="AH1" s="135"/>
      <c r="AI1" s="136">
        <f>SUM(AD4,AG4)</f>
        <v>9030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2257.5</v>
      </c>
      <c r="AE3" s="160">
        <f>AE4/5</f>
        <v>6.09822005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9030</v>
      </c>
      <c r="AE4" s="172">
        <f t="shared" si="1"/>
        <v>30.49110025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LIGHTNING DEGREASER 4/1;CS</v>
      </c>
      <c r="C7" s="189">
        <v>1.313049E7</v>
      </c>
      <c r="D7" s="190">
        <v>480.0</v>
      </c>
      <c r="E7" s="191">
        <f>iferror(vlookup(C7,Source!$A$10:$O$1488,2,0),"-")</f>
        <v>131301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 t="str">
        <f>iferror(vlookup(C7,Source!$A$10:$O$1488,7,0),"-")</f>
        <v>COR-4</v>
      </c>
      <c r="J7" s="192">
        <f>IFERROR(_xlfn.FLOOR.MATH(VLOOKUP(C7, Conversion!$A$1:$G$1483,7,0)*D7*1.05,10),"-")</f>
        <v>2010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200128</v>
      </c>
      <c r="N7" s="191">
        <f>iferror(vlookup(C7,Source!$A$10:$O$1488,15,0),"-")</f>
        <v>713002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2.722271517</v>
      </c>
      <c r="R7" s="131"/>
      <c r="S7" s="131"/>
      <c r="T7" s="131"/>
      <c r="U7" s="196">
        <f>IF(Q7=0,14,SUM(5)+SUM(Q7))</f>
        <v>7.722271517</v>
      </c>
      <c r="V7" s="197" t="str">
        <f>IFERROR(VLOOKUP(E7,WIP!$A$1:$S$1478,6,0),"-")</f>
        <v>Liq Degreaser</v>
      </c>
      <c r="W7" s="197" t="str">
        <f>IFERROR(VLOOKUP(E7,WIP!$A$1:$M$1478,12,0),"-")</f>
        <v>Red</v>
      </c>
      <c r="X7" s="197" t="str">
        <f>IFERROR(VLOOKUP(E7,WIP!$A$1:$M$1478,13,0),"-")</f>
        <v>No Fragrance</v>
      </c>
      <c r="Y7" s="197">
        <f t="shared" ref="Y7:Y60" si="8">E7</f>
        <v>131301</v>
      </c>
      <c r="Z7" s="197" t="str">
        <f>IFERROR(VLOOKUP(E7,WIP!$A$1:$K$1478,2,0),"-")</f>
        <v>LIGHTNING DEGREASER</v>
      </c>
      <c r="AA7" s="197">
        <f>IFERROR(VLOOKUP(C7,Pack!$A$5:$G$1997,3,FALSE),"-")</f>
        <v>9943</v>
      </c>
      <c r="AB7" s="197">
        <f>IFERROR(VLOOKUP(E7,WIP!$A$1:$K$1478,11,0),"-")</f>
        <v>298.9473684</v>
      </c>
      <c r="AC7" s="198" t="str">
        <f>IFERROR(VLOOKUP(E7,WIP!$A$1:$K$1478,7,0),"-")</f>
        <v>-</v>
      </c>
      <c r="AD7" s="172">
        <f t="shared" ref="AD7:AD22" si="9">IF(U7&lt;13,J7,0)</f>
        <v>2010</v>
      </c>
      <c r="AE7" s="172">
        <f t="shared" ref="AE7:AE61" si="10">IFERROR(AD7/AB7,"-")</f>
        <v>6.72359155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FRESH AIRE OCN BREEZ;ODR4/1CS</v>
      </c>
      <c r="C8" s="200">
        <v>157004.0</v>
      </c>
      <c r="D8" s="201">
        <v>192.0</v>
      </c>
      <c r="E8" s="191">
        <f>iferror(vlookup(C8,Source!$A$10:$O$1488,2,0),"-")</f>
        <v>157001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>
        <f>iferror(vlookup(C8,Source!$A$10:$O$1488,7,0),"-")</f>
        <v>0</v>
      </c>
      <c r="J8" s="192">
        <f>IFERROR(_xlfn.FLOOR.MATH(VLOOKUP(C8, Conversion!$A$1:$G$1483,7,0)*D8*1.05,10),"-")</f>
        <v>800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712404</v>
      </c>
      <c r="N8" s="191">
        <f>iferror(vlookup(C8,Source!$A$10:$O$1488,15,0),"-")</f>
        <v>713104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9.311180124</v>
      </c>
      <c r="V8" s="197" t="str">
        <f>IFERROR(VLOOKUP(E8,WIP!$A$1:$S$1478,6,0),"-")</f>
        <v>Deodorant</v>
      </c>
      <c r="W8" s="197" t="str">
        <f>IFERROR(VLOOKUP(E8,WIP!$A$1:$M$1478,12,0),"-")</f>
        <v>Green Light</v>
      </c>
      <c r="X8" s="197" t="str">
        <f>IFERROR(VLOOKUP(E8,WIP!$A$1:$M$1478,13,0),"-")</f>
        <v>Floral</v>
      </c>
      <c r="Y8" s="197">
        <f t="shared" si="8"/>
        <v>157001</v>
      </c>
      <c r="Z8" s="197" t="str">
        <f>IFERROR(VLOOKUP(E8,WIP!$A$1:$K$1478,2,0),"-")</f>
        <v>FRESH AIRE OCEAN BREEZE BULK</v>
      </c>
      <c r="AA8" s="197">
        <f>IFERROR(VLOOKUP(C8,Pack!$A$5:$G$1997,3,FALSE),"-")</f>
        <v>9919</v>
      </c>
      <c r="AB8" s="197">
        <f>IFERROR(VLOOKUP(E8,WIP!$A$1:$K$1478,11,0),"-")</f>
        <v>128.7096774</v>
      </c>
      <c r="AC8" s="198" t="str">
        <f>IFERROR(VLOOKUP(E8,WIP!$A$1:$K$1478,7,0),"-")</f>
        <v>-</v>
      </c>
      <c r="AD8" s="172">
        <f t="shared" si="9"/>
        <v>800</v>
      </c>
      <c r="AE8" s="172">
        <f t="shared" si="10"/>
        <v>6.215538848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9.811180124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10.31118012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10.81118012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11.31118012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11.81118012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3.811180124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20.18881988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FIRST STREET BLUE DISH;DETERGENT 4/160oz CS</v>
      </c>
      <c r="C41" s="258" t="s">
        <v>2347</v>
      </c>
      <c r="D41" s="259">
        <v>720.0</v>
      </c>
      <c r="E41" s="235">
        <f>iferror(vlookup(C41,Source!$A$10:$O$1488,2,0),"-")</f>
        <v>182702</v>
      </c>
      <c r="F41" s="235" t="str">
        <f>iferror(vlookup(C41,Source!$A$10:$O$1488,12,0),"-")</f>
        <v>SMART&amp;F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3780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200241</v>
      </c>
      <c r="N41" s="239">
        <f>iferror(vlookup(C41,Source!$A$10:$O$1488,15,0),"-")</f>
        <v>714603</v>
      </c>
      <c r="O41" s="193">
        <f>iferror(vlookup(C41,Source!$A$10:$O$1488,5,0),0)</f>
        <v>1058.4</v>
      </c>
      <c r="P41" s="194">
        <f t="shared" ref="P41:P47" si="37">if(O41&gt;1,O41/6.5,"-")</f>
        <v>162.8307692</v>
      </c>
      <c r="Q41" s="240">
        <f t="shared" ref="Q41:Q47" si="38">if(O41&gt;0,D41/O41*6.5,0)</f>
        <v>4.421768707</v>
      </c>
      <c r="R41" s="131"/>
      <c r="S41" s="131"/>
      <c r="T41" s="131"/>
      <c r="U41" s="241">
        <f>IF(Q41=0,14,SUM(5)+SUM(Q41))</f>
        <v>9.421768707</v>
      </c>
      <c r="V41" s="197" t="str">
        <f>IFERROR(VLOOKUP(E41,WIP!$A$1:$S$1478,6,0),"-")</f>
        <v>Dish Soap</v>
      </c>
      <c r="W41" s="197" t="str">
        <f>IFERROR(VLOOKUP(E41,WIP!$A$1:$M$1478,12,0),"-")</f>
        <v>Blue</v>
      </c>
      <c r="X41" s="197" t="str">
        <f>IFERROR(VLOOKUP(E41,WIP!$A$1:$M$1478,13,0),"-")</f>
        <v>No Fragrance</v>
      </c>
      <c r="Y41" s="197">
        <f t="shared" si="8"/>
        <v>182702</v>
      </c>
      <c r="Z41" s="197" t="str">
        <f>IFERROR(VLOOKUP(E41,WIP!$A$1:$K$1478,2,0),"-")</f>
        <v>FS. BLUE DISH DET. BULK</v>
      </c>
      <c r="AA41" s="197">
        <f>IFERROR(VLOOKUP(C41,Pack!$A$5:$G$1997,3,FALSE),"-")</f>
        <v>9890</v>
      </c>
      <c r="AB41" s="197">
        <f>IFERROR(VLOOKUP(E41,WIP!$A$1:$K$1478,11,0),"-")</f>
        <v>308.1666667</v>
      </c>
      <c r="AC41" s="198" t="str">
        <f>IFERROR(VLOOKUP(E41,WIP!$A$1:$K$1478,7,0),"-")</f>
        <v>Min 900gl</v>
      </c>
      <c r="AD41" s="172">
        <f t="shared" si="27"/>
        <v>3780</v>
      </c>
      <c r="AE41" s="172">
        <f t="shared" si="10"/>
        <v>12.26608978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9.921768707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10.42176871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10.92176871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11.42176871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11.92176871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12.42176871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4.421768707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19.57823129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46069.0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46068</v>
      </c>
      <c r="AE1" s="132"/>
      <c r="AF1" s="133"/>
      <c r="AG1" s="134">
        <f>I1</f>
        <v>46069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46070.0</v>
      </c>
      <c r="J1" s="124"/>
      <c r="K1" s="125"/>
      <c r="L1" s="125"/>
      <c r="M1" s="126"/>
      <c r="N1" s="127"/>
      <c r="O1" s="126"/>
      <c r="P1" s="127"/>
      <c r="Q1" s="128">
        <f>R1</f>
        <v>9.595238095</v>
      </c>
      <c r="R1" s="129">
        <f>SUM(Q14+Q23+Q32+Q38+Q48+Q54+Q61)</f>
        <v>9.595238095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46069</v>
      </c>
      <c r="AE1" s="132"/>
      <c r="AF1" s="133"/>
      <c r="AG1" s="134">
        <f>I1</f>
        <v>46070</v>
      </c>
      <c r="AH1" s="135"/>
      <c r="AI1" s="136">
        <f>SUM(AD4,AG4)</f>
        <v>3440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860</v>
      </c>
      <c r="AE3" s="160">
        <f>AE4/5</f>
        <v>2.963375944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3440</v>
      </c>
      <c r="AE4" s="172">
        <f t="shared" si="1"/>
        <v>14.81687972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BUTLER OD SUNSHINE AP;2X1F CS SUNSHINE ALL PUR</v>
      </c>
      <c r="C41" s="258" t="s">
        <v>1092</v>
      </c>
      <c r="D41" s="259">
        <v>240.0</v>
      </c>
      <c r="E41" s="235">
        <f>iferror(vlookup(C41,Source!$A$10:$O$1488,2,0),"-")</f>
        <v>116701</v>
      </c>
      <c r="F41" s="235" t="str">
        <f>iferror(vlookup(C41,Source!$A$10:$O$1488,12,0),"-")</f>
        <v>BUTLER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>
        <f>iferror(vlookup(C41,Source!$A$10:$O$1488,7,0),"-")</f>
        <v>0</v>
      </c>
      <c r="J41" s="192">
        <f>IFERROR(_xlfn.FLOOR.MATH(VLOOKUP(C41, Conversion!$A$1:$G$1483,7,0)*D41*1.05,10),"-")</f>
        <v>500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240</v>
      </c>
      <c r="M41" s="237">
        <f>iferror(vlookup(C41,Source!$A$10:$O$1488,14,0),"-")</f>
        <v>714505</v>
      </c>
      <c r="N41" s="239" t="str">
        <f>iferror(vlookup(C41,Source!$A$10:$O$1488,15,0),"-")</f>
        <v/>
      </c>
      <c r="O41" s="193">
        <f>iferror(vlookup(C41,Source!$A$10:$O$1488,5,0),0)</f>
        <v>1008</v>
      </c>
      <c r="P41" s="194">
        <f t="shared" ref="P41:P47" si="37">if(O41&gt;1,O41/6.5,"-")</f>
        <v>155.0769231</v>
      </c>
      <c r="Q41" s="240">
        <f t="shared" ref="Q41:Q47" si="38">if(O41&gt;0,D41/O41*6.5,0)</f>
        <v>1.547619048</v>
      </c>
      <c r="R41" s="131"/>
      <c r="S41" s="131"/>
      <c r="T41" s="131"/>
      <c r="U41" s="241">
        <f>IF(Q41=0,14,SUM(5)+SUM(Q41))</f>
        <v>6.547619048</v>
      </c>
      <c r="V41" s="197" t="str">
        <f>IFERROR(VLOOKUP(E41,WIP!$A$1:$S$1478,6,0),"-")</f>
        <v>G.P. Cleaner</v>
      </c>
      <c r="W41" s="197" t="str">
        <f>IFERROR(VLOOKUP(E41,WIP!$A$1:$M$1478,12,0),"-")</f>
        <v>Yellow</v>
      </c>
      <c r="X41" s="197" t="str">
        <f>IFERROR(VLOOKUP(E41,WIP!$A$1:$M$1478,13,0),"-")</f>
        <v>No Fragrance</v>
      </c>
      <c r="Y41" s="197">
        <f t="shared" si="8"/>
        <v>116701</v>
      </c>
      <c r="Z41" s="197" t="str">
        <f>IFERROR(VLOOKUP(E41,WIP!$A$1:$K$1478,2,0),"-")</f>
        <v>REFLECT BULK</v>
      </c>
      <c r="AA41" s="197">
        <f>IFERROR(VLOOKUP(C41,Pack!$A$5:$G$1997,3,FALSE),"-")</f>
        <v>9916</v>
      </c>
      <c r="AB41" s="197">
        <f>IFERROR(VLOOKUP(E41,WIP!$A$1:$K$1478,11,0),"-")</f>
        <v>581.0714286</v>
      </c>
      <c r="AC41" s="198" t="str">
        <f>IFERROR(VLOOKUP(E41,WIP!$A$1:$K$1478,7,0),"-")</f>
        <v>-</v>
      </c>
      <c r="AD41" s="172">
        <f t="shared" si="27"/>
        <v>500</v>
      </c>
      <c r="AE41" s="172">
        <f t="shared" si="10"/>
        <v>0.8604794099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BUTLER GG #57 POT &amp; PAN;2/1GL CS W/INSERT</v>
      </c>
      <c r="C42" s="258" t="s">
        <v>2409</v>
      </c>
      <c r="D42" s="259">
        <v>240.0</v>
      </c>
      <c r="E42" s="242">
        <f>iferror(vlookup(C42,Source!$A$10:$O$1488,2,0),"-")</f>
        <v>184501</v>
      </c>
      <c r="F42" s="242" t="str">
        <f>iferror(vlookup(C42,Source!$A$10:$O$1488,12,0),"-")</f>
        <v>BUTLER</v>
      </c>
      <c r="G42" s="192" t="str">
        <f t="shared" si="34"/>
        <v>BOX LABEL</v>
      </c>
      <c r="H42" s="191" t="str">
        <f>iferror(vlookup(C42,Source!$A$10:$O$1488,11,0),"-")</f>
        <v>B</v>
      </c>
      <c r="I42" s="191">
        <f>iferror(vlookup(C42,Source!$A$10:$O$1488,7,0),"-")</f>
        <v>0</v>
      </c>
      <c r="J42" s="192">
        <f>IFERROR(_xlfn.FLOOR.MATH(VLOOKUP(C42, Conversion!$A$1:$G$1483,7,0)*D42*1.05,10),"-")</f>
        <v>500</v>
      </c>
      <c r="K42" s="191">
        <f t="shared" si="35"/>
        <v>0</v>
      </c>
      <c r="L42" s="191">
        <f t="shared" si="36"/>
        <v>240</v>
      </c>
      <c r="M42" s="191">
        <f>iferror(vlookup(C42,Source!$A$10:$O$1488,14,0),"-")</f>
        <v>714504</v>
      </c>
      <c r="N42" s="191" t="str">
        <f>iferror(vlookup(C42,Source!$A$10:$O$1488,15,0),"-")</f>
        <v/>
      </c>
      <c r="O42" s="193">
        <f>iferror(vlookup(C42,Source!$A$10:$O$1488,5,0),0)</f>
        <v>1008</v>
      </c>
      <c r="P42" s="194">
        <f t="shared" si="37"/>
        <v>155.0769231</v>
      </c>
      <c r="Q42" s="195">
        <f t="shared" si="38"/>
        <v>1.547619048</v>
      </c>
      <c r="R42" s="131"/>
      <c r="S42" s="131"/>
      <c r="T42" s="131"/>
      <c r="U42" s="241">
        <f t="shared" ref="U42:U47" si="39">SUM(0.5,Q42)+SUM(U41)</f>
        <v>8.595238095</v>
      </c>
      <c r="V42" s="197" t="str">
        <f>IFERROR(VLOOKUP(E42,WIP!$A$1:$S$1478,6,0),"-")</f>
        <v>Dish Soap</v>
      </c>
      <c r="W42" s="197" t="str">
        <f>IFERROR(VLOOKUP(E42,WIP!$A$1:$M$1478,12,0),"-")</f>
        <v>Green</v>
      </c>
      <c r="X42" s="197" t="str">
        <f>IFERROR(VLOOKUP(E42,WIP!$A$1:$M$1478,13,0),"-")</f>
        <v>Floral</v>
      </c>
      <c r="Y42" s="197">
        <f t="shared" si="8"/>
        <v>184501</v>
      </c>
      <c r="Z42" s="197" t="str">
        <f>IFERROR(VLOOKUP(E42,WIP!$A$1:$K$1478,2,0),"-")</f>
        <v>SAFER C. #401 PREMIUM LIQ DSH DET</v>
      </c>
      <c r="AA42" s="197">
        <f>IFERROR(VLOOKUP(C42,Pack!$A$5:$G$1997,3,FALSE),"-")</f>
        <v>9916</v>
      </c>
      <c r="AB42" s="197">
        <f>IFERROR(VLOOKUP(E42,WIP!$A$1:$K$1478,11,0),"-")</f>
        <v>57.66666667</v>
      </c>
      <c r="AC42" s="198" t="str">
        <f>IFERROR(VLOOKUP(E42,WIP!$A$1:$K$1478,7,0),"-")</f>
        <v>Min 500gl</v>
      </c>
      <c r="AD42" s="172">
        <f t="shared" si="27"/>
        <v>500</v>
      </c>
      <c r="AE42" s="172">
        <f t="shared" si="10"/>
        <v>8.670520231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9.095238095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9.595238095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10.0952381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10.5952381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11.0952381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3.095238095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20.9047619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46070.0</v>
      </c>
      <c r="J1" s="124"/>
      <c r="K1" s="125"/>
      <c r="L1" s="125"/>
      <c r="M1" s="126"/>
      <c r="N1" s="127"/>
      <c r="O1" s="126"/>
      <c r="P1" s="127"/>
      <c r="Q1" s="128">
        <f>R1</f>
        <v>3.869047619</v>
      </c>
      <c r="R1" s="129">
        <f>SUM(Q14+Q23+Q32+Q38+Q48+Q54+Q61)</f>
        <v>3.869047619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46069</v>
      </c>
      <c r="AE1" s="132"/>
      <c r="AF1" s="133"/>
      <c r="AG1" s="134">
        <f>I1</f>
        <v>46070</v>
      </c>
      <c r="AH1" s="135"/>
      <c r="AI1" s="136">
        <f>SUM(AD4,AG4)</f>
        <v>1260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315</v>
      </c>
      <c r="AE3" s="160">
        <f>AE4/5</f>
        <v>0.9152542374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1260</v>
      </c>
      <c r="AE4" s="172">
        <f t="shared" si="1"/>
        <v>4.576271187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BUTLER OD FLOOR GUARD ;2X1F</v>
      </c>
      <c r="C41" s="258" t="s">
        <v>1833</v>
      </c>
      <c r="D41" s="259">
        <v>600.0</v>
      </c>
      <c r="E41" s="235">
        <f>iferror(vlookup(C41,Source!$A$10:$O$1488,2,0),"-")</f>
        <v>156901</v>
      </c>
      <c r="F41" s="235" t="str">
        <f>iferror(vlookup(C41,Source!$A$10:$O$1488,12,0),"-")</f>
        <v>BUTLER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1260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200114</v>
      </c>
      <c r="N41" s="239">
        <f>iferror(vlookup(C41,Source!$A$10:$O$1488,15,0),"-")</f>
        <v>715004</v>
      </c>
      <c r="O41" s="193">
        <f>iferror(vlookup(C41,Source!$A$10:$O$1488,5,0),0)</f>
        <v>1008</v>
      </c>
      <c r="P41" s="194">
        <f t="shared" ref="P41:P47" si="37">if(O41&gt;1,O41/6.5,"-")</f>
        <v>155.0769231</v>
      </c>
      <c r="Q41" s="240">
        <f t="shared" ref="Q41:Q47" si="38">if(O41&gt;0,D41/O41*6.5,0)</f>
        <v>3.869047619</v>
      </c>
      <c r="R41" s="131"/>
      <c r="S41" s="131"/>
      <c r="T41" s="131"/>
      <c r="U41" s="241">
        <f>IF(Q41=0,14,SUM(5)+SUM(Q41))</f>
        <v>8.869047619</v>
      </c>
      <c r="V41" s="197" t="str">
        <f>IFERROR(VLOOKUP(E41,WIP!$A$1:$S$1478,6,0),"-")</f>
        <v>Floor Cleaner</v>
      </c>
      <c r="W41" s="197" t="str">
        <f>IFERROR(VLOOKUP(E41,WIP!$A$1:$M$1478,12,0),"-")</f>
        <v>Green</v>
      </c>
      <c r="X41" s="197" t="str">
        <f>IFERROR(VLOOKUP(E41,WIP!$A$1:$M$1478,13,0),"-")</f>
        <v>Spring Breeze</v>
      </c>
      <c r="Y41" s="197">
        <f t="shared" si="8"/>
        <v>156901</v>
      </c>
      <c r="Z41" s="197" t="str">
        <f>IFERROR(VLOOKUP(E41,WIP!$A$1:$K$1478,2,0),"-")</f>
        <v>MR DIGESTER KTCHN FLR CLR</v>
      </c>
      <c r="AA41" s="197">
        <f>IFERROR(VLOOKUP(C41,Pack!$A$5:$G$1997,3,FALSE),"-")</f>
        <v>9916</v>
      </c>
      <c r="AB41" s="197">
        <f>IFERROR(VLOOKUP(E41,WIP!$A$1:$K$1478,11,0),"-")</f>
        <v>275.3333333</v>
      </c>
      <c r="AC41" s="198" t="str">
        <f>IFERROR(VLOOKUP(E41,WIP!$A$1:$K$1478,7,0),"-")</f>
        <v>-</v>
      </c>
      <c r="AD41" s="172">
        <f t="shared" si="27"/>
        <v>1260</v>
      </c>
      <c r="AE41" s="172">
        <f t="shared" si="10"/>
        <v>4.576271187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9.369047619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9.869047619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10.36904762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10.86904762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11.36904762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11.86904762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3.869047619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20.13095238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46071.0</v>
      </c>
      <c r="J1" s="124"/>
      <c r="K1" s="125"/>
      <c r="L1" s="125"/>
      <c r="M1" s="126"/>
      <c r="N1" s="127"/>
      <c r="O1" s="126"/>
      <c r="P1" s="127"/>
      <c r="Q1" s="128">
        <f>R1</f>
        <v>14.59606625</v>
      </c>
      <c r="R1" s="129">
        <f>SUM(Q14+Q23+Q32+Q38+Q48+Q54+Q61)</f>
        <v>14.59606625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46070</v>
      </c>
      <c r="AE1" s="132"/>
      <c r="AF1" s="133"/>
      <c r="AG1" s="134">
        <f>I1</f>
        <v>46071</v>
      </c>
      <c r="AH1" s="135"/>
      <c r="AI1" s="136">
        <f>SUM(AD4,AG4)</f>
        <v>5850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1462.5</v>
      </c>
      <c r="AE3" s="160">
        <f>AE4/5</f>
        <v>4.029767313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5850</v>
      </c>
      <c r="AE4" s="172">
        <f t="shared" si="1"/>
        <v>20.14883657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BUTLER DIGEST 4/1 CS ;</v>
      </c>
      <c r="C7" s="189" t="s">
        <v>2630</v>
      </c>
      <c r="D7" s="190">
        <v>144.0</v>
      </c>
      <c r="E7" s="191">
        <f>iferror(vlookup(C7,Source!$A$10:$O$1488,2,0),"-")</f>
        <v>155801</v>
      </c>
      <c r="F7" s="191" t="str">
        <f>iferror(vlookup(C7,Source!$A$10:$O$1488,12,0),"-")</f>
        <v>BUTLER</v>
      </c>
      <c r="G7" s="192" t="str">
        <f t="shared" ref="G7:G12" si="3">IF(H7="B","BOX LABEL",+IF(AND(H7="I"),"IN HOUSE",+IF(AND(H7="S"),"SPECIAL",+IF(AND(H7="BP"),"BUG FREE",+IF(AND(H7="A"),"Pre Labeled","-")))))</f>
        <v>BOX LABEL</v>
      </c>
      <c r="H7" s="191" t="str">
        <f>iferror(vlookup(C7,Source!$A$10:$O$1488,11,0),"-")</f>
        <v>B</v>
      </c>
      <c r="I7" s="191">
        <f>iferror(vlookup(C7,Source!$A$10:$O$1488,7,0),"-")</f>
        <v>0</v>
      </c>
      <c r="J7" s="192">
        <f>IFERROR(_xlfn.FLOOR.MATH(VLOOKUP(C7, Conversion!$A$1:$G$1483,7,0)*D7*1.05,10),"-")</f>
        <v>600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144</v>
      </c>
      <c r="M7" s="191">
        <f>iferror(vlookup(C7,Source!$A$10:$O$1488,14,0),"-")</f>
        <v>714503</v>
      </c>
      <c r="N7" s="191" t="str">
        <f>iferror(vlookup(C7,Source!$A$10:$O$1488,15,0),"-")</f>
        <v/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0.8166814552</v>
      </c>
      <c r="R7" s="131"/>
      <c r="S7" s="131"/>
      <c r="T7" s="131"/>
      <c r="U7" s="196">
        <f>IF(Q7=0,14,SUM(5)+SUM(Q7))</f>
        <v>5.816681455</v>
      </c>
      <c r="V7" s="197" t="str">
        <f>IFERROR(VLOOKUP(E7,WIP!$A$1:$S$1478,6,0),"-")</f>
        <v>Carpet Care</v>
      </c>
      <c r="W7" s="197" t="str">
        <f>IFERROR(VLOOKUP(E7,WIP!$A$1:$M$1478,12,0),"-")</f>
        <v>Opaque</v>
      </c>
      <c r="X7" s="197" t="str">
        <f>IFERROR(VLOOKUP(E7,WIP!$A$1:$M$1478,13,0),"-")</f>
        <v>Floral</v>
      </c>
      <c r="Y7" s="197">
        <f t="shared" ref="Y7:Y60" si="8">E7</f>
        <v>155801</v>
      </c>
      <c r="Z7" s="197" t="str">
        <f>IFERROR(VLOOKUP(E7,WIP!$A$1:$K$1478,2,0),"-")</f>
        <v>LOD ODOR DIGESTER</v>
      </c>
      <c r="AA7" s="197">
        <f>IFERROR(VLOOKUP(C7,Pack!$A$5:$G$1997,3,FALSE),"-")</f>
        <v>9919</v>
      </c>
      <c r="AB7" s="197">
        <f>IFERROR(VLOOKUP(E7,WIP!$A$1:$K$1478,11,0),"-")</f>
        <v>270.8695652</v>
      </c>
      <c r="AC7" s="198" t="str">
        <f>IFERROR(VLOOKUP(E7,WIP!$A$1:$K$1478,7,0),"-")</f>
        <v>-</v>
      </c>
      <c r="AD7" s="172">
        <f t="shared" ref="AD7:AD22" si="9">IF(U7&lt;13,J7,0)</f>
        <v>600</v>
      </c>
      <c r="AE7" s="172">
        <f t="shared" ref="AE7:AE61" si="10">IFERROR(AD7/AB7,"-")</f>
        <v>2.215088283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SUPER JET KLEEN 4/1 CS;</v>
      </c>
      <c r="C8" s="200">
        <v>161504.0</v>
      </c>
      <c r="D8" s="201">
        <v>192.0</v>
      </c>
      <c r="E8" s="191">
        <f>iferror(vlookup(C8,Source!$A$10:$O$1488,2,0),"-")</f>
        <v>161501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 t="str">
        <f>iferror(vlookup(C8,Source!$A$10:$O$1488,7,0),"-")</f>
        <v>LIMITED Q.</v>
      </c>
      <c r="J8" s="192">
        <f>IFERROR(_xlfn.FLOOR.MATH(VLOOKUP(C8, Conversion!$A$1:$G$1483,7,0)*D8*1.05,10),"-")</f>
        <v>800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200151</v>
      </c>
      <c r="N8" s="191">
        <f>iferror(vlookup(C8,Source!$A$10:$O$1488,15,0),"-")</f>
        <v>714105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7.405590062</v>
      </c>
      <c r="V8" s="197" t="str">
        <f>IFERROR(VLOOKUP(E8,WIP!$A$1:$S$1478,6,0),"-")</f>
        <v>Liq Degreaser</v>
      </c>
      <c r="W8" s="197" t="str">
        <f>IFERROR(VLOOKUP(E8,WIP!$A$1:$M$1478,12,0),"-")</f>
        <v>Green Light</v>
      </c>
      <c r="X8" s="197" t="str">
        <f>IFERROR(VLOOKUP(E8,WIP!$A$1:$M$1478,13,0),"-")</f>
        <v>No Fragrance</v>
      </c>
      <c r="Y8" s="197">
        <f t="shared" si="8"/>
        <v>161501</v>
      </c>
      <c r="Z8" s="197" t="str">
        <f>IFERROR(VLOOKUP(E8,WIP!$A$1:$K$1478,2,0),"-")</f>
        <v>SUPER JET KLEEN</v>
      </c>
      <c r="AA8" s="197" t="str">
        <f>IFERROR(VLOOKUP(C8,Pack!$A$5:$G$1997,3,FALSE),"-")</f>
        <v>9919-LQ</v>
      </c>
      <c r="AB8" s="197">
        <f>IFERROR(VLOOKUP(E8,WIP!$A$1:$K$1478,11,0),"-")</f>
        <v>472</v>
      </c>
      <c r="AC8" s="198" t="str">
        <f>IFERROR(VLOOKUP(E8,WIP!$A$1:$K$1478,7,0),"-")</f>
        <v>-</v>
      </c>
      <c r="AD8" s="172">
        <f t="shared" si="9"/>
        <v>800</v>
      </c>
      <c r="AE8" s="172">
        <f t="shared" si="10"/>
        <v>1.694915254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7.905590062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8.405590062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8.905590062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9.405590062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9.905590062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1.905590062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22.09440994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BUTLER HI POWER 2/1F</v>
      </c>
      <c r="C41" s="258" t="s">
        <v>2563</v>
      </c>
      <c r="D41" s="259">
        <v>600.0</v>
      </c>
      <c r="E41" s="235">
        <f>iferror(vlookup(C41,Source!$A$10:$O$1488,2,0),"-")</f>
        <v>192103</v>
      </c>
      <c r="F41" s="235" t="str">
        <f>iferror(vlookup(C41,Source!$A$10:$O$1488,12,0),"-")</f>
        <v>BUTLER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1260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200111</v>
      </c>
      <c r="N41" s="239">
        <f>iferror(vlookup(C41,Source!$A$10:$O$1488,15,0),"-")</f>
        <v>714503</v>
      </c>
      <c r="O41" s="193">
        <f>iferror(vlookup(C41,Source!$A$10:$O$1488,5,0),0)</f>
        <v>1008</v>
      </c>
      <c r="P41" s="194">
        <f t="shared" ref="P41:P47" si="37">if(O41&gt;1,O41/6.5,"-")</f>
        <v>155.0769231</v>
      </c>
      <c r="Q41" s="240">
        <f t="shared" ref="Q41:Q47" si="38">if(O41&gt;0,D41/O41*6.5,0)</f>
        <v>3.869047619</v>
      </c>
      <c r="R41" s="131"/>
      <c r="S41" s="131"/>
      <c r="T41" s="131"/>
      <c r="U41" s="241">
        <f>IF(Q41=0,14,SUM(5)+SUM(Q41))</f>
        <v>8.869047619</v>
      </c>
      <c r="V41" s="197" t="str">
        <f>IFERROR(VLOOKUP(E41,WIP!$A$1:$S$1478,6,0),"-")</f>
        <v>Liq Degreaser</v>
      </c>
      <c r="W41" s="197" t="str">
        <f>IFERROR(VLOOKUP(E41,WIP!$A$1:$M$1478,12,0),"-")</f>
        <v>Red</v>
      </c>
      <c r="X41" s="197" t="str">
        <f>IFERROR(VLOOKUP(E41,WIP!$A$1:$M$1478,13,0),"-")</f>
        <v>No Fragrance</v>
      </c>
      <c r="Y41" s="197">
        <f t="shared" si="8"/>
        <v>192103</v>
      </c>
      <c r="Z41" s="197" t="str">
        <f>IFERROR(VLOOKUP(E41,WIP!$A$1:$K$1478,2,0),"-")</f>
        <v>RED HORSE POWER BULK</v>
      </c>
      <c r="AA41" s="197">
        <f>IFERROR(VLOOKUP(C41,Pack!$A$5:$G$1997,3,FALSE),"-")</f>
        <v>9916</v>
      </c>
      <c r="AB41" s="197">
        <f>IFERROR(VLOOKUP(E41,WIP!$A$1:$K$1478,11,0),"-")</f>
        <v>250.6451613</v>
      </c>
      <c r="AC41" s="198" t="str">
        <f>IFERROR(VLOOKUP(E41,WIP!$A$1:$K$1478,7,0),"-")</f>
        <v>-</v>
      </c>
      <c r="AD41" s="172">
        <f t="shared" si="27"/>
        <v>1260</v>
      </c>
      <c r="AE41" s="172">
        <f t="shared" si="10"/>
        <v>5.027027027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BUTLER OD FRESH AIRE ;2X1F</v>
      </c>
      <c r="C42" s="258" t="s">
        <v>2625</v>
      </c>
      <c r="D42" s="259">
        <v>360.0</v>
      </c>
      <c r="E42" s="242" t="str">
        <f>iferror(vlookup(C42,Source!$A$10:$O$1488,2,0),"-")</f>
        <v>1BA284</v>
      </c>
      <c r="F42" s="242" t="str">
        <f>iferror(vlookup(C42,Source!$A$10:$O$1488,12,0),"-")</f>
        <v>BUTLER</v>
      </c>
      <c r="G42" s="192" t="str">
        <f t="shared" si="34"/>
        <v>-</v>
      </c>
      <c r="H42" s="191">
        <f>iferror(vlookup(C42,Source!$A$10:$O$1488,11,0),"-")</f>
        <v>0</v>
      </c>
      <c r="I42" s="191">
        <f>iferror(vlookup(C42,Source!$A$10:$O$1488,7,0),"-")</f>
        <v>0</v>
      </c>
      <c r="J42" s="192">
        <f>IFERROR(_xlfn.FLOOR.MATH(VLOOKUP(C42, Conversion!$A$1:$G$1483,7,0)*D42*1.05,10),"-")</f>
        <v>750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714502</v>
      </c>
      <c r="N42" s="191">
        <f>iferror(vlookup(C42,Source!$A$10:$O$1488,15,0),"-")</f>
        <v>713105</v>
      </c>
      <c r="O42" s="193">
        <f>iferror(vlookup(C42,Source!$A$10:$O$1488,5,0),0)</f>
        <v>1008</v>
      </c>
      <c r="P42" s="194">
        <f t="shared" si="37"/>
        <v>155.0769231</v>
      </c>
      <c r="Q42" s="195">
        <f t="shared" si="38"/>
        <v>2.321428571</v>
      </c>
      <c r="R42" s="131"/>
      <c r="S42" s="131"/>
      <c r="T42" s="131"/>
      <c r="U42" s="241">
        <f t="shared" ref="U42:U47" si="39">SUM(0.5,Q42)+SUM(U41)</f>
        <v>11.69047619</v>
      </c>
      <c r="V42" s="197" t="str">
        <f>IFERROR(VLOOKUP(E42,WIP!$A$1:$S$1478,6,0),"-")</f>
        <v>Deodorant</v>
      </c>
      <c r="W42" s="197" t="str">
        <f>IFERROR(VLOOKUP(E42,WIP!$A$1:$M$1478,12,0),"-")</f>
        <v>Green</v>
      </c>
      <c r="X42" s="197" t="str">
        <f>IFERROR(VLOOKUP(E42,WIP!$A$1:$M$1478,13,0),"-")</f>
        <v>Aqua</v>
      </c>
      <c r="Y42" s="197" t="str">
        <f t="shared" si="8"/>
        <v>1BA284</v>
      </c>
      <c r="Z42" s="197" t="str">
        <f>IFERROR(VLOOKUP(E42,WIP!$A$1:$K$1478,2,0),"-")</f>
        <v>BUTLER FRESH AIRE BULK</v>
      </c>
      <c r="AA42" s="197">
        <f>IFERROR(VLOOKUP(C42,Pack!$A$5:$G$1997,3,FALSE),"-")</f>
        <v>9916</v>
      </c>
      <c r="AB42" s="197">
        <f>IFERROR(VLOOKUP(E42,WIP!$A$1:$K$1478,11,0),"-")</f>
        <v>126.5625</v>
      </c>
      <c r="AC42" s="198" t="str">
        <f>IFERROR(VLOOKUP(E42,WIP!$A$1:$K$1478,7,0),"-")</f>
        <v>-</v>
      </c>
      <c r="AD42" s="172">
        <f t="shared" si="27"/>
        <v>750</v>
      </c>
      <c r="AE42" s="172">
        <f t="shared" si="10"/>
        <v>5.925925926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12.19047619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12.69047619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13.19047619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13.69047619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14.19047619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6.19047619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17.80952381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46071.0</v>
      </c>
      <c r="J1" s="124"/>
      <c r="K1" s="125"/>
      <c r="L1" s="125"/>
      <c r="M1" s="126"/>
      <c r="N1" s="127"/>
      <c r="O1" s="126"/>
      <c r="P1" s="127"/>
      <c r="Q1" s="128">
        <f>R1</f>
        <v>4.81703638</v>
      </c>
      <c r="R1" s="129">
        <f>SUM(Q14+Q23+Q32+Q38+Q48+Q54+Q61)</f>
        <v>4.81703638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46070</v>
      </c>
      <c r="AE1" s="132"/>
      <c r="AF1" s="133"/>
      <c r="AG1" s="134">
        <f>I1</f>
        <v>46071</v>
      </c>
      <c r="AH1" s="135"/>
      <c r="AI1" s="136">
        <f>SUM(AD4,AG4)</f>
        <v>3620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905</v>
      </c>
      <c r="AE3" s="160">
        <f>AE4/5</f>
        <v>1.372079169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3620</v>
      </c>
      <c r="AE4" s="172">
        <f t="shared" si="1"/>
        <v>6.860395846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BLACK CHERRY FOAMING;SOAP 4/1C</v>
      </c>
      <c r="C7" s="189">
        <v>181104.0</v>
      </c>
      <c r="D7" s="190">
        <v>768.0</v>
      </c>
      <c r="E7" s="191">
        <f>iferror(vlookup(C7,Source!$A$10:$O$1488,2,0),"-")</f>
        <v>181101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3220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200125</v>
      </c>
      <c r="N7" s="191">
        <f>iferror(vlookup(C7,Source!$A$10:$O$1488,15,0),"-")</f>
        <v>713004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4.355634428</v>
      </c>
      <c r="R7" s="131"/>
      <c r="S7" s="131"/>
      <c r="T7" s="131"/>
      <c r="U7" s="196">
        <f>IF(Q7=0,14,SUM(5)+SUM(Q7))</f>
        <v>9.355634428</v>
      </c>
      <c r="V7" s="197" t="str">
        <f>IFERROR(VLOOKUP(E7,WIP!$A$1:$S$1478,6,0),"-")</f>
        <v>Foam Hnd Soap</v>
      </c>
      <c r="W7" s="197" t="str">
        <f>IFERROR(VLOOKUP(E7,WIP!$A$1:$M$1478,12,0),"-")</f>
        <v>Clear</v>
      </c>
      <c r="X7" s="197" t="str">
        <f>IFERROR(VLOOKUP(E7,WIP!$A$1:$M$1478,13,0),"-")</f>
        <v>Cherry</v>
      </c>
      <c r="Y7" s="197">
        <f t="shared" ref="Y7:Y60" si="8">E7</f>
        <v>181101</v>
      </c>
      <c r="Z7" s="197" t="str">
        <f>IFERROR(VLOOKUP(E7,WIP!$A$1:$K$1478,2,0),"-")</f>
        <v>BLACK CHERRY FOAM HS. BULK</v>
      </c>
      <c r="AA7" s="197">
        <f>IFERROR(VLOOKUP(C7,Pack!$A$5:$G$1997,3,FALSE),"-")</f>
        <v>9919</v>
      </c>
      <c r="AB7" s="197">
        <f>IFERROR(VLOOKUP(E7,WIP!$A$1:$K$1478,11,0),"-")</f>
        <v>573.2258065</v>
      </c>
      <c r="AC7" s="198" t="str">
        <f>IFERROR(VLOOKUP(E7,WIP!$A$1:$K$1478,7,0),"-")</f>
        <v>-</v>
      </c>
      <c r="AD7" s="172">
        <f t="shared" ref="AD7:AD22" si="9">IF(U7&lt;13,J7,0)</f>
        <v>3220</v>
      </c>
      <c r="AE7" s="172">
        <f t="shared" ref="AE7:AE61" si="10">IFERROR(AD7/AB7,"-")</f>
        <v>5.617332583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9.855634428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10.35563443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10.85563443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11.35563443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11.85563443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12.35563443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4.355634428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19.64436557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PINE GUARD DETERGENT;DISINFECTANT 4/1GL CS</v>
      </c>
      <c r="C17" s="233">
        <v>145904.0</v>
      </c>
      <c r="D17" s="234">
        <v>96.0</v>
      </c>
      <c r="E17" s="235">
        <f>iferror(vlookup(C17,Source!$A$10:$O$1488,2,0),"-")</f>
        <v>145901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>
        <f>iferror(vlookup(C17,Source!$A$10:$O$1488,11,0),"-")</f>
        <v>0</v>
      </c>
      <c r="I17" s="237" t="str">
        <f>iferror(vlookup(C17,Source!$A$10:$O$1488,7,0),"-")</f>
        <v>LIMITED Q.</v>
      </c>
      <c r="J17" s="192">
        <f>IFERROR(_xlfn.FLOOR.MATH(VLOOKUP(C17, Conversion!$A$1:$G$1483,7,0)*D17*1.05,10),"-")</f>
        <v>400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>
        <f>iferror(vlookup(C17,Source!$A$10:$O$1488,14,0),"-")</f>
        <v>712607</v>
      </c>
      <c r="N17" s="239">
        <f>iferror(vlookup(C17,Source!$A$10:$O$1488,15,0),"-")</f>
        <v>710202</v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0.4614019521</v>
      </c>
      <c r="R17" s="131"/>
      <c r="S17" s="131"/>
      <c r="T17" s="131"/>
      <c r="U17" s="241">
        <f>IF(Q17=0,14,SUM(5)+SUM(Q17))</f>
        <v>5.461401952</v>
      </c>
      <c r="V17" s="197" t="str">
        <f>IFERROR(VLOOKUP(E17,WIP!$A$1:$S$1478,6,0),"-")</f>
        <v>Disinfectant</v>
      </c>
      <c r="W17" s="197" t="str">
        <f>IFERROR(VLOOKUP(E17,WIP!$A$1:$M$1478,12,0),"-")</f>
        <v>Green</v>
      </c>
      <c r="X17" s="197" t="str">
        <f>IFERROR(VLOOKUP(E17,WIP!$A$1:$M$1478,13,0),"-")</f>
        <v>Pine</v>
      </c>
      <c r="Y17" s="197">
        <f t="shared" si="8"/>
        <v>145901</v>
      </c>
      <c r="Z17" s="197" t="str">
        <f>IFERROR(VLOOKUP(E17,WIP!$A$1:$K$1478,2,0),"-")</f>
        <v>PINE GUARD DETERGENT DISINFECANT</v>
      </c>
      <c r="AA17" s="197" t="str">
        <f>IFERROR(VLOOKUP(C17,Pack!$A$5:$G$1997,3,FALSE),"-")</f>
        <v>9919-LQ</v>
      </c>
      <c r="AB17" s="197">
        <f>IFERROR(VLOOKUP(E17,WIP!$A$1:$K$1478,11,0),"-")</f>
        <v>321.7857143</v>
      </c>
      <c r="AC17" s="198" t="str">
        <f>IFERROR(VLOOKUP(E17,WIP!$A$1:$K$1478,7,0),"-")</f>
        <v>* EPA *</v>
      </c>
      <c r="AD17" s="172">
        <f t="shared" si="9"/>
        <v>400</v>
      </c>
      <c r="AE17" s="172">
        <f t="shared" si="10"/>
        <v>1.243063263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5.961401952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6.461401952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6.961401952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7.461401952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7.961401952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0.4614019521</v>
      </c>
      <c r="R23" s="131"/>
      <c r="S23" s="131"/>
      <c r="T23" s="131"/>
      <c r="U23" s="241">
        <f t="shared" si="19"/>
        <v>8.922803904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23.53859805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46072.0</v>
      </c>
      <c r="J1" s="124"/>
      <c r="K1" s="125"/>
      <c r="L1" s="125"/>
      <c r="M1" s="126"/>
      <c r="N1" s="127"/>
      <c r="O1" s="126"/>
      <c r="P1" s="127"/>
      <c r="Q1" s="128">
        <f>R1</f>
        <v>6.5</v>
      </c>
      <c r="R1" s="129">
        <f>SUM(Q14+Q23+Q32+Q38+Q48+Q54+Q61)</f>
        <v>6.5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46071</v>
      </c>
      <c r="AE1" s="132"/>
      <c r="AF1" s="133"/>
      <c r="AG1" s="134">
        <f>I1</f>
        <v>46072</v>
      </c>
      <c r="AH1" s="135"/>
      <c r="AI1" s="136">
        <f>SUM(AD4,AG4)</f>
        <v>2440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610</v>
      </c>
      <c r="AE3" s="160">
        <f>AE4/5</f>
        <v>1.057176015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2440</v>
      </c>
      <c r="AE4" s="172">
        <f t="shared" si="1"/>
        <v>5.285880077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46072.0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46071</v>
      </c>
      <c r="AE1" s="132"/>
      <c r="AF1" s="133"/>
      <c r="AG1" s="134">
        <f>I1</f>
        <v>46072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46073.0</v>
      </c>
      <c r="J1" s="124"/>
      <c r="K1" s="125"/>
      <c r="L1" s="125"/>
      <c r="M1" s="126"/>
      <c r="N1" s="127"/>
      <c r="O1" s="126"/>
      <c r="P1" s="127"/>
      <c r="Q1" s="128">
        <f>R1</f>
        <v>6.730700976</v>
      </c>
      <c r="R1" s="129">
        <f>SUM(Q14+Q23+Q32+Q38+Q48+Q54+Q61)</f>
        <v>6.730700976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46072</v>
      </c>
      <c r="AE1" s="132"/>
      <c r="AF1" s="133"/>
      <c r="AG1" s="134">
        <f>I1</f>
        <v>46073</v>
      </c>
      <c r="AH1" s="135"/>
      <c r="AI1" s="136">
        <f>SUM(AD4,AG4)</f>
        <v>2640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610</v>
      </c>
      <c r="AE3" s="160">
        <f>AE4/5</f>
        <v>1.057176015</v>
      </c>
      <c r="AF3" s="161"/>
      <c r="AG3" s="159">
        <f>AG4/4</f>
        <v>50</v>
      </c>
      <c r="AH3" s="160">
        <f>AH4/5</f>
        <v>0.3925233645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2440</v>
      </c>
      <c r="AE4" s="172">
        <f t="shared" si="1"/>
        <v>5.285880077</v>
      </c>
      <c r="AF4" s="135"/>
      <c r="AG4" s="171">
        <f t="shared" ref="AG4:AH4" si="2">SUM(AG7:AG63)</f>
        <v>200</v>
      </c>
      <c r="AH4" s="160">
        <f t="shared" si="2"/>
        <v>1.962616823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BIG M WATER SOLUBLE;DEOD 4/1</v>
      </c>
      <c r="C26" s="202">
        <v>155104.0</v>
      </c>
      <c r="D26" s="201">
        <v>48.0</v>
      </c>
      <c r="E26" s="242">
        <f>iferror(vlookup(C26,Source!$A$10:$O$1488,2,0),"-")</f>
        <v>155101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SPECIAL</v>
      </c>
      <c r="H26" s="191" t="str">
        <f>iferror(vlookup(C26,Source!$A$10:$O$1488,11,0),"-")</f>
        <v>S</v>
      </c>
      <c r="I26" s="191">
        <f>iferror(vlookup(C26,Source!$A$10:$O$1488,7,0),"-")</f>
        <v>0</v>
      </c>
      <c r="J26" s="192">
        <f>IFERROR(_xlfn.FLOOR.MATH(VLOOKUP(C26, Conversion!$A$1:$G$1483,7,0)*D26*1.05,10),"-")</f>
        <v>200</v>
      </c>
      <c r="K26" s="191">
        <f t="shared" ref="K26:K30" si="22">if(G26="in house",D26*4,+if(G26="bottle label",D26*4,+if(or(G26="bottle"),G26*4,0)))</f>
        <v>0</v>
      </c>
      <c r="L26" s="243">
        <f t="shared" ref="L26:L30" si="23">if(G26="box label",D26,+IF(or(G26="in house"),D26,+if(or(G26="special"),D26,0)))</f>
        <v>48</v>
      </c>
      <c r="M26" s="191">
        <f>iferror(vlookup(C26,Source!$A$10:$O$1488,14,0),"-")</f>
        <v>712307</v>
      </c>
      <c r="N26" s="191" t="str">
        <f>iferror(vlookup(C26,Source!$A$10:$O$1488,15,0),"-")</f>
        <v/>
      </c>
      <c r="O26" s="193">
        <f>iferror(vlookup(C26,Source!$A$10:$O$1488,5,0),0)</f>
        <v>1352.4</v>
      </c>
      <c r="P26" s="194">
        <f t="shared" ref="P26:P30" si="24">if(O26&gt;1,O26/6.5,"-")</f>
        <v>208.0615385</v>
      </c>
      <c r="Q26" s="195">
        <f t="shared" ref="Q26:Q30" si="25">if(O26&gt;0,D26/O26*6.5,0)</f>
        <v>0.230700976</v>
      </c>
      <c r="R26" s="131"/>
      <c r="S26" s="131"/>
      <c r="T26" s="131"/>
      <c r="U26" s="241">
        <f t="shared" ref="U26:U31" si="26">SUM(0.5,Q26)+SUM(U25)</f>
        <v>14.73070098</v>
      </c>
      <c r="V26" s="197" t="str">
        <f>IFERROR(VLOOKUP(E26,WIP!$A$1:$S$1478,6,0),"-")</f>
        <v>Deodorant</v>
      </c>
      <c r="W26" s="197" t="str">
        <f>IFERROR(VLOOKUP(E26,WIP!$A$1:$M$1478,12,0),"-")</f>
        <v>Amber</v>
      </c>
      <c r="X26" s="197" t="str">
        <f>IFERROR(VLOOKUP(E26,WIP!$A$1:$M$1478,13,0),"-")</f>
        <v>Citrus</v>
      </c>
      <c r="Y26" s="197">
        <f t="shared" si="8"/>
        <v>155101</v>
      </c>
      <c r="Z26" s="197" t="str">
        <f>IFERROR(VLOOKUP(E26,WIP!$A$1:$K$1478,2,0),"-")</f>
        <v>BIG M BULK</v>
      </c>
      <c r="AA26" s="197">
        <f>IFERROR(VLOOKUP(C26,Pack!$A$5:$G$1997,3,FALSE),"-")</f>
        <v>9919</v>
      </c>
      <c r="AB26" s="197">
        <f>IFERROR(VLOOKUP(E26,WIP!$A$1:$K$1478,11,0),"-")</f>
        <v>101.9047619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200</v>
      </c>
      <c r="AH26" s="172">
        <f t="shared" si="12"/>
        <v>1.962616823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15.23070098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15.73070098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16.23070098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16.73070098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17.23070098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0.230700976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23.76929902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46073.0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46072</v>
      </c>
      <c r="AE1" s="132"/>
      <c r="AF1" s="133"/>
      <c r="AG1" s="134">
        <f>I1</f>
        <v>46073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46076.0</v>
      </c>
      <c r="J1" s="124"/>
      <c r="K1" s="125"/>
      <c r="L1" s="125"/>
      <c r="M1" s="126"/>
      <c r="N1" s="127"/>
      <c r="O1" s="126"/>
      <c r="P1" s="127"/>
      <c r="Q1" s="128">
        <f>R1</f>
        <v>9.309100529</v>
      </c>
      <c r="R1" s="129">
        <f>SUM(Q14+Q23+Q32+Q38+Q48+Q54+Q61)</f>
        <v>9.309100529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46075</v>
      </c>
      <c r="AE1" s="132"/>
      <c r="AF1" s="133"/>
      <c r="AG1" s="134">
        <f>I1</f>
        <v>46076</v>
      </c>
      <c r="AH1" s="135"/>
      <c r="AI1" s="136">
        <f>SUM(AD4,AG4)</f>
        <v>3350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837.5</v>
      </c>
      <c r="AE3" s="160">
        <f>AE4/5</f>
        <v>1.373934236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3350</v>
      </c>
      <c r="AE4" s="172">
        <f t="shared" si="1"/>
        <v>6.86967118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AMAZON BASICS PET STAIN;CARPET 64 OZ 6/CS</v>
      </c>
      <c r="C41" s="258" t="s">
        <v>61</v>
      </c>
      <c r="D41" s="259">
        <v>740.0</v>
      </c>
      <c r="E41" s="235">
        <f>iferror(vlookup(C41,Source!$A$10:$O$1488,2,0),"-")</f>
        <v>104701</v>
      </c>
      <c r="F41" s="235" t="str">
        <f>iferror(vlookup(C41,Source!$A$10:$O$1488,12,0),"-")</f>
        <v>AMAZON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 t="str">
        <f>iferror(vlookup(C41,Source!$A$10:$O$1488,7,0),"-")</f>
        <v/>
      </c>
      <c r="J41" s="192">
        <f>IFERROR(_xlfn.FLOOR.MATH(VLOOKUP(C41, Conversion!$A$1:$G$1483,7,0)*D41*1.05,10),"-")</f>
        <v>2330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740</v>
      </c>
      <c r="M41" s="237">
        <f>iferror(vlookup(C41,Source!$A$10:$O$1488,14,0),"-")</f>
        <v>200311</v>
      </c>
      <c r="N41" s="239" t="str">
        <f>iferror(vlookup(C41,Source!$A$10:$O$1488,15,0),"-")</f>
        <v/>
      </c>
      <c r="O41" s="193">
        <f>iferror(vlookup(C41,Source!$A$10:$O$1488,5,0),0)</f>
        <v>756</v>
      </c>
      <c r="P41" s="194">
        <f t="shared" ref="P41:P47" si="37">if(O41&gt;1,O41/6.5,"-")</f>
        <v>116.3076923</v>
      </c>
      <c r="Q41" s="240">
        <f t="shared" ref="Q41:Q47" si="38">if(O41&gt;0,D41/O41*6.5,0)</f>
        <v>6.362433862</v>
      </c>
      <c r="R41" s="131"/>
      <c r="S41" s="131"/>
      <c r="T41" s="131"/>
      <c r="U41" s="241">
        <f>IF(Q41=0,14,SUM(5)+SUM(Q41))</f>
        <v>11.36243386</v>
      </c>
      <c r="V41" s="197" t="str">
        <f>IFERROR(VLOOKUP(E41,WIP!$A$1:$S$1478,6,0),"-")</f>
        <v>Carpet Care</v>
      </c>
      <c r="W41" s="197" t="str">
        <f>IFERROR(VLOOKUP(E41,WIP!$A$1:$M$1478,12,0),"-")</f>
        <v>Clear</v>
      </c>
      <c r="X41" s="197" t="str">
        <f>IFERROR(VLOOKUP(E41,WIP!$A$1:$M$1478,13,0),"-")</f>
        <v>No Fragrance</v>
      </c>
      <c r="Y41" s="197">
        <f t="shared" si="8"/>
        <v>104701</v>
      </c>
      <c r="Z41" s="197" t="str">
        <f>IFERROR(VLOOKUP(E41,WIP!$A$1:$K$1478,2,0),"-")</f>
        <v>AMAZON BASICS PET STAIN &amp; ODOR CARPET CLEANER</v>
      </c>
      <c r="AA41" s="197" t="str">
        <f>IFERROR(VLOOKUP(C41,Pack!$A$5:$G$1997,3,FALSE),"-")</f>
        <v>-</v>
      </c>
      <c r="AB41" s="197">
        <f>IFERROR(VLOOKUP(E41,WIP!$A$1:$K$1478,11,0),"-")</f>
        <v>500</v>
      </c>
      <c r="AC41" s="198" t="str">
        <f>IFERROR(VLOOKUP(E41,WIP!$A$1:$K$1478,7,0),"-")</f>
        <v>-</v>
      </c>
      <c r="AD41" s="172">
        <f t="shared" si="27"/>
        <v>2330</v>
      </c>
      <c r="AE41" s="172">
        <f t="shared" si="10"/>
        <v>4.66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11.86243386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12.36243386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12.86243386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13.36243386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13.86243386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14.36243386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6.362433862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17.63756614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46076.0</v>
      </c>
      <c r="J1" s="124"/>
      <c r="K1" s="125"/>
      <c r="L1" s="125"/>
      <c r="M1" s="126"/>
      <c r="N1" s="127"/>
      <c r="O1" s="126"/>
      <c r="P1" s="127"/>
      <c r="Q1" s="128">
        <f>R1</f>
        <v>6.362433862</v>
      </c>
      <c r="R1" s="129">
        <f>SUM(Q14+Q23+Q32+Q38+Q48+Q54+Q61)</f>
        <v>6.362433862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46075</v>
      </c>
      <c r="AE1" s="132"/>
      <c r="AF1" s="133"/>
      <c r="AG1" s="134">
        <f>I1</f>
        <v>46076</v>
      </c>
      <c r="AH1" s="135"/>
      <c r="AI1" s="136">
        <f>SUM(AD4,AG4)</f>
        <v>2330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582.5</v>
      </c>
      <c r="AE3" s="160">
        <f>AE4/5</f>
        <v>0.932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2330</v>
      </c>
      <c r="AE4" s="172">
        <f t="shared" si="1"/>
        <v>4.66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AMAZON BASICS PET STAIN;CARPET 64 OZ 6/CS</v>
      </c>
      <c r="C41" s="258" t="s">
        <v>61</v>
      </c>
      <c r="D41" s="259">
        <v>740.0</v>
      </c>
      <c r="E41" s="235">
        <f>iferror(vlookup(C41,Source!$A$10:$O$1488,2,0),"-")</f>
        <v>104701</v>
      </c>
      <c r="F41" s="235" t="str">
        <f>iferror(vlookup(C41,Source!$A$10:$O$1488,12,0),"-")</f>
        <v>AMAZON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 t="str">
        <f>iferror(vlookup(C41,Source!$A$10:$O$1488,7,0),"-")</f>
        <v/>
      </c>
      <c r="J41" s="192">
        <f>IFERROR(_xlfn.FLOOR.MATH(VLOOKUP(C41, Conversion!$A$1:$G$1483,7,0)*D41*1.05,10),"-")</f>
        <v>2330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740</v>
      </c>
      <c r="M41" s="237">
        <f>iferror(vlookup(C41,Source!$A$10:$O$1488,14,0),"-")</f>
        <v>200311</v>
      </c>
      <c r="N41" s="239" t="str">
        <f>iferror(vlookup(C41,Source!$A$10:$O$1488,15,0),"-")</f>
        <v/>
      </c>
      <c r="O41" s="193">
        <f>iferror(vlookup(C41,Source!$A$10:$O$1488,5,0),0)</f>
        <v>756</v>
      </c>
      <c r="P41" s="194">
        <f t="shared" ref="P41:P47" si="37">if(O41&gt;1,O41/6.5,"-")</f>
        <v>116.3076923</v>
      </c>
      <c r="Q41" s="240">
        <f t="shared" ref="Q41:Q47" si="38">if(O41&gt;0,D41/O41*6.5,0)</f>
        <v>6.362433862</v>
      </c>
      <c r="R41" s="131"/>
      <c r="S41" s="131"/>
      <c r="T41" s="131"/>
      <c r="U41" s="241">
        <f>IF(Q41=0,14,SUM(5)+SUM(Q41))</f>
        <v>11.36243386</v>
      </c>
      <c r="V41" s="197" t="str">
        <f>IFERROR(VLOOKUP(E41,WIP!$A$1:$S$1478,6,0),"-")</f>
        <v>Carpet Care</v>
      </c>
      <c r="W41" s="197" t="str">
        <f>IFERROR(VLOOKUP(E41,WIP!$A$1:$M$1478,12,0),"-")</f>
        <v>Clear</v>
      </c>
      <c r="X41" s="197" t="str">
        <f>IFERROR(VLOOKUP(E41,WIP!$A$1:$M$1478,13,0),"-")</f>
        <v>No Fragrance</v>
      </c>
      <c r="Y41" s="197">
        <f t="shared" si="8"/>
        <v>104701</v>
      </c>
      <c r="Z41" s="197" t="str">
        <f>IFERROR(VLOOKUP(E41,WIP!$A$1:$K$1478,2,0),"-")</f>
        <v>AMAZON BASICS PET STAIN &amp; ODOR CARPET CLEANER</v>
      </c>
      <c r="AA41" s="197" t="str">
        <f>IFERROR(VLOOKUP(C41,Pack!$A$5:$G$1997,3,FALSE),"-")</f>
        <v>-</v>
      </c>
      <c r="AB41" s="197">
        <f>IFERROR(VLOOKUP(E41,WIP!$A$1:$K$1478,11,0),"-")</f>
        <v>500</v>
      </c>
      <c r="AC41" s="198" t="str">
        <f>IFERROR(VLOOKUP(E41,WIP!$A$1:$K$1478,7,0),"-")</f>
        <v>-</v>
      </c>
      <c r="AD41" s="172">
        <f t="shared" si="27"/>
        <v>2330</v>
      </c>
      <c r="AE41" s="172">
        <f t="shared" si="10"/>
        <v>4.66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11.86243386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12.36243386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12.86243386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13.36243386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13.86243386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14.36243386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6.362433862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17.63756614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46077.0</v>
      </c>
      <c r="J1" s="124"/>
      <c r="K1" s="125"/>
      <c r="L1" s="125"/>
      <c r="M1" s="126"/>
      <c r="N1" s="127"/>
      <c r="O1" s="126"/>
      <c r="P1" s="127"/>
      <c r="Q1" s="128">
        <f>R1</f>
        <v>7.83026455</v>
      </c>
      <c r="R1" s="129">
        <f>SUM(Q14+Q23+Q32+Q38+Q48+Q54+Q61)</f>
        <v>7.83026455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46076</v>
      </c>
      <c r="AE1" s="132"/>
      <c r="AF1" s="133"/>
      <c r="AG1" s="134">
        <f>I1</f>
        <v>46077</v>
      </c>
      <c r="AH1" s="135"/>
      <c r="AI1" s="136">
        <f>SUM(AD4,AG4)</f>
        <v>2800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700</v>
      </c>
      <c r="AE3" s="160">
        <f>AE4/5</f>
        <v>1.153934236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2800</v>
      </c>
      <c r="AE4" s="172">
        <f t="shared" si="1"/>
        <v>5.76967118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AMAZON BASICS PET STAIN;CARPET 64 OZ 6/CS</v>
      </c>
      <c r="C41" s="258" t="s">
        <v>61</v>
      </c>
      <c r="D41" s="259">
        <v>568.0</v>
      </c>
      <c r="E41" s="235">
        <f>iferror(vlookup(C41,Source!$A$10:$O$1488,2,0),"-")</f>
        <v>104701</v>
      </c>
      <c r="F41" s="235" t="str">
        <f>iferror(vlookup(C41,Source!$A$10:$O$1488,12,0),"-")</f>
        <v>AMAZON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 t="str">
        <f>iferror(vlookup(C41,Source!$A$10:$O$1488,7,0),"-")</f>
        <v/>
      </c>
      <c r="J41" s="192">
        <f>IFERROR(_xlfn.FLOOR.MATH(VLOOKUP(C41, Conversion!$A$1:$G$1483,7,0)*D41*1.05,10),"-")</f>
        <v>1780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568</v>
      </c>
      <c r="M41" s="237">
        <f>iferror(vlookup(C41,Source!$A$10:$O$1488,14,0),"-")</f>
        <v>200311</v>
      </c>
      <c r="N41" s="239" t="str">
        <f>iferror(vlookup(C41,Source!$A$10:$O$1488,15,0),"-")</f>
        <v/>
      </c>
      <c r="O41" s="193">
        <f>iferror(vlookup(C41,Source!$A$10:$O$1488,5,0),0)</f>
        <v>756</v>
      </c>
      <c r="P41" s="194">
        <f t="shared" ref="P41:P47" si="37">if(O41&gt;1,O41/6.5,"-")</f>
        <v>116.3076923</v>
      </c>
      <c r="Q41" s="240">
        <f t="shared" ref="Q41:Q47" si="38">if(O41&gt;0,D41/O41*6.5,0)</f>
        <v>4.883597884</v>
      </c>
      <c r="R41" s="131"/>
      <c r="S41" s="131"/>
      <c r="T41" s="131"/>
      <c r="U41" s="241">
        <f>IF(Q41=0,14,SUM(5)+SUM(Q41))</f>
        <v>9.883597884</v>
      </c>
      <c r="V41" s="197" t="str">
        <f>IFERROR(VLOOKUP(E41,WIP!$A$1:$S$1478,6,0),"-")</f>
        <v>Carpet Care</v>
      </c>
      <c r="W41" s="197" t="str">
        <f>IFERROR(VLOOKUP(E41,WIP!$A$1:$M$1478,12,0),"-")</f>
        <v>Clear</v>
      </c>
      <c r="X41" s="197" t="str">
        <f>IFERROR(VLOOKUP(E41,WIP!$A$1:$M$1478,13,0),"-")</f>
        <v>No Fragrance</v>
      </c>
      <c r="Y41" s="197">
        <f t="shared" si="8"/>
        <v>104701</v>
      </c>
      <c r="Z41" s="197" t="str">
        <f>IFERROR(VLOOKUP(E41,WIP!$A$1:$K$1478,2,0),"-")</f>
        <v>AMAZON BASICS PET STAIN &amp; ODOR CARPET CLEANER</v>
      </c>
      <c r="AA41" s="197" t="str">
        <f>IFERROR(VLOOKUP(C41,Pack!$A$5:$G$1997,3,FALSE),"-")</f>
        <v>-</v>
      </c>
      <c r="AB41" s="197">
        <f>IFERROR(VLOOKUP(E41,WIP!$A$1:$K$1478,11,0),"-")</f>
        <v>500</v>
      </c>
      <c r="AC41" s="198" t="str">
        <f>IFERROR(VLOOKUP(E41,WIP!$A$1:$K$1478,7,0),"-")</f>
        <v>-</v>
      </c>
      <c r="AD41" s="172">
        <f t="shared" si="27"/>
        <v>1780</v>
      </c>
      <c r="AE41" s="172">
        <f t="shared" si="10"/>
        <v>3.56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10.38359788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10.88359788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11.38359788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11.88359788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12.38359788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12.88359788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4.883597884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19.11640212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46077.0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46076</v>
      </c>
      <c r="AE1" s="132"/>
      <c r="AF1" s="133"/>
      <c r="AG1" s="134">
        <f>I1</f>
        <v>46077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46078.0</v>
      </c>
      <c r="J1" s="124"/>
      <c r="K1" s="125"/>
      <c r="L1" s="125"/>
      <c r="M1" s="126"/>
      <c r="N1" s="127"/>
      <c r="O1" s="126"/>
      <c r="P1" s="127"/>
      <c r="Q1" s="128">
        <f>R1</f>
        <v>7.073650794</v>
      </c>
      <c r="R1" s="129">
        <f>SUM(Q14+Q23+Q32+Q38+Q48+Q54+Q61)</f>
        <v>7.073650794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46077</v>
      </c>
      <c r="AE1" s="132"/>
      <c r="AF1" s="133"/>
      <c r="AG1" s="134">
        <f>I1</f>
        <v>46078</v>
      </c>
      <c r="AH1" s="135"/>
      <c r="AI1" s="136">
        <f>SUM(AD4,AG4)</f>
        <v>2400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345</v>
      </c>
      <c r="AH3" s="160">
        <f>AH4/5</f>
        <v>1.474809161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1380</v>
      </c>
      <c r="AH4" s="160">
        <f t="shared" si="2"/>
        <v>7.374045803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AMAZON BASICS RINSE AID;32OZ 12PK/CS</v>
      </c>
      <c r="C26" s="202" t="s">
        <v>26</v>
      </c>
      <c r="D26" s="201">
        <v>440.0</v>
      </c>
      <c r="E26" s="242">
        <f>iferror(vlookup(C26,Source!$A$10:$O$1488,2,0),"-")</f>
        <v>104301</v>
      </c>
      <c r="F26" s="242" t="str">
        <f>iferror(vlookup(C26,Source!$A$10:$O$1488,12,0),"-")</f>
        <v>AMAZON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1380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200322</v>
      </c>
      <c r="N26" s="191">
        <f>iferror(vlookup(C26,Source!$A$10:$O$1488,15,0),"-")</f>
        <v>714403</v>
      </c>
      <c r="O26" s="193">
        <f>iferror(vlookup(C26,Source!$A$10:$O$1488,5,0),0)</f>
        <v>693</v>
      </c>
      <c r="P26" s="194">
        <f t="shared" ref="P26:P30" si="24">if(O26&gt;1,O26/6.5,"-")</f>
        <v>106.6153846</v>
      </c>
      <c r="Q26" s="195">
        <f t="shared" ref="Q26:Q30" si="25">if(O26&gt;0,D26/O26*6.5,0)</f>
        <v>4.126984127</v>
      </c>
      <c r="R26" s="131"/>
      <c r="S26" s="131"/>
      <c r="T26" s="131"/>
      <c r="U26" s="241">
        <f t="shared" ref="U26:U31" si="26">SUM(0.5,Q26)+SUM(U25)</f>
        <v>18.62698413</v>
      </c>
      <c r="V26" s="197" t="str">
        <f>IFERROR(VLOOKUP(E26,WIP!$A$1:$S$1478,6,0),"-")</f>
        <v>Specialty Clnr</v>
      </c>
      <c r="W26" s="197" t="str">
        <f>IFERROR(VLOOKUP(E26,WIP!$A$1:$M$1478,12,0),"-")</f>
        <v>Blue Light</v>
      </c>
      <c r="X26" s="197" t="str">
        <f>IFERROR(VLOOKUP(E26,WIP!$A$1:$M$1478,13,0),"-")</f>
        <v>No Fragrance</v>
      </c>
      <c r="Y26" s="197">
        <f t="shared" si="8"/>
        <v>104301</v>
      </c>
      <c r="Z26" s="197" t="str">
        <f>IFERROR(VLOOKUP(E26,WIP!$A$1:$K$1478,2,0),"-")</f>
        <v>AMAZON BASICS RINSE AID BULK</v>
      </c>
      <c r="AA26" s="197">
        <f>IFERROR(VLOOKUP(C26,Pack!$A$5:$G$1997,3,FALSE),"-")</f>
        <v>9875</v>
      </c>
      <c r="AB26" s="197">
        <f>IFERROR(VLOOKUP(E26,WIP!$A$1:$K$1478,11,0),"-")</f>
        <v>187.1428571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1380</v>
      </c>
      <c r="AH26" s="172">
        <f t="shared" si="12"/>
        <v>7.374045803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19.12698413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19.62698413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20.12698413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20.62698413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21.12698413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4.126984127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19.87301587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46078.0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46077</v>
      </c>
      <c r="AE1" s="132"/>
      <c r="AF1" s="133"/>
      <c r="AG1" s="134">
        <f>I1</f>
        <v>46078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46079.0</v>
      </c>
      <c r="J1" s="124"/>
      <c r="K1" s="125"/>
      <c r="L1" s="125"/>
      <c r="M1" s="126"/>
      <c r="N1" s="127"/>
      <c r="O1" s="126"/>
      <c r="P1" s="127"/>
      <c r="Q1" s="128">
        <f>R1</f>
        <v>4.896666667</v>
      </c>
      <c r="R1" s="129">
        <f>SUM(Q14+Q23+Q32+Q38+Q48+Q54+Q61)</f>
        <v>4.896666667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46078</v>
      </c>
      <c r="AE1" s="132"/>
      <c r="AF1" s="133"/>
      <c r="AG1" s="134">
        <f>I1</f>
        <v>46079</v>
      </c>
      <c r="AH1" s="135"/>
      <c r="AI1" s="136">
        <f>SUM(AD4,AG4)</f>
        <v>1430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102.5</v>
      </c>
      <c r="AH3" s="160">
        <f>AH4/5</f>
        <v>0.5448504983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410</v>
      </c>
      <c r="AH4" s="160">
        <f t="shared" si="2"/>
        <v>2.724252492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WHITER &amp; BRIGHTER TOILET;BOWL AND URINL CLNR 12/1</v>
      </c>
      <c r="C26" s="202">
        <v>133032.0</v>
      </c>
      <c r="D26" s="201">
        <v>132.0</v>
      </c>
      <c r="E26" s="242">
        <f>iferror(vlookup(C26,Source!$A$10:$O$1488,2,0),"-")</f>
        <v>133001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IN HOUSE</v>
      </c>
      <c r="H26" s="191" t="str">
        <f>iferror(vlookup(C26,Source!$A$10:$O$1488,11,0),"-")</f>
        <v>I</v>
      </c>
      <c r="I26" s="191" t="str">
        <f>iferror(vlookup(C26,Source!$A$10:$O$1488,7,0),"-")</f>
        <v>LIMITED Q.</v>
      </c>
      <c r="J26" s="192">
        <f>IFERROR(_xlfn.FLOOR.MATH(VLOOKUP(C26, Conversion!$A$1:$G$1483,7,0)*D26*1.05,10),"-")</f>
        <v>410</v>
      </c>
      <c r="K26" s="191">
        <f t="shared" ref="K26:K30" si="22">if(G26="in house",D26*4,+if(G26="bottle label",D26*4,+if(or(G26="bottle"),G26*4,0)))</f>
        <v>528</v>
      </c>
      <c r="L26" s="243">
        <f t="shared" ref="L26:L30" si="23">if(G26="box label",D26,+IF(or(G26="in house"),D26,+if(or(G26="special"),D26,0)))</f>
        <v>132</v>
      </c>
      <c r="M26" s="191" t="str">
        <f>iferror(vlookup(C26,Source!$A$10:$O$1488,14,0),"-")</f>
        <v/>
      </c>
      <c r="N26" s="191" t="str">
        <f>iferror(vlookup(C26,Source!$A$10:$O$1488,15,0),"-")</f>
        <v/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1.95</v>
      </c>
      <c r="R26" s="131"/>
      <c r="S26" s="131"/>
      <c r="T26" s="131"/>
      <c r="U26" s="241">
        <f t="shared" ref="U26:U31" si="26">SUM(0.5,Q26)+SUM(U25)</f>
        <v>16.45</v>
      </c>
      <c r="V26" s="197" t="str">
        <f>IFERROR(VLOOKUP(E26,WIP!$A$1:$S$1478,6,0),"-")</f>
        <v>Specialty Clnr</v>
      </c>
      <c r="W26" s="197" t="str">
        <f>IFERROR(VLOOKUP(E26,WIP!$A$1:$M$1478,12,0),"-")</f>
        <v>Clear</v>
      </c>
      <c r="X26" s="197" t="str">
        <f>IFERROR(VLOOKUP(E26,WIP!$A$1:$M$1478,13,0),"-")</f>
        <v>No Fragrance</v>
      </c>
      <c r="Y26" s="197">
        <f t="shared" si="8"/>
        <v>133001</v>
      </c>
      <c r="Z26" s="197" t="str">
        <f>IFERROR(VLOOKUP(E26,WIP!$A$1:$K$1478,2,0),"-")</f>
        <v>WHITE &amp; BRIGHTER TOILET BOWL BULK</v>
      </c>
      <c r="AA26" s="197">
        <f>IFERROR(VLOOKUP(C26,Pack!$A$5:$G$1997,3,FALSE),"-")</f>
        <v>98680</v>
      </c>
      <c r="AB26" s="197">
        <f>IFERROR(VLOOKUP(E26,WIP!$A$1:$K$1478,11,0),"-")</f>
        <v>150.5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410</v>
      </c>
      <c r="AH26" s="172">
        <f t="shared" si="12"/>
        <v>2.724252492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16.95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17.45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17.95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18.45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18.95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1.95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22.05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46079.0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46078</v>
      </c>
      <c r="AE1" s="132"/>
      <c r="AF1" s="133"/>
      <c r="AG1" s="134">
        <f>I1</f>
        <v>46079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46080.0</v>
      </c>
      <c r="J1" s="124"/>
      <c r="K1" s="125"/>
      <c r="L1" s="125"/>
      <c r="M1" s="126"/>
      <c r="N1" s="127"/>
      <c r="O1" s="126"/>
      <c r="P1" s="127"/>
      <c r="Q1" s="128">
        <f>R1</f>
        <v>2.946666667</v>
      </c>
      <c r="R1" s="129">
        <f>SUM(Q14+Q23+Q32+Q38+Q48+Q54+Q61)</f>
        <v>2.946666667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46079</v>
      </c>
      <c r="AE1" s="132"/>
      <c r="AF1" s="133"/>
      <c r="AG1" s="134">
        <f>I1</f>
        <v>46080</v>
      </c>
      <c r="AH1" s="135"/>
      <c r="AI1" s="136">
        <f>SUM(AD4,AG4)</f>
        <v>1020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46080.0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46079</v>
      </c>
      <c r="AE1" s="132"/>
      <c r="AF1" s="133"/>
      <c r="AG1" s="134">
        <f>I1</f>
        <v>46080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46055.0</v>
      </c>
      <c r="J1" s="124"/>
      <c r="K1" s="125"/>
      <c r="L1" s="125"/>
      <c r="M1" s="126"/>
      <c r="N1" s="127"/>
      <c r="O1" s="126"/>
      <c r="P1" s="127"/>
      <c r="Q1" s="128">
        <f>R1</f>
        <v>12.26034704</v>
      </c>
      <c r="R1" s="129">
        <f>SUM(Q14+Q23+Q32+Q38+Q48+Q54+Q61)</f>
        <v>12.26034704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46054</v>
      </c>
      <c r="AE1" s="132"/>
      <c r="AF1" s="133"/>
      <c r="AG1" s="134">
        <f>I1</f>
        <v>46055</v>
      </c>
      <c r="AH1" s="135"/>
      <c r="AI1" s="136">
        <f>SUM(AD4,AG4)</f>
        <v>5020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910</v>
      </c>
      <c r="AE3" s="160">
        <f>AE4/5</f>
        <v>2.050004109</v>
      </c>
      <c r="AF3" s="161"/>
      <c r="AG3" s="159">
        <f>AG4/4</f>
        <v>345</v>
      </c>
      <c r="AH3" s="160">
        <f>AH4/5</f>
        <v>0.9374625375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3640</v>
      </c>
      <c r="AE4" s="172">
        <f t="shared" si="1"/>
        <v>10.25002054</v>
      </c>
      <c r="AF4" s="135"/>
      <c r="AG4" s="171">
        <f t="shared" ref="AG4:AH4" si="2">SUM(AG7:AG63)</f>
        <v>1380</v>
      </c>
      <c r="AH4" s="160">
        <f t="shared" si="2"/>
        <v>4.687312687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LOTION CLEAN SP 4/1;CASE</v>
      </c>
      <c r="C7" s="189">
        <v>116604.0</v>
      </c>
      <c r="D7" s="190">
        <v>96.0</v>
      </c>
      <c r="E7" s="191">
        <f>iferror(vlookup(C7,Source!$A$10:$O$1488,2,0),"-")</f>
        <v>116601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BOX LABEL</v>
      </c>
      <c r="H7" s="191" t="str">
        <f>iferror(vlookup(C7,Source!$A$10:$O$1488,11,0),"-")</f>
        <v>B</v>
      </c>
      <c r="I7" s="191">
        <f>iferror(vlookup(C7,Source!$A$10:$O$1488,7,0),"-")</f>
        <v>0</v>
      </c>
      <c r="J7" s="192">
        <f>IFERROR(_xlfn.FLOOR.MATH(VLOOKUP(C7, Conversion!$A$1:$G$1483,7,0)*D7*1.05,10),"-")</f>
        <v>400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96</v>
      </c>
      <c r="M7" s="191">
        <f>iferror(vlookup(C7,Source!$A$10:$O$1488,14,0),"-")</f>
        <v>712310</v>
      </c>
      <c r="N7" s="191" t="str">
        <f>iferror(vlookup(C7,Source!$A$10:$O$1488,15,0),"-")</f>
        <v/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0.5444543035</v>
      </c>
      <c r="R7" s="131"/>
      <c r="S7" s="131"/>
      <c r="T7" s="131"/>
      <c r="U7" s="196">
        <f>IF(Q7=0,14,SUM(5)+SUM(Q7))</f>
        <v>5.544454303</v>
      </c>
      <c r="V7" s="197" t="str">
        <f>IFERROR(VLOOKUP(E7,WIP!$A$1:$S$1478,6,0),"-")</f>
        <v>Body &amp; Shower</v>
      </c>
      <c r="W7" s="197" t="str">
        <f>IFERROR(VLOOKUP(E7,WIP!$A$1:$M$1478,12,0),"-")</f>
        <v>White</v>
      </c>
      <c r="X7" s="197" t="str">
        <f>IFERROR(VLOOKUP(E7,WIP!$A$1:$M$1478,13,0),"-")</f>
        <v>Tuscan Blood Orange</v>
      </c>
      <c r="Y7" s="197">
        <f t="shared" ref="Y7:Y60" si="8">E7</f>
        <v>116601</v>
      </c>
      <c r="Z7" s="197" t="str">
        <f>IFERROR(VLOOKUP(E7,WIP!$A$1:$K$1478,2,0),"-")</f>
        <v>LOTION CLEAN HAND SOAP BULK</v>
      </c>
      <c r="AA7" s="197">
        <f>IFERROR(VLOOKUP(C7,Pack!$A$5:$G$1997,3,FALSE),"-")</f>
        <v>9919</v>
      </c>
      <c r="AB7" s="197">
        <f>IFERROR(VLOOKUP(E7,WIP!$A$1:$K$1478,11,0),"-")</f>
        <v>127.9310345</v>
      </c>
      <c r="AC7" s="198" t="str">
        <f>IFERROR(VLOOKUP(E7,WIP!$A$1:$K$1478,7,0),"-")</f>
        <v>Base Needed</v>
      </c>
      <c r="AD7" s="172">
        <f t="shared" ref="AD7:AD22" si="9">IF(U7&lt;13,J7,0)</f>
        <v>400</v>
      </c>
      <c r="AE7" s="172">
        <f t="shared" ref="AE7:AE61" si="10">IFERROR(AD7/AB7,"-")</f>
        <v>3.126684636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COCONUT BODY/SHOWER;CASE 4/1</v>
      </c>
      <c r="C8" s="200">
        <v>1966041.0</v>
      </c>
      <c r="D8" s="201">
        <v>192.0</v>
      </c>
      <c r="E8" s="191">
        <f>iferror(vlookup(C8,Source!$A$10:$O$1488,2,0),"-")</f>
        <v>197601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>
        <f>iferror(vlookup(C8,Source!$A$10:$O$1488,7,0),"-")</f>
        <v>0</v>
      </c>
      <c r="J8" s="192">
        <f>IFERROR(_xlfn.FLOOR.MATH(VLOOKUP(C8, Conversion!$A$1:$G$1483,7,0)*D8*1.05,10),"-")</f>
        <v>800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712405</v>
      </c>
      <c r="N8" s="191">
        <f>iferror(vlookup(C8,Source!$A$10:$O$1488,15,0),"-")</f>
        <v>713106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7.13336291</v>
      </c>
      <c r="V8" s="197" t="str">
        <f>IFERROR(VLOOKUP(E8,WIP!$A$1:$S$1478,6,0),"-")</f>
        <v>Liq Hnd Soap</v>
      </c>
      <c r="W8" s="197" t="str">
        <f>IFERROR(VLOOKUP(E8,WIP!$A$1:$M$1478,12,0),"-")</f>
        <v>Yellow</v>
      </c>
      <c r="X8" s="197" t="str">
        <f>IFERROR(VLOOKUP(E8,WIP!$A$1:$M$1478,13,0),"-")</f>
        <v>Pina Colada</v>
      </c>
      <c r="Y8" s="197">
        <f t="shared" si="8"/>
        <v>197601</v>
      </c>
      <c r="Z8" s="197" t="str">
        <f>IFERROR(VLOOKUP(E8,WIP!$A$1:$K$1478,2,0),"-")</f>
        <v>MTX PINA COLADA HAND SOAP</v>
      </c>
      <c r="AA8" s="197">
        <f>IFERROR(VLOOKUP(C8,Pack!$A$5:$G$1997,3,FALSE),"-")</f>
        <v>9919</v>
      </c>
      <c r="AB8" s="197">
        <f>IFERROR(VLOOKUP(E8,WIP!$A$1:$K$1478,11,0),"-")</f>
        <v>435.3846154</v>
      </c>
      <c r="AC8" s="198" t="str">
        <f>IFERROR(VLOOKUP(E8,WIP!$A$1:$K$1478,7,0),"-")</f>
        <v>Base Needed</v>
      </c>
      <c r="AD8" s="172">
        <f t="shared" si="9"/>
        <v>800</v>
      </c>
      <c r="AE8" s="172">
        <f t="shared" si="10"/>
        <v>1.83745583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7.63336291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8.13336291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8.63336291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9.13336291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9.63336291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1.63336291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22.36663709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MTA OXY CITRUS 12/1 + 1SPRYR</v>
      </c>
      <c r="C26" s="202" t="s">
        <v>546</v>
      </c>
      <c r="D26" s="201">
        <v>440.0</v>
      </c>
      <c r="E26" s="242">
        <f>iferror(vlookup(C26,Source!$A$10:$O$1488,2,0),"-")</f>
        <v>164301</v>
      </c>
      <c r="F26" s="242" t="str">
        <f>iferror(vlookup(C26,Source!$A$10:$O$1488,12,0),"-")</f>
        <v>MTA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1380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715003</v>
      </c>
      <c r="N26" s="191">
        <f>iferror(vlookup(C26,Source!$A$10:$O$1488,15,0),"-")</f>
        <v>713003</v>
      </c>
      <c r="O26" s="193">
        <f>iferror(vlookup(C26,Source!$A$10:$O$1488,5,0),0)</f>
        <v>693</v>
      </c>
      <c r="P26" s="194">
        <f t="shared" ref="P26:P30" si="24">if(O26&gt;1,O26/6.5,"-")</f>
        <v>106.6153846</v>
      </c>
      <c r="Q26" s="195">
        <f t="shared" ref="Q26:Q30" si="25">if(O26&gt;0,D26/O26*6.5,0)</f>
        <v>4.126984127</v>
      </c>
      <c r="R26" s="131"/>
      <c r="S26" s="131"/>
      <c r="T26" s="131"/>
      <c r="U26" s="241">
        <f t="shared" ref="U26:U31" si="26">SUM(0.5,Q26)+SUM(U25)</f>
        <v>18.62698413</v>
      </c>
      <c r="V26" s="197" t="str">
        <f>IFERROR(VLOOKUP(E26,WIP!$A$1:$S$1478,6,0),"-")</f>
        <v>Specialty Clnr</v>
      </c>
      <c r="W26" s="197" t="str">
        <f>IFERROR(VLOOKUP(E26,WIP!$A$1:$M$1478,12,0),"-")</f>
        <v>Clear</v>
      </c>
      <c r="X26" s="197" t="str">
        <f>IFERROR(VLOOKUP(E26,WIP!$A$1:$M$1478,13,0),"-")</f>
        <v>Citrus</v>
      </c>
      <c r="Y26" s="197">
        <f t="shared" si="8"/>
        <v>164301</v>
      </c>
      <c r="Z26" s="197" t="str">
        <f>IFERROR(VLOOKUP(E26,WIP!$A$1:$K$1478,2,0),"-")</f>
        <v>OXY CITRUS CLNR DEGRSR BULK</v>
      </c>
      <c r="AA26" s="197" t="str">
        <f>IFERROR(VLOOKUP(C26,Pack!$A$5:$G$1997,3,FALSE),"-")</f>
        <v/>
      </c>
      <c r="AB26" s="197">
        <f>IFERROR(VLOOKUP(E26,WIP!$A$1:$K$1478,11,0),"-")</f>
        <v>294.4117647</v>
      </c>
      <c r="AC26" s="198" t="str">
        <f>IFERROR(VLOOKUP(E26,WIP!$A$1:$K$1478,7,0),"-")</f>
        <v>Tank 72 or 74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1380</v>
      </c>
      <c r="AH26" s="172">
        <f t="shared" si="12"/>
        <v>4.687312687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19.12698413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19.62698413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20.12698413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20.62698413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21.12698413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4.126984127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19.87301587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46055.0</v>
      </c>
      <c r="J1" s="124"/>
      <c r="K1" s="125"/>
      <c r="L1" s="125"/>
      <c r="M1" s="126"/>
      <c r="N1" s="127"/>
      <c r="O1" s="126"/>
      <c r="P1" s="127"/>
      <c r="Q1" s="128">
        <f>R1</f>
        <v>11.13612836</v>
      </c>
      <c r="R1" s="129">
        <f>SUM(Q14+Q23+Q32+Q38+Q48+Q54+Q61)</f>
        <v>11.13612836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46054</v>
      </c>
      <c r="AE1" s="132"/>
      <c r="AF1" s="133"/>
      <c r="AG1" s="134">
        <f>I1</f>
        <v>46055</v>
      </c>
      <c r="AH1" s="135"/>
      <c r="AI1" s="136">
        <f>SUM(AD4,AG4)</f>
        <v>7330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1360</v>
      </c>
      <c r="AE3" s="160">
        <f>AE4/5</f>
        <v>2.136744352</v>
      </c>
      <c r="AF3" s="161"/>
      <c r="AG3" s="159">
        <f>AG4/4</f>
        <v>472.5</v>
      </c>
      <c r="AH3" s="160">
        <f>AH4/5</f>
        <v>0.8344370861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5440</v>
      </c>
      <c r="AE4" s="172">
        <f t="shared" si="1"/>
        <v>10.68372176</v>
      </c>
      <c r="AF4" s="135"/>
      <c r="AG4" s="171">
        <f t="shared" ref="AG4:AH4" si="2">SUM(AG7:AG63)</f>
        <v>1890</v>
      </c>
      <c r="AH4" s="160">
        <f t="shared" si="2"/>
        <v>4.17218543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HI SUDS PLUS DISH SOAP;4/1 CS</v>
      </c>
      <c r="C7" s="189">
        <v>1.830049E7</v>
      </c>
      <c r="D7" s="190">
        <v>1200.0</v>
      </c>
      <c r="E7" s="191">
        <f>iferror(vlookup(C7,Source!$A$10:$O$1488,2,0),"-")</f>
        <v>183002</v>
      </c>
      <c r="F7" s="191" t="str">
        <f>iferror(vlookup(C7,Source!$A$10:$O$1488,12,0),"-")</f>
        <v>INNOUT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5040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120901</v>
      </c>
      <c r="N7" s="191">
        <f>iferror(vlookup(C7,Source!$A$10:$O$1488,15,0),"-")</f>
        <v>713006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6.805678793</v>
      </c>
      <c r="R7" s="131"/>
      <c r="S7" s="131"/>
      <c r="T7" s="131"/>
      <c r="U7" s="196">
        <f>IF(Q7=0,14,SUM(5)+SUM(Q7))</f>
        <v>11.80567879</v>
      </c>
      <c r="V7" s="197" t="str">
        <f>IFERROR(VLOOKUP(E7,WIP!$A$1:$S$1478,6,0),"-")</f>
        <v>Dish Soap</v>
      </c>
      <c r="W7" s="197" t="str">
        <f>IFERROR(VLOOKUP(E7,WIP!$A$1:$M$1478,12,0),"-")</f>
        <v>Blue</v>
      </c>
      <c r="X7" s="197" t="str">
        <f>IFERROR(VLOOKUP(E7,WIP!$A$1:$M$1478,13,0),"-")</f>
        <v>Floral</v>
      </c>
      <c r="Y7" s="197">
        <f t="shared" ref="Y7:Y60" si="8">E7</f>
        <v>183002</v>
      </c>
      <c r="Z7" s="197" t="str">
        <f>IFERROR(VLOOKUP(E7,WIP!$A$1:$K$1478,2,0),"-")</f>
        <v>HI SUDS PLUS DISH SOAP BULK</v>
      </c>
      <c r="AA7" s="197">
        <f>IFERROR(VLOOKUP(C7,Pack!$A$5:$G$1997,3,FALSE),"-")</f>
        <v>9877</v>
      </c>
      <c r="AB7" s="197">
        <f>IFERROR(VLOOKUP(E7,WIP!$A$1:$K$1478,11,0),"-")</f>
        <v>598.8135593</v>
      </c>
      <c r="AC7" s="198" t="str">
        <f>IFERROR(VLOOKUP(E7,WIP!$A$1:$K$1478,7,0),"-")</f>
        <v>Min 900gl</v>
      </c>
      <c r="AD7" s="172">
        <f t="shared" ref="AD7:AD22" si="9">IF(U7&lt;13,J7,0)</f>
        <v>5040</v>
      </c>
      <c r="AE7" s="172">
        <f t="shared" ref="AE7:AE61" si="10">IFERROR(AD7/AB7,"-")</f>
        <v>8.41664308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12.30567879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12.80567879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13.30567879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13.80567879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14.30567879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14.80567879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6.805678793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17.19432121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MTA BULLET HIGH;PERFORMANCE4/1 HIGH PERF</v>
      </c>
      <c r="C17" s="233" t="s">
        <v>1279</v>
      </c>
      <c r="D17" s="234">
        <v>48.0</v>
      </c>
      <c r="E17" s="235">
        <f>iferror(vlookup(C17,Source!$A$10:$O$1488,2,0),"-")</f>
        <v>120201</v>
      </c>
      <c r="F17" s="235" t="str">
        <f>iferror(vlookup(C17,Source!$A$10:$O$1488,12,0),"-")</f>
        <v>METRO</v>
      </c>
      <c r="G17" s="236" t="str">
        <f t="shared" ref="G17:G21" si="14">IF(H17="B","BOX LABEL",+IF(AND(H17="I"),"IN HOUSE",+IF(AND(H17="S"),"SPECIAL",+IF(AND(H17="BP"),"BUG FREE",+IF(AND(H17="A"),"Pre Labeled","-")))))</f>
        <v>BOX LABEL</v>
      </c>
      <c r="H17" s="237" t="str">
        <f>iferror(vlookup(C17,Source!$A$10:$O$1488,11,0),"-")</f>
        <v>B</v>
      </c>
      <c r="I17" s="237">
        <f>iferror(vlookup(C17,Source!$A$10:$O$1488,7,0),"-")</f>
        <v>0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48</v>
      </c>
      <c r="M17" s="237">
        <f>iferror(vlookup(C17,Source!$A$10:$O$1488,14,0),"-")</f>
        <v>714409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Specialty Clnr</v>
      </c>
      <c r="W17" s="197" t="str">
        <f>IFERROR(VLOOKUP(E17,WIP!$A$1:$M$1478,12,0),"-")</f>
        <v>Blue Light</v>
      </c>
      <c r="X17" s="197" t="str">
        <f>IFERROR(VLOOKUP(E17,WIP!$A$1:$M$1478,13,0),"-")</f>
        <v>Citrus</v>
      </c>
      <c r="Y17" s="197">
        <f t="shared" si="8"/>
        <v>120201</v>
      </c>
      <c r="Z17" s="197" t="str">
        <f>IFERROR(VLOOKUP(E17,WIP!$A$1:$K$1478,2,0),"-")</f>
        <v>MTA BULLET PERFORMANCE</v>
      </c>
      <c r="AA17" s="197">
        <f>IFERROR(VLOOKUP(C17,Pack!$A$5:$G$1997,3,FALSE),"-")</f>
        <v>9919</v>
      </c>
      <c r="AB17" s="197">
        <f>IFERROR(VLOOKUP(E17,WIP!$A$1:$K$1478,11,0),"-")</f>
        <v>298.5714286</v>
      </c>
      <c r="AC17" s="198" t="str">
        <f>IFERROR(VLOOKUP(E17,WIP!$A$1:$K$1478,7,0),"-")</f>
        <v>-</v>
      </c>
      <c r="AD17" s="172">
        <f t="shared" si="9"/>
        <v>200</v>
      </c>
      <c r="AE17" s="172">
        <f t="shared" si="10"/>
        <v>0.6698564593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SAFER C. #551 FOAMIN;4/1GL CS</v>
      </c>
      <c r="C18" s="192">
        <v>184404.0</v>
      </c>
      <c r="D18" s="234">
        <v>48.0</v>
      </c>
      <c r="E18" s="242">
        <f>iferror(vlookup(C18,Source!$A$10:$O$1488,2,0),"-")</f>
        <v>184401</v>
      </c>
      <c r="F18" s="242" t="str">
        <f>iferror(vlookup(C18,Source!$A$10:$O$1488,12,0),"-")</f>
        <v>MTX</v>
      </c>
      <c r="G18" s="192" t="str">
        <f t="shared" si="14"/>
        <v>BOX LABEL</v>
      </c>
      <c r="H18" s="191" t="str">
        <f>iferror(vlookup(C18,Source!$A$10:$O$1488,11,0),"-")</f>
        <v>B</v>
      </c>
      <c r="I18" s="191">
        <f>iferror(vlookup(C18,Source!$A$10:$O$1488,7,0),"-")</f>
        <v>0</v>
      </c>
      <c r="J18" s="192">
        <f>IFERROR(_xlfn.FLOOR.MATH(VLOOKUP(C18, Conversion!$A$1:$G$1483,7,0)*D18*1.05,10),"-")</f>
        <v>200</v>
      </c>
      <c r="K18" s="191">
        <f t="shared" si="15"/>
        <v>0</v>
      </c>
      <c r="L18" s="243">
        <f t="shared" si="16"/>
        <v>48</v>
      </c>
      <c r="M18" s="191">
        <f>iferror(vlookup(C18,Source!$A$10:$O$1488,14,0),"-")</f>
        <v>712310</v>
      </c>
      <c r="N18" s="191" t="str">
        <f>iferror(vlookup(C18,Source!$A$10:$O$1488,15,0),"-")</f>
        <v/>
      </c>
      <c r="O18" s="193">
        <f>iferror(vlookup(C18,Source!$A$10:$O$1488,5,0),0)</f>
        <v>1352.4</v>
      </c>
      <c r="P18" s="194">
        <f t="shared" si="17"/>
        <v>208.0615385</v>
      </c>
      <c r="Q18" s="195">
        <f t="shared" si="18"/>
        <v>0.230700976</v>
      </c>
      <c r="R18" s="131"/>
      <c r="S18" s="131"/>
      <c r="T18" s="131"/>
      <c r="U18" s="241">
        <f t="shared" ref="U18:U23" si="19">SUM(0.5,Q18)+SUM(U17)</f>
        <v>5.961401952</v>
      </c>
      <c r="V18" s="197" t="str">
        <f>IFERROR(VLOOKUP(E18,WIP!$A$1:$S$1478,6,0),"-")</f>
        <v>Liq Hnd Soap</v>
      </c>
      <c r="W18" s="197" t="str">
        <f>IFERROR(VLOOKUP(E18,WIP!$A$1:$M$1478,12,0),"-")</f>
        <v>Green</v>
      </c>
      <c r="X18" s="197" t="str">
        <f>IFERROR(VLOOKUP(E18,WIP!$A$1:$M$1478,13,0),"-")</f>
        <v>Floral</v>
      </c>
      <c r="Y18" s="197">
        <f t="shared" si="8"/>
        <v>184401</v>
      </c>
      <c r="Z18" s="197" t="str">
        <f>IFERROR(VLOOKUP(E18,WIP!$A$1:$K$1478,2,0),"-")</f>
        <v>SAFER C. #551 FOAMING BULK</v>
      </c>
      <c r="AA18" s="197">
        <f>IFERROR(VLOOKUP(C18,Pack!$A$5:$G$1997,3,FALSE),"-")</f>
        <v>9919</v>
      </c>
      <c r="AB18" s="197">
        <f>IFERROR(VLOOKUP(E18,WIP!$A$1:$K$1478,11,0),"-")</f>
        <v>125.2173913</v>
      </c>
      <c r="AC18" s="198" t="str">
        <f>IFERROR(VLOOKUP(E18,WIP!$A$1:$K$1478,7,0),"-")</f>
        <v>-</v>
      </c>
      <c r="AD18" s="172">
        <f t="shared" si="9"/>
        <v>200</v>
      </c>
      <c r="AE18" s="172">
        <f t="shared" si="10"/>
        <v>1.597222222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6.461401952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6.961401952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7.461401952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7.961401952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0.4614019521</v>
      </c>
      <c r="R23" s="131"/>
      <c r="S23" s="131"/>
      <c r="T23" s="131"/>
      <c r="U23" s="241">
        <f t="shared" si="19"/>
        <v>8.922803904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23.53859805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JR LO TEMP MACHINE DISH DETERGENT 5GL PAIL</v>
      </c>
      <c r="C57" s="246" t="s">
        <v>2389</v>
      </c>
      <c r="D57" s="260">
        <v>360.0</v>
      </c>
      <c r="E57" s="242">
        <f>iferror(vlookup(C57,Source!$A$10:$O$1488,2,0),"-")</f>
        <v>184101</v>
      </c>
      <c r="F57" s="242" t="str">
        <f>iferror(vlookup(C57,Source!$A$10:$O$1488,12,0),"-")</f>
        <v>JUST RIGHT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>
        <f>iferror(vlookup(C57,Source!$A$10:$O$1488,11,0),"-")</f>
        <v>0</v>
      </c>
      <c r="I57" s="242" t="str">
        <f>iferror(vlookup(C57,Source!$A$10:$O$1488,7,0),"-")</f>
        <v>COR-4</v>
      </c>
      <c r="J57" s="192">
        <f>IFERROR(_xlfn.FLOOR.MATH(VLOOKUP(C57, Conversion!$A$1:$G$1483,7,0)*D57*1.05,10),"-")</f>
        <v>1890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/>
      </c>
      <c r="N57" s="242" t="str">
        <f>iferror(vlookup(C57,Source!$A$10:$O$1488,15,0),"-")</f>
        <v/>
      </c>
      <c r="O57" s="193">
        <f>iferror(vlookup(C57,Source!$A$10:$O$1488,5,0),0)</f>
        <v>604.8</v>
      </c>
      <c r="P57" s="194">
        <f t="shared" ref="P57:P58" si="50">if(O57&gt;1,O57/6.5,"-")</f>
        <v>93.04615385</v>
      </c>
      <c r="Q57" s="195">
        <f t="shared" ref="Q57:Q58" si="51">if(O57&gt;0,D57/O57*6.5,0)</f>
        <v>3.869047619</v>
      </c>
      <c r="R57" s="131"/>
      <c r="S57" s="131"/>
      <c r="T57" s="131"/>
      <c r="U57" s="196">
        <f>SUM(Q57+14)</f>
        <v>17.86904762</v>
      </c>
      <c r="V57" s="197" t="str">
        <f>IFERROR(VLOOKUP(E57,WIP!$A$1:$S$1478,6,0),"-")</f>
        <v>Dish Detergent</v>
      </c>
      <c r="W57" s="197" t="str">
        <f>IFERROR(VLOOKUP(E57,WIP!$A$1:$M$1478,12,0),"-")</f>
        <v>Light Pink</v>
      </c>
      <c r="X57" s="197" t="str">
        <f>IFERROR(VLOOKUP(E57,WIP!$A$1:$M$1478,13,0),"-")</f>
        <v>No Fragrance</v>
      </c>
      <c r="Y57" s="197">
        <f t="shared" si="8"/>
        <v>184101</v>
      </c>
      <c r="Z57" s="197" t="str">
        <f>IFERROR(VLOOKUP(E57,WIP!$A$1:$K$1478,2,0),"-")</f>
        <v>FS. LO TEMP MACHINE DISH DET BULK</v>
      </c>
      <c r="AA57" s="197" t="str">
        <f>IFERROR(VLOOKUP(C57,Pack!$A$5:$G$1997,3,FALSE),"-")</f>
        <v>9801UNL-184105JR</v>
      </c>
      <c r="AB57" s="197">
        <f>IFERROR(VLOOKUP(E57,WIP!$A$1:$K$1478,11,0),"-")</f>
        <v>453</v>
      </c>
      <c r="AC57" s="198" t="str">
        <f>IFERROR(VLOOKUP(E57,WIP!$A$1:$K$1478,7,0),"-")</f>
        <v>-</v>
      </c>
      <c r="AD57" s="172">
        <f t="shared" si="40"/>
        <v>0</v>
      </c>
      <c r="AE57" s="172">
        <f t="shared" si="10"/>
        <v>0</v>
      </c>
      <c r="AF57" s="145"/>
      <c r="AG57" s="172">
        <f t="shared" si="11"/>
        <v>1890</v>
      </c>
      <c r="AH57" s="172">
        <f t="shared" si="12"/>
        <v>4.17218543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17.86904762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17.86904762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17.86904762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3.869047619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46056.0</v>
      </c>
      <c r="J1" s="124"/>
      <c r="K1" s="125"/>
      <c r="L1" s="125"/>
      <c r="M1" s="126"/>
      <c r="N1" s="127"/>
      <c r="O1" s="126"/>
      <c r="P1" s="127"/>
      <c r="Q1" s="128">
        <f>R1</f>
        <v>18.46440895</v>
      </c>
      <c r="R1" s="129">
        <f>SUM(Q14+Q23+Q32+Q38+Q48+Q54+Q61)</f>
        <v>18.46440895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46055</v>
      </c>
      <c r="AE1" s="132"/>
      <c r="AF1" s="133"/>
      <c r="AG1" s="134">
        <f>I1</f>
        <v>46056</v>
      </c>
      <c r="AH1" s="135"/>
      <c r="AI1" s="136">
        <f>SUM(AD4,AG4)</f>
        <v>8530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2132.5</v>
      </c>
      <c r="AE3" s="160">
        <f>AE4/5</f>
        <v>3.255691547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8530</v>
      </c>
      <c r="AE4" s="172">
        <f t="shared" si="1"/>
        <v>16.27845774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HI SUDS PLUS DISH SOAP;4/1 CS</v>
      </c>
      <c r="C7" s="189">
        <v>1.830049E7</v>
      </c>
      <c r="D7" s="190">
        <v>1200.0</v>
      </c>
      <c r="E7" s="191">
        <f>iferror(vlookup(C7,Source!$A$10:$O$1488,2,0),"-")</f>
        <v>183002</v>
      </c>
      <c r="F7" s="191" t="str">
        <f>iferror(vlookup(C7,Source!$A$10:$O$1488,12,0),"-")</f>
        <v>INNOUT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5040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120901</v>
      </c>
      <c r="N7" s="191">
        <f>iferror(vlookup(C7,Source!$A$10:$O$1488,15,0),"-")</f>
        <v>713006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6.805678793</v>
      </c>
      <c r="R7" s="131"/>
      <c r="S7" s="131"/>
      <c r="T7" s="131"/>
      <c r="U7" s="196">
        <f>IF(Q7=0,14,SUM(5)+SUM(Q7))</f>
        <v>11.80567879</v>
      </c>
      <c r="V7" s="197" t="str">
        <f>IFERROR(VLOOKUP(E7,WIP!$A$1:$S$1478,6,0),"-")</f>
        <v>Dish Soap</v>
      </c>
      <c r="W7" s="197" t="str">
        <f>IFERROR(VLOOKUP(E7,WIP!$A$1:$M$1478,12,0),"-")</f>
        <v>Blue</v>
      </c>
      <c r="X7" s="197" t="str">
        <f>IFERROR(VLOOKUP(E7,WIP!$A$1:$M$1478,13,0),"-")</f>
        <v>Floral</v>
      </c>
      <c r="Y7" s="197">
        <f t="shared" ref="Y7:Y60" si="8">E7</f>
        <v>183002</v>
      </c>
      <c r="Z7" s="197" t="str">
        <f>IFERROR(VLOOKUP(E7,WIP!$A$1:$K$1478,2,0),"-")</f>
        <v>HI SUDS PLUS DISH SOAP BULK</v>
      </c>
      <c r="AA7" s="197">
        <f>IFERROR(VLOOKUP(C7,Pack!$A$5:$G$1997,3,FALSE),"-")</f>
        <v>9877</v>
      </c>
      <c r="AB7" s="197">
        <f>IFERROR(VLOOKUP(E7,WIP!$A$1:$K$1478,11,0),"-")</f>
        <v>598.8135593</v>
      </c>
      <c r="AC7" s="198" t="str">
        <f>IFERROR(VLOOKUP(E7,WIP!$A$1:$K$1478,7,0),"-")</f>
        <v>Min 900gl</v>
      </c>
      <c r="AD7" s="172">
        <f t="shared" ref="AD7:AD22" si="9">IF(U7&lt;13,J7,0)</f>
        <v>5040</v>
      </c>
      <c r="AE7" s="172">
        <f t="shared" ref="AE7:AE61" si="10">IFERROR(AD7/AB7,"-")</f>
        <v>8.41664308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12.30567879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12.80567879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13.30567879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13.80567879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14.30567879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14.80567879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6.805678793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17.19432121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CITRA CIDE DSNF4GPM;DILSOL#15 4/64OZ</v>
      </c>
      <c r="C41" s="258" t="s">
        <v>3900</v>
      </c>
      <c r="D41" s="259">
        <v>500.0</v>
      </c>
      <c r="E41" s="235">
        <f>iferror(vlookup(C41,Source!$A$10:$O$1488,2,0),"-")</f>
        <v>145401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1050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712002</v>
      </c>
      <c r="N41" s="239">
        <f>iferror(vlookup(C41,Source!$A$10:$O$1488,15,0),"-")</f>
        <v>714101</v>
      </c>
      <c r="O41" s="193">
        <f>iferror(vlookup(C41,Source!$A$10:$O$1488,5,0),0)</f>
        <v>630</v>
      </c>
      <c r="P41" s="194">
        <f t="shared" ref="P41:P47" si="37">if(O41&gt;1,O41/6.5,"-")</f>
        <v>96.92307692</v>
      </c>
      <c r="Q41" s="240">
        <f t="shared" ref="Q41:Q47" si="38">if(O41&gt;0,D41/O41*6.5,0)</f>
        <v>5.158730159</v>
      </c>
      <c r="R41" s="131"/>
      <c r="S41" s="131"/>
      <c r="T41" s="131"/>
      <c r="U41" s="241">
        <f>IF(Q41=0,14,SUM(5)+SUM(Q41))</f>
        <v>10.15873016</v>
      </c>
      <c r="V41" s="197" t="str">
        <f>IFERROR(VLOOKUP(E41,WIP!$A$1:$S$1478,6,0),"-")</f>
        <v>Disinfectant</v>
      </c>
      <c r="W41" s="197" t="str">
        <f>IFERROR(VLOOKUP(E41,WIP!$A$1:$M$1478,12,0),"-")</f>
        <v>Yellow</v>
      </c>
      <c r="X41" s="197" t="str">
        <f>IFERROR(VLOOKUP(E41,WIP!$A$1:$M$1478,13,0),"-")</f>
        <v>Lemon</v>
      </c>
      <c r="Y41" s="197">
        <f t="shared" si="8"/>
        <v>145401</v>
      </c>
      <c r="Z41" s="197" t="str">
        <f>IFERROR(VLOOKUP(E41,WIP!$A$1:$K$1478,2,0),"-")</f>
        <v>CITRA CIDE BULK</v>
      </c>
      <c r="AA41" s="197">
        <f>IFERROR(VLOOKUP(C41,Pack!$A$5:$G$1997,3,FALSE),"-")</f>
        <v>98710</v>
      </c>
      <c r="AB41" s="197">
        <f>IFERROR(VLOOKUP(E41,WIP!$A$1:$K$1478,11,0),"-")</f>
        <v>407.6190476</v>
      </c>
      <c r="AC41" s="198" t="str">
        <f>IFERROR(VLOOKUP(E41,WIP!$A$1:$K$1478,7,0),"-")</f>
        <v>* EPA *</v>
      </c>
      <c r="AD41" s="172">
        <f t="shared" si="27"/>
        <v>1050</v>
      </c>
      <c r="AE41" s="172">
        <f t="shared" si="10"/>
        <v>2.57593458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10.65873016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11.15873016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11.65873016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12.15873016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12.65873016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13.15873016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5.158730159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18.84126984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46056.0</v>
      </c>
      <c r="J1" s="124"/>
      <c r="K1" s="125"/>
      <c r="L1" s="125"/>
      <c r="M1" s="126"/>
      <c r="N1" s="127"/>
      <c r="O1" s="126"/>
      <c r="P1" s="127"/>
      <c r="Q1" s="128">
        <f>R1</f>
        <v>7.531746032</v>
      </c>
      <c r="R1" s="129">
        <f>SUM(Q14+Q23+Q32+Q38+Q48+Q54+Q61)</f>
        <v>7.531746032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46055</v>
      </c>
      <c r="AE1" s="132"/>
      <c r="AF1" s="133"/>
      <c r="AG1" s="134">
        <f>I1</f>
        <v>46056</v>
      </c>
      <c r="AH1" s="135"/>
      <c r="AI1" s="136">
        <f>SUM(AD4,AG4)</f>
        <v>2000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327.5</v>
      </c>
      <c r="AE3" s="160">
        <f>AE4/5</f>
        <v>2.765953109</v>
      </c>
      <c r="AF3" s="161"/>
      <c r="AG3" s="159">
        <f>AG4/4</f>
        <v>172.5</v>
      </c>
      <c r="AH3" s="160">
        <f>AH4/5</f>
        <v>0.5042307693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1310</v>
      </c>
      <c r="AE4" s="172">
        <f t="shared" si="1"/>
        <v>13.82976555</v>
      </c>
      <c r="AF4" s="135"/>
      <c r="AG4" s="171">
        <f t="shared" ref="AG4:AH4" si="2">SUM(AG7:AG63)</f>
        <v>690</v>
      </c>
      <c r="AH4" s="160">
        <f t="shared" si="2"/>
        <v>2.521153846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#3 ENZYME CLNR/DEO 1GPM;4/64OZ DILSOL# ENZYME CL</v>
      </c>
      <c r="C41" s="258" t="s">
        <v>3901</v>
      </c>
      <c r="D41" s="259">
        <v>500.0</v>
      </c>
      <c r="E41" s="235">
        <f>iferror(vlookup(C41,Source!$A$10:$O$1488,2,0),"-")</f>
        <v>110301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>
        <f>iferror(vlookup(C41,Source!$A$10:$O$1488,7,0),"-")</f>
        <v>0</v>
      </c>
      <c r="J41" s="192">
        <f>IFERROR(_xlfn.FLOOR.MATH(VLOOKUP(C41, Conversion!$A$1:$G$1483,7,0)*D41*1.05,10),"-")</f>
        <v>1050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500</v>
      </c>
      <c r="M41" s="237">
        <f>iferror(vlookup(C41,Source!$A$10:$O$1488,14,0),"-")</f>
        <v>712003</v>
      </c>
      <c r="N41" s="239" t="str">
        <f>iferror(vlookup(C41,Source!$A$10:$O$1488,15,0),"-")</f>
        <v/>
      </c>
      <c r="O41" s="193">
        <f>iferror(vlookup(C41,Source!$A$10:$O$1488,5,0),0)</f>
        <v>630</v>
      </c>
      <c r="P41" s="194">
        <f t="shared" ref="P41:P47" si="37">if(O41&gt;1,O41/6.5,"-")</f>
        <v>96.92307692</v>
      </c>
      <c r="Q41" s="240">
        <f t="shared" ref="Q41:Q47" si="38">if(O41&gt;0,D41/O41*6.5,0)</f>
        <v>5.158730159</v>
      </c>
      <c r="R41" s="131"/>
      <c r="S41" s="131"/>
      <c r="T41" s="131"/>
      <c r="U41" s="241">
        <f>IF(Q41=0,14,SUM(5)+SUM(Q41))</f>
        <v>10.15873016</v>
      </c>
      <c r="V41" s="197" t="str">
        <f>IFERROR(VLOOKUP(E41,WIP!$A$1:$S$1478,6,0),"-")</f>
        <v>Deodorant</v>
      </c>
      <c r="W41" s="197" t="str">
        <f>IFERROR(VLOOKUP(E41,WIP!$A$1:$M$1478,12,0),"-")</f>
        <v>Blue</v>
      </c>
      <c r="X41" s="197" t="str">
        <f>IFERROR(VLOOKUP(E41,WIP!$A$1:$M$1478,13,0),"-")</f>
        <v>No Fragrance</v>
      </c>
      <c r="Y41" s="197">
        <f t="shared" si="8"/>
        <v>110301</v>
      </c>
      <c r="Z41" s="197" t="str">
        <f>IFERROR(VLOOKUP(E41,WIP!$A$1:$K$1478,2,0),"-")</f>
        <v>#3 ENZYME CLNR/DEOD</v>
      </c>
      <c r="AA41" s="197">
        <f>IFERROR(VLOOKUP(C41,Pack!$A$5:$G$1997,3,FALSE),"-")</f>
        <v>98710</v>
      </c>
      <c r="AB41" s="197">
        <f>IFERROR(VLOOKUP(E41,WIP!$A$1:$K$1478,11,0),"-")</f>
        <v>142.173913</v>
      </c>
      <c r="AC41" s="198" t="str">
        <f>IFERROR(VLOOKUP(E41,WIP!$A$1:$K$1478,7,0),"-")</f>
        <v>-</v>
      </c>
      <c r="AD41" s="172">
        <f t="shared" si="27"/>
        <v>1050</v>
      </c>
      <c r="AE41" s="172">
        <f t="shared" si="10"/>
        <v>7.385321103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ACTION 256 PLUS 4/64;4GPM DIL SOLUTION</v>
      </c>
      <c r="C42" s="258" t="s">
        <v>3902</v>
      </c>
      <c r="D42" s="259">
        <v>50.0</v>
      </c>
      <c r="E42" s="242">
        <f>iferror(vlookup(C42,Source!$A$10:$O$1488,2,0),"-")</f>
        <v>167801</v>
      </c>
      <c r="F42" s="242" t="str">
        <f>iferror(vlookup(C42,Source!$A$10:$O$1488,12,0),"-")</f>
        <v>MTX</v>
      </c>
      <c r="G42" s="192" t="str">
        <f t="shared" si="34"/>
        <v>-</v>
      </c>
      <c r="H42" s="191">
        <f>iferror(vlookup(C42,Source!$A$10:$O$1488,11,0),"-")</f>
        <v>0</v>
      </c>
      <c r="I42" s="191" t="str">
        <f>iferror(vlookup(C42,Source!$A$10:$O$1488,7,0),"-")</f>
        <v>COR-24</v>
      </c>
      <c r="J42" s="192">
        <f>IFERROR(_xlfn.FLOOR.MATH(VLOOKUP(C42, Conversion!$A$1:$G$1483,7,0)*D42*1.05,10),"-")</f>
        <v>260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712002</v>
      </c>
      <c r="N42" s="191">
        <f>iferror(vlookup(C42,Source!$A$10:$O$1488,15,0),"-")</f>
        <v>714101</v>
      </c>
      <c r="O42" s="193">
        <f>iferror(vlookup(C42,Source!$A$10:$O$1488,5,0),0)</f>
        <v>630</v>
      </c>
      <c r="P42" s="194">
        <f t="shared" si="37"/>
        <v>96.92307692</v>
      </c>
      <c r="Q42" s="195">
        <f t="shared" si="38"/>
        <v>0.5158730159</v>
      </c>
      <c r="R42" s="131"/>
      <c r="S42" s="131"/>
      <c r="T42" s="131"/>
      <c r="U42" s="241">
        <f t="shared" ref="U42:U47" si="39">SUM(0.5,Q42)+SUM(U41)</f>
        <v>11.17460317</v>
      </c>
      <c r="V42" s="197" t="str">
        <f>IFERROR(VLOOKUP(E42,WIP!$A$1:$S$1478,6,0),"-")</f>
        <v>Specialty Clnr</v>
      </c>
      <c r="W42" s="197">
        <f>IFERROR(VLOOKUP(E42,WIP!$A$1:$M$1478,12,0),"-")</f>
        <v>0</v>
      </c>
      <c r="X42" s="197">
        <f>IFERROR(VLOOKUP(E42,WIP!$A$1:$M$1478,13,0),"-")</f>
        <v>0</v>
      </c>
      <c r="Y42" s="197">
        <f t="shared" si="8"/>
        <v>167801</v>
      </c>
      <c r="Z42" s="197" t="str">
        <f>IFERROR(VLOOKUP(E42,WIP!$A$1:$K$1478,2,0),"-")</f>
        <v>ACTION 256 PLUS BULK</v>
      </c>
      <c r="AA42" s="197">
        <f>IFERROR(VLOOKUP(C42,Pack!$A$5:$G$1997,3,FALSE),"-")</f>
        <v>98710</v>
      </c>
      <c r="AB42" s="197">
        <f>IFERROR(VLOOKUP(E42,WIP!$A$1:$K$1478,11,0),"-")</f>
        <v>40.34482759</v>
      </c>
      <c r="AC42" s="198" t="str">
        <f>IFERROR(VLOOKUP(E42,WIP!$A$1:$K$1478,7,0),"-")</f>
        <v>-</v>
      </c>
      <c r="AD42" s="172">
        <f t="shared" si="27"/>
        <v>260</v>
      </c>
      <c r="AE42" s="172">
        <f t="shared" si="10"/>
        <v>6.444444444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11.67460317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12.17460317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12.67460317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13.17460317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13.67460317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5.674603175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18.32539683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FIVE ELEVEN HEAVY DUTY;DEGREASER 55GL DRUM</v>
      </c>
      <c r="C57" s="246" t="s">
        <v>2587</v>
      </c>
      <c r="D57" s="260">
        <v>12.0</v>
      </c>
      <c r="E57" s="242">
        <f>iferror(vlookup(C57,Source!$A$10:$O$1488,2,0),"-")</f>
        <v>192301</v>
      </c>
      <c r="F57" s="242" t="str">
        <f>iferror(vlookup(C57,Source!$A$10:$O$1488,12,0),"-")</f>
        <v>SERANADE</v>
      </c>
      <c r="G57" s="269" t="str">
        <f t="shared" ref="G57:G60" si="47">IF(H57="B","BOX LABEL",+IF(AND(H57="I"),"IN HOUSE",+IF(AND(H57="S"),"SPECIAL",+IF(AND(H57="BP"),"BUG FREE",+IF(AND(H57="A"),"Pre Labeled","-")))))</f>
        <v>IN HOUSE</v>
      </c>
      <c r="H57" s="242" t="str">
        <f>iferror(vlookup(C57,Source!$A$10:$O$1488,11,0),"-")</f>
        <v>I</v>
      </c>
      <c r="I57" s="242" t="str">
        <f>iferror(vlookup(C57,Source!$A$10:$O$1488,7,0),"-")</f>
        <v>COR-3</v>
      </c>
      <c r="J57" s="192">
        <f>IFERROR(_xlfn.FLOOR.MATH(VLOOKUP(C57, Conversion!$A$1:$G$1483,7,0)*D57*1.05,10),"-")</f>
        <v>690</v>
      </c>
      <c r="K57" s="242">
        <f t="shared" ref="K57:K60" si="48">if(G57="in house",D57*4,+if(G57="bottle label",D57*4,+if(or(G57="bottle"),G57*4,0)))</f>
        <v>48</v>
      </c>
      <c r="L57" s="242">
        <f t="shared" ref="L57:L60" si="49">if(G57="box label",D57,+IF(or(G57="in house"),D57,+if(or(G57="special"),D57,0)))</f>
        <v>12</v>
      </c>
      <c r="M57" s="242" t="str">
        <f>iferror(vlookup(C57,Source!$A$10:$O$1488,14,0),"-")</f>
        <v/>
      </c>
      <c r="N57" s="242" t="str">
        <f>iferror(vlookup(C57,Source!$A$10:$O$1488,15,0),"-")</f>
        <v/>
      </c>
      <c r="O57" s="193">
        <f>iferror(vlookup(C57,Source!$A$10:$O$1488,5,0),0)</f>
        <v>42</v>
      </c>
      <c r="P57" s="194">
        <f t="shared" ref="P57:P58" si="50">if(O57&gt;1,O57/6.5,"-")</f>
        <v>6.461538462</v>
      </c>
      <c r="Q57" s="195">
        <f t="shared" ref="Q57:Q58" si="51">if(O57&gt;0,D57/O57*6.5,0)</f>
        <v>1.857142857</v>
      </c>
      <c r="R57" s="131"/>
      <c r="S57" s="131"/>
      <c r="T57" s="131"/>
      <c r="U57" s="196">
        <f>SUM(Q57+14)</f>
        <v>15.85714286</v>
      </c>
      <c r="V57" s="197" t="str">
        <f>IFERROR(VLOOKUP(E57,WIP!$A$1:$S$1478,6,0),"-")</f>
        <v>Liq Degreaser</v>
      </c>
      <c r="W57" s="197" t="str">
        <f>IFERROR(VLOOKUP(E57,WIP!$A$1:$M$1478,12,0),"-")</f>
        <v>Green</v>
      </c>
      <c r="X57" s="197" t="str">
        <f>IFERROR(VLOOKUP(E57,WIP!$A$1:$M$1478,13,0),"-")</f>
        <v>No Fragrance</v>
      </c>
      <c r="Y57" s="197">
        <f t="shared" si="8"/>
        <v>192301</v>
      </c>
      <c r="Z57" s="197" t="str">
        <f>IFERROR(VLOOKUP(E57,WIP!$A$1:$K$1478,2,0),"-")</f>
        <v>FIVE ELEVEN HVY DTY DGSR BULK</v>
      </c>
      <c r="AA57" s="197">
        <f>IFERROR(VLOOKUP(C57,Pack!$A$5:$G$1997,3,FALSE),"-")</f>
        <v>97010</v>
      </c>
      <c r="AB57" s="197">
        <f>IFERROR(VLOOKUP(E57,WIP!$A$1:$K$1478,11,0),"-")</f>
        <v>273.6842105</v>
      </c>
      <c r="AC57" s="198" t="str">
        <f>IFERROR(VLOOKUP(E57,WIP!$A$1:$K$1478,7,0),"-")</f>
        <v/>
      </c>
      <c r="AD57" s="172">
        <f t="shared" si="40"/>
        <v>0</v>
      </c>
      <c r="AE57" s="172">
        <f t="shared" si="10"/>
        <v>0</v>
      </c>
      <c r="AF57" s="145"/>
      <c r="AG57" s="172">
        <f t="shared" si="11"/>
        <v>690</v>
      </c>
      <c r="AH57" s="172">
        <f t="shared" si="12"/>
        <v>2.521153846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15.85714286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15.85714286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15.85714286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1.857142857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46057.0</v>
      </c>
      <c r="J1" s="124"/>
      <c r="K1" s="125"/>
      <c r="L1" s="125"/>
      <c r="M1" s="126"/>
      <c r="N1" s="127"/>
      <c r="O1" s="126"/>
      <c r="P1" s="127"/>
      <c r="Q1" s="128">
        <f>R1</f>
        <v>16.3723356</v>
      </c>
      <c r="R1" s="129">
        <f>SUM(Q14+Q23+Q32+Q38+Q48+Q54+Q61)</f>
        <v>16.3723356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46056</v>
      </c>
      <c r="AE1" s="132"/>
      <c r="AF1" s="133"/>
      <c r="AG1" s="134">
        <f>I1</f>
        <v>46057</v>
      </c>
      <c r="AH1" s="135"/>
      <c r="AI1" s="136">
        <f>SUM(AD4,AG4)</f>
        <v>7790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1947.5</v>
      </c>
      <c r="AE3" s="160">
        <f>AE4/5</f>
        <v>4.434653819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7790</v>
      </c>
      <c r="AE4" s="172">
        <f t="shared" si="1"/>
        <v>22.1732691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DDC GENERAL DISINFECTAN;4/1 CS</v>
      </c>
      <c r="C7" s="189">
        <v>106504.0</v>
      </c>
      <c r="D7" s="190">
        <v>768.0</v>
      </c>
      <c r="E7" s="191">
        <f>iferror(vlookup(C7,Source!$A$10:$O$1488,2,0),"-")</f>
        <v>106501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/>
      </c>
      <c r="I7" s="191">
        <f>iferror(vlookup(C7,Source!$A$10:$O$1488,7,0),"-")</f>
        <v>0</v>
      </c>
      <c r="J7" s="192">
        <f>IFERROR(_xlfn.FLOOR.MATH(VLOOKUP(C7, Conversion!$A$1:$G$1483,7,0)*D7*1.05,10),"-")</f>
        <v>3220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712001</v>
      </c>
      <c r="N7" s="191">
        <f>iferror(vlookup(C7,Source!$A$10:$O$1488,15,0),"-")</f>
        <v>712001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4.355634428</v>
      </c>
      <c r="R7" s="131"/>
      <c r="S7" s="131"/>
      <c r="T7" s="131"/>
      <c r="U7" s="196">
        <f>IF(Q7=0,14,SUM(5)+SUM(Q7))</f>
        <v>9.355634428</v>
      </c>
      <c r="V7" s="197" t="str">
        <f>IFERROR(VLOOKUP(E7,WIP!$A$1:$S$1478,6,0),"-")</f>
        <v>Disinfectant</v>
      </c>
      <c r="W7" s="197" t="str">
        <f>IFERROR(VLOOKUP(E7,WIP!$A$1:$M$1478,12,0),"-")</f>
        <v>Green</v>
      </c>
      <c r="X7" s="197" t="str">
        <f>IFERROR(VLOOKUP(E7,WIP!$A$1:$M$1478,13,0),"-")</f>
        <v>Lemon Lime</v>
      </c>
      <c r="Y7" s="197">
        <f t="shared" ref="Y7:Y60" si="8">E7</f>
        <v>106501</v>
      </c>
      <c r="Z7" s="197" t="str">
        <f>IFERROR(VLOOKUP(E7,WIP!$A$1:$K$1478,2,0),"-")</f>
        <v>DDC GENERAL DISINFECTANT BULK</v>
      </c>
      <c r="AA7" s="197" t="str">
        <f>IFERROR(VLOOKUP(C7,Pack!$A$5:$G$1997,3,FALSE),"-")</f>
        <v/>
      </c>
      <c r="AB7" s="197">
        <f>IFERROR(VLOOKUP(E7,WIP!$A$1:$K$1478,11,0),"-")</f>
        <v>500</v>
      </c>
      <c r="AC7" s="198" t="str">
        <f>IFERROR(VLOOKUP(E7,WIP!$A$1:$K$1478,7,0),"-")</f>
        <v/>
      </c>
      <c r="AD7" s="172">
        <f t="shared" ref="AD7:AD22" si="9">IF(U7&lt;13,J7,0)</f>
        <v>3220</v>
      </c>
      <c r="AE7" s="172">
        <f t="shared" ref="AE7:AE61" si="10">IFERROR(AD7/AB7,"-")</f>
        <v>6.44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ANTIFOAM/DEFOAMER 4/1;CASE</v>
      </c>
      <c r="C8" s="200">
        <v>152504.0</v>
      </c>
      <c r="D8" s="201">
        <v>192.0</v>
      </c>
      <c r="E8" s="191">
        <f>iferror(vlookup(C8,Source!$A$10:$O$1488,2,0),"-")</f>
        <v>152501</v>
      </c>
      <c r="F8" s="191" t="str">
        <f>iferror(vlookup(C8,Source!$A$10:$O$1488,12,0),"-")</f>
        <v>MTX</v>
      </c>
      <c r="G8" s="192" t="str">
        <f t="shared" si="3"/>
        <v>BOX LABEL</v>
      </c>
      <c r="H8" s="191" t="str">
        <f>iferror(vlookup(C8,Source!$A$10:$O$1488,11,0),"-")</f>
        <v>B</v>
      </c>
      <c r="I8" s="191">
        <f>iferror(vlookup(C8,Source!$A$10:$O$1488,7,0),"-")</f>
        <v>0</v>
      </c>
      <c r="J8" s="192">
        <f>IFERROR(_xlfn.FLOOR.MATH(VLOOKUP(C8, Conversion!$A$1:$G$1483,7,0)*D8*1.05,10),"-")</f>
        <v>800</v>
      </c>
      <c r="K8" s="191">
        <f t="shared" si="4"/>
        <v>0</v>
      </c>
      <c r="L8" s="243">
        <f t="shared" si="5"/>
        <v>192</v>
      </c>
      <c r="M8" s="191">
        <f>iferror(vlookup(C8,Source!$A$10:$O$1488,14,0),"-")</f>
        <v>200143</v>
      </c>
      <c r="N8" s="191" t="str">
        <f>iferror(vlookup(C8,Source!$A$10:$O$1488,15,0),"-")</f>
        <v/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10.94454303</v>
      </c>
      <c r="V8" s="197" t="str">
        <f>IFERROR(VLOOKUP(E8,WIP!$A$1:$S$1478,6,0),"-")</f>
        <v>Carpet Care</v>
      </c>
      <c r="W8" s="197" t="str">
        <f>IFERROR(VLOOKUP(E8,WIP!$A$1:$M$1478,12,0),"-")</f>
        <v>White</v>
      </c>
      <c r="X8" s="197" t="str">
        <f>IFERROR(VLOOKUP(E8,WIP!$A$1:$M$1478,13,0),"-")</f>
        <v>Ammonia</v>
      </c>
      <c r="Y8" s="197">
        <f t="shared" si="8"/>
        <v>152501</v>
      </c>
      <c r="Z8" s="197" t="str">
        <f>IFERROR(VLOOKUP(E8,WIP!$A$1:$K$1478,2,0),"-")</f>
        <v>ANTI FOAM BULK</v>
      </c>
      <c r="AA8" s="197">
        <f>IFERROR(VLOOKUP(C8,Pack!$A$5:$G$1997,3,FALSE),"-")</f>
        <v>9919</v>
      </c>
      <c r="AB8" s="197">
        <f>IFERROR(VLOOKUP(E8,WIP!$A$1:$K$1478,11,0),"-")</f>
        <v>234.3333333</v>
      </c>
      <c r="AC8" s="198" t="str">
        <f>IFERROR(VLOOKUP(E8,WIP!$A$1:$K$1478,7,0),"-")</f>
        <v>-</v>
      </c>
      <c r="AD8" s="172">
        <f t="shared" si="9"/>
        <v>800</v>
      </c>
      <c r="AE8" s="172">
        <f t="shared" si="10"/>
        <v>3.413940257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LOW TEMP DISH DETERG;4/1GAL CS</v>
      </c>
      <c r="C9" s="202">
        <v>184104.0</v>
      </c>
      <c r="D9" s="203">
        <v>144.0</v>
      </c>
      <c r="E9" s="191">
        <f>iferror(vlookup(C9,Source!$A$10:$O$1488,2,0),"-")</f>
        <v>184101</v>
      </c>
      <c r="F9" s="191" t="str">
        <f>iferror(vlookup(C9,Source!$A$10:$O$1488,12,0),"-")</f>
        <v>MTX</v>
      </c>
      <c r="G9" s="192" t="str">
        <f t="shared" si="3"/>
        <v>BOX LABEL</v>
      </c>
      <c r="H9" s="191" t="str">
        <f>iferror(vlookup(C9,Source!$A$10:$O$1488,11,0),"-")</f>
        <v>B</v>
      </c>
      <c r="I9" s="191" t="str">
        <f>iferror(vlookup(C9,Source!$A$10:$O$1488,7,0),"-")</f>
        <v>COR-4</v>
      </c>
      <c r="J9" s="192">
        <f>IFERROR(_xlfn.FLOOR.MATH(VLOOKUP(C9, Conversion!$A$1:$G$1483,7,0)*D9*1.05,10),"-")</f>
        <v>600</v>
      </c>
      <c r="K9" s="191">
        <f t="shared" si="4"/>
        <v>0</v>
      </c>
      <c r="L9" s="243">
        <f t="shared" si="5"/>
        <v>144</v>
      </c>
      <c r="M9" s="191">
        <f>iferror(vlookup(C9,Source!$A$10:$O$1488,14,0),"-")</f>
        <v>712304</v>
      </c>
      <c r="N9" s="191" t="str">
        <f>iferror(vlookup(C9,Source!$A$10:$O$1488,15,0),"-")</f>
        <v/>
      </c>
      <c r="O9" s="193">
        <f>iferror(vlookup(C9,Source!$A$10:$O$1488,5,0),0)</f>
        <v>1352.4</v>
      </c>
      <c r="P9" s="194">
        <f t="shared" si="6"/>
        <v>176.3233377</v>
      </c>
      <c r="Q9" s="195">
        <f t="shared" si="7"/>
        <v>0.8166814552</v>
      </c>
      <c r="R9" s="131"/>
      <c r="S9" s="131"/>
      <c r="T9" s="131"/>
      <c r="U9" s="196">
        <f t="shared" si="13"/>
        <v>12.26122449</v>
      </c>
      <c r="V9" s="197" t="str">
        <f>IFERROR(VLOOKUP(E9,WIP!$A$1:$S$1478,6,0),"-")</f>
        <v>Dish Detergent</v>
      </c>
      <c r="W9" s="197" t="str">
        <f>IFERROR(VLOOKUP(E9,WIP!$A$1:$M$1478,12,0),"-")</f>
        <v>Light Pink</v>
      </c>
      <c r="X9" s="197" t="str">
        <f>IFERROR(VLOOKUP(E9,WIP!$A$1:$M$1478,13,0),"-")</f>
        <v>No Fragrance</v>
      </c>
      <c r="Y9" s="197">
        <f t="shared" si="8"/>
        <v>184101</v>
      </c>
      <c r="Z9" s="197" t="str">
        <f>IFERROR(VLOOKUP(E9,WIP!$A$1:$K$1478,2,0),"-")</f>
        <v>FS. LO TEMP MACHINE DISH DET BULK</v>
      </c>
      <c r="AA9" s="197">
        <f>IFERROR(VLOOKUP(C9,Pack!$A$5:$G$1997,3,FALSE),"-")</f>
        <v>99430</v>
      </c>
      <c r="AB9" s="197">
        <f>IFERROR(VLOOKUP(E9,WIP!$A$1:$K$1478,11,0),"-")</f>
        <v>453</v>
      </c>
      <c r="AC9" s="198" t="str">
        <f>IFERROR(VLOOKUP(E9,WIP!$A$1:$K$1478,7,0),"-")</f>
        <v>-</v>
      </c>
      <c r="AD9" s="172">
        <f t="shared" si="9"/>
        <v>600</v>
      </c>
      <c r="AE9" s="172">
        <f t="shared" si="10"/>
        <v>1.324503311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12.76122449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13.26122449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13.76122449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14.26122449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6.26122449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17.73877551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#7 LINEN FRESH DEO 1;4/64OZ DILSOL# LINEN FRE</v>
      </c>
      <c r="C41" s="258" t="s">
        <v>864</v>
      </c>
      <c r="D41" s="259">
        <v>50.0</v>
      </c>
      <c r="E41" s="235">
        <f>iferror(vlookup(C41,Source!$A$10:$O$1488,2,0),"-")</f>
        <v>158001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IN HOUSE</v>
      </c>
      <c r="H41" s="237" t="str">
        <f>iferror(vlookup(C41,Source!$A$10:$O$1488,11,0),"-")</f>
        <v>I</v>
      </c>
      <c r="I41" s="237">
        <f>iferror(vlookup(C41,Source!$A$10:$O$1488,7,0),"-")</f>
        <v>0</v>
      </c>
      <c r="J41" s="192">
        <f>IFERROR(_xlfn.FLOOR.MATH(VLOOKUP(C41, Conversion!$A$1:$G$1483,7,0)*D41*1.05,10),"-")</f>
        <v>100</v>
      </c>
      <c r="K41" s="237">
        <f t="shared" ref="K41:K47" si="35">if(G41="in house",D41*4,+if(G41="bottle label",D41*4,+if(or(G41="bottle"),G41*4,0)))</f>
        <v>200</v>
      </c>
      <c r="L41" s="237">
        <f t="shared" ref="L41:L47" si="36">if(G41="box label",D41,+IF(or(G41="in house"),D41,+if(or(G41="special"),D41,0)))</f>
        <v>50</v>
      </c>
      <c r="M41" s="237" t="str">
        <f>iferror(vlookup(C41,Source!$A$10:$O$1488,14,0),"-")</f>
        <v/>
      </c>
      <c r="N41" s="239" t="str">
        <f>iferror(vlookup(C41,Source!$A$10:$O$1488,15,0),"-")</f>
        <v/>
      </c>
      <c r="O41" s="193">
        <f>iferror(vlookup(C41,Source!$A$10:$O$1488,5,0),0)</f>
        <v>630</v>
      </c>
      <c r="P41" s="194">
        <f t="shared" ref="P41:P47" si="37">if(O41&gt;1,O41/6.5,"-")</f>
        <v>96.92307692</v>
      </c>
      <c r="Q41" s="240">
        <f t="shared" ref="Q41:Q47" si="38">if(O41&gt;0,D41/O41*6.5,0)</f>
        <v>0.5158730159</v>
      </c>
      <c r="R41" s="131"/>
      <c r="S41" s="131"/>
      <c r="T41" s="131"/>
      <c r="U41" s="241">
        <f>IF(Q41=0,14,SUM(5)+SUM(Q41))</f>
        <v>5.515873016</v>
      </c>
      <c r="V41" s="197" t="str">
        <f>IFERROR(VLOOKUP(E41,WIP!$A$1:$S$1478,6,0),"-")</f>
        <v>Deodorant</v>
      </c>
      <c r="W41" s="197" t="str">
        <f>IFERROR(VLOOKUP(E41,WIP!$A$1:$M$1478,12,0),"-")</f>
        <v>Clear</v>
      </c>
      <c r="X41" s="197" t="str">
        <f>IFERROR(VLOOKUP(E41,WIP!$A$1:$M$1478,13,0),"-")</f>
        <v>Lavender</v>
      </c>
      <c r="Y41" s="197">
        <f t="shared" si="8"/>
        <v>158001</v>
      </c>
      <c r="Z41" s="197" t="str">
        <f>IFERROR(VLOOKUP(E41,WIP!$A$1:$K$1478,2,0),"-")</f>
        <v>LINEN FRESH CONC BULK</v>
      </c>
      <c r="AA41" s="197">
        <f>IFERROR(VLOOKUP(C41,Pack!$A$5:$G$1997,3,FALSE),"-")</f>
        <v>98710</v>
      </c>
      <c r="AB41" s="197">
        <f>IFERROR(VLOOKUP(E41,WIP!$A$1:$K$1478,11,0),"-")</f>
        <v>142</v>
      </c>
      <c r="AC41" s="198" t="str">
        <f>IFERROR(VLOOKUP(E41,WIP!$A$1:$K$1478,7,0),"-")</f>
        <v>-</v>
      </c>
      <c r="AD41" s="172">
        <f t="shared" si="27"/>
        <v>100</v>
      </c>
      <c r="AE41" s="172">
        <f t="shared" si="10"/>
        <v>0.7042253521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#303 SHIMMER 1GPM;4/64OZ CS DILSOL# SHIMME</v>
      </c>
      <c r="C42" s="258" t="s">
        <v>1521</v>
      </c>
      <c r="D42" s="259">
        <v>100.0</v>
      </c>
      <c r="E42" s="242">
        <f>iferror(vlookup(C42,Source!$A$10:$O$1488,2,0),"-")</f>
        <v>143201</v>
      </c>
      <c r="F42" s="242" t="str">
        <f>iferror(vlookup(C42,Source!$A$10:$O$1488,12,0),"-")</f>
        <v>MTX</v>
      </c>
      <c r="G42" s="192" t="str">
        <f t="shared" si="34"/>
        <v>BOX LABEL</v>
      </c>
      <c r="H42" s="191" t="str">
        <f>iferror(vlookup(C42,Source!$A$10:$O$1488,11,0),"-")</f>
        <v>B</v>
      </c>
      <c r="I42" s="191">
        <f>iferror(vlookup(C42,Source!$A$10:$O$1488,7,0),"-")</f>
        <v>0</v>
      </c>
      <c r="J42" s="192">
        <f>IFERROR(_xlfn.FLOOR.MATH(VLOOKUP(C42, Conversion!$A$1:$G$1483,7,0)*D42*1.05,10),"-")</f>
        <v>210</v>
      </c>
      <c r="K42" s="191">
        <f t="shared" si="35"/>
        <v>0</v>
      </c>
      <c r="L42" s="191">
        <f t="shared" si="36"/>
        <v>100</v>
      </c>
      <c r="M42" s="191">
        <f>iferror(vlookup(C42,Source!$A$10:$O$1488,14,0),"-")</f>
        <v>712003</v>
      </c>
      <c r="N42" s="191" t="str">
        <f>iferror(vlookup(C42,Source!$A$10:$O$1488,15,0),"-")</f>
        <v/>
      </c>
      <c r="O42" s="193">
        <f>iferror(vlookup(C42,Source!$A$10:$O$1488,5,0),0)</f>
        <v>630</v>
      </c>
      <c r="P42" s="194">
        <f t="shared" si="37"/>
        <v>96.92307692</v>
      </c>
      <c r="Q42" s="195">
        <f t="shared" si="38"/>
        <v>1.031746032</v>
      </c>
      <c r="R42" s="131"/>
      <c r="S42" s="131"/>
      <c r="T42" s="131"/>
      <c r="U42" s="241">
        <f t="shared" ref="U42:U47" si="39">SUM(0.5,Q42)+SUM(U41)</f>
        <v>7.047619048</v>
      </c>
      <c r="V42" s="197" t="str">
        <f>IFERROR(VLOOKUP(E42,WIP!$A$1:$S$1478,6,0),"-")</f>
        <v>RR Cleaner</v>
      </c>
      <c r="W42" s="197" t="str">
        <f>IFERROR(VLOOKUP(E42,WIP!$A$1:$M$1478,12,0),"-")</f>
        <v>Clear</v>
      </c>
      <c r="X42" s="197" t="str">
        <f>IFERROR(VLOOKUP(E42,WIP!$A$1:$M$1478,13,0),"-")</f>
        <v>Floral</v>
      </c>
      <c r="Y42" s="197">
        <f t="shared" si="8"/>
        <v>143201</v>
      </c>
      <c r="Z42" s="197" t="str">
        <f>IFERROR(VLOOKUP(E42,WIP!$A$1:$K$1478,2,0),"-")</f>
        <v>SHIMMER</v>
      </c>
      <c r="AA42" s="197">
        <f>IFERROR(VLOOKUP(C42,Pack!$A$5:$G$1997,3,FALSE),"-")</f>
        <v>98710</v>
      </c>
      <c r="AB42" s="197">
        <f>IFERROR(VLOOKUP(E42,WIP!$A$1:$K$1478,11,0),"-")</f>
        <v>288.5714286</v>
      </c>
      <c r="AC42" s="198" t="str">
        <f>IFERROR(VLOOKUP(E42,WIP!$A$1:$K$1478,7,0),"-")</f>
        <v>Tank 72 or 74</v>
      </c>
      <c r="AD42" s="172">
        <f t="shared" si="27"/>
        <v>210</v>
      </c>
      <c r="AE42" s="172">
        <f t="shared" si="10"/>
        <v>0.7277227722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#404 ALL PRPSE NEUT;4GPM4/64OZ DILSOL# ALL P</v>
      </c>
      <c r="C43" s="192" t="s">
        <v>2380</v>
      </c>
      <c r="D43" s="192">
        <v>100.0</v>
      </c>
      <c r="E43" s="242">
        <f>iferror(vlookup(C43,Source!$A$10:$O$1488,2,0),"-")</f>
        <v>183901</v>
      </c>
      <c r="F43" s="242" t="str">
        <f>iferror(vlookup(C43,Source!$A$10:$O$1488,12,0),"-")</f>
        <v>MTX</v>
      </c>
      <c r="G43" s="192" t="str">
        <f t="shared" si="34"/>
        <v>BOX LABEL</v>
      </c>
      <c r="H43" s="191" t="str">
        <f>iferror(vlookup(C43,Source!$A$10:$O$1488,11,0),"-")</f>
        <v>B</v>
      </c>
      <c r="I43" s="191">
        <f>iferror(vlookup(C43,Source!$A$10:$O$1488,7,0),"-")</f>
        <v>0</v>
      </c>
      <c r="J43" s="192">
        <f>IFERROR(_xlfn.FLOOR.MATH(VLOOKUP(C43, Conversion!$A$1:$G$1483,7,0)*D43*1.05,10),"-")</f>
        <v>210</v>
      </c>
      <c r="K43" s="191">
        <f t="shared" si="35"/>
        <v>0</v>
      </c>
      <c r="L43" s="191">
        <f t="shared" si="36"/>
        <v>100</v>
      </c>
      <c r="M43" s="191">
        <f>iferror(vlookup(C43,Source!$A$10:$O$1488,14,0),"-")</f>
        <v>712003</v>
      </c>
      <c r="N43" s="191" t="str">
        <f>iferror(vlookup(C43,Source!$A$10:$O$1488,15,0),"-")</f>
        <v/>
      </c>
      <c r="O43" s="193">
        <f>iferror(vlookup(C43,Source!$A$10:$O$1488,5,0),0)</f>
        <v>630</v>
      </c>
      <c r="P43" s="194">
        <f t="shared" si="37"/>
        <v>96.92307692</v>
      </c>
      <c r="Q43" s="195">
        <f t="shared" si="38"/>
        <v>1.031746032</v>
      </c>
      <c r="R43" s="131"/>
      <c r="S43" s="131"/>
      <c r="T43" s="131"/>
      <c r="U43" s="241">
        <f t="shared" si="39"/>
        <v>8.579365079</v>
      </c>
      <c r="V43" s="197" t="str">
        <f>IFERROR(VLOOKUP(E43,WIP!$A$1:$S$1478,6,0),"-")</f>
        <v>G.P. Cleaner</v>
      </c>
      <c r="W43" s="197" t="str">
        <f>IFERROR(VLOOKUP(E43,WIP!$A$1:$M$1478,12,0),"-")</f>
        <v>Clear</v>
      </c>
      <c r="X43" s="197" t="str">
        <f>IFERROR(VLOOKUP(E43,WIP!$A$1:$M$1478,13,0),"-")</f>
        <v>No Fragrance</v>
      </c>
      <c r="Y43" s="197">
        <f t="shared" si="8"/>
        <v>183901</v>
      </c>
      <c r="Z43" s="197" t="str">
        <f>IFERROR(VLOOKUP(E43,WIP!$A$1:$K$1478,2,0),"-")</f>
        <v>SAFER C. AP NEUTRAL CLNR BULK</v>
      </c>
      <c r="AA43" s="197">
        <f>IFERROR(VLOOKUP(C43,Pack!$A$5:$G$1997,3,FALSE),"-")</f>
        <v>98710</v>
      </c>
      <c r="AB43" s="197">
        <f>IFERROR(VLOOKUP(E43,WIP!$A$1:$K$1478,11,0),"-")</f>
        <v>88.4375</v>
      </c>
      <c r="AC43" s="198" t="str">
        <f>IFERROR(VLOOKUP(E43,WIP!$A$1:$K$1478,7,0),"-")</f>
        <v>-</v>
      </c>
      <c r="AD43" s="172">
        <f t="shared" si="27"/>
        <v>210</v>
      </c>
      <c r="AE43" s="172">
        <f t="shared" si="10"/>
        <v>2.374558304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#405 MLT-USE OXY;4GPM 4/64 DILSOL#</v>
      </c>
      <c r="C44" s="202" t="s">
        <v>2384</v>
      </c>
      <c r="D44" s="260">
        <v>100.0</v>
      </c>
      <c r="E44" s="242">
        <f>iferror(vlookup(C44,Source!$A$10:$O$1488,2,0),"-")</f>
        <v>184001</v>
      </c>
      <c r="F44" s="242" t="str">
        <f>iferror(vlookup(C44,Source!$A$10:$O$1488,12,0),"-")</f>
        <v>MTX</v>
      </c>
      <c r="G44" s="192" t="str">
        <f t="shared" si="34"/>
        <v>IN HOUSE</v>
      </c>
      <c r="H44" s="191" t="str">
        <f>iferror(vlookup(C44,Source!$A$10:$O$1488,11,0),"-")</f>
        <v>I</v>
      </c>
      <c r="I44" s="191">
        <f>iferror(vlookup(C44,Source!$A$10:$O$1488,7,0),"-")</f>
        <v>0</v>
      </c>
      <c r="J44" s="192">
        <f>IFERROR(_xlfn.FLOOR.MATH(VLOOKUP(C44, Conversion!$A$1:$G$1483,7,0)*D44*1.05,10),"-")</f>
        <v>210</v>
      </c>
      <c r="K44" s="191">
        <f t="shared" si="35"/>
        <v>400</v>
      </c>
      <c r="L44" s="191">
        <f t="shared" si="36"/>
        <v>100</v>
      </c>
      <c r="M44" s="191" t="str">
        <f>iferror(vlookup(C44,Source!$A$10:$O$1488,14,0),"-")</f>
        <v/>
      </c>
      <c r="N44" s="191" t="str">
        <f>iferror(vlookup(C44,Source!$A$10:$O$1488,15,0),"-")</f>
        <v/>
      </c>
      <c r="O44" s="193">
        <f>iferror(vlookup(C44,Source!$A$10:$O$1488,5,0),0)</f>
        <v>630</v>
      </c>
      <c r="P44" s="194">
        <f t="shared" si="37"/>
        <v>96.92307692</v>
      </c>
      <c r="Q44" s="195">
        <f t="shared" si="38"/>
        <v>1.031746032</v>
      </c>
      <c r="R44" s="131"/>
      <c r="S44" s="131"/>
      <c r="T44" s="131"/>
      <c r="U44" s="241">
        <f t="shared" si="39"/>
        <v>10.11111111</v>
      </c>
      <c r="V44" s="197" t="str">
        <f>IFERROR(VLOOKUP(E44,WIP!$A$1:$S$1478,6,0),"-")</f>
        <v>Specialty Clnr</v>
      </c>
      <c r="W44" s="197" t="str">
        <f>IFERROR(VLOOKUP(E44,WIP!$A$1:$M$1478,12,0),"-")</f>
        <v>Clear</v>
      </c>
      <c r="X44" s="197" t="str">
        <f>IFERROR(VLOOKUP(E44,WIP!$A$1:$M$1478,13,0),"-")</f>
        <v>No Fragrance</v>
      </c>
      <c r="Y44" s="197">
        <f t="shared" si="8"/>
        <v>184001</v>
      </c>
      <c r="Z44" s="197" t="str">
        <f>IFERROR(VLOOKUP(E44,WIP!$A$1:$K$1478,2,0),"-")</f>
        <v>SAFER C. MULTI OXY CLNR BULK</v>
      </c>
      <c r="AA44" s="197">
        <f>IFERROR(VLOOKUP(C44,Pack!$A$5:$G$1997,3,FALSE),"-")</f>
        <v>98710</v>
      </c>
      <c r="AB44" s="197">
        <f>IFERROR(VLOOKUP(E44,WIP!$A$1:$K$1478,11,0),"-")</f>
        <v>110.3846154</v>
      </c>
      <c r="AC44" s="198" t="str">
        <f>IFERROR(VLOOKUP(E44,WIP!$A$1:$K$1478,7,0),"-")</f>
        <v>Tank 72 or 74</v>
      </c>
      <c r="AD44" s="172">
        <f t="shared" si="27"/>
        <v>210</v>
      </c>
      <c r="AE44" s="172">
        <f t="shared" si="10"/>
        <v>1.902439024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10.61111111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11.11111111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11.61111111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3.611111111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20.38888889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46057.0</v>
      </c>
      <c r="J1" s="124"/>
      <c r="K1" s="125"/>
      <c r="L1" s="125"/>
      <c r="M1" s="126"/>
      <c r="N1" s="127"/>
      <c r="O1" s="126"/>
      <c r="P1" s="127"/>
      <c r="Q1" s="128">
        <f>R1</f>
        <v>4.760514641</v>
      </c>
      <c r="R1" s="129">
        <f>SUM(Q14+Q23+Q32+Q38+Q48+Q54+Q61)</f>
        <v>4.760514641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46056</v>
      </c>
      <c r="AE1" s="132"/>
      <c r="AF1" s="133"/>
      <c r="AG1" s="134">
        <f>I1</f>
        <v>46057</v>
      </c>
      <c r="AH1" s="135"/>
      <c r="AI1" s="136">
        <f>SUM(AD4,AG4)</f>
        <v>3290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755</v>
      </c>
      <c r="AE3" s="160">
        <f>AE4/5</f>
        <v>1.22515213</v>
      </c>
      <c r="AF3" s="161"/>
      <c r="AG3" s="159">
        <f>AG4/4</f>
        <v>67.5</v>
      </c>
      <c r="AH3" s="160">
        <f>AH4/5</f>
        <v>0.3019736842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3020</v>
      </c>
      <c r="AE4" s="172">
        <f t="shared" si="1"/>
        <v>6.125760649</v>
      </c>
      <c r="AF4" s="135"/>
      <c r="AG4" s="171">
        <f t="shared" ref="AG4:AH4" si="2">SUM(AG7:AG63)</f>
        <v>270</v>
      </c>
      <c r="AH4" s="160">
        <f t="shared" si="2"/>
        <v>1.509868421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MR DIGESTR DRAIN;MAINTNR 12/1C</v>
      </c>
      <c r="C35" s="191">
        <v>1.5520732E7</v>
      </c>
      <c r="D35" s="234">
        <v>88.0</v>
      </c>
      <c r="E35" s="242">
        <f>iferror(vlookup(C35,Source!$A$10:$O$1488,2,0),"-")</f>
        <v>155207</v>
      </c>
      <c r="F35" s="191" t="str">
        <f>iferror(vlookup(C35,Source!$A$10:$O$1488,12,0),"-")</f>
        <v>MTX</v>
      </c>
      <c r="G35" s="192" t="str">
        <f t="shared" ref="G35:G37" si="28">IF(H35="B","BOX LABEL",+IF(AND(H35="I"),"IN HOUSE",+IF(AND(H35="S"),"SPECIAL",+IF(AND(H35="BP"),"BUG FREE",+IF(AND(H35="A"),"Pre Labeled","-")))))</f>
        <v>BOX LABEL</v>
      </c>
      <c r="H35" s="191" t="str">
        <f>iferror(vlookup(C35,Source!$A$10:$O$1488,11,0),"-")</f>
        <v>B</v>
      </c>
      <c r="I35" s="191">
        <f>iferror(vlookup(C35,Source!$A$10:$O$1488,7,0),"-")</f>
        <v>0</v>
      </c>
      <c r="J35" s="192">
        <f>IFERROR(_xlfn.FLOOR.MATH(VLOOKUP(C35, Conversion!$A$1:$G$1483,7,0)*D35*1.05,10),"-")</f>
        <v>270</v>
      </c>
      <c r="K35" s="242">
        <f t="shared" ref="K35:K37" si="29">if(G35="in house",D35*4,+if(G35="bottle label",D35*4,+if(or(G35="bottle"),G35*4,0)))</f>
        <v>0</v>
      </c>
      <c r="L35" s="300">
        <f t="shared" ref="L35:L37" si="30">if(G35="box label",D35,+IF(or(G35="in house"),D35,+if(or(G35="special"),D35,0)))</f>
        <v>88</v>
      </c>
      <c r="M35" s="242">
        <f>iferror(vlookup(C35,Source!$A$10:$O$1488,14,0),"-")</f>
        <v>712301</v>
      </c>
      <c r="N35" s="242" t="str">
        <f>iferror(vlookup(C35,Source!$A$10:$O$1488,15,0),"-")</f>
        <v/>
      </c>
      <c r="O35" s="193">
        <f>iferror(vlookup(C35,Source!$A$10:$O$1488,5,0),0)</f>
        <v>440</v>
      </c>
      <c r="P35" s="194">
        <f t="shared" ref="P35:P37" si="31">if(O35&gt;1,O35/6.5,"-")</f>
        <v>67.69230769</v>
      </c>
      <c r="Q35" s="195">
        <f t="shared" ref="Q35:Q37" si="32">if(O35&gt;0,D35/O35*6.5,0)</f>
        <v>1.3</v>
      </c>
      <c r="R35" s="131"/>
      <c r="S35" s="131"/>
      <c r="T35" s="131"/>
      <c r="U35" s="241">
        <f t="shared" ref="U35:U38" si="33">SUM(0.5,Q35)+SUM(U34)</f>
        <v>15.8</v>
      </c>
      <c r="V35" s="197" t="str">
        <f>IFERROR(VLOOKUP(E35,WIP!$A$1:$S$1478,6,0),"-")</f>
        <v>Specialty Clnr</v>
      </c>
      <c r="W35" s="197" t="str">
        <f>IFERROR(VLOOKUP(E35,WIP!$A$1:$M$1478,12,0),"-")</f>
        <v>Opaque</v>
      </c>
      <c r="X35" s="197" t="str">
        <f>IFERROR(VLOOKUP(E35,WIP!$A$1:$M$1478,13,0),"-")</f>
        <v>Apple</v>
      </c>
      <c r="Y35" s="197">
        <f t="shared" si="8"/>
        <v>155207</v>
      </c>
      <c r="Z35" s="197" t="str">
        <f>IFERROR(VLOOKUP(E35,WIP!$A$1:$K$1478,2,0),"-")</f>
        <v>MR. DIGSTR DRAIN APPLE BULK</v>
      </c>
      <c r="AA35" s="197">
        <f>IFERROR(VLOOKUP(C35,Pack!$A$5:$G$1997,3,FALSE),"-")</f>
        <v>98680</v>
      </c>
      <c r="AB35" s="197">
        <f>IFERROR(VLOOKUP(E35,WIP!$A$1:$K$1478,11,0),"-")</f>
        <v>178.8235294</v>
      </c>
      <c r="AC35" s="198" t="str">
        <f>IFERROR(VLOOKUP(E35,WIP!$A$1:$K$1478,7,0),"-")</f>
        <v>-</v>
      </c>
      <c r="AD35" s="172">
        <f t="shared" si="27"/>
        <v>0</v>
      </c>
      <c r="AE35" s="172">
        <f t="shared" si="10"/>
        <v>0</v>
      </c>
      <c r="AF35" s="145"/>
      <c r="AG35" s="172">
        <f t="shared" si="11"/>
        <v>270</v>
      </c>
      <c r="AH35" s="172">
        <f t="shared" si="12"/>
        <v>1.509868421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16.3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16.8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1.3</v>
      </c>
      <c r="R38" s="131"/>
      <c r="S38" s="131"/>
      <c r="T38" s="131"/>
      <c r="U38" s="241">
        <f t="shared" si="33"/>
        <v>18.6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22.7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JUST RIGHT PROFESSIONAL;GEEN DISH DETERGENT4/1CS</v>
      </c>
      <c r="C41" s="258" t="s">
        <v>2324</v>
      </c>
      <c r="D41" s="259">
        <v>336.0</v>
      </c>
      <c r="E41" s="235">
        <f>iferror(vlookup(C41,Source!$A$10:$O$1488,2,0),"-")</f>
        <v>182701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1410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710201</v>
      </c>
      <c r="N41" s="239">
        <f>iferror(vlookup(C41,Source!$A$10:$O$1488,15,0),"-")</f>
        <v>713002</v>
      </c>
      <c r="O41" s="193">
        <f>iferror(vlookup(C41,Source!$A$10:$O$1488,5,0),0)</f>
        <v>1352.4</v>
      </c>
      <c r="P41" s="194">
        <f t="shared" ref="P41:P47" si="37">if(O41&gt;1,O41/6.5,"-")</f>
        <v>208.0615385</v>
      </c>
      <c r="Q41" s="240">
        <f t="shared" ref="Q41:Q47" si="38">if(O41&gt;0,D41/O41*6.5,0)</f>
        <v>1.614906832</v>
      </c>
      <c r="R41" s="131"/>
      <c r="S41" s="131"/>
      <c r="T41" s="131"/>
      <c r="U41" s="241">
        <f>IF(Q41=0,14,SUM(5)+SUM(Q41))</f>
        <v>6.614906832</v>
      </c>
      <c r="V41" s="197" t="str">
        <f>IFERROR(VLOOKUP(E41,WIP!$A$1:$S$1478,6,0),"-")</f>
        <v>Dish Soap</v>
      </c>
      <c r="W41" s="197" t="str">
        <f>IFERROR(VLOOKUP(E41,WIP!$A$1:$M$1478,12,0),"-")</f>
        <v>Green</v>
      </c>
      <c r="X41" s="197" t="str">
        <f>IFERROR(VLOOKUP(E41,WIP!$A$1:$M$1478,13,0),"-")</f>
        <v>Floral</v>
      </c>
      <c r="Y41" s="197">
        <f t="shared" si="8"/>
        <v>182701</v>
      </c>
      <c r="Z41" s="197" t="str">
        <f>IFERROR(VLOOKUP(E41,WIP!$A$1:$K$1478,2,0),"-")</f>
        <v>FS. GREEN DISH DET. BULK</v>
      </c>
      <c r="AA41" s="197">
        <f>IFERROR(VLOOKUP(C41,Pack!$A$5:$G$1997,3,FALSE),"-")</f>
        <v>9900</v>
      </c>
      <c r="AB41" s="197">
        <f>IFERROR(VLOOKUP(E41,WIP!$A$1:$K$1478,11,0),"-")</f>
        <v>493</v>
      </c>
      <c r="AC41" s="198" t="str">
        <f>IFERROR(VLOOKUP(E41,WIP!$A$1:$K$1478,7,0),"-")</f>
        <v>Min 900gl</v>
      </c>
      <c r="AD41" s="172">
        <f t="shared" si="27"/>
        <v>1410</v>
      </c>
      <c r="AE41" s="172">
        <f t="shared" si="10"/>
        <v>2.860040568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FIRST STREET GREEN DISH;DETERGENT 4/1GL CS</v>
      </c>
      <c r="C42" s="258" t="s">
        <v>2326</v>
      </c>
      <c r="D42" s="259">
        <v>384.0</v>
      </c>
      <c r="E42" s="242">
        <f>iferror(vlookup(C42,Source!$A$10:$O$1488,2,0),"-")</f>
        <v>182701</v>
      </c>
      <c r="F42" s="242" t="str">
        <f>iferror(vlookup(C42,Source!$A$10:$O$1488,12,0),"-")</f>
        <v>SMART&amp;F</v>
      </c>
      <c r="G42" s="192" t="str">
        <f t="shared" si="34"/>
        <v>-</v>
      </c>
      <c r="H42" s="191">
        <f>iferror(vlookup(C42,Source!$A$10:$O$1488,11,0),"-")</f>
        <v>0</v>
      </c>
      <c r="I42" s="191">
        <f>iferror(vlookup(C42,Source!$A$10:$O$1488,7,0),"-")</f>
        <v>0</v>
      </c>
      <c r="J42" s="192">
        <f>IFERROR(_xlfn.FLOOR.MATH(VLOOKUP(C42, Conversion!$A$1:$G$1483,7,0)*D42*1.05,10),"-")</f>
        <v>1610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200244</v>
      </c>
      <c r="N42" s="191">
        <f>iferror(vlookup(C42,Source!$A$10:$O$1488,15,0),"-")</f>
        <v>714604</v>
      </c>
      <c r="O42" s="193">
        <f>iferror(vlookup(C42,Source!$A$10:$O$1488,5,0),0)</f>
        <v>1352.4</v>
      </c>
      <c r="P42" s="194">
        <f t="shared" si="37"/>
        <v>208.0615385</v>
      </c>
      <c r="Q42" s="195">
        <f t="shared" si="38"/>
        <v>1.845607808</v>
      </c>
      <c r="R42" s="131"/>
      <c r="S42" s="131"/>
      <c r="T42" s="131"/>
      <c r="U42" s="241">
        <f t="shared" ref="U42:U47" si="39">SUM(0.5,Q42)+SUM(U41)</f>
        <v>8.960514641</v>
      </c>
      <c r="V42" s="197" t="str">
        <f>IFERROR(VLOOKUP(E42,WIP!$A$1:$S$1478,6,0),"-")</f>
        <v>Dish Soap</v>
      </c>
      <c r="W42" s="197" t="str">
        <f>IFERROR(VLOOKUP(E42,WIP!$A$1:$M$1478,12,0),"-")</f>
        <v>Green</v>
      </c>
      <c r="X42" s="197" t="str">
        <f>IFERROR(VLOOKUP(E42,WIP!$A$1:$M$1478,13,0),"-")</f>
        <v>Floral</v>
      </c>
      <c r="Y42" s="197">
        <f t="shared" si="8"/>
        <v>182701</v>
      </c>
      <c r="Z42" s="197" t="str">
        <f>IFERROR(VLOOKUP(E42,WIP!$A$1:$K$1478,2,0),"-")</f>
        <v>FS. GREEN DISH DET. BULK</v>
      </c>
      <c r="AA42" s="197">
        <f>IFERROR(VLOOKUP(C42,Pack!$A$5:$G$1997,3,FALSE),"-")</f>
        <v>9900</v>
      </c>
      <c r="AB42" s="197">
        <f>IFERROR(VLOOKUP(E42,WIP!$A$1:$K$1478,11,0),"-")</f>
        <v>493</v>
      </c>
      <c r="AC42" s="198" t="str">
        <f>IFERROR(VLOOKUP(E42,WIP!$A$1:$K$1478,7,0),"-")</f>
        <v>Min 900gl</v>
      </c>
      <c r="AD42" s="172">
        <f t="shared" si="27"/>
        <v>1610</v>
      </c>
      <c r="AE42" s="172">
        <f t="shared" si="10"/>
        <v>3.265720081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9.460514641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9.960514641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10.46051464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10.96051464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11.46051464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3.460514641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20.53948536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46058.0</v>
      </c>
      <c r="J1" s="124"/>
      <c r="K1" s="125"/>
      <c r="L1" s="125"/>
      <c r="M1" s="126"/>
      <c r="N1" s="127"/>
      <c r="O1" s="126"/>
      <c r="P1" s="127"/>
      <c r="Q1" s="128">
        <f>R1</f>
        <v>6.289514488</v>
      </c>
      <c r="R1" s="129">
        <f>SUM(Q14+Q23+Q32+Q38+Q48+Q54+Q61)</f>
        <v>6.289514488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46057</v>
      </c>
      <c r="AE1" s="132"/>
      <c r="AF1" s="133"/>
      <c r="AG1" s="134">
        <f>I1</f>
        <v>46058</v>
      </c>
      <c r="AH1" s="135"/>
      <c r="AI1" s="136">
        <f>SUM(AD4,AG4)</f>
        <v>2790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552.5</v>
      </c>
      <c r="AE3" s="160">
        <f>AE4/5</f>
        <v>0.5409319717</v>
      </c>
      <c r="AF3" s="161"/>
      <c r="AG3" s="159">
        <f>AG4/4</f>
        <v>145</v>
      </c>
      <c r="AH3" s="160">
        <f>AH4/5</f>
        <v>0.3764196863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2210</v>
      </c>
      <c r="AE4" s="172">
        <f t="shared" si="1"/>
        <v>2.704659858</v>
      </c>
      <c r="AF4" s="135"/>
      <c r="AG4" s="171">
        <f t="shared" ref="AG4:AH4" si="2">SUM(AG7:AG63)</f>
        <v>580</v>
      </c>
      <c r="AH4" s="160">
        <f t="shared" si="2"/>
        <v>1.882098431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FS MOISTURIZING HAND;SOAP LEMON 4/1GL CS</v>
      </c>
      <c r="C41" s="258" t="s">
        <v>2605</v>
      </c>
      <c r="D41" s="259">
        <v>384.0</v>
      </c>
      <c r="E41" s="235">
        <f>iferror(vlookup(C41,Source!$A$10:$O$1488,2,0),"-")</f>
        <v>197501</v>
      </c>
      <c r="F41" s="235" t="str">
        <f>iferror(vlookup(C41,Source!$A$10:$O$1488,12,0),"-")</f>
        <v>SMART&amp;F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1610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200255</v>
      </c>
      <c r="N41" s="239">
        <f>iferror(vlookup(C41,Source!$A$10:$O$1488,15,0),"-")</f>
        <v>714603</v>
      </c>
      <c r="O41" s="193">
        <f>iferror(vlookup(C41,Source!$A$10:$O$1488,5,0),0)</f>
        <v>1352.4</v>
      </c>
      <c r="P41" s="194">
        <f t="shared" ref="P41:P47" si="37">if(O41&gt;1,O41/6.5,"-")</f>
        <v>208.0615385</v>
      </c>
      <c r="Q41" s="240">
        <f t="shared" ref="Q41:Q47" si="38">if(O41&gt;0,D41/O41*6.5,0)</f>
        <v>1.845607808</v>
      </c>
      <c r="R41" s="131"/>
      <c r="S41" s="131"/>
      <c r="T41" s="131"/>
      <c r="U41" s="241">
        <f>IF(Q41=0,14,SUM(5)+SUM(Q41))</f>
        <v>6.845607808</v>
      </c>
      <c r="V41" s="197" t="str">
        <f>IFERROR(VLOOKUP(E41,WIP!$A$1:$S$1478,6,0),"-")</f>
        <v>Liq Hnd Soap</v>
      </c>
      <c r="W41" s="197" t="str">
        <f>IFERROR(VLOOKUP(E41,WIP!$A$1:$M$1478,12,0),"-")</f>
        <v>Yellow</v>
      </c>
      <c r="X41" s="197" t="str">
        <f>IFERROR(VLOOKUP(E41,WIP!$A$1:$M$1478,13,0),"-")</f>
        <v>Lemon</v>
      </c>
      <c r="Y41" s="197">
        <f t="shared" si="8"/>
        <v>197501</v>
      </c>
      <c r="Z41" s="197" t="str">
        <f>IFERROR(VLOOKUP(E41,WIP!$A$1:$K$1478,2,0),"-")</f>
        <v>SF IRIS LEMON LTN HS. BULK</v>
      </c>
      <c r="AA41" s="197">
        <f>IFERROR(VLOOKUP(C41,Pack!$A$5:$G$1997,3,FALSE),"-")</f>
        <v>9900</v>
      </c>
      <c r="AB41" s="197">
        <f>IFERROR(VLOOKUP(E41,WIP!$A$1:$K$1478,11,0),"-")</f>
        <v>1397.058824</v>
      </c>
      <c r="AC41" s="198" t="str">
        <f>IFERROR(VLOOKUP(E41,WIP!$A$1:$K$1478,7,0),"-")</f>
        <v>Base Needed</v>
      </c>
      <c r="AD41" s="172">
        <f t="shared" si="27"/>
        <v>1610</v>
      </c>
      <c r="AE41" s="172">
        <f t="shared" si="10"/>
        <v>1.152421052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SUPER CITRUS CLEANER;DEGREASER 4/1GL CS</v>
      </c>
      <c r="C42" s="258">
        <v>163104.0</v>
      </c>
      <c r="D42" s="259">
        <v>144.0</v>
      </c>
      <c r="E42" s="242">
        <f>iferror(vlookup(C42,Source!$A$10:$O$1488,2,0),"-")</f>
        <v>163101</v>
      </c>
      <c r="F42" s="242" t="str">
        <f>iferror(vlookup(C42,Source!$A$10:$O$1488,12,0),"-")</f>
        <v>MTX</v>
      </c>
      <c r="G42" s="192" t="str">
        <f t="shared" si="34"/>
        <v>-</v>
      </c>
      <c r="H42" s="191">
        <f>iferror(vlookup(C42,Source!$A$10:$O$1488,11,0),"-")</f>
        <v>0</v>
      </c>
      <c r="I42" s="191">
        <f>iferror(vlookup(C42,Source!$A$10:$O$1488,7,0),"-")</f>
        <v>0</v>
      </c>
      <c r="J42" s="192">
        <f>IFERROR(_xlfn.FLOOR.MATH(VLOOKUP(C42, Conversion!$A$1:$G$1483,7,0)*D42*1.05,10),"-")</f>
        <v>600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200131</v>
      </c>
      <c r="N42" s="191">
        <f>iferror(vlookup(C42,Source!$A$10:$O$1488,15,0),"-")</f>
        <v>713001</v>
      </c>
      <c r="O42" s="193">
        <f>iferror(vlookup(C42,Source!$A$10:$O$1488,5,0),0)</f>
        <v>1352.4</v>
      </c>
      <c r="P42" s="194">
        <f t="shared" si="37"/>
        <v>208.0615385</v>
      </c>
      <c r="Q42" s="195">
        <f t="shared" si="38"/>
        <v>0.6921029281</v>
      </c>
      <c r="R42" s="131"/>
      <c r="S42" s="131"/>
      <c r="T42" s="131"/>
      <c r="U42" s="241">
        <f t="shared" ref="U42:U47" si="39">SUM(0.5,Q42)+SUM(U41)</f>
        <v>8.037710736</v>
      </c>
      <c r="V42" s="197" t="str">
        <f>IFERROR(VLOOKUP(E42,WIP!$A$1:$S$1478,6,0),"-")</f>
        <v>Citrus Degreaser</v>
      </c>
      <c r="W42" s="197" t="str">
        <f>IFERROR(VLOOKUP(E42,WIP!$A$1:$M$1478,12,0),"-")</f>
        <v>Orange</v>
      </c>
      <c r="X42" s="197" t="str">
        <f>IFERROR(VLOOKUP(E42,WIP!$A$1:$M$1478,13,0),"-")</f>
        <v>Citrus</v>
      </c>
      <c r="Y42" s="197">
        <f t="shared" si="8"/>
        <v>163101</v>
      </c>
      <c r="Z42" s="197" t="str">
        <f>IFERROR(VLOOKUP(E42,WIP!$A$1:$K$1478,2,0),"-")</f>
        <v>SUPER CITRUS CLNR/DGSR BULK</v>
      </c>
      <c r="AA42" s="197">
        <f>IFERROR(VLOOKUP(C42,Pack!$A$5:$G$1997,3,FALSE),"-")</f>
        <v>9900</v>
      </c>
      <c r="AB42" s="197">
        <f>IFERROR(VLOOKUP(E42,WIP!$A$1:$K$1478,11,0),"-")</f>
        <v>386.5384615</v>
      </c>
      <c r="AC42" s="198" t="str">
        <f>IFERROR(VLOOKUP(E42,WIP!$A$1:$K$1478,7,0),"-")</f>
        <v>-</v>
      </c>
      <c r="AD42" s="172">
        <f t="shared" si="27"/>
        <v>600</v>
      </c>
      <c r="AE42" s="172">
        <f t="shared" si="10"/>
        <v>1.552238806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8.537710736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9.037710736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9.537710736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10.03771074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10.53771074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2.537710736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21.46228926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FS BLUE DISH DETERGENT;30oz 6/1CS</v>
      </c>
      <c r="C52" s="192" t="s">
        <v>2333</v>
      </c>
      <c r="D52" s="234">
        <v>400.0</v>
      </c>
      <c r="E52" s="242">
        <f>iferror(vlookup(C52,Source!$A$10:$O$1488,2,0),"-")</f>
        <v>182702</v>
      </c>
      <c r="F52" s="191" t="str">
        <f>iferror(vlookup(C52,Source!$A$10:$O$1488,12,0),"-")</f>
        <v>SMART&amp;F</v>
      </c>
      <c r="G52" s="192" t="str">
        <f t="shared" si="41"/>
        <v>-</v>
      </c>
      <c r="H52" s="191">
        <f>iferror(vlookup(C52,Source!$A$10:$O$1488,11,0),"-")</f>
        <v>0</v>
      </c>
      <c r="I52" s="191" t="str">
        <f>iferror(vlookup(C52,Source!$A$10:$O$1488,7,0),"-")</f>
        <v>ALL 120 CS/PLT</v>
      </c>
      <c r="J52" s="192">
        <f>IFERROR(_xlfn.FLOOR.MATH(VLOOKUP(C52, Conversion!$A$1:$G$1483,7,0)*D52*1.05,10),"-")</f>
        <v>580</v>
      </c>
      <c r="K52" s="242">
        <f t="shared" si="42"/>
        <v>0</v>
      </c>
      <c r="L52" s="242">
        <f t="shared" si="43"/>
        <v>0</v>
      </c>
      <c r="M52" s="242">
        <f>iferror(vlookup(C52,Source!$A$10:$O$1488,14,0),"-")</f>
        <v>200261</v>
      </c>
      <c r="N52" s="242">
        <f>iferror(vlookup(C52,Source!$A$10:$O$1488,15,0),"-")</f>
        <v>714605</v>
      </c>
      <c r="O52" s="193">
        <f>iferror(vlookup(C52,Source!$A$10:$O$1488,5,0),0)</f>
        <v>693</v>
      </c>
      <c r="P52" s="194">
        <f t="shared" si="44"/>
        <v>106.6153846</v>
      </c>
      <c r="Q52" s="195">
        <f t="shared" si="45"/>
        <v>3.751803752</v>
      </c>
      <c r="R52" s="131"/>
      <c r="S52" s="131"/>
      <c r="T52" s="131"/>
      <c r="U52" s="241">
        <f t="shared" ref="U52:U54" si="46">SUM(0.5,Q52)+SUM(U51)</f>
        <v>18.25180375</v>
      </c>
      <c r="V52" s="197" t="str">
        <f>IFERROR(VLOOKUP(E52,WIP!$A$1:$S$1478,6,0),"-")</f>
        <v>Dish Soap</v>
      </c>
      <c r="W52" s="197" t="str">
        <f>IFERROR(VLOOKUP(E52,WIP!$A$1:$M$1478,12,0),"-")</f>
        <v>Blue</v>
      </c>
      <c r="X52" s="197" t="str">
        <f>IFERROR(VLOOKUP(E52,WIP!$A$1:$M$1478,13,0),"-")</f>
        <v>No Fragrance</v>
      </c>
      <c r="Y52" s="197">
        <f t="shared" si="8"/>
        <v>182702</v>
      </c>
      <c r="Z52" s="197" t="str">
        <f>IFERROR(VLOOKUP(E52,WIP!$A$1:$K$1478,2,0),"-")</f>
        <v>FS. BLUE DISH DET. BULK</v>
      </c>
      <c r="AA52" s="197">
        <f>IFERROR(VLOOKUP(C52,Pack!$A$5:$G$1997,3,FALSE),"-")</f>
        <v>9828</v>
      </c>
      <c r="AB52" s="197">
        <f>IFERROR(VLOOKUP(E52,WIP!$A$1:$K$1478,11,0),"-")</f>
        <v>308.1666667</v>
      </c>
      <c r="AC52" s="198" t="str">
        <f>IFERROR(VLOOKUP(E52,WIP!$A$1:$K$1478,7,0),"-")</f>
        <v>Min 900gl</v>
      </c>
      <c r="AD52" s="172">
        <f t="shared" si="40"/>
        <v>0</v>
      </c>
      <c r="AE52" s="172">
        <f t="shared" si="10"/>
        <v>0</v>
      </c>
      <c r="AF52" s="145"/>
      <c r="AG52" s="172">
        <f t="shared" si="11"/>
        <v>580</v>
      </c>
      <c r="AH52" s="172">
        <f t="shared" si="12"/>
        <v>1.882098431</v>
      </c>
      <c r="AI52" s="132"/>
      <c r="AJ52" s="132"/>
    </row>
    <row r="53">
      <c r="A53" s="199" t="s">
        <v>3880</v>
      </c>
      <c r="B53" s="188" t="str">
        <f>iferror(vlookup(C53,Source!$A$10:$O$1488,3,0),"-")</f>
        <v>AMAZON BASICS DISH SOAP FRESH SCENT 30OZ 4PK</v>
      </c>
      <c r="C53" s="269" t="s">
        <v>52</v>
      </c>
      <c r="D53" s="234"/>
      <c r="E53" s="242">
        <f>iferror(vlookup(C53,Source!$A$10:$O$1488,2,0),"-")</f>
        <v>104201</v>
      </c>
      <c r="F53" s="191" t="str">
        <f>iferror(vlookup(C53,Source!$A$10:$O$1488,12,0),"-")</f>
        <v>AMAZON</v>
      </c>
      <c r="G53" s="192" t="str">
        <f t="shared" si="41"/>
        <v>-</v>
      </c>
      <c r="H53" s="191">
        <f>iferror(vlookup(C53,Source!$A$10:$O$1488,11,0),"-")</f>
        <v>0</v>
      </c>
      <c r="I53" s="191">
        <f>iferror(vlookup(C53,Source!$A$10:$O$1488,7,0),"-")</f>
        <v>0</v>
      </c>
      <c r="J53" s="192">
        <f>IFERROR(_xlfn.FLOOR.MATH(VLOOKUP(C53, Conversion!$A$1:$G$1483,7,0)*D53*1.05,10),"-")</f>
        <v>0</v>
      </c>
      <c r="K53" s="242">
        <f t="shared" si="42"/>
        <v>0</v>
      </c>
      <c r="L53" s="242">
        <f t="shared" si="43"/>
        <v>0</v>
      </c>
      <c r="M53" s="242">
        <f>iferror(vlookup(C53,Source!$A$10:$O$1488,14,0),"-")</f>
        <v>121001</v>
      </c>
      <c r="N53" s="242" t="str">
        <f>iferror(vlookup(C53,Source!$A$10:$O$1488,15,0),"-")</f>
        <v/>
      </c>
      <c r="O53" s="193">
        <f>iferror(vlookup(C53,Source!$A$10:$O$1488,5,0),0)</f>
        <v>2448</v>
      </c>
      <c r="P53" s="194">
        <f t="shared" si="44"/>
        <v>376.6153846</v>
      </c>
      <c r="Q53" s="195">
        <f t="shared" si="45"/>
        <v>0</v>
      </c>
      <c r="R53" s="131"/>
      <c r="S53" s="131"/>
      <c r="T53" s="131"/>
      <c r="U53" s="241">
        <f t="shared" si="46"/>
        <v>18.75180375</v>
      </c>
      <c r="V53" s="197" t="str">
        <f>IFERROR(VLOOKUP(E53,WIP!$A$1:$S$1478,6,0),"-")</f>
        <v>Dish Soap</v>
      </c>
      <c r="W53" s="197" t="str">
        <f>IFERROR(VLOOKUP(E53,WIP!$A$1:$M$1478,12,0),"-")</f>
        <v>Blue</v>
      </c>
      <c r="X53" s="197" t="str">
        <f>IFERROR(VLOOKUP(E53,WIP!$A$1:$M$1478,13,0),"-")</f>
        <v>Citrus</v>
      </c>
      <c r="Y53" s="197">
        <f t="shared" si="8"/>
        <v>104201</v>
      </c>
      <c r="Z53" s="197" t="str">
        <f>IFERROR(VLOOKUP(E53,WIP!$A$1:$K$1478,2,0),"-")</f>
        <v>AMZN BASICS DISH FRESH SCENT</v>
      </c>
      <c r="AA53" s="197">
        <f>IFERROR(VLOOKUP(C53,Pack!$A$5:$G$1997,3,FALSE),"-")</f>
        <v>9828</v>
      </c>
      <c r="AB53" s="197">
        <f>IFERROR(VLOOKUP(E53,WIP!$A$1:$K$1478,11,0),"-")</f>
        <v>461.6071429</v>
      </c>
      <c r="AC53" s="198" t="str">
        <f>IFERROR(VLOOKUP(E53,WIP!$A$1:$K$1478,7,0),"-")</f>
        <v>Min 2000gl</v>
      </c>
      <c r="AD53" s="172">
        <f t="shared" si="40"/>
        <v>0</v>
      </c>
      <c r="AE53" s="172">
        <f t="shared" si="10"/>
        <v>0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3.751803752</v>
      </c>
      <c r="R54" s="131"/>
      <c r="S54" s="131"/>
      <c r="T54" s="131"/>
      <c r="U54" s="241">
        <f t="shared" si="46"/>
        <v>23.0036075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20.24819625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46058.0</v>
      </c>
      <c r="J1" s="124"/>
      <c r="K1" s="125"/>
      <c r="L1" s="125"/>
      <c r="M1" s="126"/>
      <c r="N1" s="127"/>
      <c r="O1" s="126"/>
      <c r="P1" s="127"/>
      <c r="Q1" s="126" t="str">
        <f>R1</f>
        <v>#VALUE!</v>
      </c>
      <c r="R1" s="324" t="str">
        <f>SUM(Q14+Q23+Q32+Q38+Q48+Q54+Q61)</f>
        <v>#VALUE!</v>
      </c>
      <c r="S1" s="130" t="str">
        <f>IF(R1&gt;12,"Schedule Full")</f>
        <v>#VALUE!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46057</v>
      </c>
      <c r="AE1" s="132"/>
      <c r="AF1" s="133"/>
      <c r="AG1" s="134">
        <f>I1</f>
        <v>46058</v>
      </c>
      <c r="AH1" s="135"/>
      <c r="AI1" s="136" t="str">
        <f>SUM(AD4,AG4)</f>
        <v>#VALUE!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 t="str">
        <f>AD4/4</f>
        <v>#VALUE!</v>
      </c>
      <c r="AE3" s="160">
        <f>AE4/5</f>
        <v>0</v>
      </c>
      <c r="AF3" s="161"/>
      <c r="AG3" s="159" t="str">
        <f>AG4/4</f>
        <v>#VALUE!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 t="str">
        <f t="shared" ref="AD4:AE4" si="1">SUM(AD7:AD63)</f>
        <v>#VALUE!</v>
      </c>
      <c r="AE4" s="172">
        <f t="shared" si="1"/>
        <v>0</v>
      </c>
      <c r="AF4" s="135"/>
      <c r="AG4" s="171" t="str">
        <f t="shared" ref="AG4:AH4" si="2">SUM(AG7:AG63)</f>
        <v>#VALUE!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 t="s">
        <v>3903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 t="str">
        <f t="shared" ref="Q51:Q53" si="45">if(O51&gt;0,D51/O51*6.5,0)</f>
        <v>#VALUE!</v>
      </c>
      <c r="R51" s="131"/>
      <c r="S51" s="131"/>
      <c r="T51" s="131"/>
      <c r="U51" s="241" t="str">
        <f>IF(Q51=0,14,SUM(5)+SUM(Q51))</f>
        <v>#VALUE!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 t="str">
        <f t="shared" si="40"/>
        <v>#VALUE!</v>
      </c>
      <c r="AE51" s="172" t="str">
        <f t="shared" si="10"/>
        <v>-</v>
      </c>
      <c r="AF51" s="145"/>
      <c r="AG51" s="172" t="str">
        <f t="shared" si="11"/>
        <v>#VALUE!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 t="str">
        <f t="shared" ref="U52:U54" si="46">SUM(0.5,Q52)+SUM(U51)</f>
        <v>#VALUE!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#VALUE!</v>
      </c>
      <c r="AE52" s="172" t="str">
        <f t="shared" si="10"/>
        <v>-</v>
      </c>
      <c r="AF52" s="145"/>
      <c r="AG52" s="172" t="str">
        <f t="shared" si="11"/>
        <v>#VALUE!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 t="str">
        <f t="shared" si="46"/>
        <v>#VALUE!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#VALUE!</v>
      </c>
      <c r="AE53" s="172" t="str">
        <f t="shared" si="10"/>
        <v>-</v>
      </c>
      <c r="AF53" s="145"/>
      <c r="AG53" s="172" t="str">
        <f t="shared" si="11"/>
        <v>#VALUE!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325" t="str">
        <f>SUM(Q51:Q53)</f>
        <v>#VALUE!</v>
      </c>
      <c r="R54" s="131"/>
      <c r="S54" s="131"/>
      <c r="T54" s="131"/>
      <c r="U54" s="241" t="str">
        <f t="shared" si="46"/>
        <v>#VALUE!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>#VALUE!</v>
      </c>
      <c r="AE54" s="172" t="str">
        <f t="shared" si="10"/>
        <v>-</v>
      </c>
      <c r="AF54" s="145"/>
      <c r="AG54" s="172" t="str">
        <f t="shared" si="11"/>
        <v>#VALUE!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 t="str">
        <f>24-Q54</f>
        <v>#VALUE!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46059.0</v>
      </c>
      <c r="J1" s="124"/>
      <c r="K1" s="125"/>
      <c r="L1" s="125"/>
      <c r="M1" s="126"/>
      <c r="N1" s="127"/>
      <c r="O1" s="126"/>
      <c r="P1" s="127"/>
      <c r="Q1" s="128">
        <f>R1</f>
        <v>8.405831684</v>
      </c>
      <c r="R1" s="129">
        <f>SUM(Q14+Q23+Q32+Q38+Q48+Q54+Q61)</f>
        <v>8.405831684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46058</v>
      </c>
      <c r="AE1" s="132"/>
      <c r="AF1" s="133"/>
      <c r="AG1" s="134">
        <f>I1</f>
        <v>46059</v>
      </c>
      <c r="AH1" s="135"/>
      <c r="AI1" s="136">
        <f>SUM(AD4,AG4)</f>
        <v>3840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960</v>
      </c>
      <c r="AE3" s="160">
        <f>AE4/5</f>
        <v>2.92084853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3840</v>
      </c>
      <c r="AE4" s="172">
        <f t="shared" si="1"/>
        <v>14.60424265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JR MOISTURIZING HAND;SOAP LEMON 4/1GL CS</v>
      </c>
      <c r="C7" s="189">
        <v>197504.0</v>
      </c>
      <c r="D7" s="190">
        <v>144.0</v>
      </c>
      <c r="E7" s="191">
        <f>iferror(vlookup(C7,Source!$A$10:$O$1488,2,0),"-")</f>
        <v>197501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IN HOUSE</v>
      </c>
      <c r="H7" s="191" t="str">
        <f>iferror(vlookup(C7,Source!$A$10:$O$1488,11,0),"-")</f>
        <v>I</v>
      </c>
      <c r="I7" s="191">
        <f>iferror(vlookup(C7,Source!$A$10:$O$1488,7,0),"-")</f>
        <v>0</v>
      </c>
      <c r="J7" s="192">
        <f>IFERROR(_xlfn.FLOOR.MATH(VLOOKUP(C7, Conversion!$A$1:$G$1483,7,0)*D7*1.05,10),"-")</f>
        <v>600</v>
      </c>
      <c r="K7" s="191">
        <f t="shared" ref="K7:K12" si="4">if(G7="in house",D7*4,+if(G7="bottle label",D7*4,+if(or(G7="bottle"),G7*4,0)))</f>
        <v>576</v>
      </c>
      <c r="L7" s="191">
        <f t="shared" ref="L7:L12" si="5">if(G7="box label",D7,+IF(or(G7="in house"),D7,+if(or(G7="special"),D7,0)))</f>
        <v>144</v>
      </c>
      <c r="M7" s="191" t="str">
        <f>iferror(vlookup(C7,Source!$A$10:$O$1488,14,0),"-")</f>
        <v/>
      </c>
      <c r="N7" s="191" t="str">
        <f>iferror(vlookup(C7,Source!$A$10:$O$1488,15,0),"-")</f>
        <v/>
      </c>
      <c r="O7" s="193">
        <f>iferror(vlookup(C7,Source!$A$10:$O$1488,5,0),0)</f>
        <v>1352</v>
      </c>
      <c r="P7" s="194">
        <f t="shared" ref="P7:P12" si="6">if(O7&gt;1,O7/7.67,"-")</f>
        <v>176.2711864</v>
      </c>
      <c r="Q7" s="195">
        <f t="shared" ref="Q7:Q12" si="7">if(O7&gt;0,D7/O7*7.67,0)</f>
        <v>0.8169230769</v>
      </c>
      <c r="R7" s="131"/>
      <c r="S7" s="131"/>
      <c r="T7" s="131"/>
      <c r="U7" s="196">
        <f>IF(Q7=0,14,SUM(5)+SUM(Q7))</f>
        <v>5.816923077</v>
      </c>
      <c r="V7" s="197" t="str">
        <f>IFERROR(VLOOKUP(E7,WIP!$A$1:$S$1478,6,0),"-")</f>
        <v>Liq Hnd Soap</v>
      </c>
      <c r="W7" s="197" t="str">
        <f>IFERROR(VLOOKUP(E7,WIP!$A$1:$M$1478,12,0),"-")</f>
        <v>Yellow</v>
      </c>
      <c r="X7" s="197" t="str">
        <f>IFERROR(VLOOKUP(E7,WIP!$A$1:$M$1478,13,0),"-")</f>
        <v>Lemon</v>
      </c>
      <c r="Y7" s="197">
        <f t="shared" ref="Y7:Y60" si="8">E7</f>
        <v>197501</v>
      </c>
      <c r="Z7" s="197" t="str">
        <f>IFERROR(VLOOKUP(E7,WIP!$A$1:$K$1478,2,0),"-")</f>
        <v>SF IRIS LEMON LTN HS. BULK</v>
      </c>
      <c r="AA7" s="197">
        <f>IFERROR(VLOOKUP(C7,Pack!$A$5:$G$1997,3,FALSE),"-")</f>
        <v>9919</v>
      </c>
      <c r="AB7" s="197">
        <f>IFERROR(VLOOKUP(E7,WIP!$A$1:$K$1478,11,0),"-")</f>
        <v>1397.058824</v>
      </c>
      <c r="AC7" s="198" t="str">
        <f>IFERROR(VLOOKUP(E7,WIP!$A$1:$K$1478,7,0),"-")</f>
        <v>Base Needed</v>
      </c>
      <c r="AD7" s="172">
        <f t="shared" ref="AD7:AD22" si="9">IF(U7&lt;13,J7,0)</f>
        <v>600</v>
      </c>
      <c r="AE7" s="172">
        <f t="shared" ref="AE7:AE61" si="10">IFERROR(AD7/AB7,"-")</f>
        <v>0.4294736841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SUPER DEODORIZER 4/1;</v>
      </c>
      <c r="C8" s="200">
        <v>154404.0</v>
      </c>
      <c r="D8" s="201">
        <v>192.0</v>
      </c>
      <c r="E8" s="191">
        <f>iferror(vlookup(C8,Source!$A$10:$O$1488,2,0),"-")</f>
        <v>154401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>
        <f>iferror(vlookup(C8,Source!$A$10:$O$1488,7,0),"-")</f>
        <v>0</v>
      </c>
      <c r="J8" s="192">
        <f>IFERROR(_xlfn.FLOOR.MATH(VLOOKUP(C8, Conversion!$A$1:$G$1483,7,0)*D8*1.05,10),"-")</f>
        <v>800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712405</v>
      </c>
      <c r="N8" s="191">
        <f>iferror(vlookup(C8,Source!$A$10:$O$1488,15,0),"-")</f>
        <v>714105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7.405831684</v>
      </c>
      <c r="V8" s="197" t="str">
        <f>IFERROR(VLOOKUP(E8,WIP!$A$1:$S$1478,6,0),"-")</f>
        <v>Deodorant</v>
      </c>
      <c r="W8" s="197" t="str">
        <f>IFERROR(VLOOKUP(E8,WIP!$A$1:$M$1478,12,0),"-")</f>
        <v>Light Yellow</v>
      </c>
      <c r="X8" s="197" t="str">
        <f>IFERROR(VLOOKUP(E8,WIP!$A$1:$M$1478,13,0),"-")</f>
        <v>Floral</v>
      </c>
      <c r="Y8" s="197">
        <f t="shared" si="8"/>
        <v>154401</v>
      </c>
      <c r="Z8" s="197" t="str">
        <f>IFERROR(VLOOKUP(E8,WIP!$A$1:$K$1478,2,0),"-")</f>
        <v>SUPER DEODORANT</v>
      </c>
      <c r="AA8" s="197">
        <f>IFERROR(VLOOKUP(C8,Pack!$A$5:$G$1997,3,FALSE),"-")</f>
        <v>9919</v>
      </c>
      <c r="AB8" s="197">
        <f>IFERROR(VLOOKUP(E8,WIP!$A$1:$K$1478,11,0),"-")</f>
        <v>90</v>
      </c>
      <c r="AC8" s="198" t="str">
        <f>IFERROR(VLOOKUP(E8,WIP!$A$1:$K$1478,7,0),"-")</f>
        <v>-</v>
      </c>
      <c r="AD8" s="172">
        <f t="shared" si="9"/>
        <v>800</v>
      </c>
      <c r="AE8" s="172">
        <f t="shared" si="10"/>
        <v>8.888888889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7.905831684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8.405831684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8.905831684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9.405831684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9.905831684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1.905831684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22.09416832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46059.0</v>
      </c>
      <c r="J1" s="124"/>
      <c r="K1" s="125"/>
      <c r="L1" s="125"/>
      <c r="M1" s="126"/>
      <c r="N1" s="127"/>
      <c r="O1" s="126"/>
      <c r="P1" s="127"/>
      <c r="Q1" s="128">
        <f>R1</f>
        <v>7.099504132</v>
      </c>
      <c r="R1" s="129">
        <f>SUM(Q14+Q23+Q32+Q38+Q48+Q54+Q61)</f>
        <v>7.099504132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46058</v>
      </c>
      <c r="AE1" s="132"/>
      <c r="AF1" s="133"/>
      <c r="AG1" s="134">
        <f>I1</f>
        <v>46059</v>
      </c>
      <c r="AH1" s="135"/>
      <c r="AI1" s="136">
        <f>SUM(AD4,AG4)</f>
        <v>4230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1057.5</v>
      </c>
      <c r="AE3" s="160">
        <f>AE4/5</f>
        <v>0.5571025398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4230</v>
      </c>
      <c r="AE4" s="172">
        <f t="shared" si="1"/>
        <v>2.785512699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COSTCO PINK HAND SOAP</v>
      </c>
      <c r="C7" s="189">
        <v>105302.0</v>
      </c>
      <c r="D7" s="190">
        <v>2016.0</v>
      </c>
      <c r="E7" s="191">
        <f>iferror(vlookup(C7,Source!$A$10:$O$1488,2,0),"-")</f>
        <v>182401</v>
      </c>
      <c r="F7" s="191" t="str">
        <f>iferror(vlookup(C7,Source!$A$10:$O$1488,12,0),"-")</f>
        <v>COSTCO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/>
      </c>
      <c r="I7" s="191" t="str">
        <f>iferror(vlookup(C7,Source!$A$10:$O$1488,7,0),"-")</f>
        <v/>
      </c>
      <c r="J7" s="192">
        <f>IFERROR(_xlfn.FLOOR.MATH(VLOOKUP(C7, Conversion!$A$1:$G$1483,7,0)*D7*1.05,10),"-")</f>
        <v>4230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200222</v>
      </c>
      <c r="N7" s="191" t="str">
        <f>iferror(vlookup(C7,Source!$A$10:$O$1488,15,0),"-")</f>
        <v>PALLET TAG</v>
      </c>
      <c r="O7" s="193">
        <f>iferror(vlookup(C7,Source!$A$10:$O$1488,5,0),0)</f>
        <v>2178</v>
      </c>
      <c r="P7" s="194">
        <f t="shared" ref="P7:P12" si="6">if(O7&gt;1,O7/7.67,"-")</f>
        <v>283.9634941</v>
      </c>
      <c r="Q7" s="195">
        <f t="shared" ref="Q7:Q12" si="7">if(O7&gt;0,D7/O7*7.67,0)</f>
        <v>7.099504132</v>
      </c>
      <c r="R7" s="131"/>
      <c r="S7" s="131"/>
      <c r="T7" s="131"/>
      <c r="U7" s="196">
        <f>IF(Q7=0,14,SUM(5)+SUM(Q7))</f>
        <v>12.09950413</v>
      </c>
      <c r="V7" s="197" t="str">
        <f>IFERROR(VLOOKUP(E7,WIP!$A$1:$S$1478,6,0),"-")</f>
        <v>Liq Hnd Soap</v>
      </c>
      <c r="W7" s="197" t="str">
        <f>IFERROR(VLOOKUP(E7,WIP!$A$1:$M$1478,12,0),"-")</f>
        <v>Pink</v>
      </c>
      <c r="X7" s="197" t="str">
        <f>IFERROR(VLOOKUP(E7,WIP!$A$1:$M$1478,13,0),"-")</f>
        <v>Almond</v>
      </c>
      <c r="Y7" s="197">
        <f t="shared" ref="Y7:Y60" si="8">E7</f>
        <v>182401</v>
      </c>
      <c r="Z7" s="197" t="str">
        <f>IFERROR(VLOOKUP(E7,WIP!$A$1:$K$1478,2,0),"-")</f>
        <v>JUST RIGHT PINK HAND SOAP</v>
      </c>
      <c r="AA7" s="197" t="str">
        <f>IFERROR(VLOOKUP(C7,Pack!$A$5:$G$1997,3,FALSE),"-")</f>
        <v>9888N</v>
      </c>
      <c r="AB7" s="197">
        <f>IFERROR(VLOOKUP(E7,WIP!$A$1:$K$1478,11,0),"-")</f>
        <v>1518.571429</v>
      </c>
      <c r="AC7" s="198" t="str">
        <f>IFERROR(VLOOKUP(E7,WIP!$A$1:$K$1478,7,0),"-")</f>
        <v>Base Needed</v>
      </c>
      <c r="AD7" s="172">
        <f t="shared" ref="AD7:AD22" si="9">IF(U7&lt;13,J7,0)</f>
        <v>4230</v>
      </c>
      <c r="AE7" s="172">
        <f t="shared" ref="AE7:AE61" si="10">IFERROR(AD7/AB7,"-")</f>
        <v>2.785512699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12.59950413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13.09950413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13.59950413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14.09950413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14.59950413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15.09950413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7.099504132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16.90049587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46062.0</v>
      </c>
      <c r="J1" s="124"/>
      <c r="K1" s="125"/>
      <c r="L1" s="125"/>
      <c r="M1" s="126"/>
      <c r="N1" s="127"/>
      <c r="O1" s="126"/>
      <c r="P1" s="127"/>
      <c r="Q1" s="128">
        <f>R1</f>
        <v>9.446666667</v>
      </c>
      <c r="R1" s="129">
        <f>SUM(Q14+Q23+Q32+Q38+Q48+Q54+Q61)</f>
        <v>9.446666667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46061</v>
      </c>
      <c r="AE1" s="132"/>
      <c r="AF1" s="133"/>
      <c r="AG1" s="134">
        <f>I1</f>
        <v>46062</v>
      </c>
      <c r="AH1" s="135"/>
      <c r="AI1" s="136">
        <f>SUM(AD4,AG4)</f>
        <v>2590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392.5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1570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AMAZON BASICS GLASS CLNR 32OZ 2PK/CS</v>
      </c>
      <c r="C26" s="204" t="s">
        <v>73</v>
      </c>
      <c r="D26" s="245">
        <v>3000.0</v>
      </c>
      <c r="E26" s="242">
        <f>iferror(vlookup(C26,Source!$A$10:$O$1488,2,0),"-")</f>
        <v>106101</v>
      </c>
      <c r="F26" s="242" t="str">
        <f>iferror(vlookup(C26,Source!$A$10:$O$1488,12,0),"-")</f>
        <v>AMAZON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1570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200331</v>
      </c>
      <c r="N26" s="191" t="str">
        <f>iferror(vlookup(C26,Source!$A$10:$O$1488,15,0),"-")</f>
        <v/>
      </c>
      <c r="O26" s="193">
        <f>iferror(vlookup(C26,Source!$A$10:$O$1488,5,0),0)</f>
        <v>3000</v>
      </c>
      <c r="P26" s="194">
        <f t="shared" ref="P26:P30" si="24">if(O26&gt;1,O26/6.5,"-")</f>
        <v>461.5384615</v>
      </c>
      <c r="Q26" s="195">
        <f t="shared" ref="Q26:Q30" si="25">if(O26&gt;0,D26/O26*6.5,0)</f>
        <v>6.5</v>
      </c>
      <c r="R26" s="131"/>
      <c r="S26" s="131"/>
      <c r="T26" s="131"/>
      <c r="U26" s="241">
        <f t="shared" ref="U26:U31" si="26">SUM(0.5,Q26)+SUM(U25)</f>
        <v>21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>
        <f t="shared" si="8"/>
        <v>106101</v>
      </c>
      <c r="Z26" s="197" t="str">
        <f>IFERROR(VLOOKUP(E26,WIP!$A$1:$K$1478,2,0),"-")</f>
        <v>-</v>
      </c>
      <c r="AA26" s="197" t="str">
        <f>IFERROR(VLOOKUP(C26,Pack!$A$5:$G$1997,3,FALSE),"-")</f>
        <v/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>
        <f t="shared" si="11"/>
        <v>1570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189"/>
      <c r="D27" s="297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21.5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22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22.5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23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23.5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6.5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17.5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46062.0</v>
      </c>
      <c r="J1" s="124"/>
      <c r="K1" s="125"/>
      <c r="L1" s="125"/>
      <c r="M1" s="126"/>
      <c r="N1" s="127"/>
      <c r="O1" s="126"/>
      <c r="P1" s="127"/>
      <c r="Q1" s="128">
        <f>R1</f>
        <v>0.230700976</v>
      </c>
      <c r="R1" s="129">
        <f>SUM(Q14+Q23+Q32+Q38+Q48+Q54+Q61)</f>
        <v>0.230700976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46061</v>
      </c>
      <c r="AE1" s="132"/>
      <c r="AF1" s="133"/>
      <c r="AG1" s="134">
        <f>I1</f>
        <v>46062</v>
      </c>
      <c r="AH1" s="135"/>
      <c r="AI1" s="136">
        <f>SUM(AD4,AG4)</f>
        <v>200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50</v>
      </c>
      <c r="AE3" s="160">
        <f>AE4/5</f>
        <v>0.7304347826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200</v>
      </c>
      <c r="AE4" s="172">
        <f t="shared" si="1"/>
        <v>3.652173913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CARPET LANE SPOT RMV;CASE</v>
      </c>
      <c r="C17" s="233">
        <v>153004.0</v>
      </c>
      <c r="D17" s="234">
        <v>48.0</v>
      </c>
      <c r="E17" s="235">
        <f>iferror(vlookup(C17,Source!$A$10:$O$1488,2,0),"-")</f>
        <v>153001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SPECIAL</v>
      </c>
      <c r="H17" s="237" t="str">
        <f>iferror(vlookup(C17,Source!$A$10:$O$1488,11,0),"-")</f>
        <v>S</v>
      </c>
      <c r="I17" s="237" t="str">
        <f>iferror(vlookup(C17,Source!$A$10:$O$1488,7,0),"-")</f>
        <v>LIMITED Q.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48</v>
      </c>
      <c r="M17" s="237">
        <f>iferror(vlookup(C17,Source!$A$10:$O$1488,14,0),"-")</f>
        <v>712307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Carpet Care</v>
      </c>
      <c r="W17" s="197" t="str">
        <f>IFERROR(VLOOKUP(E17,WIP!$A$1:$M$1478,12,0),"-")</f>
        <v>Clear</v>
      </c>
      <c r="X17" s="197" t="str">
        <f>IFERROR(VLOOKUP(E17,WIP!$A$1:$M$1478,13,0),"-")</f>
        <v>No Fragrance</v>
      </c>
      <c r="Y17" s="197">
        <f t="shared" si="8"/>
        <v>153001</v>
      </c>
      <c r="Z17" s="197" t="str">
        <f>IFERROR(VLOOKUP(E17,WIP!$A$1:$K$1478,2,0),"-")</f>
        <v>CARPET LANE CLNR</v>
      </c>
      <c r="AA17" s="197" t="str">
        <f>IFERROR(VLOOKUP(C17,Pack!$A$5:$G$1997,3,FALSE),"-")</f>
        <v>9919-LQ</v>
      </c>
      <c r="AB17" s="197">
        <f>IFERROR(VLOOKUP(E17,WIP!$A$1:$K$1478,11,0),"-")</f>
        <v>54.76190476</v>
      </c>
      <c r="AC17" s="198" t="str">
        <f>IFERROR(VLOOKUP(E17,WIP!$A$1:$K$1478,7,0),"-")</f>
        <v>-</v>
      </c>
      <c r="AD17" s="172">
        <f t="shared" si="9"/>
        <v>200</v>
      </c>
      <c r="AE17" s="172">
        <f t="shared" si="10"/>
        <v>3.652173913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5.730700976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6.230700976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6.730700976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7.230700976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7.730700976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0.230700976</v>
      </c>
      <c r="R23" s="131"/>
      <c r="S23" s="131"/>
      <c r="T23" s="131"/>
      <c r="U23" s="241">
        <f t="shared" si="19"/>
        <v>8.461401952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23.76929902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 t="s">
        <v>3904</v>
      </c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46063.0</v>
      </c>
      <c r="J1" s="124"/>
      <c r="K1" s="125"/>
      <c r="L1" s="125"/>
      <c r="M1" s="126"/>
      <c r="N1" s="127"/>
      <c r="O1" s="126"/>
      <c r="P1" s="127"/>
      <c r="Q1" s="128">
        <f>R1</f>
        <v>6.953523164</v>
      </c>
      <c r="R1" s="129">
        <f>SUM(Q14+Q23+Q32+Q38+Q48+Q54+Q61)</f>
        <v>6.953523164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46062</v>
      </c>
      <c r="AE1" s="132"/>
      <c r="AF1" s="133"/>
      <c r="AG1" s="134">
        <f>I1</f>
        <v>46063</v>
      </c>
      <c r="AH1" s="135"/>
      <c r="AI1" s="136">
        <f>SUM(AD4,AG4)</f>
        <v>2170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355</v>
      </c>
      <c r="AE3" s="160">
        <f>AE4/5</f>
        <v>0.7191619587</v>
      </c>
      <c r="AF3" s="161"/>
      <c r="AG3" s="159">
        <f>AG4/4</f>
        <v>187.5</v>
      </c>
      <c r="AH3" s="160">
        <f>AH4/5</f>
        <v>0.4860335195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1420</v>
      </c>
      <c r="AE4" s="172">
        <f t="shared" si="1"/>
        <v>3.595809793</v>
      </c>
      <c r="AF4" s="135"/>
      <c r="AG4" s="171">
        <f t="shared" ref="AG4:AH4" si="2">SUM(AG7:AG63)</f>
        <v>750</v>
      </c>
      <c r="AH4" s="160">
        <f t="shared" si="2"/>
        <v>2.430167597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SHIMMER CONC;RSTRM/MLTPR CL4/1 enviro</v>
      </c>
      <c r="C17" s="326">
        <v>143204.0</v>
      </c>
      <c r="D17" s="327">
        <v>96.0</v>
      </c>
      <c r="E17" s="235">
        <f>iferror(vlookup(C17,Source!$A$10:$O$1488,2,0),"-")</f>
        <v>143201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BOX LABEL</v>
      </c>
      <c r="H17" s="237" t="str">
        <f>iferror(vlookup(C17,Source!$A$10:$O$1488,11,0),"-")</f>
        <v>B</v>
      </c>
      <c r="I17" s="237">
        <f>iferror(vlookup(C17,Source!$A$10:$O$1488,7,0),"-")</f>
        <v>0</v>
      </c>
      <c r="J17" s="192">
        <f>IFERROR(_xlfn.FLOOR.MATH(VLOOKUP(C17, Conversion!$A$1:$G$1483,7,0)*D17*1.05,10),"-")</f>
        <v>400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96</v>
      </c>
      <c r="M17" s="237">
        <f>iferror(vlookup(C17,Source!$A$10:$O$1488,14,0),"-")</f>
        <v>712403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0.4614019521</v>
      </c>
      <c r="R17" s="131"/>
      <c r="S17" s="131"/>
      <c r="T17" s="131"/>
      <c r="U17" s="241">
        <f>IF(Q17=0,14,SUM(5)+SUM(Q17))</f>
        <v>5.461401952</v>
      </c>
      <c r="V17" s="197" t="str">
        <f>IFERROR(VLOOKUP(E17,WIP!$A$1:$S$1478,6,0),"-")</f>
        <v>RR Cleaner</v>
      </c>
      <c r="W17" s="197" t="str">
        <f>IFERROR(VLOOKUP(E17,WIP!$A$1:$M$1478,12,0),"-")</f>
        <v>Clear</v>
      </c>
      <c r="X17" s="197" t="str">
        <f>IFERROR(VLOOKUP(E17,WIP!$A$1:$M$1478,13,0),"-")</f>
        <v>Floral</v>
      </c>
      <c r="Y17" s="197">
        <f t="shared" si="8"/>
        <v>143201</v>
      </c>
      <c r="Z17" s="197" t="str">
        <f>IFERROR(VLOOKUP(E17,WIP!$A$1:$K$1478,2,0),"-")</f>
        <v>SHIMMER</v>
      </c>
      <c r="AA17" s="197">
        <f>IFERROR(VLOOKUP(C17,Pack!$A$5:$G$1997,3,FALSE),"-")</f>
        <v>9919</v>
      </c>
      <c r="AB17" s="197">
        <f>IFERROR(VLOOKUP(E17,WIP!$A$1:$K$1478,11,0),"-")</f>
        <v>288.5714286</v>
      </c>
      <c r="AC17" s="198" t="str">
        <f>IFERROR(VLOOKUP(E17,WIP!$A$1:$K$1478,7,0),"-")</f>
        <v>Tank 72 or 74</v>
      </c>
      <c r="AD17" s="172">
        <f t="shared" si="9"/>
        <v>400</v>
      </c>
      <c r="AE17" s="172">
        <f t="shared" si="10"/>
        <v>1.386138614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5.961401952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6.461401952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6.961401952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7.461401952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7.961401952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0.4614019521</v>
      </c>
      <c r="R23" s="131"/>
      <c r="S23" s="131"/>
      <c r="T23" s="131"/>
      <c r="U23" s="241">
        <f t="shared" si="19"/>
        <v>8.922803904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23.53859805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JUST RIGHT ALL PURPOSE;CLEANER 12/1QT CS</v>
      </c>
      <c r="C26" s="204" t="s">
        <v>1062</v>
      </c>
      <c r="D26" s="245">
        <v>96.0</v>
      </c>
      <c r="E26" s="242">
        <f>iferror(vlookup(C26,Source!$A$10:$O$1488,2,0),"-")</f>
        <v>115201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BOX LABEL</v>
      </c>
      <c r="H26" s="191" t="str">
        <f>iferror(vlookup(C26,Source!$A$10:$O$1488,11,0),"-")</f>
        <v>B</v>
      </c>
      <c r="I26" s="191">
        <f>iferror(vlookup(C26,Source!$A$10:$O$1488,7,0),"-")</f>
        <v>0</v>
      </c>
      <c r="J26" s="192">
        <f>IFERROR(_xlfn.FLOOR.MATH(VLOOKUP(C26, Conversion!$A$1:$G$1483,7,0)*D26*1.05,10),"-")</f>
        <v>300</v>
      </c>
      <c r="K26" s="191">
        <f t="shared" ref="K26:K30" si="22">if(G26="in house",D26*4,+if(G26="bottle label",D26*4,+if(or(G26="bottle"),G26*4,0)))</f>
        <v>0</v>
      </c>
      <c r="L26" s="243">
        <f t="shared" ref="L26:L30" si="23">if(G26="box label",D26,+IF(or(G26="in house"),D26,+if(or(G26="special"),D26,0)))</f>
        <v>96</v>
      </c>
      <c r="M26" s="191">
        <f>iferror(vlookup(C26,Source!$A$10:$O$1488,14,0),"-")</f>
        <v>715103</v>
      </c>
      <c r="N26" s="191" t="str">
        <f>iferror(vlookup(C26,Source!$A$10:$O$1488,15,0),"-")</f>
        <v/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1.418181818</v>
      </c>
      <c r="R26" s="131"/>
      <c r="S26" s="131"/>
      <c r="T26" s="131"/>
      <c r="U26" s="241">
        <f t="shared" ref="U26:U31" si="26">SUM(0.5,Q26)+SUM(U25)</f>
        <v>15.91818182</v>
      </c>
      <c r="V26" s="197" t="str">
        <f>IFERROR(VLOOKUP(E26,WIP!$A$1:$S$1478,6,0),"-")</f>
        <v>Specialty Clnr</v>
      </c>
      <c r="W26" s="197" t="str">
        <f>IFERROR(VLOOKUP(E26,WIP!$A$1:$M$1478,12,0),"-")</f>
        <v>Clear</v>
      </c>
      <c r="X26" s="197" t="str">
        <f>IFERROR(VLOOKUP(E26,WIP!$A$1:$M$1478,13,0),"-")</f>
        <v>No Fragrance</v>
      </c>
      <c r="Y26" s="197">
        <f t="shared" si="8"/>
        <v>115201</v>
      </c>
      <c r="Z26" s="197" t="str">
        <f>IFERROR(VLOOKUP(E26,WIP!$A$1:$K$1478,2,0),"-")</f>
        <v>FS ALL PURPOSE CLNR BULK</v>
      </c>
      <c r="AA26" s="197">
        <f>IFERROR(VLOOKUP(C26,Pack!$A$5:$G$1997,3,FALSE),"-")</f>
        <v>9902</v>
      </c>
      <c r="AB26" s="197">
        <f>IFERROR(VLOOKUP(E26,WIP!$A$1:$K$1478,11,0),"-")</f>
        <v>308.6206897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300</v>
      </c>
      <c r="AH26" s="172">
        <f t="shared" si="12"/>
        <v>0.972067039</v>
      </c>
      <c r="AI26" s="132"/>
      <c r="AJ26" s="132"/>
    </row>
    <row r="27">
      <c r="A27" s="199" t="s">
        <v>58</v>
      </c>
      <c r="B27" s="188" t="str">
        <f>iferror(vlookup(C27,Source!$A$10:$O$1488,3,0),"-")</f>
        <v>FIRST STREET ALL-PURPOSE;CLEANER 12/1QT CS</v>
      </c>
      <c r="C27" s="189" t="s">
        <v>1064</v>
      </c>
      <c r="D27" s="297">
        <f>48*3</f>
        <v>144</v>
      </c>
      <c r="E27" s="242">
        <f>iferror(vlookup(C27,Source!$A$10:$O$1488,2,0),"-")</f>
        <v>115201</v>
      </c>
      <c r="F27" s="242" t="str">
        <f>iferror(vlookup(C27,Source!$A$10:$O$1488,12,0),"-")</f>
        <v>SMART&amp;F</v>
      </c>
      <c r="G27" s="192" t="str">
        <f t="shared" si="21"/>
        <v>-</v>
      </c>
      <c r="H27" s="191">
        <f>iferror(vlookup(C27,Source!$A$10:$O$1488,11,0),"-")</f>
        <v>0</v>
      </c>
      <c r="I27" s="191">
        <f>iferror(vlookup(C27,Source!$A$10:$O$1488,7,0),"-")</f>
        <v>0</v>
      </c>
      <c r="J27" s="192">
        <f>IFERROR(_xlfn.FLOOR.MATH(VLOOKUP(C27, Conversion!$A$1:$G$1483,7,0)*D27*1.05,10),"-")</f>
        <v>450</v>
      </c>
      <c r="K27" s="191">
        <f t="shared" si="22"/>
        <v>0</v>
      </c>
      <c r="L27" s="191">
        <f t="shared" si="23"/>
        <v>0</v>
      </c>
      <c r="M27" s="191">
        <f>iferror(vlookup(C27,Source!$A$10:$O$1488,14,0),"-")</f>
        <v>200231</v>
      </c>
      <c r="N27" s="191">
        <f>iferror(vlookup(C27,Source!$A$10:$O$1488,15,0),"-")</f>
        <v>714604</v>
      </c>
      <c r="O27" s="193">
        <f>iferror(vlookup(C27,Source!$A$10:$O$1488,5,0),0)</f>
        <v>440</v>
      </c>
      <c r="P27" s="194">
        <f t="shared" si="24"/>
        <v>67.69230769</v>
      </c>
      <c r="Q27" s="195">
        <f t="shared" si="25"/>
        <v>2.127272727</v>
      </c>
      <c r="R27" s="131"/>
      <c r="S27" s="131"/>
      <c r="T27" s="131"/>
      <c r="U27" s="241">
        <f t="shared" si="26"/>
        <v>18.54545455</v>
      </c>
      <c r="V27" s="197" t="str">
        <f>IFERROR(VLOOKUP(E27,WIP!$A$1:$S$1478,6,0),"-")</f>
        <v>Specialty Clnr</v>
      </c>
      <c r="W27" s="197" t="str">
        <f>IFERROR(VLOOKUP(E27,WIP!$A$1:$M$1478,12,0),"-")</f>
        <v>Clear</v>
      </c>
      <c r="X27" s="197" t="str">
        <f>IFERROR(VLOOKUP(E27,WIP!$A$1:$M$1478,13,0),"-")</f>
        <v>No Fragrance</v>
      </c>
      <c r="Y27" s="197">
        <f t="shared" si="8"/>
        <v>115201</v>
      </c>
      <c r="Z27" s="197" t="str">
        <f>IFERROR(VLOOKUP(E27,WIP!$A$1:$K$1478,2,0),"-")</f>
        <v>FS ALL PURPOSE CLNR BULK</v>
      </c>
      <c r="AA27" s="197">
        <f>IFERROR(VLOOKUP(C27,Pack!$A$5:$G$1997,3,FALSE),"-")</f>
        <v>9902</v>
      </c>
      <c r="AB27" s="197">
        <f>IFERROR(VLOOKUP(E27,WIP!$A$1:$K$1478,11,0),"-")</f>
        <v>308.6206897</v>
      </c>
      <c r="AC27" s="198" t="str">
        <f>IFERROR(VLOOKUP(E27,WIP!$A$1:$K$1478,7,0),"-")</f>
        <v>-</v>
      </c>
      <c r="AD27" s="172">
        <f t="shared" si="20"/>
        <v>0</v>
      </c>
      <c r="AE27" s="172">
        <f t="shared" si="10"/>
        <v>0</v>
      </c>
      <c r="AF27" s="145"/>
      <c r="AG27" s="172">
        <f t="shared" si="11"/>
        <v>450</v>
      </c>
      <c r="AH27" s="172">
        <f t="shared" si="12"/>
        <v>1.458100558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19.04545455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19.54545455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20.04545455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20.54545455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3.545454545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20.45454545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46063.0</v>
      </c>
      <c r="J1" s="124"/>
      <c r="K1" s="125"/>
      <c r="L1" s="125"/>
      <c r="M1" s="126"/>
      <c r="N1" s="127"/>
      <c r="O1" s="126"/>
      <c r="P1" s="127"/>
      <c r="Q1" s="128">
        <f>R1</f>
        <v>4.252972493</v>
      </c>
      <c r="R1" s="129">
        <f>SUM(Q14+Q23+Q32+Q38+Q48+Q54+Q61)</f>
        <v>4.252972493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46062</v>
      </c>
      <c r="AE1" s="132"/>
      <c r="AF1" s="133"/>
      <c r="AG1" s="134">
        <f>I1</f>
        <v>46063</v>
      </c>
      <c r="AH1" s="135"/>
      <c r="AI1" s="136">
        <f>SUM(AD4,AG4)</f>
        <v>2480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552.5</v>
      </c>
      <c r="AE3" s="160">
        <f>AE4/5</f>
        <v>1.275236215</v>
      </c>
      <c r="AF3" s="161"/>
      <c r="AG3" s="159">
        <f>AG4/4</f>
        <v>67.5</v>
      </c>
      <c r="AH3" s="160">
        <f>AH4/5</f>
        <v>0.6989847716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2210</v>
      </c>
      <c r="AE4" s="172">
        <f t="shared" si="1"/>
        <v>6.376181074</v>
      </c>
      <c r="AF4" s="135"/>
      <c r="AG4" s="171">
        <f t="shared" ref="AG4:AH4" si="2">SUM(AG7:AG63)</f>
        <v>270</v>
      </c>
      <c r="AH4" s="160">
        <f t="shared" si="2"/>
        <v>3.494923858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ULTRA GREEN HAND;SOAP UNSCENTED 4/1CS</v>
      </c>
      <c r="C7" s="189" t="s">
        <v>2841</v>
      </c>
      <c r="D7" s="190">
        <v>480.0</v>
      </c>
      <c r="E7" s="191">
        <f>iferror(vlookup(C7,Source!$A$10:$O$1488,2,0),"-")</f>
        <v>109504</v>
      </c>
      <c r="F7" s="191" t="str">
        <f>iferror(vlookup(C7,Source!$A$10:$O$1488,12,0),"-")</f>
        <v>CHAMPION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2010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200115</v>
      </c>
      <c r="N7" s="191">
        <f>iferror(vlookup(C7,Source!$A$10:$O$1488,15,0),"-")</f>
        <v>713102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2.722271517</v>
      </c>
      <c r="R7" s="131"/>
      <c r="S7" s="131"/>
      <c r="T7" s="131"/>
      <c r="U7" s="196">
        <f>IF(Q7=0,14,SUM(5)+SUM(Q7))</f>
        <v>7.722271517</v>
      </c>
      <c r="V7" s="197" t="str">
        <f>IFERROR(VLOOKUP(E7,WIP!$A$1:$S$1478,6,0),"-")</f>
        <v>Liq Hnd Soap</v>
      </c>
      <c r="W7" s="197" t="str">
        <f>IFERROR(VLOOKUP(E7,WIP!$A$1:$M$1478,12,0),"-")</f>
        <v>Blue</v>
      </c>
      <c r="X7" s="197" t="str">
        <f>IFERROR(VLOOKUP(E7,WIP!$A$1:$M$1478,13,0),"-")</f>
        <v>No Fragrance</v>
      </c>
      <c r="Y7" s="197">
        <f t="shared" ref="Y7:Y60" si="8">E7</f>
        <v>109504</v>
      </c>
      <c r="Z7" s="197" t="str">
        <f>IFERROR(VLOOKUP(E7,WIP!$A$1:$K$1478,2,0),"-")</f>
        <v>ULTRA GREEN (UNSCENTED) BULK</v>
      </c>
      <c r="AA7" s="197">
        <f>IFERROR(VLOOKUP(C7,Pack!$A$5:$G$1997,3,FALSE),"-")</f>
        <v>9919</v>
      </c>
      <c r="AB7" s="197">
        <f>IFERROR(VLOOKUP(E7,WIP!$A$1:$K$1478,11,0),"-")</f>
        <v>530.7142857</v>
      </c>
      <c r="AC7" s="198" t="str">
        <f>IFERROR(VLOOKUP(E7,WIP!$A$1:$K$1478,7,0),"-")</f>
        <v>Min 900gl</v>
      </c>
      <c r="AD7" s="172">
        <f t="shared" ref="AD7:AD22" si="9">IF(U7&lt;13,J7,0)</f>
        <v>2010</v>
      </c>
      <c r="AE7" s="172">
        <f t="shared" ref="AE7:AE61" si="10">IFERROR(AD7/AB7,"-")</f>
        <v>3.787348587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189"/>
      <c r="D8" s="245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8.222271517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8.722271517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9.222271517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9.722271517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10.22227152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10.72227152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2.722271517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21.27772848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REFRESH DEODORIZER;4/1GL CASE</v>
      </c>
      <c r="C17" s="233">
        <v>154804.0</v>
      </c>
      <c r="D17" s="234">
        <v>48.0</v>
      </c>
      <c r="E17" s="235">
        <f>iferror(vlookup(C17,Source!$A$10:$O$1488,2,0),"-")</f>
        <v>154801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BOX LABEL</v>
      </c>
      <c r="H17" s="237" t="str">
        <f>iferror(vlookup(C17,Source!$A$10:$O$1488,11,0),"-")</f>
        <v>B</v>
      </c>
      <c r="I17" s="237">
        <f>iferror(vlookup(C17,Source!$A$10:$O$1488,7,0),"-")</f>
        <v>0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48</v>
      </c>
      <c r="M17" s="237">
        <f>iferror(vlookup(C17,Source!$A$10:$O$1488,14,0),"-")</f>
        <v>712308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Deodorant</v>
      </c>
      <c r="W17" s="197" t="str">
        <f>IFERROR(VLOOKUP(E17,WIP!$A$1:$M$1478,12,0),"-")</f>
        <v>Blue Light</v>
      </c>
      <c r="X17" s="197" t="str">
        <f>IFERROR(VLOOKUP(E17,WIP!$A$1:$M$1478,13,0),"-")</f>
        <v>Citrus</v>
      </c>
      <c r="Y17" s="197">
        <f t="shared" si="8"/>
        <v>154801</v>
      </c>
      <c r="Z17" s="197" t="str">
        <f>IFERROR(VLOOKUP(E17,WIP!$A$1:$K$1478,2,0),"-")</f>
        <v>REFRESH DEODORANT BULK</v>
      </c>
      <c r="AA17" s="197">
        <f>IFERROR(VLOOKUP(C17,Pack!$A$5:$G$1997,3,FALSE),"-")</f>
        <v>9919</v>
      </c>
      <c r="AB17" s="197">
        <f>IFERROR(VLOOKUP(E17,WIP!$A$1:$K$1478,11,0),"-")</f>
        <v>77.25490196</v>
      </c>
      <c r="AC17" s="198" t="str">
        <f>IFERROR(VLOOKUP(E17,WIP!$A$1:$K$1478,7,0),"-")</f>
        <v>-</v>
      </c>
      <c r="AD17" s="172">
        <f t="shared" si="9"/>
        <v>200</v>
      </c>
      <c r="AE17" s="172">
        <f t="shared" si="10"/>
        <v>2.588832487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5.730700976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6.230700976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6.730700976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7.230700976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7.730700976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0.230700976</v>
      </c>
      <c r="R23" s="131"/>
      <c r="S23" s="131"/>
      <c r="T23" s="131"/>
      <c r="U23" s="241">
        <f t="shared" si="19"/>
        <v>8.461401952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23.76929902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REFRESH DEODORIZER 12/1;CASE</v>
      </c>
      <c r="C35" s="192">
        <v>154832.0</v>
      </c>
      <c r="D35" s="234">
        <v>88.0</v>
      </c>
      <c r="E35" s="242">
        <f>iferror(vlookup(C35,Source!$A$10:$O$1488,2,0),"-")</f>
        <v>154801</v>
      </c>
      <c r="F35" s="191" t="str">
        <f>iferror(vlookup(C35,Source!$A$10:$O$1488,12,0),"-")</f>
        <v>MTX</v>
      </c>
      <c r="G35" s="192" t="str">
        <f t="shared" ref="G35:G37" si="28">IF(H35="B","BOX LABEL",+IF(AND(H35="I"),"IN HOUSE",+IF(AND(H35="S"),"SPECIAL",+IF(AND(H35="BP"),"BUG FREE",+IF(AND(H35="A"),"Pre Labeled","-")))))</f>
        <v>BOX LABEL</v>
      </c>
      <c r="H35" s="191" t="str">
        <f>iferror(vlookup(C35,Source!$A$10:$O$1488,11,0),"-")</f>
        <v>B</v>
      </c>
      <c r="I35" s="191">
        <f>iferror(vlookup(C35,Source!$A$10:$O$1488,7,0),"-")</f>
        <v>0</v>
      </c>
      <c r="J35" s="192">
        <f>IFERROR(_xlfn.FLOOR.MATH(VLOOKUP(C35, Conversion!$A$1:$G$1483,7,0)*D35*1.05,10),"-")</f>
        <v>270</v>
      </c>
      <c r="K35" s="242">
        <f t="shared" ref="K35:K37" si="29">if(G35="in house",D35*4,+if(G35="bottle label",D35*4,+if(or(G35="bottle"),G35*4,0)))</f>
        <v>0</v>
      </c>
      <c r="L35" s="300">
        <f t="shared" ref="L35:L37" si="30">if(G35="box label",D35,+IF(or(G35="in house"),D35,+if(or(G35="special"),D35,0)))</f>
        <v>88</v>
      </c>
      <c r="M35" s="242">
        <f>iferror(vlookup(C35,Source!$A$10:$O$1488,14,0),"-")</f>
        <v>200132</v>
      </c>
      <c r="N35" s="242" t="str">
        <f>iferror(vlookup(C35,Source!$A$10:$O$1488,15,0),"-")</f>
        <v/>
      </c>
      <c r="O35" s="193">
        <f>iferror(vlookup(C35,Source!$A$10:$O$1488,5,0),0)</f>
        <v>440</v>
      </c>
      <c r="P35" s="194">
        <f t="shared" ref="P35:P37" si="31">if(O35&gt;1,O35/6.5,"-")</f>
        <v>67.69230769</v>
      </c>
      <c r="Q35" s="195">
        <f t="shared" ref="Q35:Q37" si="32">if(O35&gt;0,D35/O35*6.5,0)</f>
        <v>1.3</v>
      </c>
      <c r="R35" s="131"/>
      <c r="S35" s="131"/>
      <c r="T35" s="131"/>
      <c r="U35" s="241">
        <f t="shared" ref="U35:U38" si="33">SUM(0.5,Q35)+SUM(U34)</f>
        <v>15.8</v>
      </c>
      <c r="V35" s="197" t="str">
        <f>IFERROR(VLOOKUP(E35,WIP!$A$1:$S$1478,6,0),"-")</f>
        <v>Deodorant</v>
      </c>
      <c r="W35" s="197" t="str">
        <f>IFERROR(VLOOKUP(E35,WIP!$A$1:$M$1478,12,0),"-")</f>
        <v>Blue Light</v>
      </c>
      <c r="X35" s="197" t="str">
        <f>IFERROR(VLOOKUP(E35,WIP!$A$1:$M$1478,13,0),"-")</f>
        <v>Citrus</v>
      </c>
      <c r="Y35" s="197">
        <f t="shared" si="8"/>
        <v>154801</v>
      </c>
      <c r="Z35" s="197" t="str">
        <f>IFERROR(VLOOKUP(E35,WIP!$A$1:$K$1478,2,0),"-")</f>
        <v>REFRESH DEODORANT BULK</v>
      </c>
      <c r="AA35" s="197">
        <f>IFERROR(VLOOKUP(C35,Pack!$A$5:$G$1997,3,FALSE),"-")</f>
        <v>98680</v>
      </c>
      <c r="AB35" s="197">
        <f>IFERROR(VLOOKUP(E35,WIP!$A$1:$K$1478,11,0),"-")</f>
        <v>77.25490196</v>
      </c>
      <c r="AC35" s="198" t="str">
        <f>IFERROR(VLOOKUP(E35,WIP!$A$1:$K$1478,7,0),"-")</f>
        <v>-</v>
      </c>
      <c r="AD35" s="172">
        <f t="shared" si="27"/>
        <v>0</v>
      </c>
      <c r="AE35" s="172">
        <f t="shared" si="10"/>
        <v>0</v>
      </c>
      <c r="AF35" s="145"/>
      <c r="AG35" s="172">
        <f t="shared" si="11"/>
        <v>270</v>
      </c>
      <c r="AH35" s="172">
        <f t="shared" si="12"/>
        <v>3.494923858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16.3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16.8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1.3</v>
      </c>
      <c r="R38" s="131"/>
      <c r="S38" s="131"/>
      <c r="T38" s="131"/>
      <c r="U38" s="241">
        <f t="shared" si="33"/>
        <v>18.6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22.7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 t="s">
        <v>3904</v>
      </c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46064.0</v>
      </c>
      <c r="J1" s="124"/>
      <c r="K1" s="125"/>
      <c r="L1" s="125"/>
      <c r="M1" s="126"/>
      <c r="N1" s="127"/>
      <c r="O1" s="126"/>
      <c r="P1" s="127"/>
      <c r="Q1" s="128">
        <f>R1</f>
        <v>8.017893576</v>
      </c>
      <c r="R1" s="129">
        <f>SUM(Q14+Q23+Q32+Q38+Q48+Q54+Q61)</f>
        <v>8.017893576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46063</v>
      </c>
      <c r="AE1" s="132"/>
      <c r="AF1" s="133"/>
      <c r="AG1" s="134">
        <f>I1</f>
        <v>46064</v>
      </c>
      <c r="AH1" s="135"/>
      <c r="AI1" s="136">
        <f>SUM(AD4,AG4)</f>
        <v>2520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405</v>
      </c>
      <c r="AE3" s="160">
        <f>AE4/5</f>
        <v>0.8849518925</v>
      </c>
      <c r="AF3" s="161"/>
      <c r="AG3" s="159">
        <f>AG4/4</f>
        <v>225</v>
      </c>
      <c r="AH3" s="160">
        <f>AH4/5</f>
        <v>0.6758448061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1620</v>
      </c>
      <c r="AE4" s="172">
        <f t="shared" si="1"/>
        <v>4.424759462</v>
      </c>
      <c r="AF4" s="135"/>
      <c r="AG4" s="171">
        <f t="shared" ref="AG4:AH4" si="2">SUM(AG7:AG63)</f>
        <v>900</v>
      </c>
      <c r="AH4" s="160">
        <f t="shared" si="2"/>
        <v>3.37922403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BUTLER DIGEST 4/1 CS ;</v>
      </c>
      <c r="C7" s="189" t="s">
        <v>2630</v>
      </c>
      <c r="D7" s="190">
        <v>144.0</v>
      </c>
      <c r="E7" s="191">
        <f>iferror(vlookup(C7,Source!$A$10:$O$1488,2,0),"-")</f>
        <v>155801</v>
      </c>
      <c r="F7" s="191" t="str">
        <f>iferror(vlookup(C7,Source!$A$10:$O$1488,12,0),"-")</f>
        <v>BUTLER</v>
      </c>
      <c r="G7" s="192" t="str">
        <f t="shared" ref="G7:G12" si="3">IF(H7="B","BOX LABEL",+IF(AND(H7="I"),"IN HOUSE",+IF(AND(H7="S"),"SPECIAL",+IF(AND(H7="BP"),"BUG FREE",+IF(AND(H7="A"),"Pre Labeled","-")))))</f>
        <v>BOX LABEL</v>
      </c>
      <c r="H7" s="191" t="str">
        <f>iferror(vlookup(C7,Source!$A$10:$O$1488,11,0),"-")</f>
        <v>B</v>
      </c>
      <c r="I7" s="191">
        <f>iferror(vlookup(C7,Source!$A$10:$O$1488,7,0),"-")</f>
        <v>0</v>
      </c>
      <c r="J7" s="192">
        <f>IFERROR(_xlfn.FLOOR.MATH(VLOOKUP(C7, Conversion!$A$1:$G$1483,7,0)*D7*1.05,10),"-")</f>
        <v>600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144</v>
      </c>
      <c r="M7" s="191">
        <f>iferror(vlookup(C7,Source!$A$10:$O$1488,14,0),"-")</f>
        <v>714503</v>
      </c>
      <c r="N7" s="191" t="str">
        <f>iferror(vlookup(C7,Source!$A$10:$O$1488,15,0),"-")</f>
        <v/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0.8166814552</v>
      </c>
      <c r="R7" s="131"/>
      <c r="S7" s="131"/>
      <c r="T7" s="131"/>
      <c r="U7" s="196">
        <f>IF(Q7=0,14,SUM(5)+SUM(Q7))</f>
        <v>5.816681455</v>
      </c>
      <c r="V7" s="197" t="str">
        <f>IFERROR(VLOOKUP(E7,WIP!$A$1:$S$1478,6,0),"-")</f>
        <v>Carpet Care</v>
      </c>
      <c r="W7" s="197" t="str">
        <f>IFERROR(VLOOKUP(E7,WIP!$A$1:$M$1478,12,0),"-")</f>
        <v>Opaque</v>
      </c>
      <c r="X7" s="197" t="str">
        <f>IFERROR(VLOOKUP(E7,WIP!$A$1:$M$1478,13,0),"-")</f>
        <v>Floral</v>
      </c>
      <c r="Y7" s="197">
        <f t="shared" ref="Y7:Y60" si="8">E7</f>
        <v>155801</v>
      </c>
      <c r="Z7" s="197" t="str">
        <f>IFERROR(VLOOKUP(E7,WIP!$A$1:$K$1478,2,0),"-")</f>
        <v>LOD ODOR DIGESTER</v>
      </c>
      <c r="AA7" s="197">
        <f>IFERROR(VLOOKUP(C7,Pack!$A$5:$G$1997,3,FALSE),"-")</f>
        <v>9919</v>
      </c>
      <c r="AB7" s="197">
        <f>IFERROR(VLOOKUP(E7,WIP!$A$1:$K$1478,11,0),"-")</f>
        <v>270.8695652</v>
      </c>
      <c r="AC7" s="198" t="str">
        <f>IFERROR(VLOOKUP(E7,WIP!$A$1:$K$1478,7,0),"-")</f>
        <v>-</v>
      </c>
      <c r="AD7" s="172">
        <f t="shared" ref="AD7:AD22" si="9">IF(U7&lt;13,J7,0)</f>
        <v>600</v>
      </c>
      <c r="AE7" s="172">
        <f t="shared" ref="AE7:AE61" si="10">IFERROR(AD7/AB7,"-")</f>
        <v>2.215088283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6.316681455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6.816681455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7.316681455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7.816681455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8.316681455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8.816681455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0.8166814552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23.18331854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JUST RIGHT ORANGE;CLEANER 12/1QT CS</v>
      </c>
      <c r="C26" s="202" t="s">
        <v>2013</v>
      </c>
      <c r="D26" s="201">
        <v>144.0</v>
      </c>
      <c r="E26" s="242">
        <f>iferror(vlookup(C26,Source!$A$10:$O$1488,2,0),"-")</f>
        <v>163001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BOX LABEL</v>
      </c>
      <c r="H26" s="191" t="str">
        <f>iferror(vlookup(C26,Source!$A$10:$O$1488,11,0),"-")</f>
        <v>B</v>
      </c>
      <c r="I26" s="191">
        <f>iferror(vlookup(C26,Source!$A$10:$O$1488,7,0),"-")</f>
        <v>0</v>
      </c>
      <c r="J26" s="192">
        <f>IFERROR(_xlfn.FLOOR.MATH(VLOOKUP(C26, Conversion!$A$1:$G$1483,7,0)*D26*1.05,10),"-")</f>
        <v>450</v>
      </c>
      <c r="K26" s="191">
        <f t="shared" ref="K26:K30" si="22">if(G26="in house",D26*4,+if(G26="bottle label",D26*4,+if(or(G26="bottle"),G26*4,0)))</f>
        <v>0</v>
      </c>
      <c r="L26" s="243">
        <f t="shared" ref="L26:L30" si="23">if(G26="box label",D26,+IF(or(G26="in house"),D26,+if(or(G26="special"),D26,0)))</f>
        <v>144</v>
      </c>
      <c r="M26" s="191">
        <f>iferror(vlookup(C26,Source!$A$10:$O$1488,14,0),"-")</f>
        <v>715103</v>
      </c>
      <c r="N26" s="191" t="str">
        <f>iferror(vlookup(C26,Source!$A$10:$O$1488,15,0),"-")</f>
        <v/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2.127272727</v>
      </c>
      <c r="R26" s="131"/>
      <c r="S26" s="131"/>
      <c r="T26" s="131"/>
      <c r="U26" s="241">
        <f t="shared" ref="U26:U31" si="26">SUM(0.5,Q26)+SUM(U25)</f>
        <v>16.62727273</v>
      </c>
      <c r="V26" s="197" t="str">
        <f>IFERROR(VLOOKUP(E26,WIP!$A$1:$S$1478,6,0),"-")</f>
        <v>Specialty Clnr</v>
      </c>
      <c r="W26" s="197" t="str">
        <f>IFERROR(VLOOKUP(E26,WIP!$A$1:$M$1478,12,0),"-")</f>
        <v>Orange</v>
      </c>
      <c r="X26" s="197" t="str">
        <f>IFERROR(VLOOKUP(E26,WIP!$A$1:$M$1478,13,0),"-")</f>
        <v>Citrus</v>
      </c>
      <c r="Y26" s="197">
        <f t="shared" si="8"/>
        <v>163001</v>
      </c>
      <c r="Z26" s="197" t="str">
        <f>IFERROR(VLOOKUP(E26,WIP!$A$1:$K$1478,2,0),"-")</f>
        <v>FS. ORANGE CLNR BULK</v>
      </c>
      <c r="AA26" s="197">
        <f>IFERROR(VLOOKUP(C26,Pack!$A$5:$G$1997,3,FALSE),"-")</f>
        <v>9902</v>
      </c>
      <c r="AB26" s="197">
        <f>IFERROR(VLOOKUP(E26,WIP!$A$1:$K$1478,11,0),"-")</f>
        <v>266.3333333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450</v>
      </c>
      <c r="AH26" s="172">
        <f t="shared" si="12"/>
        <v>1.689612015</v>
      </c>
      <c r="AI26" s="132"/>
      <c r="AJ26" s="132"/>
    </row>
    <row r="27">
      <c r="A27" s="199" t="s">
        <v>58</v>
      </c>
      <c r="B27" s="188" t="str">
        <f>iferror(vlookup(C27,Source!$A$10:$O$1488,3,0),"-")</f>
        <v>FIRST STREET ORANGE;CLEANER 12/1QT CS</v>
      </c>
      <c r="C27" s="200" t="s">
        <v>2015</v>
      </c>
      <c r="D27" s="201">
        <v>144.0</v>
      </c>
      <c r="E27" s="242">
        <f>iferror(vlookup(C27,Source!$A$10:$O$1488,2,0),"-")</f>
        <v>163001</v>
      </c>
      <c r="F27" s="242" t="str">
        <f>iferror(vlookup(C27,Source!$A$10:$O$1488,12,0),"-")</f>
        <v>SMART&amp;F</v>
      </c>
      <c r="G27" s="192" t="str">
        <f t="shared" si="21"/>
        <v>-</v>
      </c>
      <c r="H27" s="191">
        <f>iferror(vlookup(C27,Source!$A$10:$O$1488,11,0),"-")</f>
        <v>0</v>
      </c>
      <c r="I27" s="191">
        <f>iferror(vlookup(C27,Source!$A$10:$O$1488,7,0),"-")</f>
        <v>0</v>
      </c>
      <c r="J27" s="192">
        <f>IFERROR(_xlfn.FLOOR.MATH(VLOOKUP(C27, Conversion!$A$1:$G$1483,7,0)*D27*1.05,10),"-")</f>
        <v>450</v>
      </c>
      <c r="K27" s="191">
        <f t="shared" si="22"/>
        <v>0</v>
      </c>
      <c r="L27" s="191">
        <f t="shared" si="23"/>
        <v>0</v>
      </c>
      <c r="M27" s="191">
        <f>iferror(vlookup(C27,Source!$A$10:$O$1488,14,0),"-")</f>
        <v>200234</v>
      </c>
      <c r="N27" s="191">
        <f>iferror(vlookup(C27,Source!$A$10:$O$1488,15,0),"-")</f>
        <v>714606</v>
      </c>
      <c r="O27" s="193">
        <f>iferror(vlookup(C27,Source!$A$10:$O$1488,5,0),0)</f>
        <v>440</v>
      </c>
      <c r="P27" s="194">
        <f t="shared" si="24"/>
        <v>67.69230769</v>
      </c>
      <c r="Q27" s="195">
        <f t="shared" si="25"/>
        <v>2.127272727</v>
      </c>
      <c r="R27" s="131"/>
      <c r="S27" s="131"/>
      <c r="T27" s="131"/>
      <c r="U27" s="241">
        <f t="shared" si="26"/>
        <v>19.25454545</v>
      </c>
      <c r="V27" s="197" t="str">
        <f>IFERROR(VLOOKUP(E27,WIP!$A$1:$S$1478,6,0),"-")</f>
        <v>Specialty Clnr</v>
      </c>
      <c r="W27" s="197" t="str">
        <f>IFERROR(VLOOKUP(E27,WIP!$A$1:$M$1478,12,0),"-")</f>
        <v>Orange</v>
      </c>
      <c r="X27" s="197" t="str">
        <f>IFERROR(VLOOKUP(E27,WIP!$A$1:$M$1478,13,0),"-")</f>
        <v>Citrus</v>
      </c>
      <c r="Y27" s="197">
        <f t="shared" si="8"/>
        <v>163001</v>
      </c>
      <c r="Z27" s="197" t="str">
        <f>IFERROR(VLOOKUP(E27,WIP!$A$1:$K$1478,2,0),"-")</f>
        <v>FS. ORANGE CLNR BULK</v>
      </c>
      <c r="AA27" s="197">
        <f>IFERROR(VLOOKUP(C27,Pack!$A$5:$G$1997,3,FALSE),"-")</f>
        <v>9902</v>
      </c>
      <c r="AB27" s="197">
        <f>IFERROR(VLOOKUP(E27,WIP!$A$1:$K$1478,11,0),"-")</f>
        <v>266.3333333</v>
      </c>
      <c r="AC27" s="198" t="str">
        <f>IFERROR(VLOOKUP(E27,WIP!$A$1:$K$1478,7,0),"-")</f>
        <v>-</v>
      </c>
      <c r="AD27" s="172">
        <f t="shared" si="20"/>
        <v>0</v>
      </c>
      <c r="AE27" s="172">
        <f t="shared" si="10"/>
        <v>0</v>
      </c>
      <c r="AF27" s="145"/>
      <c r="AG27" s="172">
        <f t="shared" si="11"/>
        <v>450</v>
      </c>
      <c r="AH27" s="172">
        <f t="shared" si="12"/>
        <v>1.689612015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19.75454545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20.25454545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20.75454545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21.25454545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4.254545455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19.74545455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 t="s">
        <v>3904</v>
      </c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46064.0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46063</v>
      </c>
      <c r="AE1" s="132"/>
      <c r="AF1" s="133"/>
      <c r="AG1" s="134">
        <f>I1</f>
        <v>46064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46065.0</v>
      </c>
      <c r="J1" s="124"/>
      <c r="K1" s="125"/>
      <c r="L1" s="125"/>
      <c r="M1" s="126"/>
      <c r="N1" s="127"/>
      <c r="O1" s="126"/>
      <c r="P1" s="127"/>
      <c r="Q1" s="128">
        <f>R1</f>
        <v>11.98075313</v>
      </c>
      <c r="R1" s="129">
        <f>SUM(Q14+Q23+Q32+Q38+Q48+Q54+Q61)</f>
        <v>11.98075313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46064</v>
      </c>
      <c r="AE1" s="132"/>
      <c r="AF1" s="133"/>
      <c r="AG1" s="134">
        <f>I1</f>
        <v>46065</v>
      </c>
      <c r="AH1" s="135"/>
      <c r="AI1" s="136">
        <f>SUM(AD4,AG4)</f>
        <v>4840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947.5</v>
      </c>
      <c r="AE3" s="160">
        <f>AE4/5</f>
        <v>1.853975539</v>
      </c>
      <c r="AF3" s="161"/>
      <c r="AG3" s="159">
        <f>AG4/4</f>
        <v>262.5</v>
      </c>
      <c r="AH3" s="160">
        <f>AH4/5</f>
        <v>0.2146788991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3790</v>
      </c>
      <c r="AE4" s="172">
        <f t="shared" si="1"/>
        <v>9.269877694</v>
      </c>
      <c r="AF4" s="135"/>
      <c r="AG4" s="171">
        <f t="shared" ref="AG4:AH4" si="2">SUM(AG7:AG63)</f>
        <v>1050</v>
      </c>
      <c r="AH4" s="160">
        <f t="shared" si="2"/>
        <v>1.073394495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JR GLASS CLNR W/AMMONIA 12/1CS</v>
      </c>
      <c r="C26" s="202" t="s">
        <v>2153</v>
      </c>
      <c r="D26" s="201">
        <v>144.0</v>
      </c>
      <c r="E26" s="242">
        <f>iferror(vlookup(C26,Source!$A$10:$O$1488,2,0),"-")</f>
        <v>179201</v>
      </c>
      <c r="F26" s="242" t="str">
        <f>iferror(vlookup(C26,Source!$A$10:$O$1488,12,0),"-")</f>
        <v>JUST RIGHT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450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712101</v>
      </c>
      <c r="N26" s="191">
        <f>iferror(vlookup(C26,Source!$A$10:$O$1488,15,0),"-")</f>
        <v>714103</v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2.127272727</v>
      </c>
      <c r="R26" s="131"/>
      <c r="S26" s="131"/>
      <c r="T26" s="131"/>
      <c r="U26" s="241">
        <f t="shared" ref="U26:U31" si="26">SUM(0.5,Q26)+SUM(U25)</f>
        <v>16.62727273</v>
      </c>
      <c r="V26" s="197" t="str">
        <f>IFERROR(VLOOKUP(E26,WIP!$A$1:$S$1478,6,0),"-")</f>
        <v>GLASS CLNR</v>
      </c>
      <c r="W26" s="197" t="str">
        <f>IFERROR(VLOOKUP(E26,WIP!$A$1:$M$1478,12,0),"-")</f>
        <v>Blue</v>
      </c>
      <c r="X26" s="197" t="str">
        <f>IFERROR(VLOOKUP(E26,WIP!$A$1:$M$1478,13,0),"-")</f>
        <v>Ammonia</v>
      </c>
      <c r="Y26" s="197">
        <f t="shared" si="8"/>
        <v>179201</v>
      </c>
      <c r="Z26" s="197" t="str">
        <f>IFERROR(VLOOKUP(E26,WIP!$A$1:$K$1478,2,0),"-")</f>
        <v>SEE THRU GLASS CLNR</v>
      </c>
      <c r="AA26" s="197">
        <f>IFERROR(VLOOKUP(C26,Pack!$A$5:$G$1997,3,FALSE),"-")</f>
        <v>9902</v>
      </c>
      <c r="AB26" s="197">
        <f>IFERROR(VLOOKUP(E26,WIP!$A$1:$K$1478,11,0),"-")</f>
        <v>419.2307692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450</v>
      </c>
      <c r="AH26" s="172">
        <f t="shared" si="12"/>
        <v>1.073394495</v>
      </c>
      <c r="AI26" s="132"/>
      <c r="AJ26" s="132"/>
    </row>
    <row r="27">
      <c r="A27" s="199" t="s">
        <v>58</v>
      </c>
      <c r="B27" s="188" t="str">
        <f>iferror(vlookup(C27,Source!$A$10:$O$1488,3,0),"-")</f>
        <v>FIRST STREET GLASS CLNR;WITH AMONIA 12/1QT CS</v>
      </c>
      <c r="C27" s="200" t="s">
        <v>2151</v>
      </c>
      <c r="D27" s="201">
        <v>192.0</v>
      </c>
      <c r="E27" s="242">
        <f>iferror(vlookup(C27,Source!$A$10:$O$1488,2,0),"-")</f>
        <v>106101</v>
      </c>
      <c r="F27" s="242" t="str">
        <f>iferror(vlookup(C27,Source!$A$10:$O$1488,12,0),"-")</f>
        <v>SMART&amp;F</v>
      </c>
      <c r="G27" s="192" t="str">
        <f t="shared" si="21"/>
        <v>-</v>
      </c>
      <c r="H27" s="191">
        <f>iferror(vlookup(C27,Source!$A$10:$O$1488,11,0),"-")</f>
        <v>0</v>
      </c>
      <c r="I27" s="191">
        <f>iferror(vlookup(C27,Source!$A$10:$O$1488,7,0),"-")</f>
        <v>0</v>
      </c>
      <c r="J27" s="192">
        <f>IFERROR(_xlfn.FLOOR.MATH(VLOOKUP(C27, Conversion!$A$1:$G$1483,7,0)*D27*1.05,10),"-")</f>
        <v>600</v>
      </c>
      <c r="K27" s="191">
        <f t="shared" si="22"/>
        <v>0</v>
      </c>
      <c r="L27" s="191">
        <f t="shared" si="23"/>
        <v>0</v>
      </c>
      <c r="M27" s="191">
        <f>iferror(vlookup(C27,Source!$A$10:$O$1488,14,0),"-")</f>
        <v>200232</v>
      </c>
      <c r="N27" s="191">
        <f>iferror(vlookup(C27,Source!$A$10:$O$1488,15,0),"-")</f>
        <v>714601</v>
      </c>
      <c r="O27" s="193">
        <f>iferror(vlookup(C27,Source!$A$10:$O$1488,5,0),0)</f>
        <v>440</v>
      </c>
      <c r="P27" s="194">
        <f t="shared" si="24"/>
        <v>67.69230769</v>
      </c>
      <c r="Q27" s="195">
        <f t="shared" si="25"/>
        <v>2.836363636</v>
      </c>
      <c r="R27" s="131"/>
      <c r="S27" s="131"/>
      <c r="T27" s="131"/>
      <c r="U27" s="241">
        <f t="shared" si="26"/>
        <v>19.96363636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>
        <f t="shared" si="8"/>
        <v>106101</v>
      </c>
      <c r="Z27" s="197" t="str">
        <f>IFERROR(VLOOKUP(E27,WIP!$A$1:$K$1478,2,0),"-")</f>
        <v>-</v>
      </c>
      <c r="AA27" s="197">
        <f>IFERROR(VLOOKUP(C27,Pack!$A$5:$G$1997,3,FALSE),"-")</f>
        <v>9902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>
        <f t="shared" si="11"/>
        <v>600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20.46363636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20.96363636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21.46363636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21.96363636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4.963636364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19.03636364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LEMON ALL PURPOSE CLEANR;4/160 OZ CS</v>
      </c>
      <c r="C41" s="258" t="s">
        <v>762</v>
      </c>
      <c r="D41" s="259">
        <v>240.0</v>
      </c>
      <c r="E41" s="235">
        <f>iferror(vlookup(C41,Source!$A$10:$O$1488,2,0),"-")</f>
        <v>167701</v>
      </c>
      <c r="F41" s="235" t="str">
        <f>iferror(vlookup(C41,Source!$A$10:$O$1488,12,0),"-")</f>
        <v>MTX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1260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200167</v>
      </c>
      <c r="N41" s="239">
        <f>iferror(vlookup(C41,Source!$A$10:$O$1488,15,0),"-")</f>
        <v>714102</v>
      </c>
      <c r="O41" s="193">
        <f>iferror(vlookup(C41,Source!$A$10:$O$1488,5,0),0)</f>
        <v>843.15</v>
      </c>
      <c r="P41" s="194">
        <f t="shared" ref="P41:P47" si="37">if(O41&gt;1,O41/6.5,"-")</f>
        <v>129.7153846</v>
      </c>
      <c r="Q41" s="240">
        <f t="shared" ref="Q41:Q47" si="38">if(O41&gt;0,D41/O41*6.5,0)</f>
        <v>1.85020459</v>
      </c>
      <c r="R41" s="131"/>
      <c r="S41" s="131"/>
      <c r="T41" s="131"/>
      <c r="U41" s="241">
        <f>IF(Q41=0,14,SUM(5)+SUM(Q41))</f>
        <v>6.85020459</v>
      </c>
      <c r="V41" s="197" t="str">
        <f>IFERROR(VLOOKUP(E41,WIP!$A$1:$S$1478,6,0),"-")</f>
        <v>Specialty Clnr</v>
      </c>
      <c r="W41" s="197" t="str">
        <f>IFERROR(VLOOKUP(E41,WIP!$A$1:$M$1478,12,0),"-")</f>
        <v>Yellow</v>
      </c>
      <c r="X41" s="197" t="str">
        <f>IFERROR(VLOOKUP(E41,WIP!$A$1:$M$1478,13,0),"-")</f>
        <v>Lemon</v>
      </c>
      <c r="Y41" s="197">
        <f t="shared" si="8"/>
        <v>167701</v>
      </c>
      <c r="Z41" s="197" t="str">
        <f>IFERROR(VLOOKUP(E41,WIP!$A$1:$K$1478,2,0),"-")</f>
        <v>FS LEMON ALL PURPOSE BULK</v>
      </c>
      <c r="AA41" s="197">
        <f>IFERROR(VLOOKUP(C41,Pack!$A$5:$G$1997,3,FALSE),"-")</f>
        <v>9892</v>
      </c>
      <c r="AB41" s="197">
        <f>IFERROR(VLOOKUP(E41,WIP!$A$1:$K$1478,11,0),"-")</f>
        <v>552.75</v>
      </c>
      <c r="AC41" s="198" t="str">
        <f>IFERROR(VLOOKUP(E41,WIP!$A$1:$K$1478,7,0),"-")</f>
        <v>-</v>
      </c>
      <c r="AD41" s="172">
        <f t="shared" si="27"/>
        <v>1260</v>
      </c>
      <c r="AE41" s="172">
        <f t="shared" si="10"/>
        <v>2.279511533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JUST RIGHT ORANGE ALL;PURPOSE CLNR 160OZ 4/1CS</v>
      </c>
      <c r="C42" s="258" t="s">
        <v>766</v>
      </c>
      <c r="D42" s="259">
        <v>288.0</v>
      </c>
      <c r="E42" s="242">
        <f>iferror(vlookup(C42,Source!$A$10:$O$1488,2,0),"-")</f>
        <v>168401</v>
      </c>
      <c r="F42" s="242" t="str">
        <f>iferror(vlookup(C42,Source!$A$10:$O$1488,12,0),"-")</f>
        <v>MTX</v>
      </c>
      <c r="G42" s="192" t="str">
        <f t="shared" si="34"/>
        <v>-</v>
      </c>
      <c r="H42" s="191">
        <f>iferror(vlookup(C42,Source!$A$10:$O$1488,11,0),"-")</f>
        <v>0</v>
      </c>
      <c r="I42" s="191">
        <f>iferror(vlookup(C42,Source!$A$10:$O$1488,7,0),"-")</f>
        <v>0</v>
      </c>
      <c r="J42" s="192">
        <f>IFERROR(_xlfn.FLOOR.MATH(VLOOKUP(C42, Conversion!$A$1:$G$1483,7,0)*D42*1.05,10),"-")</f>
        <v>1510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712607</v>
      </c>
      <c r="N42" s="191">
        <f>iferror(vlookup(C42,Source!$A$10:$O$1488,15,0),"-")</f>
        <v>714105</v>
      </c>
      <c r="O42" s="193">
        <f>iferror(vlookup(C42,Source!$A$10:$O$1488,5,0),0)</f>
        <v>843.15</v>
      </c>
      <c r="P42" s="194">
        <f t="shared" si="37"/>
        <v>129.7153846</v>
      </c>
      <c r="Q42" s="195">
        <f t="shared" si="38"/>
        <v>2.220245508</v>
      </c>
      <c r="R42" s="131"/>
      <c r="S42" s="131"/>
      <c r="T42" s="131"/>
      <c r="U42" s="241">
        <f t="shared" ref="U42:U47" si="39">SUM(0.5,Q42)+SUM(U41)</f>
        <v>9.570450098</v>
      </c>
      <c r="V42" s="197" t="str">
        <f>IFERROR(VLOOKUP(E42,WIP!$A$1:$S$1478,6,0),"-")</f>
        <v>Specialty Clnr</v>
      </c>
      <c r="W42" s="197" t="str">
        <f>IFERROR(VLOOKUP(E42,WIP!$A$1:$M$1478,12,0),"-")</f>
        <v>Orange</v>
      </c>
      <c r="X42" s="197" t="str">
        <f>IFERROR(VLOOKUP(E42,WIP!$A$1:$M$1478,13,0),"-")</f>
        <v>Citrus</v>
      </c>
      <c r="Y42" s="197">
        <f t="shared" si="8"/>
        <v>168401</v>
      </c>
      <c r="Z42" s="197" t="str">
        <f>IFERROR(VLOOKUP(E42,WIP!$A$1:$K$1478,2,0),"-")</f>
        <v>FS ORANGE APC BULK</v>
      </c>
      <c r="AA42" s="197">
        <f>IFERROR(VLOOKUP(C42,Pack!$A$5:$G$1997,3,FALSE),"-")</f>
        <v>9892</v>
      </c>
      <c r="AB42" s="197">
        <f>IFERROR(VLOOKUP(E42,WIP!$A$1:$K$1478,11,0),"-")</f>
        <v>315.8536585</v>
      </c>
      <c r="AC42" s="198" t="str">
        <f>IFERROR(VLOOKUP(E42,WIP!$A$1:$K$1478,7,0),"-")</f>
        <v>-</v>
      </c>
      <c r="AD42" s="172">
        <f t="shared" si="27"/>
        <v>1510</v>
      </c>
      <c r="AE42" s="172">
        <f t="shared" si="10"/>
        <v>4.780694981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10.0704501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10.5704501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11.0704501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11.5704501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12.0704501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4.070450098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19.9295499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46065.0</v>
      </c>
      <c r="J1" s="124"/>
      <c r="K1" s="125"/>
      <c r="L1" s="125"/>
      <c r="M1" s="126"/>
      <c r="N1" s="127"/>
      <c r="O1" s="126"/>
      <c r="P1" s="127"/>
      <c r="Q1" s="128">
        <f>R1</f>
        <v>0.4614019521</v>
      </c>
      <c r="R1" s="129">
        <f>SUM(Q14+Q23+Q32+Q38+Q48+Q54+Q61)</f>
        <v>0.4614019521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46064</v>
      </c>
      <c r="AE1" s="132"/>
      <c r="AF1" s="133"/>
      <c r="AG1" s="134">
        <f>I1</f>
        <v>46065</v>
      </c>
      <c r="AH1" s="135"/>
      <c r="AI1" s="136">
        <f>SUM(AD4,AG4)</f>
        <v>400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100</v>
      </c>
      <c r="AE3" s="160">
        <f>AE4/5</f>
        <v>0.6434316356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400</v>
      </c>
      <c r="AE4" s="172">
        <f t="shared" si="1"/>
        <v>3.217158178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HYDRO ACTION BOWL;CLEANER 4/1 9 1/2% BOWL</v>
      </c>
      <c r="C17" s="233">
        <v>145204.0</v>
      </c>
      <c r="D17" s="234">
        <v>96.0</v>
      </c>
      <c r="E17" s="235">
        <f>iferror(vlookup(C17,Source!$A$10:$O$1488,2,0),"-")</f>
        <v>145201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SPECIAL</v>
      </c>
      <c r="H17" s="237" t="str">
        <f>iferror(vlookup(C17,Source!$A$10:$O$1488,11,0),"-")</f>
        <v>S</v>
      </c>
      <c r="I17" s="237" t="str">
        <f>iferror(vlookup(C17,Source!$A$10:$O$1488,7,0),"-")</f>
        <v>LIMITED Q.</v>
      </c>
      <c r="J17" s="192">
        <f>IFERROR(_xlfn.FLOOR.MATH(VLOOKUP(C17, Conversion!$A$1:$G$1483,7,0)*D17*1.05,10),"-")</f>
        <v>400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96</v>
      </c>
      <c r="M17" s="237">
        <f>iferror(vlookup(C17,Source!$A$10:$O$1488,14,0),"-")</f>
        <v>712609</v>
      </c>
      <c r="N17" s="239" t="str">
        <f>iferror(vlookup(C17,Source!$A$10:$O$1488,15,0),"-")</f>
        <v/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0.4614019521</v>
      </c>
      <c r="R17" s="131"/>
      <c r="S17" s="131"/>
      <c r="T17" s="131"/>
      <c r="U17" s="241">
        <f>IF(Q17=0,14,SUM(5)+SUM(Q17))</f>
        <v>5.461401952</v>
      </c>
      <c r="V17" s="197" t="str">
        <f>IFERROR(VLOOKUP(E17,WIP!$A$1:$S$1478,6,0),"-")</f>
        <v>Bowl Clnr</v>
      </c>
      <c r="W17" s="197" t="str">
        <f>IFERROR(VLOOKUP(E17,WIP!$A$1:$M$1478,12,0),"-")</f>
        <v>Pink Brw</v>
      </c>
      <c r="X17" s="197" t="str">
        <f>IFERROR(VLOOKUP(E17,WIP!$A$1:$M$1478,13,0),"-")</f>
        <v>Mint</v>
      </c>
      <c r="Y17" s="197">
        <f t="shared" si="8"/>
        <v>145201</v>
      </c>
      <c r="Z17" s="197" t="str">
        <f>IFERROR(VLOOKUP(E17,WIP!$A$1:$K$1478,2,0),"-")</f>
        <v>HYDRO ACTION BOWL CLNR</v>
      </c>
      <c r="AA17" s="197" t="str">
        <f>IFERROR(VLOOKUP(C17,Pack!$A$5:$G$1997,3,FALSE),"-")</f>
        <v>9919-LQ</v>
      </c>
      <c r="AB17" s="197">
        <f>IFERROR(VLOOKUP(E17,WIP!$A$1:$K$1478,11,0),"-")</f>
        <v>124.3333333</v>
      </c>
      <c r="AC17" s="198" t="str">
        <f>IFERROR(VLOOKUP(E17,WIP!$A$1:$K$1478,7,0),"-")</f>
        <v>-</v>
      </c>
      <c r="AD17" s="172">
        <f t="shared" si="9"/>
        <v>400</v>
      </c>
      <c r="AE17" s="172">
        <f t="shared" si="10"/>
        <v>3.217158178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5.961401952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6.461401952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6.961401952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7.461401952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7.961401952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0.4614019521</v>
      </c>
      <c r="R23" s="131"/>
      <c r="S23" s="131"/>
      <c r="T23" s="131"/>
      <c r="U23" s="241">
        <f t="shared" si="19"/>
        <v>8.922803904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23.53859805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46066.0</v>
      </c>
      <c r="J1" s="124"/>
      <c r="K1" s="125"/>
      <c r="L1" s="125"/>
      <c r="M1" s="126"/>
      <c r="N1" s="127"/>
      <c r="O1" s="126"/>
      <c r="P1" s="127"/>
      <c r="Q1" s="128">
        <f>R1</f>
        <v>8.855757576</v>
      </c>
      <c r="R1" s="129">
        <f>SUM(Q14+Q23+Q32+Q38+Q48+Q54+Q61)</f>
        <v>8.855757576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46065</v>
      </c>
      <c r="AE1" s="132"/>
      <c r="AF1" s="133"/>
      <c r="AG1" s="134">
        <f>I1</f>
        <v>46066</v>
      </c>
      <c r="AH1" s="135"/>
      <c r="AI1" s="136">
        <f>SUM(AD4,AG4)</f>
        <v>6210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1552.5</v>
      </c>
      <c r="AE3" s="160">
        <f>AE4/5</f>
        <v>1.57656047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6210</v>
      </c>
      <c r="AE4" s="172">
        <f t="shared" si="1"/>
        <v>7.88280235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COSTCO RINSE FLOOR</v>
      </c>
      <c r="C41" s="258">
        <v>1045102.0</v>
      </c>
      <c r="D41" s="259">
        <v>1980.0</v>
      </c>
      <c r="E41" s="235">
        <f>iferror(vlookup(C41,Source!$A$10:$O$1488,2,0),"-")</f>
        <v>104501</v>
      </c>
      <c r="F41" s="235" t="str">
        <f>iferror(vlookup(C41,Source!$A$10:$O$1488,12,0),"-")</f>
        <v>COSTCO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/>
      </c>
      <c r="J41" s="192">
        <f>IFERROR(_xlfn.FLOOR.MATH(VLOOKUP(C41, Conversion!$A$1:$G$1483,7,0)*D41*1.05,10),"-")</f>
        <v>5190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200211</v>
      </c>
      <c r="N41" s="239" t="str">
        <f>iferror(vlookup(C41,Source!$A$10:$O$1488,15,0),"-")</f>
        <v/>
      </c>
      <c r="O41" s="193">
        <f>iferror(vlookup(C41,Source!$A$10:$O$1488,5,0),0)</f>
        <v>2178</v>
      </c>
      <c r="P41" s="194">
        <f t="shared" ref="P41:P47" si="37">if(O41&gt;1,O41/6.5,"-")</f>
        <v>335.0769231</v>
      </c>
      <c r="Q41" s="240">
        <f t="shared" ref="Q41:Q47" si="38">if(O41&gt;0,D41/O41*6.5,0)</f>
        <v>5.909090909</v>
      </c>
      <c r="R41" s="131"/>
      <c r="S41" s="131"/>
      <c r="T41" s="131"/>
      <c r="U41" s="241">
        <f>IF(Q41=0,14,SUM(5)+SUM(Q41))</f>
        <v>10.90909091</v>
      </c>
      <c r="V41" s="197" t="str">
        <f>IFERROR(VLOOKUP(E41,WIP!$A$1:$S$1478,6,0),"-")</f>
        <v>Floor Cleaner</v>
      </c>
      <c r="W41" s="197" t="str">
        <f>IFERROR(VLOOKUP(E41,WIP!$A$1:$M$1478,12,0),"-")</f>
        <v>Yellow</v>
      </c>
      <c r="X41" s="197" t="str">
        <f>IFERROR(VLOOKUP(E41,WIP!$A$1:$M$1478,13,0),"-")</f>
        <v>Lemon</v>
      </c>
      <c r="Y41" s="197">
        <f t="shared" si="8"/>
        <v>104501</v>
      </c>
      <c r="Z41" s="197" t="str">
        <f>IFERROR(VLOOKUP(E41,WIP!$A$1:$K$1478,2,0),"-")</f>
        <v>RINSE FREE NEUTRAL PH FLOOR CLEANER</v>
      </c>
      <c r="AA41" s="197">
        <f>IFERROR(VLOOKUP(C41,Pack!$A$5:$G$1997,3,FALSE),"-")</f>
        <v>9890</v>
      </c>
      <c r="AB41" s="197">
        <f>IFERROR(VLOOKUP(E41,WIP!$A$1:$K$1478,11,0),"-")</f>
        <v>914.8387097</v>
      </c>
      <c r="AC41" s="198" t="str">
        <f>IFERROR(VLOOKUP(E41,WIP!$A$1:$K$1478,7,0),"-")</f>
        <v>-</v>
      </c>
      <c r="AD41" s="172">
        <f t="shared" si="27"/>
        <v>5190</v>
      </c>
      <c r="AE41" s="172">
        <f t="shared" si="10"/>
        <v>5.673131171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11.40909091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11.90909091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12.40909091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12.90909091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13.40909091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13.90909091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5.909090909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18.09090909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46066.0</v>
      </c>
      <c r="J1" s="124"/>
      <c r="K1" s="125"/>
      <c r="L1" s="125"/>
      <c r="M1" s="126"/>
      <c r="N1" s="127"/>
      <c r="O1" s="126"/>
      <c r="P1" s="127"/>
      <c r="Q1" s="128">
        <f>R1</f>
        <v>7.209090909</v>
      </c>
      <c r="R1" s="129">
        <f>SUM(Q14+Q23+Q32+Q38+Q48+Q54+Q61)</f>
        <v>7.209090909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46065</v>
      </c>
      <c r="AE1" s="132"/>
      <c r="AF1" s="133"/>
      <c r="AG1" s="134">
        <f>I1</f>
        <v>46066</v>
      </c>
      <c r="AH1" s="135"/>
      <c r="AI1" s="136">
        <f>SUM(AD4,AG4)</f>
        <v>5460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1297.5</v>
      </c>
      <c r="AE3" s="160">
        <f>AE4/5</f>
        <v>1.887272727</v>
      </c>
      <c r="AF3" s="161"/>
      <c r="AG3" s="159">
        <f>AG4/4</f>
        <v>67.5</v>
      </c>
      <c r="AH3" s="160">
        <f>AH4/5</f>
        <v>0.4709302324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5190</v>
      </c>
      <c r="AE4" s="172">
        <f t="shared" si="1"/>
        <v>9.436363636</v>
      </c>
      <c r="AF4" s="135"/>
      <c r="AG4" s="171">
        <f t="shared" ref="AG4:AH4" si="2">SUM(AG7:AG63)</f>
        <v>270</v>
      </c>
      <c r="AH4" s="160">
        <f t="shared" si="2"/>
        <v>2.354651162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COFFEE POT CLEANER &amp;;DESCALER 12/1QT CS</v>
      </c>
      <c r="C35" s="191">
        <v>193332.0</v>
      </c>
      <c r="D35" s="234">
        <v>88.0</v>
      </c>
      <c r="E35" s="242">
        <f>iferror(vlookup(C35,Source!$A$10:$O$1488,2,0),"-")</f>
        <v>193301</v>
      </c>
      <c r="F35" s="191" t="str">
        <f>iferror(vlookup(C35,Source!$A$10:$O$1488,12,0),"-")</f>
        <v>MTX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>
        <f>iferror(vlookup(C35,Source!$A$10:$O$1488,11,0),"-")</f>
        <v>0</v>
      </c>
      <c r="I35" s="191" t="str">
        <f>iferror(vlookup(C35,Source!$A$10:$O$1488,7,0),"-")</f>
        <v>LIMITED Q.</v>
      </c>
      <c r="J35" s="192">
        <f>IFERROR(_xlfn.FLOOR.MATH(VLOOKUP(C35, Conversion!$A$1:$G$1483,7,0)*D35*1.05,10),"-")</f>
        <v>270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>
        <f>iferror(vlookup(C35,Source!$A$10:$O$1488,14,0),"-")</f>
        <v>712302</v>
      </c>
      <c r="N35" s="242">
        <f>iferror(vlookup(C35,Source!$A$10:$O$1488,15,0),"-")</f>
        <v>713001</v>
      </c>
      <c r="O35" s="193">
        <f>iferror(vlookup(C35,Source!$A$10:$O$1488,5,0),0)</f>
        <v>440</v>
      </c>
      <c r="P35" s="194">
        <f t="shared" ref="P35:P37" si="31">if(O35&gt;1,O35/6.5,"-")</f>
        <v>67.69230769</v>
      </c>
      <c r="Q35" s="195">
        <f t="shared" ref="Q35:Q37" si="32">if(O35&gt;0,D35/O35*6.5,0)</f>
        <v>1.3</v>
      </c>
      <c r="R35" s="131"/>
      <c r="S35" s="131"/>
      <c r="T35" s="131"/>
      <c r="U35" s="241">
        <f t="shared" ref="U35:U38" si="33">SUM(0.5,Q35)+SUM(U34)</f>
        <v>15.8</v>
      </c>
      <c r="V35" s="197" t="str">
        <f>IFERROR(VLOOKUP(E35,WIP!$A$1:$S$1478,6,0),"-")</f>
        <v>Specialty Clnr</v>
      </c>
      <c r="W35" s="197" t="str">
        <f>IFERROR(VLOOKUP(E35,WIP!$A$1:$M$1478,12,0),"-")</f>
        <v>Clear</v>
      </c>
      <c r="X35" s="197" t="str">
        <f>IFERROR(VLOOKUP(E35,WIP!$A$1:$M$1478,13,0),"-")</f>
        <v>No Fragrance</v>
      </c>
      <c r="Y35" s="197">
        <f t="shared" si="8"/>
        <v>193301</v>
      </c>
      <c r="Z35" s="197" t="str">
        <f>IFERROR(VLOOKUP(E35,WIP!$A$1:$K$1478,2,0),"-")</f>
        <v>COFFEE POT CLNR/DESCALER BULK</v>
      </c>
      <c r="AA35" s="197">
        <f>IFERROR(VLOOKUP(C35,Pack!$A$5:$G$1997,3,FALSE),"-")</f>
        <v>98680</v>
      </c>
      <c r="AB35" s="197">
        <f>IFERROR(VLOOKUP(E35,WIP!$A$1:$K$1478,11,0),"-")</f>
        <v>114.6666667</v>
      </c>
      <c r="AC35" s="198" t="str">
        <f>IFERROR(VLOOKUP(E35,WIP!$A$1:$K$1478,7,0),"-")</f>
        <v>-</v>
      </c>
      <c r="AD35" s="172">
        <f t="shared" si="27"/>
        <v>0</v>
      </c>
      <c r="AE35" s="172">
        <f t="shared" si="10"/>
        <v>0</v>
      </c>
      <c r="AF35" s="145"/>
      <c r="AG35" s="172">
        <f t="shared" si="11"/>
        <v>270</v>
      </c>
      <c r="AH35" s="172">
        <f t="shared" si="12"/>
        <v>2.354651162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16.3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16.8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1.3</v>
      </c>
      <c r="R38" s="131"/>
      <c r="S38" s="131"/>
      <c r="T38" s="131"/>
      <c r="U38" s="241">
        <f t="shared" si="33"/>
        <v>18.6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22.7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COSTCO HD CLEANER DEGREASER</v>
      </c>
      <c r="C41" s="258">
        <v>1615102.0</v>
      </c>
      <c r="D41" s="259">
        <v>1980.0</v>
      </c>
      <c r="E41" s="235">
        <f>iferror(vlookup(C41,Source!$A$10:$O$1488,2,0),"-")</f>
        <v>161516</v>
      </c>
      <c r="F41" s="235" t="str">
        <f>iferror(vlookup(C41,Source!$A$10:$O$1488,12,0),"-")</f>
        <v>COSTCO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COR-25</v>
      </c>
      <c r="J41" s="192">
        <f>IFERROR(_xlfn.FLOOR.MATH(VLOOKUP(C41, Conversion!$A$1:$G$1483,7,0)*D41*1.05,10),"-")</f>
        <v>5190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200221</v>
      </c>
      <c r="N41" s="239" t="str">
        <f>iferror(vlookup(C41,Source!$A$10:$O$1488,15,0),"-")</f>
        <v/>
      </c>
      <c r="O41" s="193">
        <f>iferror(vlookup(C41,Source!$A$10:$O$1488,5,0),0)</f>
        <v>2178</v>
      </c>
      <c r="P41" s="194">
        <f t="shared" ref="P41:P47" si="37">if(O41&gt;1,O41/6.5,"-")</f>
        <v>335.0769231</v>
      </c>
      <c r="Q41" s="240">
        <f t="shared" ref="Q41:Q47" si="38">if(O41&gt;0,D41/O41*6.5,0)</f>
        <v>5.909090909</v>
      </c>
      <c r="R41" s="131"/>
      <c r="S41" s="131"/>
      <c r="T41" s="131"/>
      <c r="U41" s="241">
        <f>IF(Q41=0,14,SUM(5)+SUM(Q41))</f>
        <v>10.90909091</v>
      </c>
      <c r="V41" s="197" t="str">
        <f>IFERROR(VLOOKUP(E41,WIP!$A$1:$S$1478,6,0),"-")</f>
        <v>Degreaser</v>
      </c>
      <c r="W41" s="197" t="str">
        <f>IFERROR(VLOOKUP(E41,WIP!$A$1:$M$1478,12,0),"-")</f>
        <v>Green Light</v>
      </c>
      <c r="X41" s="197" t="str">
        <f>IFERROR(VLOOKUP(E41,WIP!$A$1:$M$1478,13,0),"-")</f>
        <v>No Fragrance</v>
      </c>
      <c r="Y41" s="197">
        <f t="shared" si="8"/>
        <v>161516</v>
      </c>
      <c r="Z41" s="197" t="str">
        <f>IFERROR(VLOOKUP(E41,WIP!$A$1:$K$1478,2,0),"-")</f>
        <v>HEAVY DUTY CLNR/DGSR BULK</v>
      </c>
      <c r="AA41" s="197">
        <f>IFERROR(VLOOKUP(C41,Pack!$A$5:$G$1997,3,FALSE),"-")</f>
        <v>9890</v>
      </c>
      <c r="AB41" s="197">
        <f>IFERROR(VLOOKUP(E41,WIP!$A$1:$K$1478,11,0),"-")</f>
        <v>550</v>
      </c>
      <c r="AC41" s="198" t="str">
        <f>IFERROR(VLOOKUP(E41,WIP!$A$1:$K$1478,7,0),"-")</f>
        <v>-</v>
      </c>
      <c r="AD41" s="172">
        <f t="shared" si="27"/>
        <v>5190</v>
      </c>
      <c r="AE41" s="172">
        <f t="shared" si="10"/>
        <v>9.436363636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11.40909091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11.90909091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12.40909091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12.90909091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13.40909091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13.90909091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5.909090909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18.09090909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117"/>
      <c r="B1" s="118" t="s">
        <v>3854</v>
      </c>
      <c r="C1" s="119"/>
      <c r="D1" s="120"/>
      <c r="E1" s="120"/>
      <c r="F1" s="121"/>
      <c r="G1" s="122"/>
      <c r="H1" s="122"/>
      <c r="I1" s="123">
        <v>46069.0</v>
      </c>
      <c r="J1" s="124"/>
      <c r="K1" s="125"/>
      <c r="L1" s="125"/>
      <c r="M1" s="126"/>
      <c r="N1" s="127"/>
      <c r="O1" s="126"/>
      <c r="P1" s="127"/>
      <c r="Q1" s="128">
        <f>R1</f>
        <v>14.73294883</v>
      </c>
      <c r="R1" s="129">
        <f>SUM(Q14+Q23+Q32+Q38+Q48+Q54+Q61)</f>
        <v>14.73294883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46068</v>
      </c>
      <c r="AE1" s="132"/>
      <c r="AF1" s="133"/>
      <c r="AG1" s="134">
        <f>I1</f>
        <v>46069</v>
      </c>
      <c r="AH1" s="135"/>
      <c r="AI1" s="136">
        <f>SUM(AD4,AG4)</f>
        <v>9030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2257.5</v>
      </c>
      <c r="AE3" s="160">
        <f>AE4/5</f>
        <v>6.09822005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9030</v>
      </c>
      <c r="AE4" s="172">
        <f t="shared" si="1"/>
        <v>30.49110025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LIGHTNING DEGREASER 4/1;CS</v>
      </c>
      <c r="C7" s="189">
        <v>1.313049E7</v>
      </c>
      <c r="D7" s="190">
        <v>480.0</v>
      </c>
      <c r="E7" s="191">
        <f>iferror(vlookup(C7,Source!$A$10:$O$1488,2,0),"-")</f>
        <v>131301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 t="str">
        <f>iferror(vlookup(C7,Source!$A$10:$O$1488,7,0),"-")</f>
        <v>COR-4</v>
      </c>
      <c r="J7" s="192">
        <f>IFERROR(_xlfn.FLOOR.MATH(VLOOKUP(C7, Conversion!$A$1:$G$1483,7,0)*D7*1.05,10),"-")</f>
        <v>2010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200128</v>
      </c>
      <c r="N7" s="191">
        <f>iferror(vlookup(C7,Source!$A$10:$O$1488,15,0),"-")</f>
        <v>713002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2.722271517</v>
      </c>
      <c r="R7" s="131"/>
      <c r="S7" s="131"/>
      <c r="T7" s="131"/>
      <c r="U7" s="196">
        <f>IF(Q7=0,14,SUM(5)+SUM(Q7))</f>
        <v>7.722271517</v>
      </c>
      <c r="V7" s="197" t="str">
        <f>IFERROR(VLOOKUP(E7,WIP!$A$1:$S$1478,6,0),"-")</f>
        <v>Liq Degreaser</v>
      </c>
      <c r="W7" s="197" t="str">
        <f>IFERROR(VLOOKUP(E7,WIP!$A$1:$M$1478,12,0),"-")</f>
        <v>Red</v>
      </c>
      <c r="X7" s="197" t="str">
        <f>IFERROR(VLOOKUP(E7,WIP!$A$1:$M$1478,13,0),"-")</f>
        <v>No Fragrance</v>
      </c>
      <c r="Y7" s="197">
        <f t="shared" ref="Y7:Y60" si="8">E7</f>
        <v>131301</v>
      </c>
      <c r="Z7" s="197" t="str">
        <f>IFERROR(VLOOKUP(E7,WIP!$A$1:$K$1478,2,0),"-")</f>
        <v>LIGHTNING DEGREASER</v>
      </c>
      <c r="AA7" s="197">
        <f>IFERROR(VLOOKUP(C7,Pack!$A$5:$G$1997,3,FALSE),"-")</f>
        <v>9943</v>
      </c>
      <c r="AB7" s="197">
        <f>IFERROR(VLOOKUP(E7,WIP!$A$1:$K$1478,11,0),"-")</f>
        <v>298.9473684</v>
      </c>
      <c r="AC7" s="198" t="str">
        <f>IFERROR(VLOOKUP(E7,WIP!$A$1:$K$1478,7,0),"-")</f>
        <v>-</v>
      </c>
      <c r="AD7" s="172">
        <f t="shared" ref="AD7:AD22" si="9">IF(U7&lt;13,J7,0)</f>
        <v>2010</v>
      </c>
      <c r="AE7" s="172">
        <f t="shared" ref="AE7:AE61" si="10">IFERROR(AD7/AB7,"-")</f>
        <v>6.72359155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FRESH AIRE OCN BREEZ;ODR4/1CS</v>
      </c>
      <c r="C8" s="200">
        <v>157004.0</v>
      </c>
      <c r="D8" s="201">
        <v>192.0</v>
      </c>
      <c r="E8" s="191">
        <f>iferror(vlookup(C8,Source!$A$10:$O$1488,2,0),"-")</f>
        <v>157001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>
        <f>iferror(vlookup(C8,Source!$A$10:$O$1488,7,0),"-")</f>
        <v>0</v>
      </c>
      <c r="J8" s="192">
        <f>IFERROR(_xlfn.FLOOR.MATH(VLOOKUP(C8, Conversion!$A$1:$G$1483,7,0)*D8*1.05,10),"-")</f>
        <v>800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712404</v>
      </c>
      <c r="N8" s="191">
        <f>iferror(vlookup(C8,Source!$A$10:$O$1488,15,0),"-")</f>
        <v>713104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9.311180124</v>
      </c>
      <c r="V8" s="197" t="str">
        <f>IFERROR(VLOOKUP(E8,WIP!$A$1:$S$1478,6,0),"-")</f>
        <v>Deodorant</v>
      </c>
      <c r="W8" s="197" t="str">
        <f>IFERROR(VLOOKUP(E8,WIP!$A$1:$M$1478,12,0),"-")</f>
        <v>Green Light</v>
      </c>
      <c r="X8" s="197" t="str">
        <f>IFERROR(VLOOKUP(E8,WIP!$A$1:$M$1478,13,0),"-")</f>
        <v>Floral</v>
      </c>
      <c r="Y8" s="197">
        <f t="shared" si="8"/>
        <v>157001</v>
      </c>
      <c r="Z8" s="197" t="str">
        <f>IFERROR(VLOOKUP(E8,WIP!$A$1:$K$1478,2,0),"-")</f>
        <v>FRESH AIRE OCEAN BREEZE BULK</v>
      </c>
      <c r="AA8" s="197">
        <f>IFERROR(VLOOKUP(C8,Pack!$A$5:$G$1997,3,FALSE),"-")</f>
        <v>9919</v>
      </c>
      <c r="AB8" s="197">
        <f>IFERROR(VLOOKUP(E8,WIP!$A$1:$K$1478,11,0),"-")</f>
        <v>128.7096774</v>
      </c>
      <c r="AC8" s="198" t="str">
        <f>IFERROR(VLOOKUP(E8,WIP!$A$1:$K$1478,7,0),"-")</f>
        <v>-</v>
      </c>
      <c r="AD8" s="172">
        <f t="shared" si="9"/>
        <v>800</v>
      </c>
      <c r="AE8" s="172">
        <f t="shared" si="10"/>
        <v>6.215538848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9.811180124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10.31118012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10.81118012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11.31118012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11.81118012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3.811180124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20.18881988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FIRST STREET BLUE DISH;DETERGENT 4/160oz CS</v>
      </c>
      <c r="C41" s="258" t="s">
        <v>2347</v>
      </c>
      <c r="D41" s="259">
        <v>720.0</v>
      </c>
      <c r="E41" s="235">
        <f>iferror(vlookup(C41,Source!$A$10:$O$1488,2,0),"-")</f>
        <v>182702</v>
      </c>
      <c r="F41" s="235" t="str">
        <f>iferror(vlookup(C41,Source!$A$10:$O$1488,12,0),"-")</f>
        <v>SMART&amp;F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3780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200241</v>
      </c>
      <c r="N41" s="239">
        <f>iferror(vlookup(C41,Source!$A$10:$O$1488,15,0),"-")</f>
        <v>714603</v>
      </c>
      <c r="O41" s="193">
        <f>iferror(vlookup(C41,Source!$A$10:$O$1488,5,0),0)</f>
        <v>1058.4</v>
      </c>
      <c r="P41" s="194">
        <f t="shared" ref="P41:P47" si="37">if(O41&gt;1,O41/6.5,"-")</f>
        <v>162.8307692</v>
      </c>
      <c r="Q41" s="240">
        <f t="shared" ref="Q41:Q47" si="38">if(O41&gt;0,D41/O41*6.5,0)</f>
        <v>4.421768707</v>
      </c>
      <c r="R41" s="131"/>
      <c r="S41" s="131"/>
      <c r="T41" s="131"/>
      <c r="U41" s="241">
        <f>IF(Q41=0,14,SUM(5)+SUM(Q41))</f>
        <v>9.421768707</v>
      </c>
      <c r="V41" s="197" t="str">
        <f>IFERROR(VLOOKUP(E41,WIP!$A$1:$S$1478,6,0),"-")</f>
        <v>Dish Soap</v>
      </c>
      <c r="W41" s="197" t="str">
        <f>IFERROR(VLOOKUP(E41,WIP!$A$1:$M$1478,12,0),"-")</f>
        <v>Blue</v>
      </c>
      <c r="X41" s="197" t="str">
        <f>IFERROR(VLOOKUP(E41,WIP!$A$1:$M$1478,13,0),"-")</f>
        <v>No Fragrance</v>
      </c>
      <c r="Y41" s="197">
        <f t="shared" si="8"/>
        <v>182702</v>
      </c>
      <c r="Z41" s="197" t="str">
        <f>IFERROR(VLOOKUP(E41,WIP!$A$1:$K$1478,2,0),"-")</f>
        <v>FS. BLUE DISH DET. BULK</v>
      </c>
      <c r="AA41" s="197">
        <f>IFERROR(VLOOKUP(C41,Pack!$A$5:$G$1997,3,FALSE),"-")</f>
        <v>9890</v>
      </c>
      <c r="AB41" s="197">
        <f>IFERROR(VLOOKUP(E41,WIP!$A$1:$K$1478,11,0),"-")</f>
        <v>308.1666667</v>
      </c>
      <c r="AC41" s="198" t="str">
        <f>IFERROR(VLOOKUP(E41,WIP!$A$1:$K$1478,7,0),"-")</f>
        <v>Min 900gl</v>
      </c>
      <c r="AD41" s="172">
        <f t="shared" si="27"/>
        <v>3780</v>
      </c>
      <c r="AE41" s="172">
        <f t="shared" si="10"/>
        <v>12.26608978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9.921768707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10.42176871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10.92176871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11.42176871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11.92176871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12.42176871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4.421768707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19.57823129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46069.0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46068</v>
      </c>
      <c r="AE1" s="132"/>
      <c r="AF1" s="133"/>
      <c r="AG1" s="134">
        <f>I1</f>
        <v>46069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46070.0</v>
      </c>
      <c r="J1" s="124"/>
      <c r="K1" s="125"/>
      <c r="L1" s="125"/>
      <c r="M1" s="126"/>
      <c r="N1" s="127"/>
      <c r="O1" s="126"/>
      <c r="P1" s="127"/>
      <c r="Q1" s="128">
        <f>R1</f>
        <v>9.595238095</v>
      </c>
      <c r="R1" s="129">
        <f>SUM(Q14+Q23+Q32+Q38+Q48+Q54+Q61)</f>
        <v>9.595238095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46069</v>
      </c>
      <c r="AE1" s="132"/>
      <c r="AF1" s="133"/>
      <c r="AG1" s="134">
        <f>I1</f>
        <v>46070</v>
      </c>
      <c r="AH1" s="135"/>
      <c r="AI1" s="136">
        <f>SUM(AD4,AG4)</f>
        <v>3440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860</v>
      </c>
      <c r="AE3" s="160">
        <f>AE4/5</f>
        <v>2.963375944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3440</v>
      </c>
      <c r="AE4" s="172">
        <f t="shared" si="1"/>
        <v>14.81687972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BUTLER OD SUNSHINE AP;2X1F CS SUNSHINE ALL PUR</v>
      </c>
      <c r="C41" s="258" t="s">
        <v>1092</v>
      </c>
      <c r="D41" s="259">
        <v>240.0</v>
      </c>
      <c r="E41" s="235">
        <f>iferror(vlookup(C41,Source!$A$10:$O$1488,2,0),"-")</f>
        <v>116701</v>
      </c>
      <c r="F41" s="235" t="str">
        <f>iferror(vlookup(C41,Source!$A$10:$O$1488,12,0),"-")</f>
        <v>BUTLER</v>
      </c>
      <c r="G41" s="236" t="str">
        <f t="shared" ref="G41:G47" si="34">IF(H41="B","BOX LABEL",+IF(AND(H41="I"),"IN HOUSE",+IF(AND(H41="S"),"SPECIAL",+IF(AND(H41="BP"),"BUG FREE",+IF(AND(H41="A"),"Pre Labeled","-")))))</f>
        <v>BOX LABEL</v>
      </c>
      <c r="H41" s="237" t="str">
        <f>iferror(vlookup(C41,Source!$A$10:$O$1488,11,0),"-")</f>
        <v>B</v>
      </c>
      <c r="I41" s="237">
        <f>iferror(vlookup(C41,Source!$A$10:$O$1488,7,0),"-")</f>
        <v>0</v>
      </c>
      <c r="J41" s="192">
        <f>IFERROR(_xlfn.FLOOR.MATH(VLOOKUP(C41, Conversion!$A$1:$G$1483,7,0)*D41*1.05,10),"-")</f>
        <v>500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240</v>
      </c>
      <c r="M41" s="237">
        <f>iferror(vlookup(C41,Source!$A$10:$O$1488,14,0),"-")</f>
        <v>714505</v>
      </c>
      <c r="N41" s="239" t="str">
        <f>iferror(vlookup(C41,Source!$A$10:$O$1488,15,0),"-")</f>
        <v/>
      </c>
      <c r="O41" s="193">
        <f>iferror(vlookup(C41,Source!$A$10:$O$1488,5,0),0)</f>
        <v>1008</v>
      </c>
      <c r="P41" s="194">
        <f t="shared" ref="P41:P47" si="37">if(O41&gt;1,O41/6.5,"-")</f>
        <v>155.0769231</v>
      </c>
      <c r="Q41" s="240">
        <f t="shared" ref="Q41:Q47" si="38">if(O41&gt;0,D41/O41*6.5,0)</f>
        <v>1.547619048</v>
      </c>
      <c r="R41" s="131"/>
      <c r="S41" s="131"/>
      <c r="T41" s="131"/>
      <c r="U41" s="241">
        <f>IF(Q41=0,14,SUM(5)+SUM(Q41))</f>
        <v>6.547619048</v>
      </c>
      <c r="V41" s="197" t="str">
        <f>IFERROR(VLOOKUP(E41,WIP!$A$1:$S$1478,6,0),"-")</f>
        <v>G.P. Cleaner</v>
      </c>
      <c r="W41" s="197" t="str">
        <f>IFERROR(VLOOKUP(E41,WIP!$A$1:$M$1478,12,0),"-")</f>
        <v>Yellow</v>
      </c>
      <c r="X41" s="197" t="str">
        <f>IFERROR(VLOOKUP(E41,WIP!$A$1:$M$1478,13,0),"-")</f>
        <v>No Fragrance</v>
      </c>
      <c r="Y41" s="197">
        <f t="shared" si="8"/>
        <v>116701</v>
      </c>
      <c r="Z41" s="197" t="str">
        <f>IFERROR(VLOOKUP(E41,WIP!$A$1:$K$1478,2,0),"-")</f>
        <v>REFLECT BULK</v>
      </c>
      <c r="AA41" s="197">
        <f>IFERROR(VLOOKUP(C41,Pack!$A$5:$G$1997,3,FALSE),"-")</f>
        <v>9916</v>
      </c>
      <c r="AB41" s="197">
        <f>IFERROR(VLOOKUP(E41,WIP!$A$1:$K$1478,11,0),"-")</f>
        <v>581.0714286</v>
      </c>
      <c r="AC41" s="198" t="str">
        <f>IFERROR(VLOOKUP(E41,WIP!$A$1:$K$1478,7,0),"-")</f>
        <v>-</v>
      </c>
      <c r="AD41" s="172">
        <f t="shared" si="27"/>
        <v>500</v>
      </c>
      <c r="AE41" s="172">
        <f t="shared" si="10"/>
        <v>0.8604794099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BUTLER GG #57 POT &amp; PAN;2/1GL CS W/INSERT</v>
      </c>
      <c r="C42" s="258" t="s">
        <v>2409</v>
      </c>
      <c r="D42" s="259">
        <v>240.0</v>
      </c>
      <c r="E42" s="242">
        <f>iferror(vlookup(C42,Source!$A$10:$O$1488,2,0),"-")</f>
        <v>184501</v>
      </c>
      <c r="F42" s="242" t="str">
        <f>iferror(vlookup(C42,Source!$A$10:$O$1488,12,0),"-")</f>
        <v>BUTLER</v>
      </c>
      <c r="G42" s="192" t="str">
        <f t="shared" si="34"/>
        <v>BOX LABEL</v>
      </c>
      <c r="H42" s="191" t="str">
        <f>iferror(vlookup(C42,Source!$A$10:$O$1488,11,0),"-")</f>
        <v>B</v>
      </c>
      <c r="I42" s="191">
        <f>iferror(vlookup(C42,Source!$A$10:$O$1488,7,0),"-")</f>
        <v>0</v>
      </c>
      <c r="J42" s="192">
        <f>IFERROR(_xlfn.FLOOR.MATH(VLOOKUP(C42, Conversion!$A$1:$G$1483,7,0)*D42*1.05,10),"-")</f>
        <v>500</v>
      </c>
      <c r="K42" s="191">
        <f t="shared" si="35"/>
        <v>0</v>
      </c>
      <c r="L42" s="191">
        <f t="shared" si="36"/>
        <v>240</v>
      </c>
      <c r="M42" s="191">
        <f>iferror(vlookup(C42,Source!$A$10:$O$1488,14,0),"-")</f>
        <v>714504</v>
      </c>
      <c r="N42" s="191" t="str">
        <f>iferror(vlookup(C42,Source!$A$10:$O$1488,15,0),"-")</f>
        <v/>
      </c>
      <c r="O42" s="193">
        <f>iferror(vlookup(C42,Source!$A$10:$O$1488,5,0),0)</f>
        <v>1008</v>
      </c>
      <c r="P42" s="194">
        <f t="shared" si="37"/>
        <v>155.0769231</v>
      </c>
      <c r="Q42" s="195">
        <f t="shared" si="38"/>
        <v>1.547619048</v>
      </c>
      <c r="R42" s="131"/>
      <c r="S42" s="131"/>
      <c r="T42" s="131"/>
      <c r="U42" s="241">
        <f t="shared" ref="U42:U47" si="39">SUM(0.5,Q42)+SUM(U41)</f>
        <v>8.595238095</v>
      </c>
      <c r="V42" s="197" t="str">
        <f>IFERROR(VLOOKUP(E42,WIP!$A$1:$S$1478,6,0),"-")</f>
        <v>Dish Soap</v>
      </c>
      <c r="W42" s="197" t="str">
        <f>IFERROR(VLOOKUP(E42,WIP!$A$1:$M$1478,12,0),"-")</f>
        <v>Green</v>
      </c>
      <c r="X42" s="197" t="str">
        <f>IFERROR(VLOOKUP(E42,WIP!$A$1:$M$1478,13,0),"-")</f>
        <v>Floral</v>
      </c>
      <c r="Y42" s="197">
        <f t="shared" si="8"/>
        <v>184501</v>
      </c>
      <c r="Z42" s="197" t="str">
        <f>IFERROR(VLOOKUP(E42,WIP!$A$1:$K$1478,2,0),"-")</f>
        <v>SAFER C. #401 PREMIUM LIQ DSH DET</v>
      </c>
      <c r="AA42" s="197">
        <f>IFERROR(VLOOKUP(C42,Pack!$A$5:$G$1997,3,FALSE),"-")</f>
        <v>9916</v>
      </c>
      <c r="AB42" s="197">
        <f>IFERROR(VLOOKUP(E42,WIP!$A$1:$K$1478,11,0),"-")</f>
        <v>57.66666667</v>
      </c>
      <c r="AC42" s="198" t="str">
        <f>IFERROR(VLOOKUP(E42,WIP!$A$1:$K$1478,7,0),"-")</f>
        <v>Min 500gl</v>
      </c>
      <c r="AD42" s="172">
        <f t="shared" si="27"/>
        <v>500</v>
      </c>
      <c r="AE42" s="172">
        <f t="shared" si="10"/>
        <v>8.670520231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9.095238095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9.595238095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10.0952381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10.5952381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11.0952381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3.095238095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20.9047619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46070.0</v>
      </c>
      <c r="J1" s="124"/>
      <c r="K1" s="125"/>
      <c r="L1" s="125"/>
      <c r="M1" s="126"/>
      <c r="N1" s="127"/>
      <c r="O1" s="126"/>
      <c r="P1" s="127"/>
      <c r="Q1" s="128">
        <f>R1</f>
        <v>3.869047619</v>
      </c>
      <c r="R1" s="129">
        <f>SUM(Q14+Q23+Q32+Q38+Q48+Q54+Q61)</f>
        <v>3.869047619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46069</v>
      </c>
      <c r="AE1" s="132"/>
      <c r="AF1" s="133"/>
      <c r="AG1" s="134">
        <f>I1</f>
        <v>46070</v>
      </c>
      <c r="AH1" s="135"/>
      <c r="AI1" s="136">
        <f>SUM(AD4,AG4)</f>
        <v>1260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315</v>
      </c>
      <c r="AE3" s="160">
        <f>AE4/5</f>
        <v>0.9152542374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1260</v>
      </c>
      <c r="AE4" s="172">
        <f t="shared" si="1"/>
        <v>4.576271187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BUTLER OD FLOOR GUARD ;2X1F</v>
      </c>
      <c r="C41" s="258" t="s">
        <v>1833</v>
      </c>
      <c r="D41" s="259">
        <v>600.0</v>
      </c>
      <c r="E41" s="235">
        <f>iferror(vlookup(C41,Source!$A$10:$O$1488,2,0),"-")</f>
        <v>156901</v>
      </c>
      <c r="F41" s="235" t="str">
        <f>iferror(vlookup(C41,Source!$A$10:$O$1488,12,0),"-")</f>
        <v>BUTLER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1260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200114</v>
      </c>
      <c r="N41" s="239">
        <f>iferror(vlookup(C41,Source!$A$10:$O$1488,15,0),"-")</f>
        <v>715004</v>
      </c>
      <c r="O41" s="193">
        <f>iferror(vlookup(C41,Source!$A$10:$O$1488,5,0),0)</f>
        <v>1008</v>
      </c>
      <c r="P41" s="194">
        <f t="shared" ref="P41:P47" si="37">if(O41&gt;1,O41/6.5,"-")</f>
        <v>155.0769231</v>
      </c>
      <c r="Q41" s="240">
        <f t="shared" ref="Q41:Q47" si="38">if(O41&gt;0,D41/O41*6.5,0)</f>
        <v>3.869047619</v>
      </c>
      <c r="R41" s="131"/>
      <c r="S41" s="131"/>
      <c r="T41" s="131"/>
      <c r="U41" s="241">
        <f>IF(Q41=0,14,SUM(5)+SUM(Q41))</f>
        <v>8.869047619</v>
      </c>
      <c r="V41" s="197" t="str">
        <f>IFERROR(VLOOKUP(E41,WIP!$A$1:$S$1478,6,0),"-")</f>
        <v>Floor Cleaner</v>
      </c>
      <c r="W41" s="197" t="str">
        <f>IFERROR(VLOOKUP(E41,WIP!$A$1:$M$1478,12,0),"-")</f>
        <v>Green</v>
      </c>
      <c r="X41" s="197" t="str">
        <f>IFERROR(VLOOKUP(E41,WIP!$A$1:$M$1478,13,0),"-")</f>
        <v>Spring Breeze</v>
      </c>
      <c r="Y41" s="197">
        <f t="shared" si="8"/>
        <v>156901</v>
      </c>
      <c r="Z41" s="197" t="str">
        <f>IFERROR(VLOOKUP(E41,WIP!$A$1:$K$1478,2,0),"-")</f>
        <v>MR DIGESTER KTCHN FLR CLR</v>
      </c>
      <c r="AA41" s="197">
        <f>IFERROR(VLOOKUP(C41,Pack!$A$5:$G$1997,3,FALSE),"-")</f>
        <v>9916</v>
      </c>
      <c r="AB41" s="197">
        <f>IFERROR(VLOOKUP(E41,WIP!$A$1:$K$1478,11,0),"-")</f>
        <v>275.3333333</v>
      </c>
      <c r="AC41" s="198" t="str">
        <f>IFERROR(VLOOKUP(E41,WIP!$A$1:$K$1478,7,0),"-")</f>
        <v>-</v>
      </c>
      <c r="AD41" s="172">
        <f t="shared" si="27"/>
        <v>1260</v>
      </c>
      <c r="AE41" s="172">
        <f t="shared" si="10"/>
        <v>4.576271187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9.369047619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 t="str">
        <f t="shared" si="27"/>
        <v>-</v>
      </c>
      <c r="AE42" s="172" t="str">
        <f t="shared" si="10"/>
        <v>-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9.869047619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10.36904762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10.86904762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 t="str">
        <f t="shared" si="27"/>
        <v>-</v>
      </c>
      <c r="AE45" s="172" t="str">
        <f t="shared" si="10"/>
        <v>-</v>
      </c>
      <c r="AF45" s="145"/>
      <c r="AG45" s="172">
        <f t="shared" si="11"/>
        <v>0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11.36904762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 t="str">
        <f t="shared" si="27"/>
        <v>-</v>
      </c>
      <c r="AE46" s="172" t="str">
        <f t="shared" si="10"/>
        <v>-</v>
      </c>
      <c r="AF46" s="145"/>
      <c r="AG46" s="172">
        <f t="shared" si="11"/>
        <v>0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11.86904762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 t="str">
        <f t="shared" si="27"/>
        <v>-</v>
      </c>
      <c r="AE47" s="172" t="str">
        <f t="shared" si="10"/>
        <v>-</v>
      </c>
      <c r="AF47" s="145"/>
      <c r="AG47" s="172">
        <f t="shared" si="11"/>
        <v>0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3.869047619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20.13095238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46071.0</v>
      </c>
      <c r="J1" s="124"/>
      <c r="K1" s="125"/>
      <c r="L1" s="125"/>
      <c r="M1" s="126"/>
      <c r="N1" s="127"/>
      <c r="O1" s="126"/>
      <c r="P1" s="127"/>
      <c r="Q1" s="128">
        <f>R1</f>
        <v>14.59606625</v>
      </c>
      <c r="R1" s="129">
        <f>SUM(Q14+Q23+Q32+Q38+Q48+Q54+Q61)</f>
        <v>14.59606625</v>
      </c>
      <c r="S1" s="130" t="str">
        <f>IF(R1&gt;12,"Schedule Full")</f>
        <v>Schedule Full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46070</v>
      </c>
      <c r="AE1" s="132"/>
      <c r="AF1" s="133"/>
      <c r="AG1" s="134">
        <f>I1</f>
        <v>46071</v>
      </c>
      <c r="AH1" s="135"/>
      <c r="AI1" s="136">
        <f>SUM(AD4,AG4)</f>
        <v>5850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1462.5</v>
      </c>
      <c r="AE3" s="160">
        <f>AE4/5</f>
        <v>4.029767313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5850</v>
      </c>
      <c r="AE4" s="172">
        <f t="shared" si="1"/>
        <v>20.14883657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BUTLER DIGEST 4/1 CS ;</v>
      </c>
      <c r="C7" s="189" t="s">
        <v>2630</v>
      </c>
      <c r="D7" s="190">
        <v>144.0</v>
      </c>
      <c r="E7" s="191">
        <f>iferror(vlookup(C7,Source!$A$10:$O$1488,2,0),"-")</f>
        <v>155801</v>
      </c>
      <c r="F7" s="191" t="str">
        <f>iferror(vlookup(C7,Source!$A$10:$O$1488,12,0),"-")</f>
        <v>BUTLER</v>
      </c>
      <c r="G7" s="192" t="str">
        <f t="shared" ref="G7:G12" si="3">IF(H7="B","BOX LABEL",+IF(AND(H7="I"),"IN HOUSE",+IF(AND(H7="S"),"SPECIAL",+IF(AND(H7="BP"),"BUG FREE",+IF(AND(H7="A"),"Pre Labeled","-")))))</f>
        <v>BOX LABEL</v>
      </c>
      <c r="H7" s="191" t="str">
        <f>iferror(vlookup(C7,Source!$A$10:$O$1488,11,0),"-")</f>
        <v>B</v>
      </c>
      <c r="I7" s="191">
        <f>iferror(vlookup(C7,Source!$A$10:$O$1488,7,0),"-")</f>
        <v>0</v>
      </c>
      <c r="J7" s="192">
        <f>IFERROR(_xlfn.FLOOR.MATH(VLOOKUP(C7, Conversion!$A$1:$G$1483,7,0)*D7*1.05,10),"-")</f>
        <v>600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144</v>
      </c>
      <c r="M7" s="191">
        <f>iferror(vlookup(C7,Source!$A$10:$O$1488,14,0),"-")</f>
        <v>714503</v>
      </c>
      <c r="N7" s="191" t="str">
        <f>iferror(vlookup(C7,Source!$A$10:$O$1488,15,0),"-")</f>
        <v/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0.8166814552</v>
      </c>
      <c r="R7" s="131"/>
      <c r="S7" s="131"/>
      <c r="T7" s="131"/>
      <c r="U7" s="196">
        <f>IF(Q7=0,14,SUM(5)+SUM(Q7))</f>
        <v>5.816681455</v>
      </c>
      <c r="V7" s="197" t="str">
        <f>IFERROR(VLOOKUP(E7,WIP!$A$1:$S$1478,6,0),"-")</f>
        <v>Carpet Care</v>
      </c>
      <c r="W7" s="197" t="str">
        <f>IFERROR(VLOOKUP(E7,WIP!$A$1:$M$1478,12,0),"-")</f>
        <v>Opaque</v>
      </c>
      <c r="X7" s="197" t="str">
        <f>IFERROR(VLOOKUP(E7,WIP!$A$1:$M$1478,13,0),"-")</f>
        <v>Floral</v>
      </c>
      <c r="Y7" s="197">
        <f t="shared" ref="Y7:Y60" si="8">E7</f>
        <v>155801</v>
      </c>
      <c r="Z7" s="197" t="str">
        <f>IFERROR(VLOOKUP(E7,WIP!$A$1:$K$1478,2,0),"-")</f>
        <v>LOD ODOR DIGESTER</v>
      </c>
      <c r="AA7" s="197">
        <f>IFERROR(VLOOKUP(C7,Pack!$A$5:$G$1997,3,FALSE),"-")</f>
        <v>9919</v>
      </c>
      <c r="AB7" s="197">
        <f>IFERROR(VLOOKUP(E7,WIP!$A$1:$K$1478,11,0),"-")</f>
        <v>270.8695652</v>
      </c>
      <c r="AC7" s="198" t="str">
        <f>IFERROR(VLOOKUP(E7,WIP!$A$1:$K$1478,7,0),"-")</f>
        <v>-</v>
      </c>
      <c r="AD7" s="172">
        <f t="shared" ref="AD7:AD22" si="9">IF(U7&lt;13,J7,0)</f>
        <v>600</v>
      </c>
      <c r="AE7" s="172">
        <f t="shared" ref="AE7:AE61" si="10">IFERROR(AD7/AB7,"-")</f>
        <v>2.215088283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SUPER JET KLEEN 4/1 CS;</v>
      </c>
      <c r="C8" s="200">
        <v>161504.0</v>
      </c>
      <c r="D8" s="201">
        <v>192.0</v>
      </c>
      <c r="E8" s="191">
        <f>iferror(vlookup(C8,Source!$A$10:$O$1488,2,0),"-")</f>
        <v>161501</v>
      </c>
      <c r="F8" s="191" t="str">
        <f>iferror(vlookup(C8,Source!$A$10:$O$1488,12,0),"-")</f>
        <v>MTX</v>
      </c>
      <c r="G8" s="192" t="str">
        <f t="shared" si="3"/>
        <v>-</v>
      </c>
      <c r="H8" s="191">
        <f>iferror(vlookup(C8,Source!$A$10:$O$1488,11,0),"-")</f>
        <v>0</v>
      </c>
      <c r="I8" s="191" t="str">
        <f>iferror(vlookup(C8,Source!$A$10:$O$1488,7,0),"-")</f>
        <v>LIMITED Q.</v>
      </c>
      <c r="J8" s="192">
        <f>IFERROR(_xlfn.FLOOR.MATH(VLOOKUP(C8, Conversion!$A$1:$G$1483,7,0)*D8*1.05,10),"-")</f>
        <v>800</v>
      </c>
      <c r="K8" s="191">
        <f t="shared" si="4"/>
        <v>0</v>
      </c>
      <c r="L8" s="191">
        <f t="shared" si="5"/>
        <v>0</v>
      </c>
      <c r="M8" s="191">
        <f>iferror(vlookup(C8,Source!$A$10:$O$1488,14,0),"-")</f>
        <v>200151</v>
      </c>
      <c r="N8" s="191">
        <f>iferror(vlookup(C8,Source!$A$10:$O$1488,15,0),"-")</f>
        <v>714105</v>
      </c>
      <c r="O8" s="193">
        <f>iferror(vlookup(C8,Source!$A$10:$O$1488,5,0),0)</f>
        <v>1352.4</v>
      </c>
      <c r="P8" s="194">
        <f t="shared" si="6"/>
        <v>176.3233377</v>
      </c>
      <c r="Q8" s="195">
        <f t="shared" si="7"/>
        <v>1.088908607</v>
      </c>
      <c r="R8" s="131"/>
      <c r="S8" s="131"/>
      <c r="T8" s="131"/>
      <c r="U8" s="196">
        <f t="shared" ref="U8:U13" si="13">SUM(0.5,Q8)+SUM(U7)</f>
        <v>7.405590062</v>
      </c>
      <c r="V8" s="197" t="str">
        <f>IFERROR(VLOOKUP(E8,WIP!$A$1:$S$1478,6,0),"-")</f>
        <v>Liq Degreaser</v>
      </c>
      <c r="W8" s="197" t="str">
        <f>IFERROR(VLOOKUP(E8,WIP!$A$1:$M$1478,12,0),"-")</f>
        <v>Green Light</v>
      </c>
      <c r="X8" s="197" t="str">
        <f>IFERROR(VLOOKUP(E8,WIP!$A$1:$M$1478,13,0),"-")</f>
        <v>No Fragrance</v>
      </c>
      <c r="Y8" s="197">
        <f t="shared" si="8"/>
        <v>161501</v>
      </c>
      <c r="Z8" s="197" t="str">
        <f>IFERROR(VLOOKUP(E8,WIP!$A$1:$K$1478,2,0),"-")</f>
        <v>SUPER JET KLEEN</v>
      </c>
      <c r="AA8" s="197" t="str">
        <f>IFERROR(VLOOKUP(C8,Pack!$A$5:$G$1997,3,FALSE),"-")</f>
        <v>9919-LQ</v>
      </c>
      <c r="AB8" s="197">
        <f>IFERROR(VLOOKUP(E8,WIP!$A$1:$K$1478,11,0),"-")</f>
        <v>472</v>
      </c>
      <c r="AC8" s="198" t="str">
        <f>IFERROR(VLOOKUP(E8,WIP!$A$1:$K$1478,7,0),"-")</f>
        <v>-</v>
      </c>
      <c r="AD8" s="172">
        <f t="shared" si="9"/>
        <v>800</v>
      </c>
      <c r="AE8" s="172">
        <f t="shared" si="10"/>
        <v>1.694915254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7.905590062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8.405590062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8.905590062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9.405590062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9.905590062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1.905590062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22.09440994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BUTLER HI POWER 2/1F</v>
      </c>
      <c r="C41" s="258" t="s">
        <v>2563</v>
      </c>
      <c r="D41" s="259">
        <v>600.0</v>
      </c>
      <c r="E41" s="235">
        <f>iferror(vlookup(C41,Source!$A$10:$O$1488,2,0),"-")</f>
        <v>192103</v>
      </c>
      <c r="F41" s="235" t="str">
        <f>iferror(vlookup(C41,Source!$A$10:$O$1488,12,0),"-")</f>
        <v>BUTLER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>
        <f>iferror(vlookup(C41,Source!$A$10:$O$1488,11,0),"-")</f>
        <v>0</v>
      </c>
      <c r="I41" s="237">
        <f>iferror(vlookup(C41,Source!$A$10:$O$1488,7,0),"-")</f>
        <v>0</v>
      </c>
      <c r="J41" s="192">
        <f>IFERROR(_xlfn.FLOOR.MATH(VLOOKUP(C41, Conversion!$A$1:$G$1483,7,0)*D41*1.05,10),"-")</f>
        <v>1260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>
        <f>iferror(vlookup(C41,Source!$A$10:$O$1488,14,0),"-")</f>
        <v>200111</v>
      </c>
      <c r="N41" s="239">
        <f>iferror(vlookup(C41,Source!$A$10:$O$1488,15,0),"-")</f>
        <v>714503</v>
      </c>
      <c r="O41" s="193">
        <f>iferror(vlookup(C41,Source!$A$10:$O$1488,5,0),0)</f>
        <v>1008</v>
      </c>
      <c r="P41" s="194">
        <f t="shared" ref="P41:P47" si="37">if(O41&gt;1,O41/6.5,"-")</f>
        <v>155.0769231</v>
      </c>
      <c r="Q41" s="240">
        <f t="shared" ref="Q41:Q47" si="38">if(O41&gt;0,D41/O41*6.5,0)</f>
        <v>3.869047619</v>
      </c>
      <c r="R41" s="131"/>
      <c r="S41" s="131"/>
      <c r="T41" s="131"/>
      <c r="U41" s="241">
        <f>IF(Q41=0,14,SUM(5)+SUM(Q41))</f>
        <v>8.869047619</v>
      </c>
      <c r="V41" s="197" t="str">
        <f>IFERROR(VLOOKUP(E41,WIP!$A$1:$S$1478,6,0),"-")</f>
        <v>Liq Degreaser</v>
      </c>
      <c r="W41" s="197" t="str">
        <f>IFERROR(VLOOKUP(E41,WIP!$A$1:$M$1478,12,0),"-")</f>
        <v>Red</v>
      </c>
      <c r="X41" s="197" t="str">
        <f>IFERROR(VLOOKUP(E41,WIP!$A$1:$M$1478,13,0),"-")</f>
        <v>No Fragrance</v>
      </c>
      <c r="Y41" s="197">
        <f t="shared" si="8"/>
        <v>192103</v>
      </c>
      <c r="Z41" s="197" t="str">
        <f>IFERROR(VLOOKUP(E41,WIP!$A$1:$K$1478,2,0),"-")</f>
        <v>RED HORSE POWER BULK</v>
      </c>
      <c r="AA41" s="197">
        <f>IFERROR(VLOOKUP(C41,Pack!$A$5:$G$1997,3,FALSE),"-")</f>
        <v>9916</v>
      </c>
      <c r="AB41" s="197">
        <f>IFERROR(VLOOKUP(E41,WIP!$A$1:$K$1478,11,0),"-")</f>
        <v>250.6451613</v>
      </c>
      <c r="AC41" s="198" t="str">
        <f>IFERROR(VLOOKUP(E41,WIP!$A$1:$K$1478,7,0),"-")</f>
        <v>-</v>
      </c>
      <c r="AD41" s="172">
        <f t="shared" si="27"/>
        <v>1260</v>
      </c>
      <c r="AE41" s="172">
        <f t="shared" si="10"/>
        <v>5.027027027</v>
      </c>
      <c r="AF41" s="145"/>
      <c r="AG41" s="172">
        <f t="shared" si="11"/>
        <v>0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BUTLER OD FRESH AIRE ;2X1F</v>
      </c>
      <c r="C42" s="258" t="s">
        <v>2625</v>
      </c>
      <c r="D42" s="259">
        <v>360.0</v>
      </c>
      <c r="E42" s="242" t="str">
        <f>iferror(vlookup(C42,Source!$A$10:$O$1488,2,0),"-")</f>
        <v>1BA284</v>
      </c>
      <c r="F42" s="242" t="str">
        <f>iferror(vlookup(C42,Source!$A$10:$O$1488,12,0),"-")</f>
        <v>BUTLER</v>
      </c>
      <c r="G42" s="192" t="str">
        <f t="shared" si="34"/>
        <v>-</v>
      </c>
      <c r="H42" s="191">
        <f>iferror(vlookup(C42,Source!$A$10:$O$1488,11,0),"-")</f>
        <v>0</v>
      </c>
      <c r="I42" s="191">
        <f>iferror(vlookup(C42,Source!$A$10:$O$1488,7,0),"-")</f>
        <v>0</v>
      </c>
      <c r="J42" s="192">
        <f>IFERROR(_xlfn.FLOOR.MATH(VLOOKUP(C42, Conversion!$A$1:$G$1483,7,0)*D42*1.05,10),"-")</f>
        <v>750</v>
      </c>
      <c r="K42" s="191">
        <f t="shared" si="35"/>
        <v>0</v>
      </c>
      <c r="L42" s="191">
        <f t="shared" si="36"/>
        <v>0</v>
      </c>
      <c r="M42" s="191">
        <f>iferror(vlookup(C42,Source!$A$10:$O$1488,14,0),"-")</f>
        <v>714502</v>
      </c>
      <c r="N42" s="191">
        <f>iferror(vlookup(C42,Source!$A$10:$O$1488,15,0),"-")</f>
        <v>713105</v>
      </c>
      <c r="O42" s="193">
        <f>iferror(vlookup(C42,Source!$A$10:$O$1488,5,0),0)</f>
        <v>1008</v>
      </c>
      <c r="P42" s="194">
        <f t="shared" si="37"/>
        <v>155.0769231</v>
      </c>
      <c r="Q42" s="195">
        <f t="shared" si="38"/>
        <v>2.321428571</v>
      </c>
      <c r="R42" s="131"/>
      <c r="S42" s="131"/>
      <c r="T42" s="131"/>
      <c r="U42" s="241">
        <f t="shared" ref="U42:U47" si="39">SUM(0.5,Q42)+SUM(U41)</f>
        <v>11.69047619</v>
      </c>
      <c r="V42" s="197" t="str">
        <f>IFERROR(VLOOKUP(E42,WIP!$A$1:$S$1478,6,0),"-")</f>
        <v>Deodorant</v>
      </c>
      <c r="W42" s="197" t="str">
        <f>IFERROR(VLOOKUP(E42,WIP!$A$1:$M$1478,12,0),"-")</f>
        <v>Green</v>
      </c>
      <c r="X42" s="197" t="str">
        <f>IFERROR(VLOOKUP(E42,WIP!$A$1:$M$1478,13,0),"-")</f>
        <v>Aqua</v>
      </c>
      <c r="Y42" s="197" t="str">
        <f t="shared" si="8"/>
        <v>1BA284</v>
      </c>
      <c r="Z42" s="197" t="str">
        <f>IFERROR(VLOOKUP(E42,WIP!$A$1:$K$1478,2,0),"-")</f>
        <v>BUTLER FRESH AIRE BULK</v>
      </c>
      <c r="AA42" s="197">
        <f>IFERROR(VLOOKUP(C42,Pack!$A$5:$G$1997,3,FALSE),"-")</f>
        <v>9916</v>
      </c>
      <c r="AB42" s="197">
        <f>IFERROR(VLOOKUP(E42,WIP!$A$1:$K$1478,11,0),"-")</f>
        <v>126.5625</v>
      </c>
      <c r="AC42" s="198" t="str">
        <f>IFERROR(VLOOKUP(E42,WIP!$A$1:$K$1478,7,0),"-")</f>
        <v>-</v>
      </c>
      <c r="AD42" s="172">
        <f t="shared" si="27"/>
        <v>750</v>
      </c>
      <c r="AE42" s="172">
        <f t="shared" si="10"/>
        <v>5.925925926</v>
      </c>
      <c r="AF42" s="145"/>
      <c r="AG42" s="172">
        <f t="shared" si="11"/>
        <v>0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12.19047619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 t="str">
        <f t="shared" si="27"/>
        <v>-</v>
      </c>
      <c r="AE43" s="172" t="str">
        <f t="shared" si="10"/>
        <v>-</v>
      </c>
      <c r="AF43" s="145"/>
      <c r="AG43" s="172">
        <f t="shared" si="11"/>
        <v>0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12.69047619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 t="str">
        <f t="shared" si="27"/>
        <v>-</v>
      </c>
      <c r="AE44" s="172" t="str">
        <f t="shared" si="10"/>
        <v>-</v>
      </c>
      <c r="AF44" s="135"/>
      <c r="AG44" s="172">
        <f t="shared" si="11"/>
        <v>0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13.19047619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13.69047619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14.19047619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6.19047619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17.80952381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46071.0</v>
      </c>
      <c r="J1" s="124"/>
      <c r="K1" s="125"/>
      <c r="L1" s="125"/>
      <c r="M1" s="126"/>
      <c r="N1" s="127"/>
      <c r="O1" s="126"/>
      <c r="P1" s="127"/>
      <c r="Q1" s="128">
        <f>R1</f>
        <v>4.586335404</v>
      </c>
      <c r="R1" s="129">
        <f>SUM(Q14+Q23+Q32+Q38+Q48+Q54+Q61)</f>
        <v>4.586335404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46070</v>
      </c>
      <c r="AE1" s="132"/>
      <c r="AF1" s="133"/>
      <c r="AG1" s="134">
        <f>I1</f>
        <v>46071</v>
      </c>
      <c r="AH1" s="135"/>
      <c r="AI1" s="136">
        <f>SUM(AD4,AG4)</f>
        <v>3420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855</v>
      </c>
      <c r="AE3" s="160">
        <f>AE4/5</f>
        <v>1.247772843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3420</v>
      </c>
      <c r="AE4" s="172">
        <f t="shared" si="1"/>
        <v>6.238864214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BLACK CHERRY FOAMING;SOAP 4/1C</v>
      </c>
      <c r="C7" s="189">
        <v>181104.0</v>
      </c>
      <c r="D7" s="190">
        <v>768.0</v>
      </c>
      <c r="E7" s="191">
        <f>iferror(vlookup(C7,Source!$A$10:$O$1488,2,0),"-")</f>
        <v>181101</v>
      </c>
      <c r="F7" s="191" t="str">
        <f>iferror(vlookup(C7,Source!$A$10:$O$1488,12,0),"-")</f>
        <v>MTX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>
        <f>iferror(vlookup(C7,Source!$A$10:$O$1488,11,0),"-")</f>
        <v>0</v>
      </c>
      <c r="I7" s="191">
        <f>iferror(vlookup(C7,Source!$A$10:$O$1488,7,0),"-")</f>
        <v>0</v>
      </c>
      <c r="J7" s="192">
        <f>IFERROR(_xlfn.FLOOR.MATH(VLOOKUP(C7, Conversion!$A$1:$G$1483,7,0)*D7*1.05,10),"-")</f>
        <v>3220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>
        <f>iferror(vlookup(C7,Source!$A$10:$O$1488,14,0),"-")</f>
        <v>200125</v>
      </c>
      <c r="N7" s="191">
        <f>iferror(vlookup(C7,Source!$A$10:$O$1488,15,0),"-")</f>
        <v>713004</v>
      </c>
      <c r="O7" s="193">
        <f>iferror(vlookup(C7,Source!$A$10:$O$1488,5,0),0)</f>
        <v>1352.4</v>
      </c>
      <c r="P7" s="194">
        <f t="shared" ref="P7:P12" si="6">if(O7&gt;1,O7/7.67,"-")</f>
        <v>176.3233377</v>
      </c>
      <c r="Q7" s="195">
        <f t="shared" ref="Q7:Q12" si="7">if(O7&gt;0,D7/O7*7.67,0)</f>
        <v>4.355634428</v>
      </c>
      <c r="R7" s="131"/>
      <c r="S7" s="131"/>
      <c r="T7" s="131"/>
      <c r="U7" s="196">
        <f>IF(Q7=0,14,SUM(5)+SUM(Q7))</f>
        <v>9.355634428</v>
      </c>
      <c r="V7" s="197" t="str">
        <f>IFERROR(VLOOKUP(E7,WIP!$A$1:$S$1478,6,0),"-")</f>
        <v>Foam Hnd Soap</v>
      </c>
      <c r="W7" s="197" t="str">
        <f>IFERROR(VLOOKUP(E7,WIP!$A$1:$M$1478,12,0),"-")</f>
        <v>Clear</v>
      </c>
      <c r="X7" s="197" t="str">
        <f>IFERROR(VLOOKUP(E7,WIP!$A$1:$M$1478,13,0),"-")</f>
        <v>Cherry</v>
      </c>
      <c r="Y7" s="197">
        <f t="shared" ref="Y7:Y60" si="8">E7</f>
        <v>181101</v>
      </c>
      <c r="Z7" s="197" t="str">
        <f>IFERROR(VLOOKUP(E7,WIP!$A$1:$K$1478,2,0),"-")</f>
        <v>BLACK CHERRY FOAM HS. BULK</v>
      </c>
      <c r="AA7" s="197">
        <f>IFERROR(VLOOKUP(C7,Pack!$A$5:$G$1997,3,FALSE),"-")</f>
        <v>9919</v>
      </c>
      <c r="AB7" s="197">
        <f>IFERROR(VLOOKUP(E7,WIP!$A$1:$K$1478,11,0),"-")</f>
        <v>573.2258065</v>
      </c>
      <c r="AC7" s="198" t="str">
        <f>IFERROR(VLOOKUP(E7,WIP!$A$1:$K$1478,7,0),"-")</f>
        <v>-</v>
      </c>
      <c r="AD7" s="172">
        <f t="shared" ref="AD7:AD22" si="9">IF(U7&lt;13,J7,0)</f>
        <v>3220</v>
      </c>
      <c r="AE7" s="172">
        <f t="shared" ref="AE7:AE61" si="10">IFERROR(AD7/AB7,"-")</f>
        <v>5.617332583</v>
      </c>
      <c r="AF7" s="145"/>
      <c r="AG7" s="172">
        <f t="shared" ref="AG7:AG60" si="11">IF(U7&gt;13,J7,0)</f>
        <v>0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196">
        <f t="shared" ref="U8:U13" si="13">SUM(0.5,Q8)+SUM(U7)</f>
        <v>9.855634428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 t="str">
        <f t="shared" si="9"/>
        <v>-</v>
      </c>
      <c r="AE8" s="172" t="str">
        <f t="shared" si="10"/>
        <v>-</v>
      </c>
      <c r="AF8" s="145"/>
      <c r="AG8" s="172">
        <f t="shared" si="11"/>
        <v>0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196">
        <f t="shared" si="13"/>
        <v>10.35563443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 t="str">
        <f t="shared" si="9"/>
        <v>-</v>
      </c>
      <c r="AE9" s="172" t="str">
        <f t="shared" si="10"/>
        <v>-</v>
      </c>
      <c r="AF9" s="145"/>
      <c r="AG9" s="172">
        <f t="shared" si="11"/>
        <v>0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196">
        <f t="shared" si="13"/>
        <v>10.85563443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 t="str">
        <f t="shared" si="9"/>
        <v>-</v>
      </c>
      <c r="AE10" s="172" t="str">
        <f t="shared" si="10"/>
        <v>-</v>
      </c>
      <c r="AF10" s="145"/>
      <c r="AG10" s="172">
        <f t="shared" si="11"/>
        <v>0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196">
        <f t="shared" si="13"/>
        <v>11.35563443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 t="str">
        <f t="shared" si="9"/>
        <v>-</v>
      </c>
      <c r="AE11" s="172" t="str">
        <f t="shared" si="10"/>
        <v>-</v>
      </c>
      <c r="AF11" s="145"/>
      <c r="AG11" s="172">
        <f t="shared" si="11"/>
        <v>0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196">
        <f t="shared" si="13"/>
        <v>11.85563443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 t="str">
        <f t="shared" si="9"/>
        <v>-</v>
      </c>
      <c r="AE12" s="172" t="str">
        <f t="shared" si="10"/>
        <v>-</v>
      </c>
      <c r="AF12" s="145"/>
      <c r="AG12" s="172">
        <f t="shared" si="11"/>
        <v>0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196">
        <f t="shared" si="13"/>
        <v>12.35563443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 t="str">
        <f t="shared" si="9"/>
        <v/>
      </c>
      <c r="AE13" s="172" t="str">
        <f t="shared" si="10"/>
        <v>-</v>
      </c>
      <c r="AF13" s="145"/>
      <c r="AG13" s="172">
        <f t="shared" si="11"/>
        <v>0</v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4.355634428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19.64436557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PINE GUARD DETERGENT;DISINFECTANT 4/1GL CS</v>
      </c>
      <c r="C17" s="233">
        <v>145904.0</v>
      </c>
      <c r="D17" s="234">
        <v>48.0</v>
      </c>
      <c r="E17" s="235">
        <f>iferror(vlookup(C17,Source!$A$10:$O$1488,2,0),"-")</f>
        <v>145901</v>
      </c>
      <c r="F17" s="235" t="str">
        <f>iferror(vlookup(C17,Source!$A$10:$O$1488,12,0),"-")</f>
        <v>MTX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>
        <f>iferror(vlookup(C17,Source!$A$10:$O$1488,11,0),"-")</f>
        <v>0</v>
      </c>
      <c r="I17" s="237" t="str">
        <f>iferror(vlookup(C17,Source!$A$10:$O$1488,7,0),"-")</f>
        <v>LIMITED Q.</v>
      </c>
      <c r="J17" s="192">
        <f>IFERROR(_xlfn.FLOOR.MATH(VLOOKUP(C17, Conversion!$A$1:$G$1483,7,0)*D17*1.05,10),"-")</f>
        <v>200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>
        <f>iferror(vlookup(C17,Source!$A$10:$O$1488,14,0),"-")</f>
        <v>712607</v>
      </c>
      <c r="N17" s="239">
        <f>iferror(vlookup(C17,Source!$A$10:$O$1488,15,0),"-")</f>
        <v>710202</v>
      </c>
      <c r="O17" s="193">
        <f>iferror(vlookup(C17,Source!$A$10:$O$1488,5,0),0)</f>
        <v>1352.4</v>
      </c>
      <c r="P17" s="194">
        <f t="shared" ref="P17:P21" si="17">if(O17&gt;1,O17/6.5,"-")</f>
        <v>208.0615385</v>
      </c>
      <c r="Q17" s="240">
        <f t="shared" ref="Q17:Q21" si="18">if(O17&gt;0,D17/O17*6.5,0)</f>
        <v>0.230700976</v>
      </c>
      <c r="R17" s="131"/>
      <c r="S17" s="131"/>
      <c r="T17" s="131"/>
      <c r="U17" s="241">
        <f>IF(Q17=0,14,SUM(5)+SUM(Q17))</f>
        <v>5.230700976</v>
      </c>
      <c r="V17" s="197" t="str">
        <f>IFERROR(VLOOKUP(E17,WIP!$A$1:$S$1478,6,0),"-")</f>
        <v>Disinfectant</v>
      </c>
      <c r="W17" s="197" t="str">
        <f>IFERROR(VLOOKUP(E17,WIP!$A$1:$M$1478,12,0),"-")</f>
        <v>Green</v>
      </c>
      <c r="X17" s="197" t="str">
        <f>IFERROR(VLOOKUP(E17,WIP!$A$1:$M$1478,13,0),"-")</f>
        <v>Pine</v>
      </c>
      <c r="Y17" s="197">
        <f t="shared" si="8"/>
        <v>145901</v>
      </c>
      <c r="Z17" s="197" t="str">
        <f>IFERROR(VLOOKUP(E17,WIP!$A$1:$K$1478,2,0),"-")</f>
        <v>PINE GUARD DETERGENT DISINFECANT</v>
      </c>
      <c r="AA17" s="197" t="str">
        <f>IFERROR(VLOOKUP(C17,Pack!$A$5:$G$1997,3,FALSE),"-")</f>
        <v>9919-LQ</v>
      </c>
      <c r="AB17" s="197">
        <f>IFERROR(VLOOKUP(E17,WIP!$A$1:$K$1478,11,0),"-")</f>
        <v>321.7857143</v>
      </c>
      <c r="AC17" s="198" t="str">
        <f>IFERROR(VLOOKUP(E17,WIP!$A$1:$K$1478,7,0),"-")</f>
        <v>* EPA *</v>
      </c>
      <c r="AD17" s="172">
        <f t="shared" si="9"/>
        <v>200</v>
      </c>
      <c r="AE17" s="172">
        <f t="shared" si="10"/>
        <v>0.6215316315</v>
      </c>
      <c r="AF17" s="145"/>
      <c r="AG17" s="172">
        <f t="shared" si="11"/>
        <v>0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5.730700976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 t="str">
        <f t="shared" si="9"/>
        <v>-</v>
      </c>
      <c r="AE18" s="172" t="str">
        <f t="shared" si="10"/>
        <v>-</v>
      </c>
      <c r="AF18" s="145"/>
      <c r="AG18" s="172">
        <f t="shared" si="11"/>
        <v>0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6.230700976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 t="str">
        <f t="shared" si="9"/>
        <v>-</v>
      </c>
      <c r="AE19" s="172" t="str">
        <f t="shared" si="10"/>
        <v>-</v>
      </c>
      <c r="AF19" s="145"/>
      <c r="AG19" s="172">
        <f t="shared" si="11"/>
        <v>0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6.730700976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 t="str">
        <f t="shared" si="9"/>
        <v>-</v>
      </c>
      <c r="AE20" s="172" t="str">
        <f t="shared" si="10"/>
        <v>-</v>
      </c>
      <c r="AF20" s="145"/>
      <c r="AG20" s="172">
        <f t="shared" si="11"/>
        <v>0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7.230700976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 t="str">
        <f t="shared" si="9"/>
        <v>-</v>
      </c>
      <c r="AE21" s="172" t="str">
        <f t="shared" si="10"/>
        <v>-</v>
      </c>
      <c r="AF21" s="145"/>
      <c r="AG21" s="172">
        <f t="shared" si="11"/>
        <v>0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7.730700976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 t="str">
        <f t="shared" si="9"/>
        <v/>
      </c>
      <c r="AE22" s="172" t="str">
        <f t="shared" si="10"/>
        <v>-</v>
      </c>
      <c r="AF22" s="145"/>
      <c r="AG22" s="172">
        <f t="shared" si="11"/>
        <v>0</v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0.230700976</v>
      </c>
      <c r="R23" s="131"/>
      <c r="S23" s="131"/>
      <c r="T23" s="131"/>
      <c r="U23" s="241">
        <f t="shared" si="19"/>
        <v>8.461401952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>
        <f t="shared" si="11"/>
        <v>0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23.76929902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46072.0</v>
      </c>
      <c r="J1" s="124"/>
      <c r="K1" s="125"/>
      <c r="L1" s="125"/>
      <c r="M1" s="126"/>
      <c r="N1" s="127"/>
      <c r="O1" s="126"/>
      <c r="P1" s="127"/>
      <c r="Q1" s="128">
        <f>R1</f>
        <v>6.5</v>
      </c>
      <c r="R1" s="129">
        <f>SUM(Q14+Q23+Q32+Q38+Q48+Q54+Q61)</f>
        <v>6.5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46071</v>
      </c>
      <c r="AE1" s="132"/>
      <c r="AF1" s="133"/>
      <c r="AG1" s="134">
        <f>I1</f>
        <v>46072</v>
      </c>
      <c r="AH1" s="135"/>
      <c r="AI1" s="136">
        <f>SUM(AD4,AG4)</f>
        <v>2440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610</v>
      </c>
      <c r="AE3" s="160">
        <f>AE4/5</f>
        <v>1.057176015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2440</v>
      </c>
      <c r="AE4" s="172">
        <f t="shared" si="1"/>
        <v>5.285880077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46072.0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46071</v>
      </c>
      <c r="AE1" s="132"/>
      <c r="AF1" s="133"/>
      <c r="AG1" s="134">
        <f>I1</f>
        <v>46072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46073.0</v>
      </c>
      <c r="J1" s="124"/>
      <c r="K1" s="125"/>
      <c r="L1" s="125"/>
      <c r="M1" s="126"/>
      <c r="N1" s="127"/>
      <c r="O1" s="126"/>
      <c r="P1" s="127"/>
      <c r="Q1" s="128">
        <f>R1</f>
        <v>6.730700976</v>
      </c>
      <c r="R1" s="129">
        <f>SUM(Q14+Q23+Q32+Q38+Q48+Q54+Q61)</f>
        <v>6.730700976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46072</v>
      </c>
      <c r="AE1" s="132"/>
      <c r="AF1" s="133"/>
      <c r="AG1" s="134">
        <f>I1</f>
        <v>46073</v>
      </c>
      <c r="AH1" s="135"/>
      <c r="AI1" s="136">
        <f>SUM(AD4,AG4)</f>
        <v>2640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610</v>
      </c>
      <c r="AE3" s="160">
        <f>AE4/5</f>
        <v>1.057176015</v>
      </c>
      <c r="AF3" s="161"/>
      <c r="AG3" s="159">
        <f>AG4/4</f>
        <v>50</v>
      </c>
      <c r="AH3" s="160">
        <f>AH4/5</f>
        <v>0.3925233645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2440</v>
      </c>
      <c r="AE4" s="172">
        <f t="shared" si="1"/>
        <v>5.285880077</v>
      </c>
      <c r="AF4" s="135"/>
      <c r="AG4" s="171">
        <f t="shared" ref="AG4:AH4" si="2">SUM(AG7:AG63)</f>
        <v>200</v>
      </c>
      <c r="AH4" s="160">
        <f t="shared" si="2"/>
        <v>1.962616823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BIG M WATER SOLUBLE;DEOD 4/1</v>
      </c>
      <c r="C26" s="202">
        <v>155104.0</v>
      </c>
      <c r="D26" s="201">
        <v>48.0</v>
      </c>
      <c r="E26" s="242">
        <f>iferror(vlookup(C26,Source!$A$10:$O$1488,2,0),"-")</f>
        <v>155101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SPECIAL</v>
      </c>
      <c r="H26" s="191" t="str">
        <f>iferror(vlookup(C26,Source!$A$10:$O$1488,11,0),"-")</f>
        <v>S</v>
      </c>
      <c r="I26" s="191">
        <f>iferror(vlookup(C26,Source!$A$10:$O$1488,7,0),"-")</f>
        <v>0</v>
      </c>
      <c r="J26" s="192">
        <f>IFERROR(_xlfn.FLOOR.MATH(VLOOKUP(C26, Conversion!$A$1:$G$1483,7,0)*D26*1.05,10),"-")</f>
        <v>200</v>
      </c>
      <c r="K26" s="191">
        <f t="shared" ref="K26:K30" si="22">if(G26="in house",D26*4,+if(G26="bottle label",D26*4,+if(or(G26="bottle"),G26*4,0)))</f>
        <v>0</v>
      </c>
      <c r="L26" s="243">
        <f t="shared" ref="L26:L30" si="23">if(G26="box label",D26,+IF(or(G26="in house"),D26,+if(or(G26="special"),D26,0)))</f>
        <v>48</v>
      </c>
      <c r="M26" s="191">
        <f>iferror(vlookup(C26,Source!$A$10:$O$1488,14,0),"-")</f>
        <v>712307</v>
      </c>
      <c r="N26" s="191" t="str">
        <f>iferror(vlookup(C26,Source!$A$10:$O$1488,15,0),"-")</f>
        <v/>
      </c>
      <c r="O26" s="193">
        <f>iferror(vlookup(C26,Source!$A$10:$O$1488,5,0),0)</f>
        <v>1352.4</v>
      </c>
      <c r="P26" s="194">
        <f t="shared" ref="P26:P30" si="24">if(O26&gt;1,O26/6.5,"-")</f>
        <v>208.0615385</v>
      </c>
      <c r="Q26" s="195">
        <f t="shared" ref="Q26:Q30" si="25">if(O26&gt;0,D26/O26*6.5,0)</f>
        <v>0.230700976</v>
      </c>
      <c r="R26" s="131"/>
      <c r="S26" s="131"/>
      <c r="T26" s="131"/>
      <c r="U26" s="241">
        <f t="shared" ref="U26:U31" si="26">SUM(0.5,Q26)+SUM(U25)</f>
        <v>14.73070098</v>
      </c>
      <c r="V26" s="197" t="str">
        <f>IFERROR(VLOOKUP(E26,WIP!$A$1:$S$1478,6,0),"-")</f>
        <v>Deodorant</v>
      </c>
      <c r="W26" s="197" t="str">
        <f>IFERROR(VLOOKUP(E26,WIP!$A$1:$M$1478,12,0),"-")</f>
        <v>Amber</v>
      </c>
      <c r="X26" s="197" t="str">
        <f>IFERROR(VLOOKUP(E26,WIP!$A$1:$M$1478,13,0),"-")</f>
        <v>Citrus</v>
      </c>
      <c r="Y26" s="197">
        <f t="shared" si="8"/>
        <v>155101</v>
      </c>
      <c r="Z26" s="197" t="str">
        <f>IFERROR(VLOOKUP(E26,WIP!$A$1:$K$1478,2,0),"-")</f>
        <v>BIG M BULK</v>
      </c>
      <c r="AA26" s="197">
        <f>IFERROR(VLOOKUP(C26,Pack!$A$5:$G$1997,3,FALSE),"-")</f>
        <v>9919</v>
      </c>
      <c r="AB26" s="197">
        <f>IFERROR(VLOOKUP(E26,WIP!$A$1:$K$1478,11,0),"-")</f>
        <v>101.9047619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200</v>
      </c>
      <c r="AH26" s="172">
        <f t="shared" si="12"/>
        <v>1.962616823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15.23070098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15.73070098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16.23070098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16.73070098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17.23070098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0.230700976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23.76929902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 FRESH SCENT 30OZ 4PK</v>
      </c>
      <c r="C51" s="258" t="s">
        <v>52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2440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121001</v>
      </c>
      <c r="N51" s="242" t="str">
        <f>iferror(vlookup(C51,Source!$A$10:$O$1488,15,0),"-")</f>
        <v/>
      </c>
      <c r="O51" s="193">
        <f>iferror(vlookup(C51,Source!$A$10:$O$1488,5,0),0)</f>
        <v>2448</v>
      </c>
      <c r="P51" s="194">
        <f t="shared" ref="P51:P53" si="44">if(O51&gt;1,O51/6.5,"-")</f>
        <v>376.6153846</v>
      </c>
      <c r="Q51" s="195">
        <f t="shared" ref="Q51:Q53" si="45">if(O51&gt;0,D51/O51*6.5,0)</f>
        <v>6.5</v>
      </c>
      <c r="R51" s="131"/>
      <c r="S51" s="131"/>
      <c r="T51" s="131"/>
      <c r="U51" s="241">
        <f>IF(Q51=0,14,SUM(5)+SUM(Q51))</f>
        <v>11.5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9828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2440</v>
      </c>
      <c r="AE51" s="172">
        <f t="shared" si="10"/>
        <v>5.285880077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12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12.5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6.5</v>
      </c>
      <c r="R54" s="131"/>
      <c r="S54" s="131"/>
      <c r="T54" s="131"/>
      <c r="U54" s="241">
        <f t="shared" si="46"/>
        <v>19.5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17.5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46073.0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46072</v>
      </c>
      <c r="AE1" s="132"/>
      <c r="AF1" s="133"/>
      <c r="AG1" s="134">
        <f>I1</f>
        <v>46073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46076.0</v>
      </c>
      <c r="J1" s="124"/>
      <c r="K1" s="125"/>
      <c r="L1" s="125"/>
      <c r="M1" s="126"/>
      <c r="N1" s="127"/>
      <c r="O1" s="126"/>
      <c r="P1" s="127"/>
      <c r="Q1" s="128">
        <f>R1</f>
        <v>2.946666667</v>
      </c>
      <c r="R1" s="129">
        <f>SUM(Q14+Q23+Q32+Q38+Q48+Q54+Q61)</f>
        <v>2.946666667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46075</v>
      </c>
      <c r="AE1" s="132"/>
      <c r="AF1" s="133"/>
      <c r="AG1" s="134">
        <f>I1</f>
        <v>46076</v>
      </c>
      <c r="AH1" s="135"/>
      <c r="AI1" s="136">
        <f>SUM(AD4,AG4)</f>
        <v>1020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 t="s">
        <v>3904</v>
      </c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46076.0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46075</v>
      </c>
      <c r="AE1" s="132"/>
      <c r="AF1" s="133"/>
      <c r="AG1" s="134">
        <f>I1</f>
        <v>46076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 t="s">
        <v>3905</v>
      </c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46077.0</v>
      </c>
      <c r="J1" s="124"/>
      <c r="K1" s="125"/>
      <c r="L1" s="125"/>
      <c r="M1" s="126"/>
      <c r="N1" s="127"/>
      <c r="O1" s="126"/>
      <c r="P1" s="127"/>
      <c r="Q1" s="128">
        <f>R1</f>
        <v>2.946666667</v>
      </c>
      <c r="R1" s="129">
        <f>SUM(Q14+Q23+Q32+Q38+Q48+Q54+Q61)</f>
        <v>2.946666667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46076</v>
      </c>
      <c r="AE1" s="132"/>
      <c r="AF1" s="133"/>
      <c r="AG1" s="134">
        <f>I1</f>
        <v>46077</v>
      </c>
      <c r="AH1" s="135"/>
      <c r="AI1" s="136">
        <f>SUM(AD4,AG4)</f>
        <v>1020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 t="s">
        <v>3904</v>
      </c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46077.0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46076</v>
      </c>
      <c r="AE1" s="132"/>
      <c r="AF1" s="133"/>
      <c r="AG1" s="134">
        <f>I1</f>
        <v>46077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46078.0</v>
      </c>
      <c r="J1" s="124"/>
      <c r="K1" s="125"/>
      <c r="L1" s="125"/>
      <c r="M1" s="126"/>
      <c r="N1" s="127"/>
      <c r="O1" s="126"/>
      <c r="P1" s="127"/>
      <c r="Q1" s="128">
        <f>R1</f>
        <v>7.073650794</v>
      </c>
      <c r="R1" s="129">
        <f>SUM(Q14+Q23+Q32+Q38+Q48+Q54+Q61)</f>
        <v>7.073650794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46077</v>
      </c>
      <c r="AE1" s="132"/>
      <c r="AF1" s="133"/>
      <c r="AG1" s="134">
        <f>I1</f>
        <v>46078</v>
      </c>
      <c r="AH1" s="135"/>
      <c r="AI1" s="136">
        <f>SUM(AD4,AG4)</f>
        <v>2400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345</v>
      </c>
      <c r="AH3" s="160">
        <f>AH4/5</f>
        <v>1.474809161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1380</v>
      </c>
      <c r="AH4" s="160">
        <f t="shared" si="2"/>
        <v>7.374045803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AMAZON BASICS RINSE AID;32OZ 12PK/CS</v>
      </c>
      <c r="C26" s="202" t="s">
        <v>26</v>
      </c>
      <c r="D26" s="201">
        <v>440.0</v>
      </c>
      <c r="E26" s="242">
        <f>iferror(vlookup(C26,Source!$A$10:$O$1488,2,0),"-")</f>
        <v>104301</v>
      </c>
      <c r="F26" s="242" t="str">
        <f>iferror(vlookup(C26,Source!$A$10:$O$1488,12,0),"-")</f>
        <v>AMAZON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>
        <f>iferror(vlookup(C26,Source!$A$10:$O$1488,11,0),"-")</f>
        <v>0</v>
      </c>
      <c r="I26" s="191">
        <f>iferror(vlookup(C26,Source!$A$10:$O$1488,7,0),"-")</f>
        <v>0</v>
      </c>
      <c r="J26" s="192">
        <f>IFERROR(_xlfn.FLOOR.MATH(VLOOKUP(C26, Conversion!$A$1:$G$1483,7,0)*D26*1.05,10),"-")</f>
        <v>1380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>
        <f>iferror(vlookup(C26,Source!$A$10:$O$1488,14,0),"-")</f>
        <v>200322</v>
      </c>
      <c r="N26" s="191">
        <f>iferror(vlookup(C26,Source!$A$10:$O$1488,15,0),"-")</f>
        <v>714403</v>
      </c>
      <c r="O26" s="193">
        <f>iferror(vlookup(C26,Source!$A$10:$O$1488,5,0),0)</f>
        <v>693</v>
      </c>
      <c r="P26" s="194">
        <f t="shared" ref="P26:P30" si="24">if(O26&gt;1,O26/6.5,"-")</f>
        <v>106.6153846</v>
      </c>
      <c r="Q26" s="195">
        <f t="shared" ref="Q26:Q30" si="25">if(O26&gt;0,D26/O26*6.5,0)</f>
        <v>4.126984127</v>
      </c>
      <c r="R26" s="131"/>
      <c r="S26" s="131"/>
      <c r="T26" s="131"/>
      <c r="U26" s="241">
        <f t="shared" ref="U26:U31" si="26">SUM(0.5,Q26)+SUM(U25)</f>
        <v>18.62698413</v>
      </c>
      <c r="V26" s="197" t="str">
        <f>IFERROR(VLOOKUP(E26,WIP!$A$1:$S$1478,6,0),"-")</f>
        <v>Specialty Clnr</v>
      </c>
      <c r="W26" s="197" t="str">
        <f>IFERROR(VLOOKUP(E26,WIP!$A$1:$M$1478,12,0),"-")</f>
        <v>Blue Light</v>
      </c>
      <c r="X26" s="197" t="str">
        <f>IFERROR(VLOOKUP(E26,WIP!$A$1:$M$1478,13,0),"-")</f>
        <v>No Fragrance</v>
      </c>
      <c r="Y26" s="197">
        <f t="shared" si="8"/>
        <v>104301</v>
      </c>
      <c r="Z26" s="197" t="str">
        <f>IFERROR(VLOOKUP(E26,WIP!$A$1:$K$1478,2,0),"-")</f>
        <v>AMAZON BASICS RINSE AID BULK</v>
      </c>
      <c r="AA26" s="197">
        <f>IFERROR(VLOOKUP(C26,Pack!$A$5:$G$1997,3,FALSE),"-")</f>
        <v>9875</v>
      </c>
      <c r="AB26" s="197">
        <f>IFERROR(VLOOKUP(E26,WIP!$A$1:$K$1478,11,0),"-")</f>
        <v>187.1428571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1380</v>
      </c>
      <c r="AH26" s="172">
        <f t="shared" si="12"/>
        <v>7.374045803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19.12698413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19.62698413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20.12698413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20.62698413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21.12698413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4.126984127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19.87301587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46078.0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46077</v>
      </c>
      <c r="AE1" s="132"/>
      <c r="AF1" s="133"/>
      <c r="AG1" s="134">
        <f>I1</f>
        <v>46078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46079.0</v>
      </c>
      <c r="J1" s="124"/>
      <c r="K1" s="125"/>
      <c r="L1" s="125"/>
      <c r="M1" s="126"/>
      <c r="N1" s="127"/>
      <c r="O1" s="126"/>
      <c r="P1" s="127"/>
      <c r="Q1" s="128">
        <f>R1</f>
        <v>4.896666667</v>
      </c>
      <c r="R1" s="129">
        <f>SUM(Q14+Q23+Q32+Q38+Q48+Q54+Q61)</f>
        <v>4.896666667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46078</v>
      </c>
      <c r="AE1" s="132"/>
      <c r="AF1" s="133"/>
      <c r="AG1" s="134">
        <f>I1</f>
        <v>46079</v>
      </c>
      <c r="AH1" s="135"/>
      <c r="AI1" s="136">
        <f>SUM(AD4,AG4)</f>
        <v>1430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102.5</v>
      </c>
      <c r="AH3" s="160">
        <f>AH4/5</f>
        <v>0.5448504983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410</v>
      </c>
      <c r="AH4" s="160">
        <f t="shared" si="2"/>
        <v>2.724252492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WHITER &amp; BRIGHTER TOILET;BOWL AND URINL CLNR 12/1</v>
      </c>
      <c r="C26" s="202">
        <v>133032.0</v>
      </c>
      <c r="D26" s="201">
        <v>132.0</v>
      </c>
      <c r="E26" s="242">
        <f>iferror(vlookup(C26,Source!$A$10:$O$1488,2,0),"-")</f>
        <v>133001</v>
      </c>
      <c r="F26" s="242" t="str">
        <f>iferror(vlookup(C26,Source!$A$10:$O$1488,12,0),"-")</f>
        <v>MTX</v>
      </c>
      <c r="G26" s="192" t="str">
        <f t="shared" ref="G26:G30" si="21">IF(H26="B","BOX LABEL",+IF(AND(H26="I"),"IN HOUSE",+IF(AND(H26="S"),"SPECIAL",+IF(AND(H26="BP"),"BUG FREE",+IF(AND(H26="A"),"Pre Labeled","-")))))</f>
        <v>IN HOUSE</v>
      </c>
      <c r="H26" s="191" t="str">
        <f>iferror(vlookup(C26,Source!$A$10:$O$1488,11,0),"-")</f>
        <v>I</v>
      </c>
      <c r="I26" s="191" t="str">
        <f>iferror(vlookup(C26,Source!$A$10:$O$1488,7,0),"-")</f>
        <v>LIMITED Q.</v>
      </c>
      <c r="J26" s="192">
        <f>IFERROR(_xlfn.FLOOR.MATH(VLOOKUP(C26, Conversion!$A$1:$G$1483,7,0)*D26*1.05,10),"-")</f>
        <v>410</v>
      </c>
      <c r="K26" s="191">
        <f t="shared" ref="K26:K30" si="22">if(G26="in house",D26*4,+if(G26="bottle label",D26*4,+if(or(G26="bottle"),G26*4,0)))</f>
        <v>528</v>
      </c>
      <c r="L26" s="243">
        <f t="shared" ref="L26:L30" si="23">if(G26="box label",D26,+IF(or(G26="in house"),D26,+if(or(G26="special"),D26,0)))</f>
        <v>132</v>
      </c>
      <c r="M26" s="191" t="str">
        <f>iferror(vlookup(C26,Source!$A$10:$O$1488,14,0),"-")</f>
        <v/>
      </c>
      <c r="N26" s="191" t="str">
        <f>iferror(vlookup(C26,Source!$A$10:$O$1488,15,0),"-")</f>
        <v/>
      </c>
      <c r="O26" s="193">
        <f>iferror(vlookup(C26,Source!$A$10:$O$1488,5,0),0)</f>
        <v>440</v>
      </c>
      <c r="P26" s="194">
        <f t="shared" ref="P26:P30" si="24">if(O26&gt;1,O26/6.5,"-")</f>
        <v>67.69230769</v>
      </c>
      <c r="Q26" s="195">
        <f t="shared" ref="Q26:Q30" si="25">if(O26&gt;0,D26/O26*6.5,0)</f>
        <v>1.95</v>
      </c>
      <c r="R26" s="131"/>
      <c r="S26" s="131"/>
      <c r="T26" s="131"/>
      <c r="U26" s="241">
        <f t="shared" ref="U26:U31" si="26">SUM(0.5,Q26)+SUM(U25)</f>
        <v>16.45</v>
      </c>
      <c r="V26" s="197" t="str">
        <f>IFERROR(VLOOKUP(E26,WIP!$A$1:$S$1478,6,0),"-")</f>
        <v>Specialty Clnr</v>
      </c>
      <c r="W26" s="197" t="str">
        <f>IFERROR(VLOOKUP(E26,WIP!$A$1:$M$1478,12,0),"-")</f>
        <v>Clear</v>
      </c>
      <c r="X26" s="197" t="str">
        <f>IFERROR(VLOOKUP(E26,WIP!$A$1:$M$1478,13,0),"-")</f>
        <v>No Fragrance</v>
      </c>
      <c r="Y26" s="197">
        <f t="shared" si="8"/>
        <v>133001</v>
      </c>
      <c r="Z26" s="197" t="str">
        <f>IFERROR(VLOOKUP(E26,WIP!$A$1:$K$1478,2,0),"-")</f>
        <v>WHITE &amp; BRIGHTER TOILET BOWL BULK</v>
      </c>
      <c r="AA26" s="197">
        <f>IFERROR(VLOOKUP(C26,Pack!$A$5:$G$1997,3,FALSE),"-")</f>
        <v>98680</v>
      </c>
      <c r="AB26" s="197">
        <f>IFERROR(VLOOKUP(E26,WIP!$A$1:$K$1478,11,0),"-")</f>
        <v>150.5</v>
      </c>
      <c r="AC26" s="198" t="str">
        <f>IFERROR(VLOOKUP(E26,WIP!$A$1:$K$1478,7,0),"-")</f>
        <v>-</v>
      </c>
      <c r="AD26" s="172">
        <f t="shared" si="20"/>
        <v>0</v>
      </c>
      <c r="AE26" s="172">
        <f t="shared" si="10"/>
        <v>0</v>
      </c>
      <c r="AF26" s="145"/>
      <c r="AG26" s="172">
        <f t="shared" si="11"/>
        <v>410</v>
      </c>
      <c r="AH26" s="172">
        <f t="shared" si="12"/>
        <v>2.724252492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16.95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17.45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17.95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18.45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18.95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1.95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22.05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46079.0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46078</v>
      </c>
      <c r="AE1" s="132"/>
      <c r="AF1" s="133"/>
      <c r="AG1" s="134">
        <f>I1</f>
        <v>46079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46080.0</v>
      </c>
      <c r="J1" s="124"/>
      <c r="K1" s="125"/>
      <c r="L1" s="125"/>
      <c r="M1" s="126"/>
      <c r="N1" s="127"/>
      <c r="O1" s="126"/>
      <c r="P1" s="127"/>
      <c r="Q1" s="128">
        <f>R1</f>
        <v>2.946666667</v>
      </c>
      <c r="R1" s="129">
        <f>SUM(Q14+Q23+Q32+Q38+Q48+Q54+Q61)</f>
        <v>2.946666667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46079</v>
      </c>
      <c r="AE1" s="132"/>
      <c r="AF1" s="133"/>
      <c r="AG1" s="134">
        <f>I1</f>
        <v>46080</v>
      </c>
      <c r="AH1" s="135"/>
      <c r="AI1" s="136">
        <f>SUM(AD4,AG4)</f>
        <v>1020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46080.0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46079</v>
      </c>
      <c r="AE1" s="132"/>
      <c r="AF1" s="133"/>
      <c r="AG1" s="134">
        <f>I1</f>
        <v>46080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46080.0</v>
      </c>
      <c r="J1" s="124"/>
      <c r="K1" s="125"/>
      <c r="L1" s="125"/>
      <c r="M1" s="126"/>
      <c r="N1" s="127"/>
      <c r="O1" s="126"/>
      <c r="P1" s="127"/>
      <c r="Q1" s="128">
        <f>R1</f>
        <v>2.946666667</v>
      </c>
      <c r="R1" s="129">
        <f>SUM(Q14+Q23+Q32+Q38+Q48+Q54+Q61)</f>
        <v>2.946666667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46079</v>
      </c>
      <c r="AE1" s="132"/>
      <c r="AF1" s="133"/>
      <c r="AG1" s="134">
        <f>I1</f>
        <v>46080</v>
      </c>
      <c r="AH1" s="135"/>
      <c r="AI1" s="136">
        <f>SUM(AD4,AG4)</f>
        <v>1020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46080.0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46079</v>
      </c>
      <c r="AE1" s="132"/>
      <c r="AF1" s="133"/>
      <c r="AG1" s="134">
        <f>I1</f>
        <v>46080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46080.0</v>
      </c>
      <c r="J1" s="124"/>
      <c r="K1" s="125"/>
      <c r="L1" s="125"/>
      <c r="M1" s="126"/>
      <c r="N1" s="127"/>
      <c r="O1" s="126"/>
      <c r="P1" s="127"/>
      <c r="Q1" s="128">
        <f>R1</f>
        <v>2.946666667</v>
      </c>
      <c r="R1" s="129">
        <f>SUM(Q14+Q23+Q32+Q38+Q48+Q54+Q61)</f>
        <v>2.946666667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46079</v>
      </c>
      <c r="AE1" s="132"/>
      <c r="AF1" s="133"/>
      <c r="AG1" s="134">
        <f>I1</f>
        <v>46080</v>
      </c>
      <c r="AH1" s="135"/>
      <c r="AI1" s="136">
        <f>SUM(AD4,AG4)</f>
        <v>1020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255</v>
      </c>
      <c r="AE3" s="160">
        <f>AE4/5</f>
        <v>0.4419342359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1020</v>
      </c>
      <c r="AE4" s="172">
        <f t="shared" si="1"/>
        <v>2.20967118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AMAZON BASICS DISH SOAP,;FRESH SCENT 50OZ 1PK/CS</v>
      </c>
      <c r="C51" s="258" t="s">
        <v>34</v>
      </c>
      <c r="D51" s="244">
        <v>2448.0</v>
      </c>
      <c r="E51" s="242">
        <f>iferror(vlookup(C51,Source!$A$10:$O$1488,2,0),"-")</f>
        <v>104201</v>
      </c>
      <c r="F51" s="191" t="str">
        <f>iferror(vlookup(C51,Source!$A$10:$O$1488,12,0),"-")</f>
        <v>AMAZON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>
        <f>iferror(vlookup(C51,Source!$A$10:$O$1488,11,0),"-")</f>
        <v>0</v>
      </c>
      <c r="I51" s="191">
        <f>iferror(vlookup(C51,Source!$A$10:$O$1488,7,0),"-")</f>
        <v>0</v>
      </c>
      <c r="J51" s="192">
        <f>IFERROR(_xlfn.FLOOR.MATH(VLOOKUP(C51, Conversion!$A$1:$G$1483,7,0)*D51*1.05,10),"-")</f>
        <v>1020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>
        <f>iferror(vlookup(C51,Source!$A$10:$O$1488,14,0),"-")</f>
        <v>710104</v>
      </c>
      <c r="N51" s="242" t="str">
        <f>iferror(vlookup(C51,Source!$A$10:$O$1488,15,0),"-")</f>
        <v/>
      </c>
      <c r="O51" s="193">
        <f>iferror(vlookup(C51,Source!$A$10:$O$1488,5,0),0)</f>
        <v>5400</v>
      </c>
      <c r="P51" s="194">
        <f t="shared" ref="P51:P53" si="44">if(O51&gt;1,O51/6.5,"-")</f>
        <v>830.7692308</v>
      </c>
      <c r="Q51" s="195">
        <f t="shared" ref="Q51:Q53" si="45">if(O51&gt;0,D51/O51*6.5,0)</f>
        <v>2.946666667</v>
      </c>
      <c r="R51" s="131"/>
      <c r="S51" s="131"/>
      <c r="T51" s="131"/>
      <c r="U51" s="241">
        <f>IF(Q51=0,14,SUM(5)+SUM(Q51))</f>
        <v>7.946666667</v>
      </c>
      <c r="V51" s="197" t="str">
        <f>IFERROR(VLOOKUP(E51,WIP!$A$1:$S$1478,6,0),"-")</f>
        <v>Dish Soap</v>
      </c>
      <c r="W51" s="197" t="str">
        <f>IFERROR(VLOOKUP(E51,WIP!$A$1:$M$1478,12,0),"-")</f>
        <v>Blue</v>
      </c>
      <c r="X51" s="197" t="str">
        <f>IFERROR(VLOOKUP(E51,WIP!$A$1:$M$1478,13,0),"-")</f>
        <v>Citrus</v>
      </c>
      <c r="Y51" s="197">
        <f t="shared" si="8"/>
        <v>104201</v>
      </c>
      <c r="Z51" s="197" t="str">
        <f>IFERROR(VLOOKUP(E51,WIP!$A$1:$K$1478,2,0),"-")</f>
        <v>AMZN BASICS DISH FRESH SCENT</v>
      </c>
      <c r="AA51" s="197">
        <f>IFERROR(VLOOKUP(C51,Pack!$A$5:$G$1997,3,FALSE),"-")</f>
        <v>9852</v>
      </c>
      <c r="AB51" s="197">
        <f>IFERROR(VLOOKUP(E51,WIP!$A$1:$K$1478,11,0),"-")</f>
        <v>461.6071429</v>
      </c>
      <c r="AC51" s="198" t="str">
        <f>IFERROR(VLOOKUP(E51,WIP!$A$1:$K$1478,7,0),"-")</f>
        <v>Min 2000gl</v>
      </c>
      <c r="AD51" s="172">
        <f t="shared" si="40"/>
        <v>1020</v>
      </c>
      <c r="AE51" s="172">
        <f t="shared" si="10"/>
        <v>2.20967118</v>
      </c>
      <c r="AF51" s="145"/>
      <c r="AG51" s="172">
        <f t="shared" si="11"/>
        <v>0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8.446666667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 t="str">
        <f t="shared" si="40"/>
        <v>-</v>
      </c>
      <c r="AE52" s="172" t="str">
        <f t="shared" si="10"/>
        <v>-</v>
      </c>
      <c r="AF52" s="145"/>
      <c r="AG52" s="172">
        <f t="shared" si="11"/>
        <v>0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8.946666667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 t="str">
        <f t="shared" si="40"/>
        <v>-</v>
      </c>
      <c r="AE53" s="172" t="str">
        <f t="shared" si="10"/>
        <v>-</v>
      </c>
      <c r="AF53" s="145"/>
      <c r="AG53" s="172">
        <f t="shared" si="11"/>
        <v>0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2.946666667</v>
      </c>
      <c r="R54" s="131"/>
      <c r="S54" s="131"/>
      <c r="T54" s="131"/>
      <c r="U54" s="241">
        <f t="shared" si="46"/>
        <v>12.39333333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 t="str">
        <f t="shared" si="40"/>
        <v/>
      </c>
      <c r="AE54" s="172" t="str">
        <f t="shared" si="10"/>
        <v>-</v>
      </c>
      <c r="AF54" s="145"/>
      <c r="AG54" s="172">
        <f t="shared" si="11"/>
        <v>0</v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21.05333333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30.75"/>
    <col customWidth="1" min="5" max="5" width="11.0"/>
    <col customWidth="1" min="8" max="8" width="5.25"/>
    <col customWidth="1" min="11" max="11" width="9.75"/>
    <col customWidth="1" min="26" max="26" width="17.13"/>
  </cols>
  <sheetData>
    <row r="1">
      <c r="A1" s="328">
        <v>45689.0</v>
      </c>
      <c r="B1" s="118" t="s">
        <v>3854</v>
      </c>
      <c r="C1" s="119"/>
      <c r="D1" s="120"/>
      <c r="E1" s="120"/>
      <c r="F1" s="121"/>
      <c r="G1" s="122"/>
      <c r="H1" s="122"/>
      <c r="I1" s="123">
        <v>46112.0</v>
      </c>
      <c r="J1" s="124"/>
      <c r="K1" s="125"/>
      <c r="L1" s="125"/>
      <c r="M1" s="126"/>
      <c r="N1" s="127"/>
      <c r="O1" s="126"/>
      <c r="P1" s="127"/>
      <c r="Q1" s="128">
        <f>R1</f>
        <v>0</v>
      </c>
      <c r="R1" s="129">
        <f>SUM(Q14+Q23+Q32+Q38+Q48+Q54+Q61)</f>
        <v>0</v>
      </c>
      <c r="S1" s="130" t="b">
        <f>IF(R1&gt;12,"Schedule Full")</f>
        <v>0</v>
      </c>
      <c r="T1" s="131"/>
      <c r="U1" s="132"/>
      <c r="V1" s="132"/>
      <c r="W1" s="132"/>
      <c r="X1" s="132"/>
      <c r="Y1" s="132"/>
      <c r="Z1" s="132"/>
      <c r="AA1" s="132"/>
      <c r="AB1" s="132"/>
      <c r="AC1" s="133"/>
      <c r="AD1" s="134">
        <f>AG1-1</f>
        <v>46111</v>
      </c>
      <c r="AE1" s="132"/>
      <c r="AF1" s="133"/>
      <c r="AG1" s="134">
        <f>I1</f>
        <v>46112</v>
      </c>
      <c r="AH1" s="135"/>
      <c r="AI1" s="136">
        <f>SUM(AD4,AG4)</f>
        <v>0</v>
      </c>
      <c r="AJ1" s="137" t="s">
        <v>3855</v>
      </c>
    </row>
    <row r="2">
      <c r="A2" s="138"/>
      <c r="B2" s="124"/>
      <c r="C2" s="139"/>
      <c r="D2" s="139"/>
      <c r="E2" s="139"/>
      <c r="F2" s="140"/>
      <c r="G2" s="141"/>
      <c r="H2" s="142"/>
      <c r="I2" s="124"/>
      <c r="J2" s="143"/>
      <c r="K2" s="144"/>
      <c r="L2" s="124"/>
      <c r="M2" s="126"/>
      <c r="N2" s="127"/>
      <c r="O2" s="126"/>
      <c r="P2" s="127"/>
      <c r="Q2" s="126"/>
      <c r="R2" s="131"/>
      <c r="S2" s="131"/>
      <c r="T2" s="131"/>
      <c r="U2" s="132"/>
      <c r="V2" s="132"/>
      <c r="W2" s="132"/>
      <c r="X2" s="132"/>
      <c r="Y2" s="132"/>
      <c r="Z2" s="132"/>
      <c r="AA2" s="132"/>
      <c r="AB2" s="132"/>
      <c r="AC2" s="145"/>
      <c r="AD2" s="146" t="s">
        <v>3856</v>
      </c>
      <c r="AE2" s="132"/>
      <c r="AF2" s="145"/>
      <c r="AG2" s="146" t="s">
        <v>3857</v>
      </c>
      <c r="AH2" s="132"/>
      <c r="AI2" s="132"/>
      <c r="AJ2" s="132"/>
    </row>
    <row r="3" ht="21.75" customHeight="1">
      <c r="A3" s="147" t="s">
        <v>3858</v>
      </c>
      <c r="B3" s="148" t="s">
        <v>3859</v>
      </c>
      <c r="C3" s="149"/>
      <c r="D3" s="150"/>
      <c r="E3" s="151"/>
      <c r="F3" s="152"/>
      <c r="G3" s="153"/>
      <c r="H3" s="153"/>
      <c r="I3" s="154"/>
      <c r="J3" s="155"/>
      <c r="K3" s="153"/>
      <c r="L3" s="156"/>
      <c r="M3" s="126"/>
      <c r="N3" s="127"/>
      <c r="O3" s="157"/>
      <c r="P3" s="157"/>
      <c r="Q3" s="157"/>
      <c r="R3" s="131"/>
      <c r="S3" s="131"/>
      <c r="T3" s="131"/>
      <c r="U3" s="132"/>
      <c r="V3" s="132"/>
      <c r="W3" s="132"/>
      <c r="X3" s="132"/>
      <c r="Y3" s="132"/>
      <c r="Z3" s="132"/>
      <c r="AA3" s="132"/>
      <c r="AB3" s="132"/>
      <c r="AC3" s="158"/>
      <c r="AD3" s="159">
        <f>AD4/4</f>
        <v>0</v>
      </c>
      <c r="AE3" s="160">
        <f>AE4/5</f>
        <v>0</v>
      </c>
      <c r="AF3" s="161"/>
      <c r="AG3" s="159">
        <f>AG4/4</f>
        <v>0</v>
      </c>
      <c r="AH3" s="160">
        <f>AH4/5</f>
        <v>0</v>
      </c>
      <c r="AI3" s="132"/>
      <c r="AJ3" s="132"/>
    </row>
    <row r="4" ht="39.0" customHeight="1">
      <c r="A4" s="162"/>
      <c r="B4" s="163" t="s">
        <v>7</v>
      </c>
      <c r="C4" s="163" t="s">
        <v>3860</v>
      </c>
      <c r="D4" s="163" t="s">
        <v>3861</v>
      </c>
      <c r="E4" s="163" t="s">
        <v>6</v>
      </c>
      <c r="F4" s="163" t="s">
        <v>16</v>
      </c>
      <c r="G4" s="163" t="s">
        <v>1852</v>
      </c>
      <c r="H4" s="163" t="s">
        <v>3862</v>
      </c>
      <c r="I4" s="163" t="s">
        <v>3863</v>
      </c>
      <c r="J4" s="163"/>
      <c r="K4" s="164" t="s">
        <v>3864</v>
      </c>
      <c r="L4" s="165" t="s">
        <v>19</v>
      </c>
      <c r="M4" s="166" t="s">
        <v>3865</v>
      </c>
      <c r="N4" s="166" t="s">
        <v>3866</v>
      </c>
      <c r="O4" s="167"/>
      <c r="P4" s="127"/>
      <c r="Q4" s="126"/>
      <c r="R4" s="131"/>
      <c r="S4" s="131"/>
      <c r="T4" s="131"/>
      <c r="U4" s="146" t="s">
        <v>3867</v>
      </c>
      <c r="V4" s="168" t="s">
        <v>3868</v>
      </c>
      <c r="W4" s="169" t="s">
        <v>3869</v>
      </c>
      <c r="X4" s="169" t="s">
        <v>3870</v>
      </c>
      <c r="Y4" s="169" t="s">
        <v>3871</v>
      </c>
      <c r="Z4" s="169" t="s">
        <v>3872</v>
      </c>
      <c r="AA4" s="169" t="s">
        <v>12</v>
      </c>
      <c r="AB4" s="146" t="s">
        <v>3873</v>
      </c>
      <c r="AC4" s="170" t="s">
        <v>3874</v>
      </c>
      <c r="AD4" s="171">
        <f t="shared" ref="AD4:AE4" si="1">SUM(AD7:AD63)</f>
        <v>0</v>
      </c>
      <c r="AE4" s="172">
        <f t="shared" si="1"/>
        <v>0</v>
      </c>
      <c r="AF4" s="135"/>
      <c r="AG4" s="171">
        <f t="shared" ref="AG4:AH4" si="2">SUM(AG7:AG63)</f>
        <v>0</v>
      </c>
      <c r="AH4" s="160">
        <f t="shared" si="2"/>
        <v>0</v>
      </c>
      <c r="AI4" s="132"/>
      <c r="AJ4" s="132"/>
    </row>
    <row r="5">
      <c r="A5" s="173"/>
      <c r="B5" s="15"/>
      <c r="C5" s="174"/>
      <c r="D5" s="15"/>
      <c r="E5" s="15"/>
      <c r="F5" s="15"/>
      <c r="G5" s="15"/>
      <c r="H5" s="15"/>
      <c r="I5" s="15"/>
      <c r="J5" s="15"/>
      <c r="K5" s="175"/>
      <c r="L5" s="176"/>
      <c r="O5" s="177"/>
      <c r="P5" s="127"/>
      <c r="Q5" s="126"/>
      <c r="R5" s="131"/>
      <c r="S5" s="131"/>
      <c r="T5" s="131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</row>
    <row r="6">
      <c r="A6" s="178"/>
      <c r="B6" s="179" t="s">
        <v>3875</v>
      </c>
      <c r="C6" s="19"/>
      <c r="D6" s="19"/>
      <c r="E6" s="19"/>
      <c r="F6" s="19"/>
      <c r="G6" s="180"/>
      <c r="H6" s="180"/>
      <c r="I6" s="181"/>
      <c r="J6" s="181"/>
      <c r="K6" s="182"/>
      <c r="L6" s="183"/>
      <c r="N6" s="19"/>
      <c r="O6" s="184" t="s">
        <v>3876</v>
      </c>
      <c r="P6" s="185" t="s">
        <v>3877</v>
      </c>
      <c r="Q6" s="186" t="s">
        <v>3878</v>
      </c>
      <c r="R6" s="131"/>
      <c r="S6" s="131"/>
      <c r="T6" s="131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>
      <c r="A7" s="187" t="s">
        <v>3879</v>
      </c>
      <c r="B7" s="188" t="str">
        <f>iferror(vlookup(C7,Source!$A$10:$O$1488,3,0),"-")</f>
        <v>-</v>
      </c>
      <c r="C7" s="189"/>
      <c r="D7" s="190"/>
      <c r="E7" s="191" t="str">
        <f>iferror(vlookup(C7,Source!$A$10:$O$1488,2,0),"-")</f>
        <v>-</v>
      </c>
      <c r="F7" s="191" t="str">
        <f>iferror(vlookup(C7,Source!$A$10:$O$1488,12,0),"-")</f>
        <v>-</v>
      </c>
      <c r="G7" s="192" t="str">
        <f t="shared" ref="G7:G12" si="3">IF(H7="B","BOX LABEL",+IF(AND(H7="I"),"IN HOUSE",+IF(AND(H7="S"),"SPECIAL",+IF(AND(H7="BP"),"BUG FREE",+IF(AND(H7="A"),"Pre Labeled","-")))))</f>
        <v>-</v>
      </c>
      <c r="H7" s="191" t="str">
        <f>iferror(vlookup(C7,Source!$A$10:$O$1488,11,0),"-")</f>
        <v>-</v>
      </c>
      <c r="I7" s="191" t="str">
        <f>iferror(vlookup(C7,Source!$A$10:$O$1488,7,0),"-")</f>
        <v>-</v>
      </c>
      <c r="J7" s="192" t="str">
        <f>IFERROR(_xlfn.FLOOR.MATH(VLOOKUP(C7, Conversion!$A$1:$G$1483,7,0)*D7*1.05,10),"-")</f>
        <v>-</v>
      </c>
      <c r="K7" s="191">
        <f t="shared" ref="K7:K12" si="4">if(G7="in house",D7*4,+if(G7="bottle label",D7*4,+if(or(G7="bottle"),G7*4,0)))</f>
        <v>0</v>
      </c>
      <c r="L7" s="191">
        <f t="shared" ref="L7:L12" si="5">if(G7="box label",D7,+IF(or(G7="in house"),D7,+if(or(G7="special"),D7,0)))</f>
        <v>0</v>
      </c>
      <c r="M7" s="191" t="str">
        <f>iferror(vlookup(C7,Source!$A$10:$O$1488,14,0),"-")</f>
        <v>-</v>
      </c>
      <c r="N7" s="191" t="str">
        <f>iferror(vlookup(C7,Source!$A$10:$O$1488,15,0),"-")</f>
        <v>-</v>
      </c>
      <c r="O7" s="193">
        <f>iferror(vlookup(C7,Source!$A$10:$O$1488,5,0),0)</f>
        <v>0</v>
      </c>
      <c r="P7" s="194" t="str">
        <f t="shared" ref="P7:P12" si="6">if(O7&gt;1,O7/7.67,"-")</f>
        <v>-</v>
      </c>
      <c r="Q7" s="195">
        <f t="shared" ref="Q7:Q12" si="7">if(O7&gt;0,D7/O7*7.67,0)</f>
        <v>0</v>
      </c>
      <c r="R7" s="131"/>
      <c r="S7" s="131"/>
      <c r="T7" s="131"/>
      <c r="U7" s="67">
        <f>IF(Q7=0,14,SUM(5)+SUM(Q7))</f>
        <v>14</v>
      </c>
      <c r="V7" s="197" t="str">
        <f>IFERROR(VLOOKUP(E7,WIP!$A$1:$S$1478,6,0),"-")</f>
        <v>-</v>
      </c>
      <c r="W7" s="197" t="str">
        <f>IFERROR(VLOOKUP(E7,WIP!$A$1:$M$1478,12,0),"-")</f>
        <v>-</v>
      </c>
      <c r="X7" s="197" t="str">
        <f>IFERROR(VLOOKUP(E7,WIP!$A$1:$M$1478,13,0),"-")</f>
        <v>-</v>
      </c>
      <c r="Y7" s="197" t="str">
        <f t="shared" ref="Y7:Y60" si="8">E7</f>
        <v>-</v>
      </c>
      <c r="Z7" s="197" t="str">
        <f>IFERROR(VLOOKUP(E7,WIP!$A$1:$K$1478,2,0),"-")</f>
        <v>-</v>
      </c>
      <c r="AA7" s="197" t="str">
        <f>IFERROR(VLOOKUP(C7,Pack!$A$5:$G$1997,3,FALSE),"-")</f>
        <v>-</v>
      </c>
      <c r="AB7" s="197" t="str">
        <f>IFERROR(VLOOKUP(E7,WIP!$A$1:$K$1478,11,0),"-")</f>
        <v>-</v>
      </c>
      <c r="AC7" s="198" t="str">
        <f>IFERROR(VLOOKUP(E7,WIP!$A$1:$K$1478,7,0),"-")</f>
        <v>-</v>
      </c>
      <c r="AD7" s="172">
        <f t="shared" ref="AD7:AD22" si="9">IF(U7&lt;13,J7,0)</f>
        <v>0</v>
      </c>
      <c r="AE7" s="172" t="str">
        <f t="shared" ref="AE7:AE61" si="10">IFERROR(AD7/AB7,"-")</f>
        <v>-</v>
      </c>
      <c r="AF7" s="145"/>
      <c r="AG7" s="172" t="str">
        <f t="shared" ref="AG7:AG60" si="11">IF(U7&gt;13,J7,0)</f>
        <v>-</v>
      </c>
      <c r="AH7" s="172">
        <f t="shared" ref="AH7:AH62" si="12">IFERROR(AG7/AB7,0)</f>
        <v>0</v>
      </c>
      <c r="AI7" s="132"/>
      <c r="AJ7" s="132"/>
    </row>
    <row r="8">
      <c r="A8" s="199" t="s">
        <v>58</v>
      </c>
      <c r="B8" s="188" t="str">
        <f>iferror(vlookup(C8,Source!$A$10:$O$1488,3,0),"-")</f>
        <v>-</v>
      </c>
      <c r="C8" s="200"/>
      <c r="D8" s="201"/>
      <c r="E8" s="191" t="str">
        <f>iferror(vlookup(C8,Source!$A$10:$O$1488,2,0),"-")</f>
        <v>-</v>
      </c>
      <c r="F8" s="191" t="str">
        <f>iferror(vlookup(C8,Source!$A$10:$O$1488,12,0),"-")</f>
        <v>-</v>
      </c>
      <c r="G8" s="192" t="str">
        <f t="shared" si="3"/>
        <v>-</v>
      </c>
      <c r="H8" s="191" t="str">
        <f>iferror(vlookup(C8,Source!$A$10:$O$1488,11,0),"-")</f>
        <v>-</v>
      </c>
      <c r="I8" s="191" t="str">
        <f>iferror(vlookup(C8,Source!$A$10:$O$1488,7,0),"-")</f>
        <v>-</v>
      </c>
      <c r="J8" s="192" t="str">
        <f>IFERROR(_xlfn.FLOOR.MATH(VLOOKUP(C8, Conversion!$A$1:$G$1483,7,0)*D8*1.05,10),"-")</f>
        <v>-</v>
      </c>
      <c r="K8" s="191">
        <f t="shared" si="4"/>
        <v>0</v>
      </c>
      <c r="L8" s="191">
        <f t="shared" si="5"/>
        <v>0</v>
      </c>
      <c r="M8" s="191" t="str">
        <f>iferror(vlookup(C8,Source!$A$10:$O$1488,14,0),"-")</f>
        <v>-</v>
      </c>
      <c r="N8" s="191" t="str">
        <f>iferror(vlookup(C8,Source!$A$10:$O$1488,15,0),"-")</f>
        <v>-</v>
      </c>
      <c r="O8" s="193">
        <f>iferror(vlookup(C8,Source!$A$10:$O$1488,5,0),0)</f>
        <v>0</v>
      </c>
      <c r="P8" s="194" t="str">
        <f t="shared" si="6"/>
        <v>-</v>
      </c>
      <c r="Q8" s="195">
        <f t="shared" si="7"/>
        <v>0</v>
      </c>
      <c r="R8" s="131"/>
      <c r="S8" s="131"/>
      <c r="T8" s="131"/>
      <c r="U8" s="67">
        <f t="shared" ref="U8:U13" si="13">SUM(0.5,Q8)+SUM(U7)</f>
        <v>14.5</v>
      </c>
      <c r="V8" s="197" t="str">
        <f>IFERROR(VLOOKUP(E8,WIP!$A$1:$S$1478,6,0),"-")</f>
        <v>-</v>
      </c>
      <c r="W8" s="197" t="str">
        <f>IFERROR(VLOOKUP(E8,WIP!$A$1:$M$1478,12,0),"-")</f>
        <v>-</v>
      </c>
      <c r="X8" s="197" t="str">
        <f>IFERROR(VLOOKUP(E8,WIP!$A$1:$M$1478,13,0),"-")</f>
        <v>-</v>
      </c>
      <c r="Y8" s="197" t="str">
        <f t="shared" si="8"/>
        <v>-</v>
      </c>
      <c r="Z8" s="197" t="str">
        <f>IFERROR(VLOOKUP(E8,WIP!$A$1:$K$1478,2,0),"-")</f>
        <v>-</v>
      </c>
      <c r="AA8" s="197" t="str">
        <f>IFERROR(VLOOKUP(C8,Pack!$A$5:$G$1997,3,FALSE),"-")</f>
        <v>-</v>
      </c>
      <c r="AB8" s="197" t="str">
        <f>IFERROR(VLOOKUP(E8,WIP!$A$1:$K$1478,11,0),"-")</f>
        <v>-</v>
      </c>
      <c r="AC8" s="198" t="str">
        <f>IFERROR(VLOOKUP(E8,WIP!$A$1:$K$1478,7,0),"-")</f>
        <v>-</v>
      </c>
      <c r="AD8" s="172">
        <f t="shared" si="9"/>
        <v>0</v>
      </c>
      <c r="AE8" s="172" t="str">
        <f t="shared" si="10"/>
        <v>-</v>
      </c>
      <c r="AF8" s="145"/>
      <c r="AG8" s="172" t="str">
        <f t="shared" si="11"/>
        <v>-</v>
      </c>
      <c r="AH8" s="172">
        <f t="shared" si="12"/>
        <v>0</v>
      </c>
      <c r="AI8" s="132"/>
      <c r="AJ8" s="132"/>
    </row>
    <row r="9">
      <c r="A9" s="199" t="s">
        <v>3880</v>
      </c>
      <c r="B9" s="188" t="str">
        <f>iferror(vlookup(C9,Source!$A$10:$O$1488,3,0),"-")</f>
        <v>-</v>
      </c>
      <c r="C9" s="202"/>
      <c r="D9" s="203"/>
      <c r="E9" s="191" t="str">
        <f>iferror(vlookup(C9,Source!$A$10:$O$1488,2,0),"-")</f>
        <v>-</v>
      </c>
      <c r="F9" s="191" t="str">
        <f>iferror(vlookup(C9,Source!$A$10:$O$1488,12,0),"-")</f>
        <v>-</v>
      </c>
      <c r="G9" s="192" t="str">
        <f t="shared" si="3"/>
        <v>-</v>
      </c>
      <c r="H9" s="191" t="str">
        <f>iferror(vlookup(C9,Source!$A$10:$O$1488,11,0),"-")</f>
        <v>-</v>
      </c>
      <c r="I9" s="191" t="str">
        <f>iferror(vlookup(C9,Source!$A$10:$O$1488,7,0),"-")</f>
        <v>-</v>
      </c>
      <c r="J9" s="192" t="str">
        <f>IFERROR(_xlfn.FLOOR.MATH(VLOOKUP(C9, Conversion!$A$1:$G$1483,7,0)*D9*1.05,10),"-")</f>
        <v>-</v>
      </c>
      <c r="K9" s="191">
        <f t="shared" si="4"/>
        <v>0</v>
      </c>
      <c r="L9" s="191">
        <f t="shared" si="5"/>
        <v>0</v>
      </c>
      <c r="M9" s="191" t="str">
        <f>iferror(vlookup(C9,Source!$A$10:$O$1488,14,0),"-")</f>
        <v>-</v>
      </c>
      <c r="N9" s="191" t="str">
        <f>iferror(vlookup(C9,Source!$A$10:$O$1488,15,0),"-")</f>
        <v>-</v>
      </c>
      <c r="O9" s="193">
        <f>iferror(vlookup(C9,Source!$A$10:$O$1488,5,0),0)</f>
        <v>0</v>
      </c>
      <c r="P9" s="194" t="str">
        <f t="shared" si="6"/>
        <v>-</v>
      </c>
      <c r="Q9" s="195">
        <f t="shared" si="7"/>
        <v>0</v>
      </c>
      <c r="R9" s="131"/>
      <c r="S9" s="131"/>
      <c r="T9" s="131"/>
      <c r="U9" s="67">
        <f t="shared" si="13"/>
        <v>15</v>
      </c>
      <c r="V9" s="197" t="str">
        <f>IFERROR(VLOOKUP(E9,WIP!$A$1:$S$1478,6,0),"-")</f>
        <v>-</v>
      </c>
      <c r="W9" s="197" t="str">
        <f>IFERROR(VLOOKUP(E9,WIP!$A$1:$M$1478,12,0),"-")</f>
        <v>-</v>
      </c>
      <c r="X9" s="197" t="str">
        <f>IFERROR(VLOOKUP(E9,WIP!$A$1:$M$1478,13,0),"-")</f>
        <v>-</v>
      </c>
      <c r="Y9" s="197" t="str">
        <f t="shared" si="8"/>
        <v>-</v>
      </c>
      <c r="Z9" s="197" t="str">
        <f>IFERROR(VLOOKUP(E9,WIP!$A$1:$K$1478,2,0),"-")</f>
        <v>-</v>
      </c>
      <c r="AA9" s="197" t="str">
        <f>IFERROR(VLOOKUP(C9,Pack!$A$5:$G$1997,3,FALSE),"-")</f>
        <v>-</v>
      </c>
      <c r="AB9" s="197" t="str">
        <f>IFERROR(VLOOKUP(E9,WIP!$A$1:$K$1478,11,0),"-")</f>
        <v>-</v>
      </c>
      <c r="AC9" s="198" t="str">
        <f>IFERROR(VLOOKUP(E9,WIP!$A$1:$K$1478,7,0),"-")</f>
        <v>-</v>
      </c>
      <c r="AD9" s="172">
        <f t="shared" si="9"/>
        <v>0</v>
      </c>
      <c r="AE9" s="172" t="str">
        <f t="shared" si="10"/>
        <v>-</v>
      </c>
      <c r="AF9" s="145"/>
      <c r="AG9" s="172" t="str">
        <f t="shared" si="11"/>
        <v>-</v>
      </c>
      <c r="AH9" s="172">
        <f t="shared" si="12"/>
        <v>0</v>
      </c>
      <c r="AI9" s="132"/>
      <c r="AJ9" s="132"/>
    </row>
    <row r="10">
      <c r="A10" s="199" t="s">
        <v>3881</v>
      </c>
      <c r="B10" s="188" t="str">
        <f>iferror(vlookup(C10,Source!$A$10:$O$1488,3,0),"-")</f>
        <v>-</v>
      </c>
      <c r="C10" s="204"/>
      <c r="D10" s="203"/>
      <c r="E10" s="191" t="str">
        <f>iferror(vlookup(C10,Source!$A$10:$O$1488,2,0),"-")</f>
        <v>-</v>
      </c>
      <c r="F10" s="191" t="str">
        <f>iferror(vlookup(C10,Source!$A$10:$O$1488,12,0),"-")</f>
        <v>-</v>
      </c>
      <c r="G10" s="192" t="str">
        <f t="shared" si="3"/>
        <v>-</v>
      </c>
      <c r="H10" s="191" t="str">
        <f>iferror(vlookup(C10,Source!$A$10:$O$1488,11,0),"-")</f>
        <v>-</v>
      </c>
      <c r="I10" s="191" t="str">
        <f>iferror(vlookup(C10,Source!$A$10:$O$1488,7,0),"-")</f>
        <v>-</v>
      </c>
      <c r="J10" s="192" t="str">
        <f>IFERROR(_xlfn.FLOOR.MATH(VLOOKUP(C10, Conversion!$A$1:$G$1483,7,0)*D10*1.05,10),"-")</f>
        <v>-</v>
      </c>
      <c r="K10" s="191">
        <f t="shared" si="4"/>
        <v>0</v>
      </c>
      <c r="L10" s="191">
        <f t="shared" si="5"/>
        <v>0</v>
      </c>
      <c r="M10" s="191" t="str">
        <f>iferror(vlookup(C10,Source!$A$10:$O$1488,14,0),"-")</f>
        <v>-</v>
      </c>
      <c r="N10" s="191" t="str">
        <f>iferror(vlookup(C10,Source!$A$10:$O$1488,15,0),"-")</f>
        <v>-</v>
      </c>
      <c r="O10" s="193">
        <f>iferror(vlookup(C10,Source!$A$10:$O$1488,5,0),0)</f>
        <v>0</v>
      </c>
      <c r="P10" s="194" t="str">
        <f t="shared" si="6"/>
        <v>-</v>
      </c>
      <c r="Q10" s="195">
        <f t="shared" si="7"/>
        <v>0</v>
      </c>
      <c r="R10" s="131"/>
      <c r="S10" s="131"/>
      <c r="T10" s="131"/>
      <c r="U10" s="67">
        <f t="shared" si="13"/>
        <v>15.5</v>
      </c>
      <c r="V10" s="197" t="str">
        <f>IFERROR(VLOOKUP(E10,WIP!$A$1:$S$1478,6,0),"-")</f>
        <v>-</v>
      </c>
      <c r="W10" s="197" t="str">
        <f>IFERROR(VLOOKUP(E10,WIP!$A$1:$M$1478,12,0),"-")</f>
        <v>-</v>
      </c>
      <c r="X10" s="197" t="str">
        <f>IFERROR(VLOOKUP(E10,WIP!$A$1:$M$1478,13,0),"-")</f>
        <v>-</v>
      </c>
      <c r="Y10" s="197" t="str">
        <f t="shared" si="8"/>
        <v>-</v>
      </c>
      <c r="Z10" s="197" t="str">
        <f>IFERROR(VLOOKUP(E10,WIP!$A$1:$K$1478,2,0),"-")</f>
        <v>-</v>
      </c>
      <c r="AA10" s="197" t="str">
        <f>IFERROR(VLOOKUP(C10,Pack!$A$5:$G$1997,3,FALSE),"-")</f>
        <v>-</v>
      </c>
      <c r="AB10" s="197" t="str">
        <f>IFERROR(VLOOKUP(E10,WIP!$A$1:$K$1478,11,0),"-")</f>
        <v>-</v>
      </c>
      <c r="AC10" s="198" t="str">
        <f>IFERROR(VLOOKUP(E10,WIP!$A$1:$K$1478,7,0),"-")</f>
        <v>-</v>
      </c>
      <c r="AD10" s="172">
        <f t="shared" si="9"/>
        <v>0</v>
      </c>
      <c r="AE10" s="172" t="str">
        <f t="shared" si="10"/>
        <v>-</v>
      </c>
      <c r="AF10" s="145"/>
      <c r="AG10" s="172" t="str">
        <f t="shared" si="11"/>
        <v>-</v>
      </c>
      <c r="AH10" s="172">
        <f t="shared" si="12"/>
        <v>0</v>
      </c>
      <c r="AI10" s="132"/>
      <c r="AJ10" s="132"/>
    </row>
    <row r="11">
      <c r="A11" s="199" t="s">
        <v>3882</v>
      </c>
      <c r="B11" s="188" t="str">
        <f>iferror(vlookup(C11,Source!$A$10:$O$1488,3,0),"-")</f>
        <v>-</v>
      </c>
      <c r="C11" s="204"/>
      <c r="D11" s="205"/>
      <c r="E11" s="191" t="str">
        <f>iferror(vlookup(C11,Source!$A$10:$O$1488,2,0),"-")</f>
        <v>-</v>
      </c>
      <c r="F11" s="191" t="str">
        <f>iferror(vlookup(C11,Source!$A$10:$O$1488,12,0),"-")</f>
        <v>-</v>
      </c>
      <c r="G11" s="192" t="str">
        <f t="shared" si="3"/>
        <v>-</v>
      </c>
      <c r="H11" s="191" t="str">
        <f>iferror(vlookup(C11,Source!$A$10:$O$1488,11,0),"-")</f>
        <v>-</v>
      </c>
      <c r="I11" s="191" t="str">
        <f>iferror(vlookup(C11,Source!$A$10:$O$1488,7,0),"-")</f>
        <v>-</v>
      </c>
      <c r="J11" s="192" t="str">
        <f>IFERROR(_xlfn.FLOOR.MATH(VLOOKUP(C11, Conversion!$A$1:$G$1483,7,0)*D11*1.05,10),"-")</f>
        <v>-</v>
      </c>
      <c r="K11" s="191">
        <f t="shared" si="4"/>
        <v>0</v>
      </c>
      <c r="L11" s="191">
        <f t="shared" si="5"/>
        <v>0</v>
      </c>
      <c r="M11" s="191" t="str">
        <f>iferror(vlookup(C11,Source!$A$10:$O$1488,14,0),"-")</f>
        <v>-</v>
      </c>
      <c r="N11" s="191" t="str">
        <f>iferror(vlookup(C11,Source!$A$10:$O$1488,15,0),"-")</f>
        <v>-</v>
      </c>
      <c r="O11" s="193">
        <f>iferror(vlookup(C11,Source!$A$10:$O$1488,5,0),0)</f>
        <v>0</v>
      </c>
      <c r="P11" s="194" t="str">
        <f t="shared" si="6"/>
        <v>-</v>
      </c>
      <c r="Q11" s="195">
        <f t="shared" si="7"/>
        <v>0</v>
      </c>
      <c r="R11" s="131"/>
      <c r="S11" s="131"/>
      <c r="T11" s="131"/>
      <c r="U11" s="67">
        <f t="shared" si="13"/>
        <v>16</v>
      </c>
      <c r="V11" s="197" t="str">
        <f>IFERROR(VLOOKUP(E11,WIP!$A$1:$S$1478,6,0),"-")</f>
        <v>-</v>
      </c>
      <c r="W11" s="197" t="str">
        <f>IFERROR(VLOOKUP(E11,WIP!$A$1:$M$1478,12,0),"-")</f>
        <v>-</v>
      </c>
      <c r="X11" s="197" t="str">
        <f>IFERROR(VLOOKUP(E11,WIP!$A$1:$M$1478,13,0),"-")</f>
        <v>-</v>
      </c>
      <c r="Y11" s="197" t="str">
        <f t="shared" si="8"/>
        <v>-</v>
      </c>
      <c r="Z11" s="197" t="str">
        <f>IFERROR(VLOOKUP(E11,WIP!$A$1:$K$1478,2,0),"-")</f>
        <v>-</v>
      </c>
      <c r="AA11" s="197" t="str">
        <f>IFERROR(VLOOKUP(C11,Pack!$A$5:$G$1997,3,FALSE),"-")</f>
        <v>-</v>
      </c>
      <c r="AB11" s="197" t="str">
        <f>IFERROR(VLOOKUP(E11,WIP!$A$1:$K$1478,11,0),"-")</f>
        <v>-</v>
      </c>
      <c r="AC11" s="198" t="str">
        <f>IFERROR(VLOOKUP(E11,WIP!$A$1:$K$1478,7,0),"-")</f>
        <v>-</v>
      </c>
      <c r="AD11" s="172">
        <f t="shared" si="9"/>
        <v>0</v>
      </c>
      <c r="AE11" s="172" t="str">
        <f t="shared" si="10"/>
        <v>-</v>
      </c>
      <c r="AF11" s="145"/>
      <c r="AG11" s="172" t="str">
        <f t="shared" si="11"/>
        <v>-</v>
      </c>
      <c r="AH11" s="172">
        <f t="shared" si="12"/>
        <v>0</v>
      </c>
      <c r="AI11" s="132"/>
      <c r="AJ11" s="132"/>
    </row>
    <row r="12">
      <c r="A12" s="199"/>
      <c r="B12" s="188"/>
      <c r="C12" s="206"/>
      <c r="D12" s="207"/>
      <c r="E12" s="191" t="str">
        <f>iferror(vlookup(C12,Source!$A$10:$O$1488,2,0),"-")</f>
        <v>-</v>
      </c>
      <c r="F12" s="191" t="str">
        <f>iferror(vlookup(C12,Source!$A$10:$O$1488,12,0),"-")</f>
        <v>-</v>
      </c>
      <c r="G12" s="192" t="str">
        <f t="shared" si="3"/>
        <v>-</v>
      </c>
      <c r="H12" s="191" t="str">
        <f>iferror(vlookup(C12,Source!$A$10:$O$1488,11,0),"-")</f>
        <v>-</v>
      </c>
      <c r="I12" s="191" t="str">
        <f>iferror(vlookup(C12,Source!$A$10:$O$1488,7,0),"-")</f>
        <v>-</v>
      </c>
      <c r="J12" s="192" t="str">
        <f>IFERROR(_xlfn.FLOOR.MATH(VLOOKUP(C12, Conversion!$A$1:$G$1483,7,0)*D12*1.05,10),"-")</f>
        <v>-</v>
      </c>
      <c r="K12" s="191">
        <f t="shared" si="4"/>
        <v>0</v>
      </c>
      <c r="L12" s="191">
        <f t="shared" si="5"/>
        <v>0</v>
      </c>
      <c r="M12" s="191" t="str">
        <f>iferror(vlookup(C12,Source!$A$10:$O$1488,14,0),"-")</f>
        <v>-</v>
      </c>
      <c r="N12" s="191" t="str">
        <f>iferror(vlookup(C12,Source!$A$10:$O$1488,15,0),"-")</f>
        <v>-</v>
      </c>
      <c r="O12" s="193">
        <f>iferror(vlookup(C12,Source!$A$10:$O$1488,5,0),0)</f>
        <v>0</v>
      </c>
      <c r="P12" s="194" t="str">
        <f t="shared" si="6"/>
        <v>-</v>
      </c>
      <c r="Q12" s="195">
        <f t="shared" si="7"/>
        <v>0</v>
      </c>
      <c r="R12" s="131"/>
      <c r="S12" s="131"/>
      <c r="T12" s="131"/>
      <c r="U12" s="67">
        <f t="shared" si="13"/>
        <v>16.5</v>
      </c>
      <c r="V12" s="197" t="str">
        <f>IFERROR(VLOOKUP(E12,WIP!$A$1:$S$1478,6,0),"-")</f>
        <v>-</v>
      </c>
      <c r="W12" s="197" t="str">
        <f>IFERROR(VLOOKUP(E12,WIP!$A$1:$M$1478,12,0),"-")</f>
        <v>-</v>
      </c>
      <c r="X12" s="197" t="str">
        <f>IFERROR(VLOOKUP(E12,WIP!$A$1:$M$1478,13,0),"-")</f>
        <v>-</v>
      </c>
      <c r="Y12" s="197" t="str">
        <f t="shared" si="8"/>
        <v>-</v>
      </c>
      <c r="Z12" s="197" t="str">
        <f>IFERROR(VLOOKUP(E12,WIP!$A$1:$K$1478,2,0),"-")</f>
        <v>-</v>
      </c>
      <c r="AA12" s="197" t="str">
        <f>IFERROR(VLOOKUP(C12,Pack!$A$5:$G$1997,3,FALSE),"-")</f>
        <v>-</v>
      </c>
      <c r="AB12" s="197" t="str">
        <f>IFERROR(VLOOKUP(E12,WIP!$A$1:$K$1478,11,0),"-")</f>
        <v>-</v>
      </c>
      <c r="AC12" s="198" t="str">
        <f>IFERROR(VLOOKUP(E12,WIP!$A$1:$K$1478,7,0),"-")</f>
        <v>-</v>
      </c>
      <c r="AD12" s="172">
        <f t="shared" si="9"/>
        <v>0</v>
      </c>
      <c r="AE12" s="172" t="str">
        <f t="shared" si="10"/>
        <v>-</v>
      </c>
      <c r="AF12" s="145"/>
      <c r="AG12" s="172" t="str">
        <f t="shared" si="11"/>
        <v>-</v>
      </c>
      <c r="AH12" s="172">
        <f t="shared" si="12"/>
        <v>0</v>
      </c>
      <c r="AI12" s="132"/>
      <c r="AJ12" s="132"/>
    </row>
    <row r="13">
      <c r="A13" s="199"/>
      <c r="B13" s="188"/>
      <c r="C13" s="208"/>
      <c r="D13" s="209"/>
      <c r="E13" s="191"/>
      <c r="F13" s="191"/>
      <c r="G13" s="192"/>
      <c r="H13" s="191"/>
      <c r="I13" s="191"/>
      <c r="J13" s="210"/>
      <c r="K13" s="191"/>
      <c r="L13" s="191"/>
      <c r="M13" s="191"/>
      <c r="N13" s="191"/>
      <c r="O13" s="193"/>
      <c r="P13" s="194"/>
      <c r="Q13" s="195"/>
      <c r="R13" s="131"/>
      <c r="S13" s="131"/>
      <c r="T13" s="131"/>
      <c r="U13" s="67">
        <f t="shared" si="13"/>
        <v>17</v>
      </c>
      <c r="V13" s="197" t="str">
        <f>IFERROR(VLOOKUP(E13,WIP!$A$1:$S$1478,6,0),"-")</f>
        <v>-</v>
      </c>
      <c r="W13" s="197" t="str">
        <f>IFERROR(VLOOKUP(E13,WIP!$A$1:$M$1478,12,0),"-")</f>
        <v>-</v>
      </c>
      <c r="X13" s="197" t="str">
        <f>IFERROR(VLOOKUP(E13,WIP!$A$1:$M$1478,13,0),"-")</f>
        <v>-</v>
      </c>
      <c r="Y13" s="197" t="str">
        <f t="shared" si="8"/>
        <v/>
      </c>
      <c r="Z13" s="197" t="str">
        <f>IFERROR(VLOOKUP(E13,WIP!$A$1:$K$1478,2,0),"-")</f>
        <v>-</v>
      </c>
      <c r="AA13" s="197" t="str">
        <f>IFERROR(VLOOKUP(C13,Pack!$A$5:$G$1997,3,FALSE),"-")</f>
        <v>-</v>
      </c>
      <c r="AB13" s="197" t="str">
        <f>IFERROR(VLOOKUP(E13,WIP!$A$1:$K$1478,11,0),"-")</f>
        <v>-</v>
      </c>
      <c r="AC13" s="198" t="str">
        <f>IFERROR(VLOOKUP(E13,WIP!$A$1:$K$1478,7,0),"-")</f>
        <v>-</v>
      </c>
      <c r="AD13" s="172">
        <f t="shared" si="9"/>
        <v>0</v>
      </c>
      <c r="AE13" s="172" t="str">
        <f t="shared" si="10"/>
        <v>-</v>
      </c>
      <c r="AF13" s="145"/>
      <c r="AG13" s="172" t="str">
        <f t="shared" si="11"/>
        <v/>
      </c>
      <c r="AH13" s="172">
        <f t="shared" si="12"/>
        <v>0</v>
      </c>
      <c r="AI13" s="132"/>
      <c r="AJ13" s="132"/>
    </row>
    <row r="14">
      <c r="A14" s="211"/>
      <c r="B14" s="149"/>
      <c r="C14" s="150"/>
      <c r="D14" s="212"/>
      <c r="E14" s="213"/>
      <c r="F14" s="214"/>
      <c r="G14" s="214"/>
      <c r="H14" s="214"/>
      <c r="I14" s="214"/>
      <c r="J14" s="215"/>
      <c r="K14" s="213"/>
      <c r="L14" s="213"/>
      <c r="M14" s="216"/>
      <c r="N14" s="216"/>
      <c r="O14" s="217" t="s">
        <v>3883</v>
      </c>
      <c r="P14" s="149"/>
      <c r="Q14" s="218">
        <f>SUM(Q7:Q12)</f>
        <v>0</v>
      </c>
      <c r="R14" s="131"/>
      <c r="S14" s="131"/>
      <c r="T14" s="131"/>
      <c r="U14" s="132"/>
      <c r="V14" s="197" t="str">
        <f>IFERROR(VLOOKUP(E14,WIP!$A$1:$S$1478,6,0),"-")</f>
        <v>-</v>
      </c>
      <c r="W14" s="197" t="str">
        <f>IFERROR(VLOOKUP(E14,WIP!$A$1:$M$1478,12,0),"-")</f>
        <v>-</v>
      </c>
      <c r="X14" s="197" t="str">
        <f>IFERROR(VLOOKUP(E14,WIP!$A$1:$M$1478,13,0),"-")</f>
        <v>-</v>
      </c>
      <c r="Y14" s="197" t="str">
        <f t="shared" si="8"/>
        <v/>
      </c>
      <c r="Z14" s="197" t="str">
        <f>IFERROR(VLOOKUP(E14,WIP!$A$1:$K$1478,2,0),"-")</f>
        <v>-</v>
      </c>
      <c r="AA14" s="197" t="str">
        <f>IFERROR(VLOOKUP(C14,Pack!$A$5:$G$1997,3,FALSE),"-")</f>
        <v>-</v>
      </c>
      <c r="AB14" s="197" t="str">
        <f>IFERROR(VLOOKUP(E14,WIP!$A$1:$K$1478,11,0),"-")</f>
        <v>-</v>
      </c>
      <c r="AC14" s="198" t="str">
        <f>IFERROR(VLOOKUP(E14,WIP!$A$1:$K$1478,7,0),"-")</f>
        <v>-</v>
      </c>
      <c r="AD14" s="172" t="str">
        <f t="shared" si="9"/>
        <v/>
      </c>
      <c r="AE14" s="172" t="str">
        <f t="shared" si="10"/>
        <v>-</v>
      </c>
      <c r="AF14" s="145"/>
      <c r="AG14" s="172">
        <f t="shared" si="11"/>
        <v>0</v>
      </c>
      <c r="AH14" s="172">
        <f t="shared" si="12"/>
        <v>0</v>
      </c>
      <c r="AI14" s="132"/>
      <c r="AJ14" s="132"/>
    </row>
    <row r="15">
      <c r="A15" s="211"/>
      <c r="B15" s="149"/>
      <c r="C15" s="150"/>
      <c r="D15" s="219"/>
      <c r="E15" s="220"/>
      <c r="F15" s="221"/>
      <c r="G15" s="221"/>
      <c r="H15" s="221"/>
      <c r="I15" s="221"/>
      <c r="J15" s="222"/>
      <c r="K15" s="220"/>
      <c r="L15" s="223"/>
      <c r="M15" s="224"/>
      <c r="N15" s="224"/>
      <c r="O15" s="225" t="s">
        <v>3884</v>
      </c>
      <c r="P15" s="149"/>
      <c r="Q15" s="226">
        <f>24-Q14</f>
        <v>24</v>
      </c>
      <c r="R15" s="131"/>
      <c r="S15" s="131"/>
      <c r="T15" s="131"/>
      <c r="U15" s="132"/>
      <c r="V15" s="197" t="str">
        <f>IFERROR(VLOOKUP(E15,WIP!$A$1:$S$1478,6,0),"-")</f>
        <v>-</v>
      </c>
      <c r="W15" s="197" t="str">
        <f>IFERROR(VLOOKUP(E15,WIP!$A$1:$M$1478,12,0),"-")</f>
        <v>-</v>
      </c>
      <c r="X15" s="197" t="str">
        <f>IFERROR(VLOOKUP(E15,WIP!$A$1:$M$1478,13,0),"-")</f>
        <v>-</v>
      </c>
      <c r="Y15" s="197" t="str">
        <f t="shared" si="8"/>
        <v/>
      </c>
      <c r="Z15" s="197" t="str">
        <f>IFERROR(VLOOKUP(E15,WIP!$A$1:$K$1478,2,0),"-")</f>
        <v>-</v>
      </c>
      <c r="AA15" s="197" t="str">
        <f>IFERROR(VLOOKUP(C15,Pack!$A$5:$G$1997,3,FALSE),"-")</f>
        <v>-</v>
      </c>
      <c r="AB15" s="197" t="str">
        <f>IFERROR(VLOOKUP(E15,WIP!$A$1:$K$1478,11,0),"-")</f>
        <v>-</v>
      </c>
      <c r="AC15" s="198" t="str">
        <f>IFERROR(VLOOKUP(E15,WIP!$A$1:$K$1478,7,0),"-")</f>
        <v>-</v>
      </c>
      <c r="AD15" s="172" t="str">
        <f t="shared" si="9"/>
        <v/>
      </c>
      <c r="AE15" s="172" t="str">
        <f t="shared" si="10"/>
        <v>-</v>
      </c>
      <c r="AF15" s="145"/>
      <c r="AG15" s="172">
        <f t="shared" si="11"/>
        <v>0</v>
      </c>
      <c r="AH15" s="172">
        <f t="shared" si="12"/>
        <v>0</v>
      </c>
      <c r="AI15" s="132"/>
      <c r="AJ15" s="132"/>
    </row>
    <row r="16">
      <c r="A16" s="178"/>
      <c r="B16" s="179" t="s">
        <v>3885</v>
      </c>
      <c r="C16" s="19"/>
      <c r="D16" s="19"/>
      <c r="E16" s="19"/>
      <c r="F16" s="19"/>
      <c r="G16" s="180"/>
      <c r="H16" s="227"/>
      <c r="I16" s="181"/>
      <c r="J16" s="181"/>
      <c r="K16" s="182"/>
      <c r="L16" s="228"/>
      <c r="M16" s="229"/>
      <c r="N16" s="229"/>
      <c r="O16" s="230"/>
      <c r="P16" s="231"/>
      <c r="Q16" s="232"/>
      <c r="R16" s="131"/>
      <c r="S16" s="131"/>
      <c r="T16" s="131"/>
      <c r="U16" s="132"/>
      <c r="V16" s="197" t="str">
        <f>IFERROR(VLOOKUP(E16,WIP!$A$1:$S$1478,6,0),"-")</f>
        <v>-</v>
      </c>
      <c r="W16" s="197" t="str">
        <f>IFERROR(VLOOKUP(E16,WIP!$A$1:$M$1478,12,0),"-")</f>
        <v>-</v>
      </c>
      <c r="X16" s="197" t="str">
        <f>IFERROR(VLOOKUP(E16,WIP!$A$1:$M$1478,13,0),"-")</f>
        <v>-</v>
      </c>
      <c r="Y16" s="197" t="str">
        <f t="shared" si="8"/>
        <v/>
      </c>
      <c r="Z16" s="197" t="str">
        <f>IFERROR(VLOOKUP(E16,WIP!$A$1:$K$1478,2,0),"-")</f>
        <v>-</v>
      </c>
      <c r="AA16" s="197" t="str">
        <f>IFERROR(VLOOKUP(C16,Pack!$A$5:$G$1997,3,FALSE),"-")</f>
        <v>-</v>
      </c>
      <c r="AB16" s="197" t="str">
        <f>IFERROR(VLOOKUP(E16,WIP!$A$1:$K$1478,11,0),"-")</f>
        <v>-</v>
      </c>
      <c r="AC16" s="198" t="str">
        <f>IFERROR(VLOOKUP(E16,WIP!$A$1:$K$1478,7,0),"-")</f>
        <v>-</v>
      </c>
      <c r="AD16" s="172" t="str">
        <f t="shared" si="9"/>
        <v/>
      </c>
      <c r="AE16" s="172" t="str">
        <f t="shared" si="10"/>
        <v>-</v>
      </c>
      <c r="AF16" s="145"/>
      <c r="AG16" s="172">
        <f t="shared" si="11"/>
        <v>0</v>
      </c>
      <c r="AH16" s="172">
        <f t="shared" si="12"/>
        <v>0</v>
      </c>
      <c r="AI16" s="132"/>
      <c r="AJ16" s="132"/>
    </row>
    <row r="17">
      <c r="A17" s="187" t="s">
        <v>3879</v>
      </c>
      <c r="B17" s="188" t="str">
        <f>iferror(vlookup(C17,Source!$A$10:$O$1488,3,0),"-")</f>
        <v>-</v>
      </c>
      <c r="C17" s="233"/>
      <c r="D17" s="234"/>
      <c r="E17" s="235" t="str">
        <f>iferror(vlookup(C17,Source!$A$10:$O$1488,2,0),"-")</f>
        <v>-</v>
      </c>
      <c r="F17" s="235" t="str">
        <f>iferror(vlookup(C17,Source!$A$10:$O$1488,12,0),"-")</f>
        <v>-</v>
      </c>
      <c r="G17" s="236" t="str">
        <f t="shared" ref="G17:G21" si="14">IF(H17="B","BOX LABEL",+IF(AND(H17="I"),"IN HOUSE",+IF(AND(H17="S"),"SPECIAL",+IF(AND(H17="BP"),"BUG FREE",+IF(AND(H17="A"),"Pre Labeled","-")))))</f>
        <v>-</v>
      </c>
      <c r="H17" s="237" t="str">
        <f>iferror(vlookup(C17,Source!$A$10:$O$1488,11,0),"-")</f>
        <v>-</v>
      </c>
      <c r="I17" s="237" t="str">
        <f>iferror(vlookup(C17,Source!$A$10:$O$1488,7,0),"-")</f>
        <v>-</v>
      </c>
      <c r="J17" s="192" t="str">
        <f>IFERROR(_xlfn.FLOOR.MATH(VLOOKUP(C17, Conversion!$A$1:$G$1483,7,0)*D17*1.05,10),"-")</f>
        <v>-</v>
      </c>
      <c r="K17" s="237">
        <f t="shared" ref="K17:K21" si="15">if(G17="in house",D17*4,+if(G17="bottle label",D17*4,+if(or(G17="bottle"),G17*4,0)))</f>
        <v>0</v>
      </c>
      <c r="L17" s="238">
        <f t="shared" ref="L17:L21" si="16">if(G17="box label",D17,+IF(or(G17="in house"),D17,+if(or(G17="special"),D17,0)))</f>
        <v>0</v>
      </c>
      <c r="M17" s="237" t="str">
        <f>iferror(vlookup(C17,Source!$A$10:$O$1488,14,0),"-")</f>
        <v>-</v>
      </c>
      <c r="N17" s="239" t="str">
        <f>iferror(vlookup(C17,Source!$A$10:$O$1488,15,0),"-")</f>
        <v>-</v>
      </c>
      <c r="O17" s="193">
        <f>iferror(vlookup(C17,Source!$A$10:$O$1488,5,0),0)</f>
        <v>0</v>
      </c>
      <c r="P17" s="194" t="str">
        <f t="shared" ref="P17:P21" si="17">if(O17&gt;1,O17/6.5,"-")</f>
        <v>-</v>
      </c>
      <c r="Q17" s="240">
        <f t="shared" ref="Q17:Q21" si="18">if(O17&gt;0,D17/O17*6.5,0)</f>
        <v>0</v>
      </c>
      <c r="R17" s="131"/>
      <c r="S17" s="131"/>
      <c r="T17" s="131"/>
      <c r="U17" s="241">
        <f>IF(Q17=0,14,SUM(5)+SUM(Q17))</f>
        <v>14</v>
      </c>
      <c r="V17" s="197" t="str">
        <f>IFERROR(VLOOKUP(E17,WIP!$A$1:$S$1478,6,0),"-")</f>
        <v>-</v>
      </c>
      <c r="W17" s="197" t="str">
        <f>IFERROR(VLOOKUP(E17,WIP!$A$1:$M$1478,12,0),"-")</f>
        <v>-</v>
      </c>
      <c r="X17" s="197" t="str">
        <f>IFERROR(VLOOKUP(E17,WIP!$A$1:$M$1478,13,0),"-")</f>
        <v>-</v>
      </c>
      <c r="Y17" s="197" t="str">
        <f t="shared" si="8"/>
        <v>-</v>
      </c>
      <c r="Z17" s="197" t="str">
        <f>IFERROR(VLOOKUP(E17,WIP!$A$1:$K$1478,2,0),"-")</f>
        <v>-</v>
      </c>
      <c r="AA17" s="197" t="str">
        <f>IFERROR(VLOOKUP(C17,Pack!$A$5:$G$1997,3,FALSE),"-")</f>
        <v>-</v>
      </c>
      <c r="AB17" s="197" t="str">
        <f>IFERROR(VLOOKUP(E17,WIP!$A$1:$K$1478,11,0),"-")</f>
        <v>-</v>
      </c>
      <c r="AC17" s="198" t="str">
        <f>IFERROR(VLOOKUP(E17,WIP!$A$1:$K$1478,7,0),"-")</f>
        <v>-</v>
      </c>
      <c r="AD17" s="172">
        <f t="shared" si="9"/>
        <v>0</v>
      </c>
      <c r="AE17" s="172" t="str">
        <f t="shared" si="10"/>
        <v>-</v>
      </c>
      <c r="AF17" s="145"/>
      <c r="AG17" s="172" t="str">
        <f t="shared" si="11"/>
        <v>-</v>
      </c>
      <c r="AH17" s="172">
        <f t="shared" si="12"/>
        <v>0</v>
      </c>
      <c r="AI17" s="132"/>
      <c r="AJ17" s="132"/>
    </row>
    <row r="18">
      <c r="A18" s="199" t="s">
        <v>58</v>
      </c>
      <c r="B18" s="188" t="str">
        <f>iferror(vlookup(C18,Source!$A$10:$O$1488,3,0),"-")</f>
        <v>-</v>
      </c>
      <c r="C18" s="192"/>
      <c r="D18" s="234"/>
      <c r="E18" s="242" t="str">
        <f>iferror(vlookup(C18,Source!$A$10:$O$1488,2,0),"-")</f>
        <v>-</v>
      </c>
      <c r="F18" s="242" t="str">
        <f>iferror(vlookup(C18,Source!$A$10:$O$1488,12,0),"-")</f>
        <v>-</v>
      </c>
      <c r="G18" s="192" t="str">
        <f t="shared" si="14"/>
        <v>-</v>
      </c>
      <c r="H18" s="191" t="str">
        <f>iferror(vlookup(C18,Source!$A$10:$O$1488,11,0),"-")</f>
        <v>-</v>
      </c>
      <c r="I18" s="191" t="str">
        <f>iferror(vlookup(C18,Source!$A$10:$O$1488,7,0),"-")</f>
        <v>-</v>
      </c>
      <c r="J18" s="192" t="str">
        <f>IFERROR(_xlfn.FLOOR.MATH(VLOOKUP(C18, Conversion!$A$1:$G$1483,7,0)*D18*1.05,10),"-")</f>
        <v>-</v>
      </c>
      <c r="K18" s="191">
        <f t="shared" si="15"/>
        <v>0</v>
      </c>
      <c r="L18" s="191">
        <f t="shared" si="16"/>
        <v>0</v>
      </c>
      <c r="M18" s="191" t="str">
        <f>iferror(vlookup(C18,Source!$A$10:$O$1488,14,0),"-")</f>
        <v>-</v>
      </c>
      <c r="N18" s="191" t="str">
        <f>iferror(vlookup(C18,Source!$A$10:$O$1488,15,0),"-")</f>
        <v>-</v>
      </c>
      <c r="O18" s="193">
        <f>iferror(vlookup(C18,Source!$A$10:$O$1488,5,0),0)</f>
        <v>0</v>
      </c>
      <c r="P18" s="194" t="str">
        <f t="shared" si="17"/>
        <v>-</v>
      </c>
      <c r="Q18" s="195">
        <f t="shared" si="18"/>
        <v>0</v>
      </c>
      <c r="R18" s="131"/>
      <c r="S18" s="131"/>
      <c r="T18" s="131"/>
      <c r="U18" s="241">
        <f t="shared" ref="U18:U23" si="19">SUM(0.5,Q18)+SUM(U17)</f>
        <v>14.5</v>
      </c>
      <c r="V18" s="197" t="str">
        <f>IFERROR(VLOOKUP(E18,WIP!$A$1:$S$1478,6,0),"-")</f>
        <v>-</v>
      </c>
      <c r="W18" s="197" t="str">
        <f>IFERROR(VLOOKUP(E18,WIP!$A$1:$M$1478,12,0),"-")</f>
        <v>-</v>
      </c>
      <c r="X18" s="197" t="str">
        <f>IFERROR(VLOOKUP(E18,WIP!$A$1:$M$1478,13,0),"-")</f>
        <v>-</v>
      </c>
      <c r="Y18" s="197" t="str">
        <f t="shared" si="8"/>
        <v>-</v>
      </c>
      <c r="Z18" s="197" t="str">
        <f>IFERROR(VLOOKUP(E18,WIP!$A$1:$K$1478,2,0),"-")</f>
        <v>-</v>
      </c>
      <c r="AA18" s="197" t="str">
        <f>IFERROR(VLOOKUP(C18,Pack!$A$5:$G$1997,3,FALSE),"-")</f>
        <v>-</v>
      </c>
      <c r="AB18" s="197" t="str">
        <f>IFERROR(VLOOKUP(E18,WIP!$A$1:$K$1478,11,0),"-")</f>
        <v>-</v>
      </c>
      <c r="AC18" s="198" t="str">
        <f>IFERROR(VLOOKUP(E18,WIP!$A$1:$K$1478,7,0),"-")</f>
        <v>-</v>
      </c>
      <c r="AD18" s="172">
        <f t="shared" si="9"/>
        <v>0</v>
      </c>
      <c r="AE18" s="172" t="str">
        <f t="shared" si="10"/>
        <v>-</v>
      </c>
      <c r="AF18" s="145"/>
      <c r="AG18" s="172" t="str">
        <f t="shared" si="11"/>
        <v>-</v>
      </c>
      <c r="AH18" s="172">
        <f t="shared" si="12"/>
        <v>0</v>
      </c>
      <c r="AI18" s="132"/>
      <c r="AJ18" s="132"/>
    </row>
    <row r="19">
      <c r="A19" s="199" t="s">
        <v>3880</v>
      </c>
      <c r="B19" s="188" t="str">
        <f>iferror(vlookup(C19,Source!$A$10:$O$1488,3,0),"-")</f>
        <v>-</v>
      </c>
      <c r="C19" s="204"/>
      <c r="D19" s="244"/>
      <c r="E19" s="242" t="str">
        <f>iferror(vlookup(C19,Source!$A$10:$O$1488,2,0),"-")</f>
        <v>-</v>
      </c>
      <c r="F19" s="242" t="str">
        <f>iferror(vlookup(C19,Source!$A$10:$O$1488,12,0),"-")</f>
        <v>-</v>
      </c>
      <c r="G19" s="192" t="str">
        <f t="shared" si="14"/>
        <v>-</v>
      </c>
      <c r="H19" s="191" t="str">
        <f>iferror(vlookup(C19,Source!$A$10:$O$1488,11,0),"-")</f>
        <v>-</v>
      </c>
      <c r="I19" s="191" t="str">
        <f>iferror(vlookup(C19,Source!$A$10:$O$1488,7,0),"-")</f>
        <v>-</v>
      </c>
      <c r="J19" s="192" t="str">
        <f>IFERROR(_xlfn.FLOOR.MATH(VLOOKUP(C19, Conversion!$A$1:$G$1483,7,0)*D19*1.05,10),"-")</f>
        <v>-</v>
      </c>
      <c r="K19" s="191">
        <f t="shared" si="15"/>
        <v>0</v>
      </c>
      <c r="L19" s="191">
        <f t="shared" si="16"/>
        <v>0</v>
      </c>
      <c r="M19" s="191" t="str">
        <f>iferror(vlookup(C19,Source!$A$10:$O$1488,14,0),"-")</f>
        <v>-</v>
      </c>
      <c r="N19" s="191" t="str">
        <f>iferror(vlookup(C19,Source!$A$10:$O$1488,15,0),"-")</f>
        <v>-</v>
      </c>
      <c r="O19" s="193">
        <f>iferror(vlookup(C19,Source!$A$10:$O$1488,5,0),0)</f>
        <v>0</v>
      </c>
      <c r="P19" s="194" t="str">
        <f t="shared" si="17"/>
        <v>-</v>
      </c>
      <c r="Q19" s="195">
        <f t="shared" si="18"/>
        <v>0</v>
      </c>
      <c r="R19" s="131"/>
      <c r="S19" s="131"/>
      <c r="T19" s="131"/>
      <c r="U19" s="241">
        <f t="shared" si="19"/>
        <v>15</v>
      </c>
      <c r="V19" s="197" t="str">
        <f>IFERROR(VLOOKUP(E19,WIP!$A$1:$S$1478,6,0),"-")</f>
        <v>-</v>
      </c>
      <c r="W19" s="197" t="str">
        <f>IFERROR(VLOOKUP(E19,WIP!$A$1:$M$1478,12,0),"-")</f>
        <v>-</v>
      </c>
      <c r="X19" s="197" t="str">
        <f>IFERROR(VLOOKUP(E19,WIP!$A$1:$M$1478,13,0),"-")</f>
        <v>-</v>
      </c>
      <c r="Y19" s="197" t="str">
        <f t="shared" si="8"/>
        <v>-</v>
      </c>
      <c r="Z19" s="197" t="str">
        <f>IFERROR(VLOOKUP(E19,WIP!$A$1:$K$1478,2,0),"-")</f>
        <v>-</v>
      </c>
      <c r="AA19" s="197" t="str">
        <f>IFERROR(VLOOKUP(C19,Pack!$A$5:$G$1997,3,FALSE),"-")</f>
        <v>-</v>
      </c>
      <c r="AB19" s="197" t="str">
        <f>IFERROR(VLOOKUP(E19,WIP!$A$1:$K$1478,11,0),"-")</f>
        <v>-</v>
      </c>
      <c r="AC19" s="198" t="str">
        <f>IFERROR(VLOOKUP(E19,WIP!$A$1:$K$1478,7,0),"-")</f>
        <v>-</v>
      </c>
      <c r="AD19" s="172">
        <f t="shared" si="9"/>
        <v>0</v>
      </c>
      <c r="AE19" s="172" t="str">
        <f t="shared" si="10"/>
        <v>-</v>
      </c>
      <c r="AF19" s="145"/>
      <c r="AG19" s="172" t="str">
        <f t="shared" si="11"/>
        <v>-</v>
      </c>
      <c r="AH19" s="172">
        <f t="shared" si="12"/>
        <v>0</v>
      </c>
      <c r="AI19" s="132"/>
      <c r="AJ19" s="132"/>
    </row>
    <row r="20">
      <c r="A20" s="199" t="s">
        <v>3881</v>
      </c>
      <c r="B20" s="188" t="str">
        <f>iferror(vlookup(C20,Source!$A$10:$O$1488,3,0),"-")</f>
        <v>-</v>
      </c>
      <c r="C20" s="189"/>
      <c r="D20" s="245"/>
      <c r="E20" s="242" t="str">
        <f>iferror(vlookup(C20,Source!$A$10:$O$1488,2,0),"-")</f>
        <v>-</v>
      </c>
      <c r="F20" s="242" t="str">
        <f>iferror(vlookup(C20,Source!$A$10:$O$1488,12,0),"-")</f>
        <v>-</v>
      </c>
      <c r="G20" s="192" t="str">
        <f t="shared" si="14"/>
        <v>-</v>
      </c>
      <c r="H20" s="191" t="str">
        <f>iferror(vlookup(C20,Source!$A$10:$O$1488,11,0),"-")</f>
        <v>-</v>
      </c>
      <c r="I20" s="191" t="str">
        <f>iferror(vlookup(C20,Source!$A$10:$O$1488,7,0),"-")</f>
        <v>-</v>
      </c>
      <c r="J20" s="192" t="str">
        <f>IFERROR(_xlfn.FLOOR.MATH(VLOOKUP(C20, Conversion!$A$1:$G$1483,7,0)*D20*1.05,10),"-")</f>
        <v>-</v>
      </c>
      <c r="K20" s="191">
        <f t="shared" si="15"/>
        <v>0</v>
      </c>
      <c r="L20" s="191">
        <f t="shared" si="16"/>
        <v>0</v>
      </c>
      <c r="M20" s="191" t="str">
        <f>iferror(vlookup(C20,Source!$A$10:$O$1488,14,0),"-")</f>
        <v>-</v>
      </c>
      <c r="N20" s="191" t="str">
        <f>iferror(vlookup(C20,Source!$A$10:$O$1488,15,0),"-")</f>
        <v>-</v>
      </c>
      <c r="O20" s="193">
        <f>iferror(vlookup(C20,Source!$A$10:$O$1488,5,0),0)</f>
        <v>0</v>
      </c>
      <c r="P20" s="194" t="str">
        <f t="shared" si="17"/>
        <v>-</v>
      </c>
      <c r="Q20" s="195">
        <f t="shared" si="18"/>
        <v>0</v>
      </c>
      <c r="R20" s="131"/>
      <c r="S20" s="131"/>
      <c r="T20" s="131"/>
      <c r="U20" s="241">
        <f t="shared" si="19"/>
        <v>15.5</v>
      </c>
      <c r="V20" s="197" t="str">
        <f>IFERROR(VLOOKUP(E20,WIP!$A$1:$S$1478,6,0),"-")</f>
        <v>-</v>
      </c>
      <c r="W20" s="197" t="str">
        <f>IFERROR(VLOOKUP(E20,WIP!$A$1:$M$1478,12,0),"-")</f>
        <v>-</v>
      </c>
      <c r="X20" s="197" t="str">
        <f>IFERROR(VLOOKUP(E20,WIP!$A$1:$M$1478,13,0),"-")</f>
        <v>-</v>
      </c>
      <c r="Y20" s="197" t="str">
        <f t="shared" si="8"/>
        <v>-</v>
      </c>
      <c r="Z20" s="197" t="str">
        <f>IFERROR(VLOOKUP(E20,WIP!$A$1:$K$1478,2,0),"-")</f>
        <v>-</v>
      </c>
      <c r="AA20" s="197" t="str">
        <f>IFERROR(VLOOKUP(C20,Pack!$A$5:$G$1997,3,FALSE),"-")</f>
        <v>-</v>
      </c>
      <c r="AB20" s="197" t="str">
        <f>IFERROR(VLOOKUP(E20,WIP!$A$1:$K$1478,11,0),"-")</f>
        <v>-</v>
      </c>
      <c r="AC20" s="198" t="str">
        <f>IFERROR(VLOOKUP(E20,WIP!$A$1:$K$1478,7,0),"-")</f>
        <v>-</v>
      </c>
      <c r="AD20" s="172">
        <f t="shared" si="9"/>
        <v>0</v>
      </c>
      <c r="AE20" s="172" t="str">
        <f t="shared" si="10"/>
        <v>-</v>
      </c>
      <c r="AF20" s="145"/>
      <c r="AG20" s="172" t="str">
        <f t="shared" si="11"/>
        <v>-</v>
      </c>
      <c r="AH20" s="172">
        <f t="shared" si="12"/>
        <v>0</v>
      </c>
      <c r="AI20" s="132"/>
      <c r="AJ20" s="132"/>
    </row>
    <row r="21">
      <c r="A21" s="199" t="s">
        <v>3882</v>
      </c>
      <c r="B21" s="188" t="str">
        <f>iferror(vlookup(C21,Source!$A$10:$O$1488,3,0),"-")</f>
        <v>-</v>
      </c>
      <c r="C21" s="246"/>
      <c r="D21" s="201"/>
      <c r="E21" s="242" t="str">
        <f>iferror(vlookup(C21,Source!$A$10:$O$1488,2,0),"-")</f>
        <v>-</v>
      </c>
      <c r="F21" s="242" t="str">
        <f>iferror(vlookup(C21,Source!$A$10:$O$1488,12,0),"-")</f>
        <v>-</v>
      </c>
      <c r="G21" s="192" t="str">
        <f t="shared" si="14"/>
        <v>-</v>
      </c>
      <c r="H21" s="191" t="str">
        <f>iferror(vlookup(C21,Source!$A$10:$O$1488,11,0),"-")</f>
        <v>-</v>
      </c>
      <c r="I21" s="191" t="str">
        <f>iferror(vlookup(C21,Source!$A$10:$O$1488,7,0),"-")</f>
        <v>-</v>
      </c>
      <c r="J21" s="192" t="str">
        <f>IFERROR(_xlfn.FLOOR.MATH(VLOOKUP(C21, Conversion!$A$1:$G$1483,7,0)*D21*1.05,10),"-")</f>
        <v>-</v>
      </c>
      <c r="K21" s="191">
        <f t="shared" si="15"/>
        <v>0</v>
      </c>
      <c r="L21" s="191">
        <f t="shared" si="16"/>
        <v>0</v>
      </c>
      <c r="M21" s="191" t="str">
        <f>iferror(vlookup(C21,Source!$A$10:$O$1488,14,0),"-")</f>
        <v>-</v>
      </c>
      <c r="N21" s="191" t="str">
        <f>iferror(vlookup(C21,Source!$A$10:$O$1488,15,0),"-")</f>
        <v>-</v>
      </c>
      <c r="O21" s="193">
        <f>iferror(vlookup(C21,Source!$A$10:$O$1488,5,0),0)</f>
        <v>0</v>
      </c>
      <c r="P21" s="194" t="str">
        <f t="shared" si="17"/>
        <v>-</v>
      </c>
      <c r="Q21" s="195">
        <f t="shared" si="18"/>
        <v>0</v>
      </c>
      <c r="R21" s="131"/>
      <c r="S21" s="131"/>
      <c r="T21" s="131"/>
      <c r="U21" s="241">
        <f t="shared" si="19"/>
        <v>16</v>
      </c>
      <c r="V21" s="197" t="str">
        <f>IFERROR(VLOOKUP(E21,WIP!$A$1:$S$1478,6,0),"-")</f>
        <v>-</v>
      </c>
      <c r="W21" s="197" t="str">
        <f>IFERROR(VLOOKUP(E21,WIP!$A$1:$M$1478,12,0),"-")</f>
        <v>-</v>
      </c>
      <c r="X21" s="197" t="str">
        <f>IFERROR(VLOOKUP(E21,WIP!$A$1:$M$1478,13,0),"-")</f>
        <v>-</v>
      </c>
      <c r="Y21" s="197" t="str">
        <f t="shared" si="8"/>
        <v>-</v>
      </c>
      <c r="Z21" s="197" t="str">
        <f>IFERROR(VLOOKUP(E21,WIP!$A$1:$K$1478,2,0),"-")</f>
        <v>-</v>
      </c>
      <c r="AA21" s="197" t="str">
        <f>IFERROR(VLOOKUP(C21,Pack!$A$5:$G$1997,3,FALSE),"-")</f>
        <v>-</v>
      </c>
      <c r="AB21" s="197" t="str">
        <f>IFERROR(VLOOKUP(E21,WIP!$A$1:$K$1478,11,0),"-")</f>
        <v>-</v>
      </c>
      <c r="AC21" s="198" t="str">
        <f>IFERROR(VLOOKUP(E21,WIP!$A$1:$K$1478,7,0),"-")</f>
        <v>-</v>
      </c>
      <c r="AD21" s="172">
        <f t="shared" si="9"/>
        <v>0</v>
      </c>
      <c r="AE21" s="172" t="str">
        <f t="shared" si="10"/>
        <v>-</v>
      </c>
      <c r="AF21" s="145"/>
      <c r="AG21" s="172" t="str">
        <f t="shared" si="11"/>
        <v>-</v>
      </c>
      <c r="AH21" s="172">
        <f t="shared" si="12"/>
        <v>0</v>
      </c>
      <c r="AI21" s="132"/>
      <c r="AJ21" s="132"/>
    </row>
    <row r="22">
      <c r="A22" s="247"/>
      <c r="B22" s="248"/>
      <c r="C22" s="249"/>
      <c r="D22" s="249"/>
      <c r="E22" s="248"/>
      <c r="F22" s="248"/>
      <c r="G22" s="249"/>
      <c r="H22" s="248"/>
      <c r="I22" s="248"/>
      <c r="J22" s="249"/>
      <c r="K22" s="250"/>
      <c r="L22" s="250"/>
      <c r="M22" s="251"/>
      <c r="N22" s="149"/>
      <c r="O22" s="149"/>
      <c r="P22" s="149"/>
      <c r="Q22" s="150"/>
      <c r="R22" s="131"/>
      <c r="S22" s="131"/>
      <c r="T22" s="131"/>
      <c r="U22" s="241">
        <f t="shared" si="19"/>
        <v>16.5</v>
      </c>
      <c r="V22" s="197" t="str">
        <f>IFERROR(VLOOKUP(E22,WIP!$A$1:$S$1478,6,0),"-")</f>
        <v>-</v>
      </c>
      <c r="W22" s="197" t="str">
        <f>IFERROR(VLOOKUP(E22,WIP!$A$1:$M$1478,12,0),"-")</f>
        <v>-</v>
      </c>
      <c r="X22" s="197" t="str">
        <f>IFERROR(VLOOKUP(E22,WIP!$A$1:$M$1478,13,0),"-")</f>
        <v>-</v>
      </c>
      <c r="Y22" s="197" t="str">
        <f t="shared" si="8"/>
        <v/>
      </c>
      <c r="Z22" s="197" t="str">
        <f>IFERROR(VLOOKUP(E22,WIP!$A$1:$K$1478,2,0),"-")</f>
        <v>-</v>
      </c>
      <c r="AA22" s="197" t="str">
        <f>IFERROR(VLOOKUP(C22,Pack!$A$5:$G$1997,3,FALSE),"-")</f>
        <v>-</v>
      </c>
      <c r="AB22" s="197" t="str">
        <f>IFERROR(VLOOKUP(E22,WIP!$A$1:$K$1478,11,0),"-")</f>
        <v>-</v>
      </c>
      <c r="AC22" s="198" t="str">
        <f>IFERROR(VLOOKUP(E22,WIP!$A$1:$K$1478,7,0),"-")</f>
        <v>-</v>
      </c>
      <c r="AD22" s="172">
        <f t="shared" si="9"/>
        <v>0</v>
      </c>
      <c r="AE22" s="172" t="str">
        <f t="shared" si="10"/>
        <v>-</v>
      </c>
      <c r="AF22" s="145"/>
      <c r="AG22" s="172" t="str">
        <f t="shared" si="11"/>
        <v/>
      </c>
      <c r="AH22" s="172">
        <f t="shared" si="12"/>
        <v>0</v>
      </c>
      <c r="AI22" s="132"/>
      <c r="AJ22" s="132"/>
    </row>
    <row r="23">
      <c r="A23" s="211"/>
      <c r="B23" s="149"/>
      <c r="C23" s="150"/>
      <c r="D23" s="212"/>
      <c r="E23" s="220"/>
      <c r="F23" s="221"/>
      <c r="G23" s="221"/>
      <c r="H23" s="221"/>
      <c r="I23" s="221"/>
      <c r="J23" s="222" t="s">
        <v>3886</v>
      </c>
      <c r="K23" s="220"/>
      <c r="L23" s="223"/>
      <c r="M23" s="224"/>
      <c r="N23" s="224"/>
      <c r="O23" s="217" t="s">
        <v>3883</v>
      </c>
      <c r="P23" s="149"/>
      <c r="Q23" s="218">
        <f>SUM(Q17:Q21)</f>
        <v>0</v>
      </c>
      <c r="R23" s="131"/>
      <c r="S23" s="131"/>
      <c r="T23" s="131"/>
      <c r="U23" s="241">
        <f t="shared" si="19"/>
        <v>17</v>
      </c>
      <c r="V23" s="197" t="str">
        <f>IFERROR(VLOOKUP(E23,WIP!$A$1:$S$1478,6,0),"-")</f>
        <v>-</v>
      </c>
      <c r="W23" s="197" t="str">
        <f>IFERROR(VLOOKUP(E23,WIP!$A$1:$M$1478,12,0),"-")</f>
        <v>-</v>
      </c>
      <c r="X23" s="197" t="str">
        <f>IFERROR(VLOOKUP(E23,WIP!$A$1:$M$1478,13,0),"-")</f>
        <v>-</v>
      </c>
      <c r="Y23" s="197" t="str">
        <f t="shared" si="8"/>
        <v/>
      </c>
      <c r="Z23" s="197" t="str">
        <f>IFERROR(VLOOKUP(E23,WIP!$A$1:$K$1478,2,0),"-")</f>
        <v>-</v>
      </c>
      <c r="AA23" s="197" t="str">
        <f>IFERROR(VLOOKUP(C23,Pack!$A$5:$G$1997,3,FALSE),"-")</f>
        <v>-</v>
      </c>
      <c r="AB23" s="197" t="str">
        <f>IFERROR(VLOOKUP(E23,WIP!$A$1:$K$1478,11,0),"-")</f>
        <v>-</v>
      </c>
      <c r="AC23" s="198" t="str">
        <f>IFERROR(VLOOKUP(E23,WIP!$A$1:$K$1478,7,0),"-")</f>
        <v>-</v>
      </c>
      <c r="AD23" s="172"/>
      <c r="AE23" s="172" t="str">
        <f t="shared" si="10"/>
        <v>-</v>
      </c>
      <c r="AF23" s="145"/>
      <c r="AG23" s="172" t="str">
        <f t="shared" si="11"/>
        <v>gl</v>
      </c>
      <c r="AH23" s="172">
        <f t="shared" si="12"/>
        <v>0</v>
      </c>
      <c r="AI23" s="132"/>
      <c r="AJ23" s="132"/>
    </row>
    <row r="24">
      <c r="A24" s="211"/>
      <c r="B24" s="149"/>
      <c r="C24" s="150"/>
      <c r="D24" s="219"/>
      <c r="E24" s="220"/>
      <c r="F24" s="221"/>
      <c r="G24" s="221"/>
      <c r="H24" s="221"/>
      <c r="I24" s="221"/>
      <c r="J24" s="222"/>
      <c r="K24" s="220"/>
      <c r="L24" s="223"/>
      <c r="M24" s="224"/>
      <c r="N24" s="224"/>
      <c r="O24" s="225" t="s">
        <v>3884</v>
      </c>
      <c r="P24" s="149"/>
      <c r="Q24" s="226">
        <f>24-Q23</f>
        <v>24</v>
      </c>
      <c r="R24" s="131"/>
      <c r="S24" s="131"/>
      <c r="T24" s="131"/>
      <c r="U24" s="132"/>
      <c r="V24" s="197" t="str">
        <f>IFERROR(VLOOKUP(E24,WIP!$A$1:$S$1478,6,0),"-")</f>
        <v>-</v>
      </c>
      <c r="W24" s="197" t="str">
        <f>IFERROR(VLOOKUP(E24,WIP!$A$1:$M$1478,12,0),"-")</f>
        <v>-</v>
      </c>
      <c r="X24" s="197" t="str">
        <f>IFERROR(VLOOKUP(E24,WIP!$A$1:$M$1478,13,0),"-")</f>
        <v>-</v>
      </c>
      <c r="Y24" s="197" t="str">
        <f t="shared" si="8"/>
        <v/>
      </c>
      <c r="Z24" s="197" t="str">
        <f>IFERROR(VLOOKUP(E24,WIP!$A$1:$K$1478,2,0),"-")</f>
        <v>-</v>
      </c>
      <c r="AA24" s="197" t="str">
        <f>IFERROR(VLOOKUP(C24,Pack!$A$5:$G$1997,3,FALSE),"-")</f>
        <v>-</v>
      </c>
      <c r="AB24" s="197" t="str">
        <f>IFERROR(VLOOKUP(E24,WIP!$A$1:$K$1478,11,0),"-")</f>
        <v>-</v>
      </c>
      <c r="AC24" s="198" t="str">
        <f>IFERROR(VLOOKUP(E24,WIP!$A$1:$K$1478,7,0),"-")</f>
        <v>-</v>
      </c>
      <c r="AD24" s="172" t="str">
        <f t="shared" ref="AD24:AD31" si="20">IF(U24&lt;13,J24,0)</f>
        <v/>
      </c>
      <c r="AE24" s="172" t="str">
        <f t="shared" si="10"/>
        <v>-</v>
      </c>
      <c r="AF24" s="145"/>
      <c r="AG24" s="172">
        <f t="shared" si="11"/>
        <v>0</v>
      </c>
      <c r="AH24" s="172">
        <f t="shared" si="12"/>
        <v>0</v>
      </c>
      <c r="AI24" s="132"/>
      <c r="AJ24" s="132"/>
    </row>
    <row r="25">
      <c r="A25" s="178"/>
      <c r="B25" s="179" t="s">
        <v>3887</v>
      </c>
      <c r="C25" s="19"/>
      <c r="D25" s="19"/>
      <c r="E25" s="19"/>
      <c r="F25" s="19"/>
      <c r="G25" s="180"/>
      <c r="H25" s="252"/>
      <c r="I25" s="181"/>
      <c r="J25" s="181"/>
      <c r="K25" s="182"/>
      <c r="L25" s="183"/>
      <c r="M25" s="229"/>
      <c r="N25" s="229"/>
      <c r="O25" s="230"/>
      <c r="P25" s="231"/>
      <c r="Q25" s="232"/>
      <c r="R25" s="131"/>
      <c r="S25" s="131"/>
      <c r="T25" s="131"/>
      <c r="U25" s="241">
        <f>IF(Q25=0,14,SUM(5)+SUM(Q25))</f>
        <v>14</v>
      </c>
      <c r="V25" s="197" t="str">
        <f>IFERROR(VLOOKUP(E25,WIP!$A$1:$S$1478,6,0),"-")</f>
        <v>-</v>
      </c>
      <c r="W25" s="197" t="str">
        <f>IFERROR(VLOOKUP(E25,WIP!$A$1:$M$1478,12,0),"-")</f>
        <v>-</v>
      </c>
      <c r="X25" s="197" t="str">
        <f>IFERROR(VLOOKUP(E25,WIP!$A$1:$M$1478,13,0),"-")</f>
        <v>-</v>
      </c>
      <c r="Y25" s="197" t="str">
        <f t="shared" si="8"/>
        <v/>
      </c>
      <c r="Z25" s="197" t="str">
        <f>IFERROR(VLOOKUP(E25,WIP!$A$1:$K$1478,2,0),"-")</f>
        <v>-</v>
      </c>
      <c r="AA25" s="197" t="str">
        <f>IFERROR(VLOOKUP(C25,Pack!$A$5:$G$1997,3,FALSE),"-")</f>
        <v>-</v>
      </c>
      <c r="AB25" s="197" t="str">
        <f>IFERROR(VLOOKUP(E25,WIP!$A$1:$K$1478,11,0),"-")</f>
        <v>-</v>
      </c>
      <c r="AC25" s="198" t="str">
        <f>IFERROR(VLOOKUP(E25,WIP!$A$1:$K$1478,7,0),"-")</f>
        <v>-</v>
      </c>
      <c r="AD25" s="172">
        <f t="shared" si="20"/>
        <v>0</v>
      </c>
      <c r="AE25" s="172" t="str">
        <f t="shared" si="10"/>
        <v>-</v>
      </c>
      <c r="AF25" s="145"/>
      <c r="AG25" s="172" t="str">
        <f t="shared" si="11"/>
        <v/>
      </c>
      <c r="AH25" s="172">
        <f t="shared" si="12"/>
        <v>0</v>
      </c>
      <c r="AI25" s="132"/>
      <c r="AJ25" s="132"/>
    </row>
    <row r="26">
      <c r="A26" s="187" t="s">
        <v>3879</v>
      </c>
      <c r="B26" s="188" t="str">
        <f>iferror(vlookup(C26,Source!$A$10:$O$1488,3,0),"-")</f>
        <v>-</v>
      </c>
      <c r="C26" s="202"/>
      <c r="D26" s="201"/>
      <c r="E26" s="242" t="str">
        <f>iferror(vlookup(C26,Source!$A$10:$O$1488,2,0),"-")</f>
        <v>-</v>
      </c>
      <c r="F26" s="242" t="str">
        <f>iferror(vlookup(C26,Source!$A$10:$O$1488,12,0),"-")</f>
        <v>-</v>
      </c>
      <c r="G26" s="192" t="str">
        <f t="shared" ref="G26:G30" si="21">IF(H26="B","BOX LABEL",+IF(AND(H26="I"),"IN HOUSE",+IF(AND(H26="S"),"SPECIAL",+IF(AND(H26="BP"),"BUG FREE",+IF(AND(H26="A"),"Pre Labeled","-")))))</f>
        <v>-</v>
      </c>
      <c r="H26" s="191" t="str">
        <f>iferror(vlookup(C26,Source!$A$10:$O$1488,11,0),"-")</f>
        <v>-</v>
      </c>
      <c r="I26" s="191" t="str">
        <f>iferror(vlookup(C26,Source!$A$10:$O$1488,7,0),"-")</f>
        <v>-</v>
      </c>
      <c r="J26" s="192" t="str">
        <f>IFERROR(_xlfn.FLOOR.MATH(VLOOKUP(C26, Conversion!$A$1:$G$1483,7,0)*D26*1.05,10),"-")</f>
        <v>-</v>
      </c>
      <c r="K26" s="191">
        <f t="shared" ref="K26:K30" si="22">if(G26="in house",D26*4,+if(G26="bottle label",D26*4,+if(or(G26="bottle"),G26*4,0)))</f>
        <v>0</v>
      </c>
      <c r="L26" s="191">
        <f t="shared" ref="L26:L30" si="23">if(G26="box label",D26,+IF(or(G26="in house"),D26,+if(or(G26="special"),D26,0)))</f>
        <v>0</v>
      </c>
      <c r="M26" s="191" t="str">
        <f>iferror(vlookup(C26,Source!$A$10:$O$1488,14,0),"-")</f>
        <v>-</v>
      </c>
      <c r="N26" s="191" t="str">
        <f>iferror(vlookup(C26,Source!$A$10:$O$1488,15,0),"-")</f>
        <v>-</v>
      </c>
      <c r="O26" s="193">
        <f>iferror(vlookup(C26,Source!$A$10:$O$1488,5,0),0)</f>
        <v>0</v>
      </c>
      <c r="P26" s="194" t="str">
        <f t="shared" ref="P26:P30" si="24">if(O26&gt;1,O26/6.5,"-")</f>
        <v>-</v>
      </c>
      <c r="Q26" s="195">
        <f t="shared" ref="Q26:Q30" si="25">if(O26&gt;0,D26/O26*6.5,0)</f>
        <v>0</v>
      </c>
      <c r="R26" s="131"/>
      <c r="S26" s="131"/>
      <c r="T26" s="131"/>
      <c r="U26" s="241">
        <f t="shared" ref="U26:U31" si="26">SUM(0.5,Q26)+SUM(U25)</f>
        <v>14.5</v>
      </c>
      <c r="V26" s="197" t="str">
        <f>IFERROR(VLOOKUP(E26,WIP!$A$1:$S$1478,6,0),"-")</f>
        <v>-</v>
      </c>
      <c r="W26" s="197" t="str">
        <f>IFERROR(VLOOKUP(E26,WIP!$A$1:$M$1478,12,0),"-")</f>
        <v>-</v>
      </c>
      <c r="X26" s="197" t="str">
        <f>IFERROR(VLOOKUP(E26,WIP!$A$1:$M$1478,13,0),"-")</f>
        <v>-</v>
      </c>
      <c r="Y26" s="197" t="str">
        <f t="shared" si="8"/>
        <v>-</v>
      </c>
      <c r="Z26" s="197" t="str">
        <f>IFERROR(VLOOKUP(E26,WIP!$A$1:$K$1478,2,0),"-")</f>
        <v>-</v>
      </c>
      <c r="AA26" s="197" t="str">
        <f>IFERROR(VLOOKUP(C26,Pack!$A$5:$G$1997,3,FALSE),"-")</f>
        <v>-</v>
      </c>
      <c r="AB26" s="197" t="str">
        <f>IFERROR(VLOOKUP(E26,WIP!$A$1:$K$1478,11,0),"-")</f>
        <v>-</v>
      </c>
      <c r="AC26" s="198" t="str">
        <f>IFERROR(VLOOKUP(E26,WIP!$A$1:$K$1478,7,0),"-")</f>
        <v>-</v>
      </c>
      <c r="AD26" s="172">
        <f t="shared" si="20"/>
        <v>0</v>
      </c>
      <c r="AE26" s="172" t="str">
        <f t="shared" si="10"/>
        <v>-</v>
      </c>
      <c r="AF26" s="145"/>
      <c r="AG26" s="172" t="str">
        <f t="shared" si="11"/>
        <v>-</v>
      </c>
      <c r="AH26" s="172">
        <f t="shared" si="12"/>
        <v>0</v>
      </c>
      <c r="AI26" s="132"/>
      <c r="AJ26" s="132"/>
    </row>
    <row r="27">
      <c r="A27" s="199" t="s">
        <v>58</v>
      </c>
      <c r="B27" s="188" t="str">
        <f>iferror(vlookup(C27,Source!$A$10:$O$1488,3,0),"-")</f>
        <v>-</v>
      </c>
      <c r="C27" s="200"/>
      <c r="D27" s="253"/>
      <c r="E27" s="242" t="str">
        <f>iferror(vlookup(C27,Source!$A$10:$O$1488,2,0),"-")</f>
        <v>-</v>
      </c>
      <c r="F27" s="242" t="str">
        <f>iferror(vlookup(C27,Source!$A$10:$O$1488,12,0),"-")</f>
        <v>-</v>
      </c>
      <c r="G27" s="192" t="str">
        <f t="shared" si="21"/>
        <v>-</v>
      </c>
      <c r="H27" s="191" t="str">
        <f>iferror(vlookup(C27,Source!$A$10:$O$1488,11,0),"-")</f>
        <v>-</v>
      </c>
      <c r="I27" s="191" t="str">
        <f>iferror(vlookup(C27,Source!$A$10:$O$1488,7,0),"-")</f>
        <v>-</v>
      </c>
      <c r="J27" s="192" t="str">
        <f>IFERROR(_xlfn.FLOOR.MATH(VLOOKUP(C27, Conversion!$A$1:$G$1483,7,0)*D27*1.05,10),"-")</f>
        <v>-</v>
      </c>
      <c r="K27" s="191">
        <f t="shared" si="22"/>
        <v>0</v>
      </c>
      <c r="L27" s="191">
        <f t="shared" si="23"/>
        <v>0</v>
      </c>
      <c r="M27" s="191" t="str">
        <f>iferror(vlookup(C27,Source!$A$10:$O$1488,14,0),"-")</f>
        <v>-</v>
      </c>
      <c r="N27" s="191" t="str">
        <f>iferror(vlookup(C27,Source!$A$10:$O$1488,15,0),"-")</f>
        <v>-</v>
      </c>
      <c r="O27" s="193">
        <f>iferror(vlookup(C27,Source!$A$10:$O$1488,5,0),0)</f>
        <v>0</v>
      </c>
      <c r="P27" s="194" t="str">
        <f t="shared" si="24"/>
        <v>-</v>
      </c>
      <c r="Q27" s="195">
        <f t="shared" si="25"/>
        <v>0</v>
      </c>
      <c r="R27" s="131"/>
      <c r="S27" s="131"/>
      <c r="T27" s="131"/>
      <c r="U27" s="241">
        <f t="shared" si="26"/>
        <v>15</v>
      </c>
      <c r="V27" s="197" t="str">
        <f>IFERROR(VLOOKUP(E27,WIP!$A$1:$S$1478,6,0),"-")</f>
        <v>-</v>
      </c>
      <c r="W27" s="197" t="str">
        <f>IFERROR(VLOOKUP(E27,WIP!$A$1:$M$1478,12,0),"-")</f>
        <v>-</v>
      </c>
      <c r="X27" s="197" t="str">
        <f>IFERROR(VLOOKUP(E27,WIP!$A$1:$M$1478,13,0),"-")</f>
        <v>-</v>
      </c>
      <c r="Y27" s="197" t="str">
        <f t="shared" si="8"/>
        <v>-</v>
      </c>
      <c r="Z27" s="197" t="str">
        <f>IFERROR(VLOOKUP(E27,WIP!$A$1:$K$1478,2,0),"-")</f>
        <v>-</v>
      </c>
      <c r="AA27" s="197" t="str">
        <f>IFERROR(VLOOKUP(C27,Pack!$A$5:$G$1997,3,FALSE),"-")</f>
        <v>-</v>
      </c>
      <c r="AB27" s="197" t="str">
        <f>IFERROR(VLOOKUP(E27,WIP!$A$1:$K$1478,11,0),"-")</f>
        <v>-</v>
      </c>
      <c r="AC27" s="198" t="str">
        <f>IFERROR(VLOOKUP(E27,WIP!$A$1:$K$1478,7,0),"-")</f>
        <v>-</v>
      </c>
      <c r="AD27" s="172">
        <f t="shared" si="20"/>
        <v>0</v>
      </c>
      <c r="AE27" s="172" t="str">
        <f t="shared" si="10"/>
        <v>-</v>
      </c>
      <c r="AF27" s="145"/>
      <c r="AG27" s="172" t="str">
        <f t="shared" si="11"/>
        <v>-</v>
      </c>
      <c r="AH27" s="172">
        <f t="shared" si="12"/>
        <v>0</v>
      </c>
      <c r="AI27" s="132"/>
      <c r="AJ27" s="132"/>
    </row>
    <row r="28">
      <c r="A28" s="199" t="s">
        <v>3880</v>
      </c>
      <c r="B28" s="188" t="str">
        <f>iferror(vlookup(C28,Source!$A$10:$O$1488,3,0),"-")</f>
        <v>-</v>
      </c>
      <c r="C28" s="208"/>
      <c r="D28" s="209"/>
      <c r="E28" s="242" t="str">
        <f>iferror(vlookup(C28,Source!$A$10:$O$1488,2,0),"-")</f>
        <v>-</v>
      </c>
      <c r="F28" s="242" t="str">
        <f>iferror(vlookup(C28,Source!$A$10:$O$1488,12,0),"-")</f>
        <v>-</v>
      </c>
      <c r="G28" s="192" t="str">
        <f t="shared" si="21"/>
        <v>-</v>
      </c>
      <c r="H28" s="191" t="str">
        <f>iferror(vlookup(C28,Source!$A$10:$O$1488,11,0),"-")</f>
        <v>-</v>
      </c>
      <c r="I28" s="191" t="str">
        <f>iferror(vlookup(C28,Source!$A$10:$O$1488,7,0),"-")</f>
        <v>-</v>
      </c>
      <c r="J28" s="192" t="str">
        <f>IFERROR(_xlfn.FLOOR.MATH(VLOOKUP(C28, Conversion!$A$1:$G$1483,7,0)*D28*1.05,10),"-")</f>
        <v>-</v>
      </c>
      <c r="K28" s="191">
        <f t="shared" si="22"/>
        <v>0</v>
      </c>
      <c r="L28" s="191">
        <f t="shared" si="23"/>
        <v>0</v>
      </c>
      <c r="M28" s="191" t="str">
        <f>iferror(vlookup(C28,Source!$A$10:$O$1488,14,0),"-")</f>
        <v>-</v>
      </c>
      <c r="N28" s="191" t="str">
        <f>iferror(vlookup(C28,Source!$A$10:$O$1488,15,0),"-")</f>
        <v>-</v>
      </c>
      <c r="O28" s="193">
        <f>iferror(vlookup(C28,Source!$A$10:$O$1488,5,0),0)</f>
        <v>0</v>
      </c>
      <c r="P28" s="194" t="str">
        <f t="shared" si="24"/>
        <v>-</v>
      </c>
      <c r="Q28" s="195">
        <f t="shared" si="25"/>
        <v>0</v>
      </c>
      <c r="R28" s="131"/>
      <c r="S28" s="131"/>
      <c r="T28" s="131"/>
      <c r="U28" s="241">
        <f t="shared" si="26"/>
        <v>15.5</v>
      </c>
      <c r="V28" s="197" t="str">
        <f>IFERROR(VLOOKUP(E28,WIP!$A$1:$S$1478,6,0),"-")</f>
        <v>-</v>
      </c>
      <c r="W28" s="197" t="str">
        <f>IFERROR(VLOOKUP(E28,WIP!$A$1:$M$1478,12,0),"-")</f>
        <v>-</v>
      </c>
      <c r="X28" s="197" t="str">
        <f>IFERROR(VLOOKUP(E28,WIP!$A$1:$M$1478,13,0),"-")</f>
        <v>-</v>
      </c>
      <c r="Y28" s="197" t="str">
        <f t="shared" si="8"/>
        <v>-</v>
      </c>
      <c r="Z28" s="197" t="str">
        <f>IFERROR(VLOOKUP(E28,WIP!$A$1:$K$1478,2,0),"-")</f>
        <v>-</v>
      </c>
      <c r="AA28" s="197" t="str">
        <f>IFERROR(VLOOKUP(C28,Pack!$A$5:$G$1997,3,FALSE),"-")</f>
        <v>-</v>
      </c>
      <c r="AB28" s="197" t="str">
        <f>IFERROR(VLOOKUP(E28,WIP!$A$1:$K$1478,11,0),"-")</f>
        <v>-</v>
      </c>
      <c r="AC28" s="198" t="str">
        <f>IFERROR(VLOOKUP(E28,WIP!$A$1:$K$1478,7,0),"-")</f>
        <v>-</v>
      </c>
      <c r="AD28" s="172">
        <f t="shared" si="20"/>
        <v>0</v>
      </c>
      <c r="AE28" s="172" t="str">
        <f t="shared" si="10"/>
        <v>-</v>
      </c>
      <c r="AF28" s="145"/>
      <c r="AG28" s="172" t="str">
        <f t="shared" si="11"/>
        <v>-</v>
      </c>
      <c r="AH28" s="172">
        <f t="shared" si="12"/>
        <v>0</v>
      </c>
      <c r="AI28" s="132"/>
      <c r="AJ28" s="132"/>
    </row>
    <row r="29">
      <c r="A29" s="199" t="s">
        <v>3881</v>
      </c>
      <c r="B29" s="188" t="str">
        <f>iferror(vlookup(C29,Source!$A$10:$O$1488,3,0),"-")</f>
        <v>-</v>
      </c>
      <c r="C29" s="204"/>
      <c r="D29" s="203"/>
      <c r="E29" s="242" t="str">
        <f>iferror(vlookup(C29,Source!$A$10:$O$1488,2,0),"-")</f>
        <v>-</v>
      </c>
      <c r="F29" s="242" t="str">
        <f>iferror(vlookup(C29,Source!$A$10:$O$1488,12,0),"-")</f>
        <v>-</v>
      </c>
      <c r="G29" s="192" t="str">
        <f t="shared" si="21"/>
        <v>-</v>
      </c>
      <c r="H29" s="191" t="str">
        <f>iferror(vlookup(C29,Source!$A$10:$O$1488,11,0),"-")</f>
        <v>-</v>
      </c>
      <c r="I29" s="191" t="str">
        <f>iferror(vlookup(C29,Source!$A$10:$O$1488,7,0),"-")</f>
        <v>-</v>
      </c>
      <c r="J29" s="192" t="str">
        <f>IFERROR(_xlfn.FLOOR.MATH(VLOOKUP(C29, Conversion!$A$1:$G$1483,7,0)*D29*1.05,10),"-")</f>
        <v>-</v>
      </c>
      <c r="K29" s="191">
        <f t="shared" si="22"/>
        <v>0</v>
      </c>
      <c r="L29" s="191">
        <f t="shared" si="23"/>
        <v>0</v>
      </c>
      <c r="M29" s="191" t="str">
        <f>iferror(vlookup(C29,Source!$A$10:$O$1488,14,0),"-")</f>
        <v>-</v>
      </c>
      <c r="N29" s="191" t="str">
        <f>iferror(vlookup(C29,Source!$A$10:$O$1488,15,0),"-")</f>
        <v>-</v>
      </c>
      <c r="O29" s="193">
        <f>iferror(vlookup(C29,Source!$A$10:$O$1488,5,0),0)</f>
        <v>0</v>
      </c>
      <c r="P29" s="194" t="str">
        <f t="shared" si="24"/>
        <v>-</v>
      </c>
      <c r="Q29" s="195">
        <f t="shared" si="25"/>
        <v>0</v>
      </c>
      <c r="R29" s="131"/>
      <c r="S29" s="131"/>
      <c r="T29" s="131"/>
      <c r="U29" s="241">
        <f t="shared" si="26"/>
        <v>16</v>
      </c>
      <c r="V29" s="197" t="str">
        <f>IFERROR(VLOOKUP(E29,WIP!$A$1:$S$1478,6,0),"-")</f>
        <v>-</v>
      </c>
      <c r="W29" s="197" t="str">
        <f>IFERROR(VLOOKUP(E29,WIP!$A$1:$M$1478,12,0),"-")</f>
        <v>-</v>
      </c>
      <c r="X29" s="197" t="str">
        <f>IFERROR(VLOOKUP(E29,WIP!$A$1:$M$1478,13,0),"-")</f>
        <v>-</v>
      </c>
      <c r="Y29" s="197" t="str">
        <f t="shared" si="8"/>
        <v>-</v>
      </c>
      <c r="Z29" s="197" t="str">
        <f>IFERROR(VLOOKUP(E29,WIP!$A$1:$K$1478,2,0),"-")</f>
        <v>-</v>
      </c>
      <c r="AA29" s="197" t="str">
        <f>IFERROR(VLOOKUP(C29,Pack!$A$5:$G$1997,3,FALSE),"-")</f>
        <v>-</v>
      </c>
      <c r="AB29" s="197" t="str">
        <f>IFERROR(VLOOKUP(E29,WIP!$A$1:$K$1478,11,0),"-")</f>
        <v>-</v>
      </c>
      <c r="AC29" s="198" t="str">
        <f>IFERROR(VLOOKUP(E29,WIP!$A$1:$K$1478,7,0),"-")</f>
        <v>-</v>
      </c>
      <c r="AD29" s="172">
        <f t="shared" si="20"/>
        <v>0</v>
      </c>
      <c r="AE29" s="172" t="str">
        <f t="shared" si="10"/>
        <v>-</v>
      </c>
      <c r="AF29" s="135"/>
      <c r="AG29" s="172" t="str">
        <f t="shared" si="11"/>
        <v>-</v>
      </c>
      <c r="AH29" s="172">
        <f t="shared" si="12"/>
        <v>0</v>
      </c>
      <c r="AI29" s="132"/>
      <c r="AJ29" s="132"/>
    </row>
    <row r="30">
      <c r="A30" s="199" t="s">
        <v>3882</v>
      </c>
      <c r="B30" s="188" t="str">
        <f>iferror(vlookup(C30,Source!$A$10:$O$1488,3,0),"-")</f>
        <v>-</v>
      </c>
      <c r="C30" s="210"/>
      <c r="D30" s="234"/>
      <c r="E30" s="242" t="str">
        <f>iferror(vlookup(C30,Source!$A$10:$O$1488,2,0),"-")</f>
        <v>-</v>
      </c>
      <c r="F30" s="242" t="str">
        <f>iferror(vlookup(C30,Source!$A$10:$O$1488,12,0),"-")</f>
        <v>-</v>
      </c>
      <c r="G30" s="192" t="str">
        <f t="shared" si="21"/>
        <v>-</v>
      </c>
      <c r="H30" s="191" t="str">
        <f>iferror(vlookup(C30,Source!$A$10:$O$1488,11,0),"-")</f>
        <v>-</v>
      </c>
      <c r="I30" s="191" t="str">
        <f>iferror(vlookup(C30,Source!$A$10:$O$1488,7,0),"-")</f>
        <v>-</v>
      </c>
      <c r="J30" s="210"/>
      <c r="K30" s="191">
        <f t="shared" si="22"/>
        <v>0</v>
      </c>
      <c r="L30" s="191">
        <f t="shared" si="23"/>
        <v>0</v>
      </c>
      <c r="M30" s="191" t="str">
        <f>iferror(vlookup(C30,Source!$A$10:$O$1488,14,0),"-")</f>
        <v>-</v>
      </c>
      <c r="N30" s="191" t="str">
        <f>iferror(vlookup(C30,Source!$A$10:$O$1488,15,0),"-")</f>
        <v>-</v>
      </c>
      <c r="O30" s="193">
        <f>iferror(vlookup(C30,Source!$A$10:$O$1488,5,0),0)</f>
        <v>0</v>
      </c>
      <c r="P30" s="194" t="str">
        <f t="shared" si="24"/>
        <v>-</v>
      </c>
      <c r="Q30" s="195">
        <f t="shared" si="25"/>
        <v>0</v>
      </c>
      <c r="R30" s="131"/>
      <c r="S30" s="131"/>
      <c r="T30" s="131"/>
      <c r="U30" s="241">
        <f t="shared" si="26"/>
        <v>16.5</v>
      </c>
      <c r="V30" s="197" t="str">
        <f>IFERROR(VLOOKUP(E30,WIP!$A$1:$S$1478,6,0),"-")</f>
        <v>-</v>
      </c>
      <c r="W30" s="197" t="str">
        <f>IFERROR(VLOOKUP(E30,WIP!$A$1:$M$1478,12,0),"-")</f>
        <v>-</v>
      </c>
      <c r="X30" s="197" t="str">
        <f>IFERROR(VLOOKUP(E30,WIP!$A$1:$M$1478,13,0),"-")</f>
        <v>-</v>
      </c>
      <c r="Y30" s="197" t="str">
        <f t="shared" si="8"/>
        <v>-</v>
      </c>
      <c r="Z30" s="197" t="str">
        <f>IFERROR(VLOOKUP(E30,WIP!$A$1:$K$1478,2,0),"-")</f>
        <v>-</v>
      </c>
      <c r="AA30" s="197" t="str">
        <f>IFERROR(VLOOKUP(C30,Pack!$A$5:$G$1997,3,FALSE),"-")</f>
        <v>-</v>
      </c>
      <c r="AB30" s="197" t="str">
        <f>IFERROR(VLOOKUP(E30,WIP!$A$1:$K$1478,11,0),"-")</f>
        <v>-</v>
      </c>
      <c r="AC30" s="198" t="str">
        <f>IFERROR(VLOOKUP(E30,WIP!$A$1:$K$1478,7,0),"-")</f>
        <v>-</v>
      </c>
      <c r="AD30" s="172">
        <f t="shared" si="20"/>
        <v>0</v>
      </c>
      <c r="AE30" s="172" t="str">
        <f t="shared" si="10"/>
        <v>-</v>
      </c>
      <c r="AF30" s="145"/>
      <c r="AG30" s="172" t="str">
        <f t="shared" si="11"/>
        <v/>
      </c>
      <c r="AH30" s="172">
        <f t="shared" si="12"/>
        <v>0</v>
      </c>
      <c r="AI30" s="132"/>
      <c r="AJ30" s="132"/>
    </row>
    <row r="31">
      <c r="A31" s="247"/>
      <c r="B31" s="248"/>
      <c r="C31" s="249"/>
      <c r="D31" s="249"/>
      <c r="E31" s="248"/>
      <c r="F31" s="248"/>
      <c r="G31" s="213"/>
      <c r="H31" s="213"/>
      <c r="I31" s="213"/>
      <c r="J31" s="213"/>
      <c r="K31" s="213"/>
      <c r="L31" s="213"/>
      <c r="M31" s="254"/>
      <c r="N31" s="254"/>
      <c r="O31" s="193"/>
      <c r="P31" s="194"/>
      <c r="Q31" s="195"/>
      <c r="R31" s="131"/>
      <c r="S31" s="131"/>
      <c r="T31" s="131"/>
      <c r="U31" s="241">
        <f t="shared" si="26"/>
        <v>17</v>
      </c>
      <c r="V31" s="197" t="str">
        <f>IFERROR(VLOOKUP(E31,WIP!$A$1:$S$1478,6,0),"-")</f>
        <v>-</v>
      </c>
      <c r="W31" s="197" t="str">
        <f>IFERROR(VLOOKUP(E31,WIP!$A$1:$M$1478,12,0),"-")</f>
        <v>-</v>
      </c>
      <c r="X31" s="197" t="str">
        <f>IFERROR(VLOOKUP(E31,WIP!$A$1:$M$1478,13,0),"-")</f>
        <v>-</v>
      </c>
      <c r="Y31" s="197" t="str">
        <f t="shared" si="8"/>
        <v/>
      </c>
      <c r="Z31" s="197" t="str">
        <f>IFERROR(VLOOKUP(E31,WIP!$A$1:$K$1478,2,0),"-")</f>
        <v>-</v>
      </c>
      <c r="AA31" s="197" t="str">
        <f>IFERROR(VLOOKUP(C31,Pack!$A$5:$G$1997,3,FALSE),"-")</f>
        <v>-</v>
      </c>
      <c r="AB31" s="197" t="str">
        <f>IFERROR(VLOOKUP(E31,WIP!$A$1:$K$1478,11,0),"-")</f>
        <v>-</v>
      </c>
      <c r="AC31" s="198" t="str">
        <f>IFERROR(VLOOKUP(E31,WIP!$A$1:$K$1478,7,0),"-")</f>
        <v>-</v>
      </c>
      <c r="AD31" s="172">
        <f t="shared" si="20"/>
        <v>0</v>
      </c>
      <c r="AE31" s="172" t="str">
        <f t="shared" si="10"/>
        <v>-</v>
      </c>
      <c r="AF31" s="145"/>
      <c r="AG31" s="172" t="str">
        <f t="shared" si="11"/>
        <v/>
      </c>
      <c r="AH31" s="172">
        <f t="shared" si="12"/>
        <v>0</v>
      </c>
      <c r="AI31" s="132"/>
      <c r="AJ31" s="132"/>
    </row>
    <row r="32">
      <c r="A32" s="211"/>
      <c r="B32" s="149"/>
      <c r="C32" s="150"/>
      <c r="D32" s="212"/>
      <c r="E32" s="220"/>
      <c r="F32" s="221"/>
      <c r="G32" s="221"/>
      <c r="H32" s="221"/>
      <c r="I32" s="221"/>
      <c r="J32" s="222" t="s">
        <v>3886</v>
      </c>
      <c r="K32" s="220"/>
      <c r="L32" s="223"/>
      <c r="M32" s="224"/>
      <c r="N32" s="224"/>
      <c r="O32" s="217" t="s">
        <v>3883</v>
      </c>
      <c r="P32" s="149"/>
      <c r="Q32" s="218">
        <f>SUM(Q26:Q30)</f>
        <v>0</v>
      </c>
      <c r="R32" s="131"/>
      <c r="S32" s="131"/>
      <c r="T32" s="131"/>
      <c r="U32" s="67"/>
      <c r="V32" s="197" t="str">
        <f>IFERROR(VLOOKUP(E32,WIP!$A$1:$S$1478,6,0),"-")</f>
        <v>-</v>
      </c>
      <c r="W32" s="197" t="str">
        <f>IFERROR(VLOOKUP(E32,WIP!$A$1:$M$1478,12,0),"-")</f>
        <v>-</v>
      </c>
      <c r="X32" s="197" t="str">
        <f>IFERROR(VLOOKUP(E32,WIP!$A$1:$M$1478,13,0),"-")</f>
        <v>-</v>
      </c>
      <c r="Y32" s="197" t="str">
        <f t="shared" si="8"/>
        <v/>
      </c>
      <c r="Z32" s="197" t="str">
        <f>IFERROR(VLOOKUP(E32,WIP!$A$1:$K$1478,2,0),"-")</f>
        <v>-</v>
      </c>
      <c r="AA32" s="197" t="str">
        <f>IFERROR(VLOOKUP(C32,Pack!$A$5:$G$1997,3,FALSE),"-")</f>
        <v>-</v>
      </c>
      <c r="AB32" s="197" t="str">
        <f>IFERROR(VLOOKUP(E32,WIP!$A$1:$K$1478,11,0),"-")</f>
        <v>-</v>
      </c>
      <c r="AC32" s="198" t="str">
        <f>IFERROR(VLOOKUP(E32,WIP!$A$1:$K$1478,7,0),"-")</f>
        <v>-</v>
      </c>
      <c r="AD32" s="172"/>
      <c r="AE32" s="172" t="str">
        <f t="shared" si="10"/>
        <v>-</v>
      </c>
      <c r="AF32" s="145"/>
      <c r="AG32" s="172">
        <f t="shared" si="11"/>
        <v>0</v>
      </c>
      <c r="AH32" s="172">
        <f t="shared" si="12"/>
        <v>0</v>
      </c>
      <c r="AI32" s="132"/>
      <c r="AJ32" s="132"/>
    </row>
    <row r="33">
      <c r="A33" s="211"/>
      <c r="B33" s="149"/>
      <c r="C33" s="150"/>
      <c r="D33" s="219"/>
      <c r="E33" s="220"/>
      <c r="F33" s="221"/>
      <c r="G33" s="221"/>
      <c r="H33" s="221"/>
      <c r="I33" s="221"/>
      <c r="J33" s="222"/>
      <c r="K33" s="220"/>
      <c r="L33" s="223"/>
      <c r="M33" s="224"/>
      <c r="N33" s="224"/>
      <c r="O33" s="225" t="s">
        <v>3884</v>
      </c>
      <c r="P33" s="149"/>
      <c r="Q33" s="226">
        <f>24-Q32</f>
        <v>24</v>
      </c>
      <c r="R33" s="131"/>
      <c r="S33" s="131"/>
      <c r="T33" s="131"/>
      <c r="U33" s="132"/>
      <c r="V33" s="197" t="str">
        <f>IFERROR(VLOOKUP(E33,WIP!$A$1:$S$1478,6,0),"-")</f>
        <v>-</v>
      </c>
      <c r="W33" s="197" t="str">
        <f>IFERROR(VLOOKUP(E33,WIP!$A$1:$M$1478,12,0),"-")</f>
        <v>-</v>
      </c>
      <c r="X33" s="197" t="str">
        <f>IFERROR(VLOOKUP(E33,WIP!$A$1:$M$1478,13,0),"-")</f>
        <v>-</v>
      </c>
      <c r="Y33" s="197" t="str">
        <f t="shared" si="8"/>
        <v/>
      </c>
      <c r="Z33" s="197" t="str">
        <f>IFERROR(VLOOKUP(E33,WIP!$A$1:$K$1478,2,0),"-")</f>
        <v>-</v>
      </c>
      <c r="AA33" s="197" t="str">
        <f>IFERROR(VLOOKUP(C33,Pack!$A$5:$G$1997,3,FALSE),"-")</f>
        <v>-</v>
      </c>
      <c r="AB33" s="197" t="str">
        <f>IFERROR(VLOOKUP(E33,WIP!$A$1:$K$1478,11,0),"-")</f>
        <v>-</v>
      </c>
      <c r="AC33" s="198" t="str">
        <f>IFERROR(VLOOKUP(E33,WIP!$A$1:$K$1478,7,0),"-")</f>
        <v>-</v>
      </c>
      <c r="AD33" s="172" t="str">
        <f t="shared" ref="AD33:AD47" si="27">IF(U33&lt;13,J33,0)</f>
        <v/>
      </c>
      <c r="AE33" s="172" t="str">
        <f t="shared" si="10"/>
        <v>-</v>
      </c>
      <c r="AF33" s="145"/>
      <c r="AG33" s="172">
        <f t="shared" si="11"/>
        <v>0</v>
      </c>
      <c r="AH33" s="172">
        <f t="shared" si="12"/>
        <v>0</v>
      </c>
      <c r="AI33" s="132"/>
      <c r="AJ33" s="132"/>
    </row>
    <row r="34">
      <c r="A34" s="178"/>
      <c r="B34" s="179" t="s">
        <v>3888</v>
      </c>
      <c r="C34" s="19"/>
      <c r="D34" s="19"/>
      <c r="E34" s="19"/>
      <c r="F34" s="19"/>
      <c r="G34" s="180"/>
      <c r="H34" s="252"/>
      <c r="I34" s="181"/>
      <c r="J34" s="181"/>
      <c r="K34" s="182"/>
      <c r="L34" s="183"/>
      <c r="M34" s="229"/>
      <c r="N34" s="229"/>
      <c r="O34" s="230"/>
      <c r="P34" s="231"/>
      <c r="Q34" s="232"/>
      <c r="R34" s="131"/>
      <c r="S34" s="131"/>
      <c r="T34" s="131"/>
      <c r="U34" s="241">
        <f>IF(Q34=0,14,SUM(5)+SUM(Q34))</f>
        <v>14</v>
      </c>
      <c r="V34" s="197" t="str">
        <f>IFERROR(VLOOKUP(E34,WIP!$A$1:$S$1478,6,0),"-")</f>
        <v>-</v>
      </c>
      <c r="W34" s="197" t="str">
        <f>IFERROR(VLOOKUP(E34,WIP!$A$1:$M$1478,12,0),"-")</f>
        <v>-</v>
      </c>
      <c r="X34" s="197" t="str">
        <f>IFERROR(VLOOKUP(E34,WIP!$A$1:$M$1478,13,0),"-")</f>
        <v>-</v>
      </c>
      <c r="Y34" s="197" t="str">
        <f t="shared" si="8"/>
        <v/>
      </c>
      <c r="Z34" s="197" t="str">
        <f>IFERROR(VLOOKUP(E34,WIP!$A$1:$K$1478,2,0),"-")</f>
        <v>-</v>
      </c>
      <c r="AA34" s="197" t="str">
        <f>IFERROR(VLOOKUP(C34,Pack!$A$5:$G$1997,3,FALSE),"-")</f>
        <v>-</v>
      </c>
      <c r="AB34" s="197" t="str">
        <f>IFERROR(VLOOKUP(E34,WIP!$A$1:$K$1478,11,0),"-")</f>
        <v>-</v>
      </c>
      <c r="AC34" s="198" t="str">
        <f>IFERROR(VLOOKUP(E34,WIP!$A$1:$K$1478,7,0),"-")</f>
        <v>-</v>
      </c>
      <c r="AD34" s="172">
        <f t="shared" si="27"/>
        <v>0</v>
      </c>
      <c r="AE34" s="172" t="str">
        <f t="shared" si="10"/>
        <v>-</v>
      </c>
      <c r="AF34" s="145"/>
      <c r="AG34" s="172" t="str">
        <f t="shared" si="11"/>
        <v/>
      </c>
      <c r="AH34" s="172">
        <f t="shared" si="12"/>
        <v>0</v>
      </c>
      <c r="AI34" s="132"/>
      <c r="AJ34" s="132"/>
    </row>
    <row r="35">
      <c r="A35" s="187" t="s">
        <v>3879</v>
      </c>
      <c r="B35" s="188" t="str">
        <f>iferror(vlookup(C35,Source!$A$10:$O$1488,3,0),"-")</f>
        <v>-</v>
      </c>
      <c r="C35" s="191"/>
      <c r="D35" s="234"/>
      <c r="E35" s="242" t="str">
        <f>iferror(vlookup(C35,Source!$A$10:$O$1488,2,0),"-")</f>
        <v>-</v>
      </c>
      <c r="F35" s="191" t="str">
        <f>iferror(vlookup(C35,Source!$A$10:$O$1488,12,0),"-")</f>
        <v>-</v>
      </c>
      <c r="G35" s="192" t="str">
        <f t="shared" ref="G35:G37" si="28">IF(H35="B","BOX LABEL",+IF(AND(H35="I"),"IN HOUSE",+IF(AND(H35="S"),"SPECIAL",+IF(AND(H35="BP"),"BUG FREE",+IF(AND(H35="A"),"Pre Labeled","-")))))</f>
        <v>-</v>
      </c>
      <c r="H35" s="191" t="str">
        <f>iferror(vlookup(C35,Source!$A$10:$O$1488,11,0),"-")</f>
        <v>-</v>
      </c>
      <c r="I35" s="191" t="str">
        <f>iferror(vlookup(C35,Source!$A$10:$O$1488,7,0),"-")</f>
        <v>-</v>
      </c>
      <c r="J35" s="192" t="str">
        <f>IFERROR(_xlfn.FLOOR.MATH(VLOOKUP(C35, Conversion!$A$1:$G$1483,7,0)*D35*1.05,10),"-")</f>
        <v>-</v>
      </c>
      <c r="K35" s="242">
        <f t="shared" ref="K35:K37" si="29">if(G35="in house",D35*4,+if(G35="bottle label",D35*4,+if(or(G35="bottle"),G35*4,0)))</f>
        <v>0</v>
      </c>
      <c r="L35" s="242">
        <f t="shared" ref="L35:L37" si="30">if(G35="box label",D35,+IF(or(G35="in house"),D35,+if(or(G35="special"),D35,0)))</f>
        <v>0</v>
      </c>
      <c r="M35" s="242" t="str">
        <f>iferror(vlookup(C35,Source!$A$10:$O$1488,14,0),"-")</f>
        <v>-</v>
      </c>
      <c r="N35" s="242" t="str">
        <f>iferror(vlookup(C35,Source!$A$10:$O$1488,15,0),"-")</f>
        <v>-</v>
      </c>
      <c r="O35" s="193">
        <f>iferror(vlookup(C35,Source!$A$10:$O$1488,5,0),0)</f>
        <v>0</v>
      </c>
      <c r="P35" s="194" t="str">
        <f t="shared" ref="P35:P37" si="31">if(O35&gt;1,O35/6.5,"-")</f>
        <v>-</v>
      </c>
      <c r="Q35" s="195">
        <f t="shared" ref="Q35:Q37" si="32">if(O35&gt;0,D35/O35*6.5,0)</f>
        <v>0</v>
      </c>
      <c r="R35" s="131"/>
      <c r="S35" s="131"/>
      <c r="T35" s="131"/>
      <c r="U35" s="241">
        <f t="shared" ref="U35:U38" si="33">SUM(0.5,Q35)+SUM(U34)</f>
        <v>14.5</v>
      </c>
      <c r="V35" s="197" t="str">
        <f>IFERROR(VLOOKUP(E35,WIP!$A$1:$S$1478,6,0),"-")</f>
        <v>-</v>
      </c>
      <c r="W35" s="197" t="str">
        <f>IFERROR(VLOOKUP(E35,WIP!$A$1:$M$1478,12,0),"-")</f>
        <v>-</v>
      </c>
      <c r="X35" s="197" t="str">
        <f>IFERROR(VLOOKUP(E35,WIP!$A$1:$M$1478,13,0),"-")</f>
        <v>-</v>
      </c>
      <c r="Y35" s="197" t="str">
        <f t="shared" si="8"/>
        <v>-</v>
      </c>
      <c r="Z35" s="197" t="str">
        <f>IFERROR(VLOOKUP(E35,WIP!$A$1:$K$1478,2,0),"-")</f>
        <v>-</v>
      </c>
      <c r="AA35" s="197" t="str">
        <f>IFERROR(VLOOKUP(C35,Pack!$A$5:$G$1997,3,FALSE),"-")</f>
        <v>-</v>
      </c>
      <c r="AB35" s="197" t="str">
        <f>IFERROR(VLOOKUP(E35,WIP!$A$1:$K$1478,11,0),"-")</f>
        <v>-</v>
      </c>
      <c r="AC35" s="198" t="str">
        <f>IFERROR(VLOOKUP(E35,WIP!$A$1:$K$1478,7,0),"-")</f>
        <v>-</v>
      </c>
      <c r="AD35" s="172">
        <f t="shared" si="27"/>
        <v>0</v>
      </c>
      <c r="AE35" s="172" t="str">
        <f t="shared" si="10"/>
        <v>-</v>
      </c>
      <c r="AF35" s="145"/>
      <c r="AG35" s="172" t="str">
        <f t="shared" si="11"/>
        <v>-</v>
      </c>
      <c r="AH35" s="172">
        <f t="shared" si="12"/>
        <v>0</v>
      </c>
      <c r="AI35" s="132"/>
      <c r="AJ35" s="132"/>
    </row>
    <row r="36">
      <c r="A36" s="199" t="s">
        <v>58</v>
      </c>
      <c r="B36" s="188" t="str">
        <f>iferror(vlookup(C36,Source!$A$10:$O$1488,3,0),"-")</f>
        <v>-</v>
      </c>
      <c r="C36" s="192"/>
      <c r="D36" s="234"/>
      <c r="E36" s="242" t="str">
        <f>iferror(vlookup(C36,Source!$A$10:$O$1488,2,0),"-")</f>
        <v>-</v>
      </c>
      <c r="F36" s="191" t="str">
        <f>iferror(vlookup(C36,Source!$A$10:$O$1488,12,0),"-")</f>
        <v>-</v>
      </c>
      <c r="G36" s="192" t="str">
        <f t="shared" si="28"/>
        <v>-</v>
      </c>
      <c r="H36" s="191" t="str">
        <f>iferror(vlookup(C36,Source!$A$10:$O$1488,11,0),"-")</f>
        <v>-</v>
      </c>
      <c r="I36" s="191" t="str">
        <f>iferror(vlookup(C36,Source!$A$10:$O$1488,7,0),"-")</f>
        <v>-</v>
      </c>
      <c r="J36" s="192" t="str">
        <f>IFERROR(_xlfn.FLOOR.MATH(VLOOKUP(C36, Conversion!$A$1:$G$1483,7,0)*D36*1.05,10),"-")</f>
        <v>-</v>
      </c>
      <c r="K36" s="242">
        <f t="shared" si="29"/>
        <v>0</v>
      </c>
      <c r="L36" s="242">
        <f t="shared" si="30"/>
        <v>0</v>
      </c>
      <c r="M36" s="242" t="str">
        <f>iferror(vlookup(C36,Source!$A$10:$O$1488,14,0),"-")</f>
        <v>-</v>
      </c>
      <c r="N36" s="242" t="str">
        <f>iferror(vlookup(C36,Source!$A$10:$O$1488,15,0),"-")</f>
        <v>-</v>
      </c>
      <c r="O36" s="193">
        <f>iferror(vlookup(C36,Source!$A$10:$O$1488,5,0),0)</f>
        <v>0</v>
      </c>
      <c r="P36" s="194" t="str">
        <f t="shared" si="31"/>
        <v>-</v>
      </c>
      <c r="Q36" s="195">
        <f t="shared" si="32"/>
        <v>0</v>
      </c>
      <c r="R36" s="131"/>
      <c r="S36" s="131"/>
      <c r="T36" s="131"/>
      <c r="U36" s="241">
        <f t="shared" si="33"/>
        <v>15</v>
      </c>
      <c r="V36" s="197" t="str">
        <f>IFERROR(VLOOKUP(E36,WIP!$A$1:$S$1478,6,0),"-")</f>
        <v>-</v>
      </c>
      <c r="W36" s="197" t="str">
        <f>IFERROR(VLOOKUP(E36,WIP!$A$1:$M$1478,12,0),"-")</f>
        <v>-</v>
      </c>
      <c r="X36" s="197" t="str">
        <f>IFERROR(VLOOKUP(E36,WIP!$A$1:$M$1478,13,0),"-")</f>
        <v>-</v>
      </c>
      <c r="Y36" s="197" t="str">
        <f t="shared" si="8"/>
        <v>-</v>
      </c>
      <c r="Z36" s="197" t="str">
        <f>IFERROR(VLOOKUP(E36,WIP!$A$1:$K$1478,2,0),"-")</f>
        <v>-</v>
      </c>
      <c r="AA36" s="197" t="str">
        <f>IFERROR(VLOOKUP(C36,Pack!$A$5:$G$1997,3,FALSE),"-")</f>
        <v>-</v>
      </c>
      <c r="AB36" s="197" t="str">
        <f>IFERROR(VLOOKUP(E36,WIP!$A$1:$K$1478,11,0),"-")</f>
        <v>-</v>
      </c>
      <c r="AC36" s="198" t="str">
        <f>IFERROR(VLOOKUP(E36,WIP!$A$1:$K$1478,7,0),"-")</f>
        <v>-</v>
      </c>
      <c r="AD36" s="172">
        <f t="shared" si="27"/>
        <v>0</v>
      </c>
      <c r="AE36" s="172" t="str">
        <f t="shared" si="10"/>
        <v>-</v>
      </c>
      <c r="AF36" s="145"/>
      <c r="AG36" s="172" t="str">
        <f t="shared" si="11"/>
        <v>-</v>
      </c>
      <c r="AH36" s="172">
        <f t="shared" si="12"/>
        <v>0</v>
      </c>
      <c r="AI36" s="132"/>
      <c r="AJ36" s="132"/>
    </row>
    <row r="37">
      <c r="A37" s="199" t="s">
        <v>3880</v>
      </c>
      <c r="B37" s="188" t="str">
        <f>iferror(vlookup(C37,Source!$A$10:$O$1488,3,0),"-")</f>
        <v>-</v>
      </c>
      <c r="C37" s="255"/>
      <c r="D37" s="256"/>
      <c r="E37" s="242" t="str">
        <f>iferror(vlookup(C37,Source!$A$10:$O$1488,2,0),"-")</f>
        <v>-</v>
      </c>
      <c r="F37" s="191" t="str">
        <f>iferror(vlookup(C37,Source!$A$10:$O$1488,12,0),"-")</f>
        <v>-</v>
      </c>
      <c r="G37" s="192" t="str">
        <f t="shared" si="28"/>
        <v>-</v>
      </c>
      <c r="H37" s="191" t="str">
        <f>iferror(vlookup(C37,Source!$A$10:$O$1488,11,0),"-")</f>
        <v>-</v>
      </c>
      <c r="I37" s="191" t="str">
        <f>iferror(vlookup(C37,Source!$A$10:$O$1488,7,0),"-")</f>
        <v>-</v>
      </c>
      <c r="J37" s="192" t="str">
        <f>IFERROR(_xlfn.FLOOR.MATH(VLOOKUP(C37, Conversion!$A$1:$G$1483,7,0)*D37*1.05,10),"-")</f>
        <v>-</v>
      </c>
      <c r="K37" s="242">
        <f t="shared" si="29"/>
        <v>0</v>
      </c>
      <c r="L37" s="242">
        <f t="shared" si="30"/>
        <v>0</v>
      </c>
      <c r="M37" s="242" t="str">
        <f>iferror(vlookup(C37,Source!$A$10:$O$1488,14,0),"-")</f>
        <v>-</v>
      </c>
      <c r="N37" s="242" t="str">
        <f>iferror(vlookup(C37,Source!$A$10:$O$1488,15,0),"-")</f>
        <v>-</v>
      </c>
      <c r="O37" s="193">
        <f>iferror(vlookup(C37,Source!$A$10:$O$1488,5,0),0)</f>
        <v>0</v>
      </c>
      <c r="P37" s="194" t="str">
        <f t="shared" si="31"/>
        <v>-</v>
      </c>
      <c r="Q37" s="195">
        <f t="shared" si="32"/>
        <v>0</v>
      </c>
      <c r="R37" s="131"/>
      <c r="S37" s="131"/>
      <c r="T37" s="131"/>
      <c r="U37" s="241">
        <f t="shared" si="33"/>
        <v>15.5</v>
      </c>
      <c r="V37" s="197" t="str">
        <f>IFERROR(VLOOKUP(E37,WIP!$A$1:$S$1478,6,0),"-")</f>
        <v>-</v>
      </c>
      <c r="W37" s="197" t="str">
        <f>IFERROR(VLOOKUP(E37,WIP!$A$1:$M$1478,12,0),"-")</f>
        <v>-</v>
      </c>
      <c r="X37" s="197" t="str">
        <f>IFERROR(VLOOKUP(E37,WIP!$A$1:$M$1478,13,0),"-")</f>
        <v>-</v>
      </c>
      <c r="Y37" s="197" t="str">
        <f t="shared" si="8"/>
        <v>-</v>
      </c>
      <c r="Z37" s="197" t="str">
        <f>IFERROR(VLOOKUP(E37,WIP!$A$1:$K$1478,2,0),"-")</f>
        <v>-</v>
      </c>
      <c r="AA37" s="197" t="str">
        <f>IFERROR(VLOOKUP(C37,Pack!$A$5:$G$1997,3,FALSE),"-")</f>
        <v>-</v>
      </c>
      <c r="AB37" s="197" t="str">
        <f>IFERROR(VLOOKUP(E37,WIP!$A$1:$K$1478,11,0),"-")</f>
        <v>-</v>
      </c>
      <c r="AC37" s="198" t="str">
        <f>IFERROR(VLOOKUP(E37,WIP!$A$1:$K$1478,7,0),"-")</f>
        <v>-</v>
      </c>
      <c r="AD37" s="172">
        <f t="shared" si="27"/>
        <v>0</v>
      </c>
      <c r="AE37" s="172" t="str">
        <f t="shared" si="10"/>
        <v>-</v>
      </c>
      <c r="AF37" s="145"/>
      <c r="AG37" s="172" t="str">
        <f t="shared" si="11"/>
        <v>-</v>
      </c>
      <c r="AH37" s="172">
        <f t="shared" si="12"/>
        <v>0</v>
      </c>
      <c r="AI37" s="132"/>
      <c r="AJ37" s="132"/>
    </row>
    <row r="38">
      <c r="A38" s="211"/>
      <c r="B38" s="149"/>
      <c r="C38" s="150"/>
      <c r="D38" s="212"/>
      <c r="E38" s="220"/>
      <c r="F38" s="214"/>
      <c r="G38" s="214"/>
      <c r="H38" s="214"/>
      <c r="I38" s="214"/>
      <c r="J38" s="192" t="str">
        <f>IFERROR(_xlfn.FLOOR.MATH(VLOOKUP(C38, Conversion!$A$1:$G$1483,7,0)*D38*1.05,10),"-")</f>
        <v>-</v>
      </c>
      <c r="K38" s="220"/>
      <c r="L38" s="223"/>
      <c r="M38" s="224"/>
      <c r="N38" s="224"/>
      <c r="O38" s="217" t="s">
        <v>3883</v>
      </c>
      <c r="P38" s="149"/>
      <c r="Q38" s="218">
        <f>SUM(Q35:Q37)</f>
        <v>0</v>
      </c>
      <c r="R38" s="131"/>
      <c r="S38" s="131"/>
      <c r="T38" s="131"/>
      <c r="U38" s="241">
        <f t="shared" si="33"/>
        <v>16</v>
      </c>
      <c r="V38" s="197" t="str">
        <f>IFERROR(VLOOKUP(E38,WIP!$A$1:$S$1478,6,0),"-")</f>
        <v>-</v>
      </c>
      <c r="W38" s="197" t="str">
        <f>IFERROR(VLOOKUP(E38,WIP!$A$1:$M$1478,12,0),"-")</f>
        <v>-</v>
      </c>
      <c r="X38" s="197" t="str">
        <f>IFERROR(VLOOKUP(E38,WIP!$A$1:$M$1478,13,0),"-")</f>
        <v>-</v>
      </c>
      <c r="Y38" s="197" t="str">
        <f t="shared" si="8"/>
        <v/>
      </c>
      <c r="Z38" s="197" t="str">
        <f>IFERROR(VLOOKUP(E38,WIP!$A$1:$K$1478,2,0),"-")</f>
        <v>-</v>
      </c>
      <c r="AA38" s="197" t="str">
        <f>IFERROR(VLOOKUP(C38,Pack!$A$5:$G$1997,3,FALSE),"-")</f>
        <v>-</v>
      </c>
      <c r="AB38" s="197" t="str">
        <f>IFERROR(VLOOKUP(E38,WIP!$A$1:$K$1478,11,0),"-")</f>
        <v>-</v>
      </c>
      <c r="AC38" s="198" t="str">
        <f>IFERROR(VLOOKUP(E38,WIP!$A$1:$K$1478,7,0),"-")</f>
        <v>-</v>
      </c>
      <c r="AD38" s="172">
        <f t="shared" si="27"/>
        <v>0</v>
      </c>
      <c r="AE38" s="172" t="str">
        <f t="shared" si="10"/>
        <v>-</v>
      </c>
      <c r="AF38" s="145"/>
      <c r="AG38" s="172" t="str">
        <f t="shared" si="11"/>
        <v>-</v>
      </c>
      <c r="AH38" s="172">
        <f t="shared" si="12"/>
        <v>0</v>
      </c>
      <c r="AI38" s="132"/>
      <c r="AJ38" s="132"/>
    </row>
    <row r="39">
      <c r="A39" s="211"/>
      <c r="B39" s="149"/>
      <c r="C39" s="150"/>
      <c r="D39" s="219"/>
      <c r="E39" s="220"/>
      <c r="F39" s="221"/>
      <c r="G39" s="221"/>
      <c r="H39" s="221"/>
      <c r="I39" s="221"/>
      <c r="J39" s="222"/>
      <c r="K39" s="220"/>
      <c r="L39" s="223"/>
      <c r="M39" s="224"/>
      <c r="N39" s="224"/>
      <c r="O39" s="225" t="s">
        <v>3884</v>
      </c>
      <c r="P39" s="149"/>
      <c r="Q39" s="226">
        <f>24-Q38</f>
        <v>24</v>
      </c>
      <c r="R39" s="131"/>
      <c r="S39" s="131"/>
      <c r="T39" s="131"/>
      <c r="U39" s="241"/>
      <c r="V39" s="197" t="str">
        <f>IFERROR(VLOOKUP(E39,WIP!$A$1:$S$1478,6,0),"-")</f>
        <v>-</v>
      </c>
      <c r="W39" s="197" t="str">
        <f>IFERROR(VLOOKUP(E39,WIP!$A$1:$M$1478,12,0),"-")</f>
        <v>-</v>
      </c>
      <c r="X39" s="197" t="str">
        <f>IFERROR(VLOOKUP(E39,WIP!$A$1:$M$1478,13,0),"-")</f>
        <v>-</v>
      </c>
      <c r="Y39" s="197" t="str">
        <f t="shared" si="8"/>
        <v/>
      </c>
      <c r="Z39" s="197" t="str">
        <f>IFERROR(VLOOKUP(E39,WIP!$A$1:$K$1478,2,0),"-")</f>
        <v>-</v>
      </c>
      <c r="AA39" s="197" t="str">
        <f>IFERROR(VLOOKUP(C39,Pack!$A$5:$G$1997,3,FALSE),"-")</f>
        <v>-</v>
      </c>
      <c r="AB39" s="197" t="str">
        <f>IFERROR(VLOOKUP(E39,WIP!$A$1:$K$1478,11,0),"-")</f>
        <v>-</v>
      </c>
      <c r="AC39" s="198" t="str">
        <f>IFERROR(VLOOKUP(E39,WIP!$A$1:$K$1478,7,0),"-")</f>
        <v>-</v>
      </c>
      <c r="AD39" s="172" t="str">
        <f t="shared" si="27"/>
        <v/>
      </c>
      <c r="AE39" s="172" t="str">
        <f t="shared" si="10"/>
        <v>-</v>
      </c>
      <c r="AF39" s="145"/>
      <c r="AG39" s="172">
        <f t="shared" si="11"/>
        <v>0</v>
      </c>
      <c r="AH39" s="172">
        <f t="shared" si="12"/>
        <v>0</v>
      </c>
      <c r="AI39" s="132"/>
      <c r="AJ39" s="132"/>
    </row>
    <row r="40">
      <c r="A40" s="178"/>
      <c r="B40" s="257" t="s">
        <v>3889</v>
      </c>
      <c r="C40" s="149"/>
      <c r="D40" s="149"/>
      <c r="E40" s="149"/>
      <c r="F40" s="149"/>
      <c r="G40" s="180"/>
      <c r="H40" s="227"/>
      <c r="I40" s="181"/>
      <c r="J40" s="181"/>
      <c r="K40" s="182"/>
      <c r="L40" s="228"/>
      <c r="M40" s="229"/>
      <c r="N40" s="229"/>
      <c r="O40" s="230"/>
      <c r="P40" s="231"/>
      <c r="Q40" s="232"/>
      <c r="R40" s="131"/>
      <c r="S40" s="131"/>
      <c r="T40" s="131"/>
      <c r="U40" s="241"/>
      <c r="V40" s="197" t="str">
        <f>IFERROR(VLOOKUP(E40,WIP!$A$1:$S$1478,6,0),"-")</f>
        <v>-</v>
      </c>
      <c r="W40" s="197" t="str">
        <f>IFERROR(VLOOKUP(E40,WIP!$A$1:$M$1478,12,0),"-")</f>
        <v>-</v>
      </c>
      <c r="X40" s="197" t="str">
        <f>IFERROR(VLOOKUP(E40,WIP!$A$1:$M$1478,13,0),"-")</f>
        <v>-</v>
      </c>
      <c r="Y40" s="197" t="str">
        <f t="shared" si="8"/>
        <v/>
      </c>
      <c r="Z40" s="197" t="str">
        <f>IFERROR(VLOOKUP(E40,WIP!$A$1:$K$1478,2,0),"-")</f>
        <v>-</v>
      </c>
      <c r="AA40" s="197" t="str">
        <f>IFERROR(VLOOKUP(C40,Pack!$A$5:$G$1997,3,FALSE),"-")</f>
        <v>-</v>
      </c>
      <c r="AB40" s="197" t="str">
        <f>IFERROR(VLOOKUP(E40,WIP!$A$1:$K$1478,11,0),"-")</f>
        <v>-</v>
      </c>
      <c r="AC40" s="198" t="str">
        <f>IFERROR(VLOOKUP(E40,WIP!$A$1:$K$1478,7,0),"-")</f>
        <v>-</v>
      </c>
      <c r="AD40" s="172" t="str">
        <f t="shared" si="27"/>
        <v/>
      </c>
      <c r="AE40" s="172" t="str">
        <f t="shared" si="10"/>
        <v>-</v>
      </c>
      <c r="AF40" s="145"/>
      <c r="AG40" s="172">
        <f t="shared" si="11"/>
        <v>0</v>
      </c>
      <c r="AH40" s="172">
        <f t="shared" si="12"/>
        <v>0</v>
      </c>
      <c r="AI40" s="132"/>
      <c r="AJ40" s="132"/>
    </row>
    <row r="41">
      <c r="A41" s="187" t="s">
        <v>3879</v>
      </c>
      <c r="B41" s="188" t="str">
        <f>iferror(vlookup(C41,Source!$A$10:$O$1488,3,0),"-")</f>
        <v>-</v>
      </c>
      <c r="C41" s="258"/>
      <c r="D41" s="259"/>
      <c r="E41" s="235" t="str">
        <f>iferror(vlookup(C41,Source!$A$10:$O$1488,2,0),"-")</f>
        <v>-</v>
      </c>
      <c r="F41" s="235" t="str">
        <f>iferror(vlookup(C41,Source!$A$10:$O$1488,12,0),"-")</f>
        <v>-</v>
      </c>
      <c r="G41" s="236" t="str">
        <f t="shared" ref="G41:G47" si="34">IF(H41="B","BOX LABEL",+IF(AND(H41="I"),"IN HOUSE",+IF(AND(H41="S"),"SPECIAL",+IF(AND(H41="BP"),"BUG FREE",+IF(AND(H41="A"),"Pre Labeled","-")))))</f>
        <v>-</v>
      </c>
      <c r="H41" s="237" t="str">
        <f>iferror(vlookup(C41,Source!$A$10:$O$1488,11,0),"-")</f>
        <v>-</v>
      </c>
      <c r="I41" s="237" t="str">
        <f>iferror(vlookup(C41,Source!$A$10:$O$1488,7,0),"-")</f>
        <v>-</v>
      </c>
      <c r="J41" s="192" t="str">
        <f>IFERROR(_xlfn.FLOOR.MATH(VLOOKUP(C41, Conversion!$A$1:$G$1483,7,0)*D41*1.05,10),"-")</f>
        <v>-</v>
      </c>
      <c r="K41" s="237">
        <f t="shared" ref="K41:K47" si="35">if(G41="in house",D41*4,+if(G41="bottle label",D41*4,+if(or(G41="bottle"),G41*4,0)))</f>
        <v>0</v>
      </c>
      <c r="L41" s="237">
        <f t="shared" ref="L41:L47" si="36">if(G41="box label",D41,+IF(or(G41="in house"),D41,+if(or(G41="special"),D41,0)))</f>
        <v>0</v>
      </c>
      <c r="M41" s="237" t="str">
        <f>iferror(vlookup(C41,Source!$A$10:$O$1488,14,0),"-")</f>
        <v>-</v>
      </c>
      <c r="N41" s="239" t="str">
        <f>iferror(vlookup(C41,Source!$A$10:$O$1488,15,0),"-")</f>
        <v>-</v>
      </c>
      <c r="O41" s="193">
        <f>iferror(vlookup(C41,Source!$A$10:$O$1488,5,0),0)</f>
        <v>0</v>
      </c>
      <c r="P41" s="194" t="str">
        <f t="shared" ref="P41:P47" si="37">if(O41&gt;1,O41/6.5,"-")</f>
        <v>-</v>
      </c>
      <c r="Q41" s="240">
        <f t="shared" ref="Q41:Q47" si="38">if(O41&gt;0,D41/O41*6.5,0)</f>
        <v>0</v>
      </c>
      <c r="R41" s="131"/>
      <c r="S41" s="131"/>
      <c r="T41" s="131"/>
      <c r="U41" s="241">
        <f>IF(Q41=0,14,SUM(5)+SUM(Q41))</f>
        <v>14</v>
      </c>
      <c r="V41" s="197" t="str">
        <f>IFERROR(VLOOKUP(E41,WIP!$A$1:$S$1478,6,0),"-")</f>
        <v>-</v>
      </c>
      <c r="W41" s="197" t="str">
        <f>IFERROR(VLOOKUP(E41,WIP!$A$1:$M$1478,12,0),"-")</f>
        <v>-</v>
      </c>
      <c r="X41" s="197" t="str">
        <f>IFERROR(VLOOKUP(E41,WIP!$A$1:$M$1478,13,0),"-")</f>
        <v>-</v>
      </c>
      <c r="Y41" s="197" t="str">
        <f t="shared" si="8"/>
        <v>-</v>
      </c>
      <c r="Z41" s="197" t="str">
        <f>IFERROR(VLOOKUP(E41,WIP!$A$1:$K$1478,2,0),"-")</f>
        <v>-</v>
      </c>
      <c r="AA41" s="197" t="str">
        <f>IFERROR(VLOOKUP(C41,Pack!$A$5:$G$1997,3,FALSE),"-")</f>
        <v>-</v>
      </c>
      <c r="AB41" s="197" t="str">
        <f>IFERROR(VLOOKUP(E41,WIP!$A$1:$K$1478,11,0),"-")</f>
        <v>-</v>
      </c>
      <c r="AC41" s="198" t="str">
        <f>IFERROR(VLOOKUP(E41,WIP!$A$1:$K$1478,7,0),"-")</f>
        <v>-</v>
      </c>
      <c r="AD41" s="172">
        <f t="shared" si="27"/>
        <v>0</v>
      </c>
      <c r="AE41" s="172" t="str">
        <f t="shared" si="10"/>
        <v>-</v>
      </c>
      <c r="AF41" s="145"/>
      <c r="AG41" s="172" t="str">
        <f t="shared" si="11"/>
        <v>-</v>
      </c>
      <c r="AH41" s="172">
        <f t="shared" si="12"/>
        <v>0</v>
      </c>
      <c r="AI41" s="132"/>
      <c r="AJ41" s="132"/>
    </row>
    <row r="42">
      <c r="A42" s="199" t="s">
        <v>58</v>
      </c>
      <c r="B42" s="188" t="str">
        <f>iferror(vlookup(C42,Source!$A$10:$O$1488,3,0),"-")</f>
        <v>-</v>
      </c>
      <c r="C42" s="258"/>
      <c r="D42" s="259"/>
      <c r="E42" s="242" t="str">
        <f>iferror(vlookup(C42,Source!$A$10:$O$1488,2,0),"-")</f>
        <v>-</v>
      </c>
      <c r="F42" s="242" t="str">
        <f>iferror(vlookup(C42,Source!$A$10:$O$1488,12,0),"-")</f>
        <v>-</v>
      </c>
      <c r="G42" s="192" t="str">
        <f t="shared" si="34"/>
        <v>-</v>
      </c>
      <c r="H42" s="191" t="str">
        <f>iferror(vlookup(C42,Source!$A$10:$O$1488,11,0),"-")</f>
        <v>-</v>
      </c>
      <c r="I42" s="191" t="str">
        <f>iferror(vlookup(C42,Source!$A$10:$O$1488,7,0),"-")</f>
        <v>-</v>
      </c>
      <c r="J42" s="192" t="str">
        <f>IFERROR(_xlfn.FLOOR.MATH(VLOOKUP(C42, Conversion!$A$1:$G$1483,7,0)*D42*1.05,10),"-")</f>
        <v>-</v>
      </c>
      <c r="K42" s="191">
        <f t="shared" si="35"/>
        <v>0</v>
      </c>
      <c r="L42" s="191">
        <f t="shared" si="36"/>
        <v>0</v>
      </c>
      <c r="M42" s="191" t="str">
        <f>iferror(vlookup(C42,Source!$A$10:$O$1488,14,0),"-")</f>
        <v>-</v>
      </c>
      <c r="N42" s="191" t="str">
        <f>iferror(vlookup(C42,Source!$A$10:$O$1488,15,0),"-")</f>
        <v>-</v>
      </c>
      <c r="O42" s="193">
        <f>iferror(vlookup(C42,Source!$A$10:$O$1488,5,0),0)</f>
        <v>0</v>
      </c>
      <c r="P42" s="194" t="str">
        <f t="shared" si="37"/>
        <v>-</v>
      </c>
      <c r="Q42" s="195">
        <f t="shared" si="38"/>
        <v>0</v>
      </c>
      <c r="R42" s="131"/>
      <c r="S42" s="131"/>
      <c r="T42" s="131"/>
      <c r="U42" s="241">
        <f t="shared" ref="U42:U47" si="39">SUM(0.5,Q42)+SUM(U41)</f>
        <v>14.5</v>
      </c>
      <c r="V42" s="197" t="str">
        <f>IFERROR(VLOOKUP(E42,WIP!$A$1:$S$1478,6,0),"-")</f>
        <v>-</v>
      </c>
      <c r="W42" s="197" t="str">
        <f>IFERROR(VLOOKUP(E42,WIP!$A$1:$M$1478,12,0),"-")</f>
        <v>-</v>
      </c>
      <c r="X42" s="197" t="str">
        <f>IFERROR(VLOOKUP(E42,WIP!$A$1:$M$1478,13,0),"-")</f>
        <v>-</v>
      </c>
      <c r="Y42" s="197" t="str">
        <f t="shared" si="8"/>
        <v>-</v>
      </c>
      <c r="Z42" s="197" t="str">
        <f>IFERROR(VLOOKUP(E42,WIP!$A$1:$K$1478,2,0),"-")</f>
        <v>-</v>
      </c>
      <c r="AA42" s="197" t="str">
        <f>IFERROR(VLOOKUP(C42,Pack!$A$5:$G$1997,3,FALSE),"-")</f>
        <v>-</v>
      </c>
      <c r="AB42" s="197" t="str">
        <f>IFERROR(VLOOKUP(E42,WIP!$A$1:$K$1478,11,0),"-")</f>
        <v>-</v>
      </c>
      <c r="AC42" s="198" t="str">
        <f>IFERROR(VLOOKUP(E42,WIP!$A$1:$K$1478,7,0),"-")</f>
        <v>-</v>
      </c>
      <c r="AD42" s="172">
        <f t="shared" si="27"/>
        <v>0</v>
      </c>
      <c r="AE42" s="172" t="str">
        <f t="shared" si="10"/>
        <v>-</v>
      </c>
      <c r="AF42" s="145"/>
      <c r="AG42" s="172" t="str">
        <f t="shared" si="11"/>
        <v>-</v>
      </c>
      <c r="AH42" s="172">
        <f t="shared" si="12"/>
        <v>0</v>
      </c>
      <c r="AI42" s="132"/>
      <c r="AJ42" s="132"/>
    </row>
    <row r="43">
      <c r="A43" s="199" t="s">
        <v>3880</v>
      </c>
      <c r="B43" s="188" t="str">
        <f>iferror(vlookup(C43,Source!$A$10:$O$1488,3,0),"-")</f>
        <v>-</v>
      </c>
      <c r="C43" s="192"/>
      <c r="D43" s="192"/>
      <c r="E43" s="242" t="str">
        <f>iferror(vlookup(C43,Source!$A$10:$O$1488,2,0),"-")</f>
        <v>-</v>
      </c>
      <c r="F43" s="242" t="str">
        <f>iferror(vlookup(C43,Source!$A$10:$O$1488,12,0),"-")</f>
        <v>-</v>
      </c>
      <c r="G43" s="192" t="str">
        <f t="shared" si="34"/>
        <v>-</v>
      </c>
      <c r="H43" s="191" t="str">
        <f>iferror(vlookup(C43,Source!$A$10:$O$1488,11,0),"-")</f>
        <v>-</v>
      </c>
      <c r="I43" s="191" t="str">
        <f>iferror(vlookup(C43,Source!$A$10:$O$1488,7,0),"-")</f>
        <v>-</v>
      </c>
      <c r="J43" s="192" t="str">
        <f>IFERROR(_xlfn.FLOOR.MATH(VLOOKUP(C43, Conversion!$A$1:$G$1483,7,0)*D43*1.05,10),"-")</f>
        <v>-</v>
      </c>
      <c r="K43" s="191">
        <f t="shared" si="35"/>
        <v>0</v>
      </c>
      <c r="L43" s="191">
        <f t="shared" si="36"/>
        <v>0</v>
      </c>
      <c r="M43" s="191" t="str">
        <f>iferror(vlookup(C43,Source!$A$10:$O$1488,14,0),"-")</f>
        <v>-</v>
      </c>
      <c r="N43" s="191" t="str">
        <f>iferror(vlookup(C43,Source!$A$10:$O$1488,15,0),"-")</f>
        <v>-</v>
      </c>
      <c r="O43" s="193">
        <f>iferror(vlookup(C43,Source!$A$10:$O$1488,5,0),0)</f>
        <v>0</v>
      </c>
      <c r="P43" s="194" t="str">
        <f t="shared" si="37"/>
        <v>-</v>
      </c>
      <c r="Q43" s="195">
        <f t="shared" si="38"/>
        <v>0</v>
      </c>
      <c r="R43" s="131"/>
      <c r="S43" s="131"/>
      <c r="T43" s="131"/>
      <c r="U43" s="241">
        <f t="shared" si="39"/>
        <v>15</v>
      </c>
      <c r="V43" s="197" t="str">
        <f>IFERROR(VLOOKUP(E43,WIP!$A$1:$S$1478,6,0),"-")</f>
        <v>-</v>
      </c>
      <c r="W43" s="197" t="str">
        <f>IFERROR(VLOOKUP(E43,WIP!$A$1:$M$1478,12,0),"-")</f>
        <v>-</v>
      </c>
      <c r="X43" s="197" t="str">
        <f>IFERROR(VLOOKUP(E43,WIP!$A$1:$M$1478,13,0),"-")</f>
        <v>-</v>
      </c>
      <c r="Y43" s="197" t="str">
        <f t="shared" si="8"/>
        <v>-</v>
      </c>
      <c r="Z43" s="197" t="str">
        <f>IFERROR(VLOOKUP(E43,WIP!$A$1:$K$1478,2,0),"-")</f>
        <v>-</v>
      </c>
      <c r="AA43" s="197" t="str">
        <f>IFERROR(VLOOKUP(C43,Pack!$A$5:$G$1997,3,FALSE),"-")</f>
        <v>-</v>
      </c>
      <c r="AB43" s="197" t="str">
        <f>IFERROR(VLOOKUP(E43,WIP!$A$1:$K$1478,11,0),"-")</f>
        <v>-</v>
      </c>
      <c r="AC43" s="198" t="str">
        <f>IFERROR(VLOOKUP(E43,WIP!$A$1:$K$1478,7,0),"-")</f>
        <v>-</v>
      </c>
      <c r="AD43" s="172">
        <f t="shared" si="27"/>
        <v>0</v>
      </c>
      <c r="AE43" s="172" t="str">
        <f t="shared" si="10"/>
        <v>-</v>
      </c>
      <c r="AF43" s="145"/>
      <c r="AG43" s="172" t="str">
        <f t="shared" si="11"/>
        <v>-</v>
      </c>
      <c r="AH43" s="172">
        <f t="shared" si="12"/>
        <v>0</v>
      </c>
      <c r="AI43" s="132"/>
      <c r="AJ43" s="132"/>
    </row>
    <row r="44">
      <c r="A44" s="199" t="s">
        <v>3881</v>
      </c>
      <c r="B44" s="188" t="str">
        <f>iferror(vlookup(C44,Source!$A$10:$O$1488,3,0),"-")</f>
        <v>-</v>
      </c>
      <c r="C44" s="202"/>
      <c r="D44" s="260"/>
      <c r="E44" s="242" t="str">
        <f>iferror(vlookup(C44,Source!$A$10:$O$1488,2,0),"-")</f>
        <v>-</v>
      </c>
      <c r="F44" s="242" t="str">
        <f>iferror(vlookup(C44,Source!$A$10:$O$1488,12,0),"-")</f>
        <v>-</v>
      </c>
      <c r="G44" s="192" t="str">
        <f t="shared" si="34"/>
        <v>-</v>
      </c>
      <c r="H44" s="191" t="str">
        <f>iferror(vlookup(C44,Source!$A$10:$O$1488,11,0),"-")</f>
        <v>-</v>
      </c>
      <c r="I44" s="191" t="str">
        <f>iferror(vlookup(C44,Source!$A$10:$O$1488,7,0),"-")</f>
        <v>-</v>
      </c>
      <c r="J44" s="192" t="str">
        <f>IFERROR(_xlfn.FLOOR.MATH(VLOOKUP(C44, Conversion!$A$1:$G$1483,7,0)*D44*1.05,10),"-")</f>
        <v>-</v>
      </c>
      <c r="K44" s="191">
        <f t="shared" si="35"/>
        <v>0</v>
      </c>
      <c r="L44" s="191">
        <f t="shared" si="36"/>
        <v>0</v>
      </c>
      <c r="M44" s="191" t="str">
        <f>iferror(vlookup(C44,Source!$A$10:$O$1488,14,0),"-")</f>
        <v>-</v>
      </c>
      <c r="N44" s="191" t="str">
        <f>iferror(vlookup(C44,Source!$A$10:$O$1488,15,0),"-")</f>
        <v>-</v>
      </c>
      <c r="O44" s="193">
        <f>iferror(vlookup(C44,Source!$A$10:$O$1488,5,0),0)</f>
        <v>0</v>
      </c>
      <c r="P44" s="194" t="str">
        <f t="shared" si="37"/>
        <v>-</v>
      </c>
      <c r="Q44" s="195">
        <f t="shared" si="38"/>
        <v>0</v>
      </c>
      <c r="R44" s="131"/>
      <c r="S44" s="131"/>
      <c r="T44" s="131"/>
      <c r="U44" s="241">
        <f t="shared" si="39"/>
        <v>15.5</v>
      </c>
      <c r="V44" s="197" t="str">
        <f>IFERROR(VLOOKUP(E44,WIP!$A$1:$S$1478,6,0),"-")</f>
        <v>-</v>
      </c>
      <c r="W44" s="197" t="str">
        <f>IFERROR(VLOOKUP(E44,WIP!$A$1:$M$1478,12,0),"-")</f>
        <v>-</v>
      </c>
      <c r="X44" s="197" t="str">
        <f>IFERROR(VLOOKUP(E44,WIP!$A$1:$M$1478,13,0),"-")</f>
        <v>-</v>
      </c>
      <c r="Y44" s="197" t="str">
        <f t="shared" si="8"/>
        <v>-</v>
      </c>
      <c r="Z44" s="197" t="str">
        <f>IFERROR(VLOOKUP(E44,WIP!$A$1:$K$1478,2,0),"-")</f>
        <v>-</v>
      </c>
      <c r="AA44" s="197" t="str">
        <f>IFERROR(VLOOKUP(C44,Pack!$A$5:$G$1997,3,FALSE),"-")</f>
        <v>-</v>
      </c>
      <c r="AB44" s="197" t="str">
        <f>IFERROR(VLOOKUP(E44,WIP!$A$1:$K$1478,11,0),"-")</f>
        <v>-</v>
      </c>
      <c r="AC44" s="198" t="str">
        <f>IFERROR(VLOOKUP(E44,WIP!$A$1:$K$1478,7,0),"-")</f>
        <v>-</v>
      </c>
      <c r="AD44" s="172">
        <f t="shared" si="27"/>
        <v>0</v>
      </c>
      <c r="AE44" s="172" t="str">
        <f t="shared" si="10"/>
        <v>-</v>
      </c>
      <c r="AF44" s="135"/>
      <c r="AG44" s="172" t="str">
        <f t="shared" si="11"/>
        <v>-</v>
      </c>
      <c r="AH44" s="172">
        <f t="shared" si="12"/>
        <v>0</v>
      </c>
      <c r="AI44" s="132"/>
      <c r="AJ44" s="132"/>
    </row>
    <row r="45">
      <c r="A45" s="199" t="s">
        <v>3882</v>
      </c>
      <c r="B45" s="188" t="str">
        <f>iferror(vlookup(C45,Source!$A$10:$O$1488,3,0),"-")</f>
        <v>-</v>
      </c>
      <c r="C45" s="202"/>
      <c r="D45" s="260"/>
      <c r="E45" s="242" t="str">
        <f>iferror(vlookup(C45,Source!$A$10:$O$1488,2,0),"-")</f>
        <v>-</v>
      </c>
      <c r="F45" s="242" t="str">
        <f>iferror(vlookup(C45,Source!$A$10:$O$1488,12,0),"-")</f>
        <v>-</v>
      </c>
      <c r="G45" s="192" t="str">
        <f t="shared" si="34"/>
        <v>-</v>
      </c>
      <c r="H45" s="191" t="str">
        <f>iferror(vlookup(C45,Source!$A$10:$O$1488,11,0),"-")</f>
        <v>-</v>
      </c>
      <c r="I45" s="191" t="str">
        <f>iferror(vlookup(C45,Source!$A$10:$O$1488,7,0),"-")</f>
        <v>-</v>
      </c>
      <c r="J45" s="192" t="str">
        <f>IFERROR(_xlfn.FLOOR.MATH(VLOOKUP(C45, Conversion!$A$1:$G$1483,7,0)*D45*1.05,10),"-")</f>
        <v>-</v>
      </c>
      <c r="K45" s="191">
        <f t="shared" si="35"/>
        <v>0</v>
      </c>
      <c r="L45" s="191">
        <f t="shared" si="36"/>
        <v>0</v>
      </c>
      <c r="M45" s="191" t="str">
        <f>iferror(vlookup(C45,Source!$A$10:$O$1488,14,0),"-")</f>
        <v>-</v>
      </c>
      <c r="N45" s="191" t="str">
        <f>iferror(vlookup(C45,Source!$A$10:$O$1488,15,0),"-")</f>
        <v>-</v>
      </c>
      <c r="O45" s="193">
        <f>iferror(vlookup(C45,Source!$A$10:$O$1488,5,0),0)</f>
        <v>0</v>
      </c>
      <c r="P45" s="194" t="str">
        <f t="shared" si="37"/>
        <v>-</v>
      </c>
      <c r="Q45" s="195">
        <f t="shared" si="38"/>
        <v>0</v>
      </c>
      <c r="R45" s="131"/>
      <c r="S45" s="131"/>
      <c r="T45" s="131"/>
      <c r="U45" s="241">
        <f t="shared" si="39"/>
        <v>16</v>
      </c>
      <c r="V45" s="197" t="str">
        <f>IFERROR(VLOOKUP(E45,WIP!$A$1:$S$1478,6,0),"-")</f>
        <v>-</v>
      </c>
      <c r="W45" s="197" t="str">
        <f>IFERROR(VLOOKUP(E45,WIP!$A$1:$M$1478,12,0),"-")</f>
        <v>-</v>
      </c>
      <c r="X45" s="197" t="str">
        <f>IFERROR(VLOOKUP(E45,WIP!$A$1:$M$1478,13,0),"-")</f>
        <v>-</v>
      </c>
      <c r="Y45" s="197" t="str">
        <f t="shared" si="8"/>
        <v>-</v>
      </c>
      <c r="Z45" s="197" t="str">
        <f>IFERROR(VLOOKUP(E45,WIP!$A$1:$K$1478,2,0),"-")</f>
        <v>-</v>
      </c>
      <c r="AA45" s="197" t="str">
        <f>IFERROR(VLOOKUP(C45,Pack!$A$5:$G$1997,3,FALSE),"-")</f>
        <v>-</v>
      </c>
      <c r="AB45" s="197" t="str">
        <f>IFERROR(VLOOKUP(E45,WIP!$A$1:$K$1478,11,0),"-")</f>
        <v>-</v>
      </c>
      <c r="AC45" s="198" t="str">
        <f>IFERROR(VLOOKUP(E45,WIP!$A$1:$K$1478,7,0),"-")</f>
        <v>-</v>
      </c>
      <c r="AD45" s="172">
        <f t="shared" si="27"/>
        <v>0</v>
      </c>
      <c r="AE45" s="172" t="str">
        <f t="shared" si="10"/>
        <v>-</v>
      </c>
      <c r="AF45" s="145"/>
      <c r="AG45" s="172" t="str">
        <f t="shared" si="11"/>
        <v>-</v>
      </c>
      <c r="AH45" s="172">
        <f t="shared" si="12"/>
        <v>0</v>
      </c>
      <c r="AI45" s="132"/>
      <c r="AJ45" s="132"/>
    </row>
    <row r="46">
      <c r="A46" s="199" t="s">
        <v>2876</v>
      </c>
      <c r="B46" s="188" t="str">
        <f>iferror(vlookup(C46,Source!$A$10:$O$1488,3,0),"-")</f>
        <v>-</v>
      </c>
      <c r="C46" s="202"/>
      <c r="D46" s="261"/>
      <c r="E46" s="242" t="str">
        <f>iferror(vlookup(C46,Source!$A$10:$O$1488,2,0),"-")</f>
        <v>-</v>
      </c>
      <c r="F46" s="191" t="str">
        <f>iferror(vlookup(C46,Source!$A$10:$O$1488,12,0),"-")</f>
        <v>-</v>
      </c>
      <c r="G46" s="192" t="str">
        <f t="shared" si="34"/>
        <v>-</v>
      </c>
      <c r="H46" s="191" t="str">
        <f>iferror(vlookup(C46,Source!$A$10:$O$1488,11,0),"-")</f>
        <v>-</v>
      </c>
      <c r="I46" s="191" t="str">
        <f>iferror(vlookup(C46,Source!$A$10:$O$1488,7,0),"-")</f>
        <v>-</v>
      </c>
      <c r="J46" s="192" t="str">
        <f>IFERROR(_xlfn.FLOOR.MATH(VLOOKUP(C46, Conversion!$A$1:$G$1483,7,0)*D46*1.05,10),"-")</f>
        <v>-</v>
      </c>
      <c r="K46" s="191">
        <f t="shared" si="35"/>
        <v>0</v>
      </c>
      <c r="L46" s="191">
        <f t="shared" si="36"/>
        <v>0</v>
      </c>
      <c r="M46" s="191" t="str">
        <f>iferror(vlookup(C46,Source!$A$10:$O$1488,14,0),"-")</f>
        <v>-</v>
      </c>
      <c r="N46" s="191" t="str">
        <f>iferror(vlookup(C46,Source!$A$10:$O$1488,15,0),"-")</f>
        <v>-</v>
      </c>
      <c r="O46" s="193">
        <f>iferror(vlookup(C46,Source!$A$10:$O$1488,5,0),0)</f>
        <v>0</v>
      </c>
      <c r="P46" s="194" t="str">
        <f t="shared" si="37"/>
        <v>-</v>
      </c>
      <c r="Q46" s="195">
        <f t="shared" si="38"/>
        <v>0</v>
      </c>
      <c r="R46" s="131"/>
      <c r="S46" s="131"/>
      <c r="T46" s="131"/>
      <c r="U46" s="241">
        <f t="shared" si="39"/>
        <v>16.5</v>
      </c>
      <c r="V46" s="197" t="str">
        <f>IFERROR(VLOOKUP(E46,WIP!$A$1:$S$1478,6,0),"-")</f>
        <v>-</v>
      </c>
      <c r="W46" s="197" t="str">
        <f>IFERROR(VLOOKUP(E46,WIP!$A$1:$M$1478,12,0),"-")</f>
        <v>-</v>
      </c>
      <c r="X46" s="197" t="str">
        <f>IFERROR(VLOOKUP(E46,WIP!$A$1:$M$1478,13,0),"-")</f>
        <v>-</v>
      </c>
      <c r="Y46" s="197" t="str">
        <f t="shared" si="8"/>
        <v>-</v>
      </c>
      <c r="Z46" s="197" t="str">
        <f>IFERROR(VLOOKUP(E46,WIP!$A$1:$K$1478,2,0),"-")</f>
        <v>-</v>
      </c>
      <c r="AA46" s="197" t="str">
        <f>IFERROR(VLOOKUP(C46,Pack!$A$5:$G$1997,3,FALSE),"-")</f>
        <v>-</v>
      </c>
      <c r="AB46" s="197" t="str">
        <f>IFERROR(VLOOKUP(E46,WIP!$A$1:$K$1478,11,0),"-")</f>
        <v>-</v>
      </c>
      <c r="AC46" s="198" t="str">
        <f>IFERROR(VLOOKUP(E46,WIP!$A$1:$K$1478,7,0),"-")</f>
        <v>-</v>
      </c>
      <c r="AD46" s="172">
        <f t="shared" si="27"/>
        <v>0</v>
      </c>
      <c r="AE46" s="172" t="str">
        <f t="shared" si="10"/>
        <v>-</v>
      </c>
      <c r="AF46" s="145"/>
      <c r="AG46" s="172" t="str">
        <f t="shared" si="11"/>
        <v>-</v>
      </c>
      <c r="AH46" s="172">
        <f t="shared" si="12"/>
        <v>0</v>
      </c>
      <c r="AI46" s="132"/>
      <c r="AJ46" s="132"/>
    </row>
    <row r="47">
      <c r="A47" s="199" t="s">
        <v>3890</v>
      </c>
      <c r="B47" s="188" t="str">
        <f>iferror(vlookup(C47,Source!$A$10:$O$1488,3,0),"-")</f>
        <v>-</v>
      </c>
      <c r="C47" s="192"/>
      <c r="D47" s="192"/>
      <c r="E47" s="242" t="str">
        <f>iferror(vlookup(C47,Source!$A$10:$O$1488,2,0),"-")</f>
        <v>-</v>
      </c>
      <c r="F47" s="191" t="str">
        <f>iferror(vlookup(C47,Source!$A$10:$O$1488,12,0),"-")</f>
        <v>-</v>
      </c>
      <c r="G47" s="192" t="str">
        <f t="shared" si="34"/>
        <v>-</v>
      </c>
      <c r="H47" s="191" t="str">
        <f>iferror(vlookup(C47,Source!$A$10:$O$1488,11,0),"-")</f>
        <v>-</v>
      </c>
      <c r="I47" s="191" t="str">
        <f>iferror(vlookup(C47,Source!$A$10:$O$1488,7,0),"-")</f>
        <v>-</v>
      </c>
      <c r="J47" s="192" t="str">
        <f>IFERROR(_xlfn.FLOOR.MATH(VLOOKUP(C47, Conversion!$A$1:$G$1483,7,0)*D47*1.05,10),"-")</f>
        <v>-</v>
      </c>
      <c r="K47" s="191">
        <f t="shared" si="35"/>
        <v>0</v>
      </c>
      <c r="L47" s="191">
        <f t="shared" si="36"/>
        <v>0</v>
      </c>
      <c r="M47" s="191" t="str">
        <f>iferror(vlookup(C47,Source!$A$10:$O$1488,14,0),"-")</f>
        <v>-</v>
      </c>
      <c r="N47" s="191" t="str">
        <f>iferror(vlookup(C47,Source!$A$10:$O$1488,15,0),"-")</f>
        <v>-</v>
      </c>
      <c r="O47" s="193">
        <f>iferror(vlookup(C47,Source!$A$10:$O$1488,5,0),0)</f>
        <v>0</v>
      </c>
      <c r="P47" s="194" t="str">
        <f t="shared" si="37"/>
        <v>-</v>
      </c>
      <c r="Q47" s="195">
        <f t="shared" si="38"/>
        <v>0</v>
      </c>
      <c r="R47" s="131"/>
      <c r="S47" s="131"/>
      <c r="T47" s="131"/>
      <c r="U47" s="241">
        <f t="shared" si="39"/>
        <v>17</v>
      </c>
      <c r="V47" s="197" t="str">
        <f>IFERROR(VLOOKUP(E47,WIP!$A$1:$S$1478,6,0),"-")</f>
        <v>-</v>
      </c>
      <c r="W47" s="197" t="str">
        <f>IFERROR(VLOOKUP(E47,WIP!$A$1:$M$1478,12,0),"-")</f>
        <v>-</v>
      </c>
      <c r="X47" s="197" t="str">
        <f>IFERROR(VLOOKUP(E47,WIP!$A$1:$M$1478,13,0),"-")</f>
        <v>-</v>
      </c>
      <c r="Y47" s="197" t="str">
        <f t="shared" si="8"/>
        <v>-</v>
      </c>
      <c r="Z47" s="197" t="str">
        <f>IFERROR(VLOOKUP(E47,WIP!$A$1:$K$1478,2,0),"-")</f>
        <v>-</v>
      </c>
      <c r="AA47" s="197" t="str">
        <f>IFERROR(VLOOKUP(C47,Pack!$A$5:$G$1997,3,FALSE),"-")</f>
        <v>-</v>
      </c>
      <c r="AB47" s="197" t="str">
        <f>IFERROR(VLOOKUP(E47,WIP!$A$1:$K$1478,11,0),"-")</f>
        <v>-</v>
      </c>
      <c r="AC47" s="198" t="str">
        <f>IFERROR(VLOOKUP(E47,WIP!$A$1:$K$1478,7,0),"-")</f>
        <v>-</v>
      </c>
      <c r="AD47" s="172">
        <f t="shared" si="27"/>
        <v>0</v>
      </c>
      <c r="AE47" s="172" t="str">
        <f t="shared" si="10"/>
        <v>-</v>
      </c>
      <c r="AF47" s="145"/>
      <c r="AG47" s="172" t="str">
        <f t="shared" si="11"/>
        <v>-</v>
      </c>
      <c r="AH47" s="172">
        <f t="shared" si="12"/>
        <v>0</v>
      </c>
      <c r="AI47" s="132"/>
      <c r="AJ47" s="132"/>
    </row>
    <row r="48">
      <c r="A48" s="211"/>
      <c r="B48" s="149"/>
      <c r="C48" s="150"/>
      <c r="D48" s="212"/>
      <c r="E48" s="220"/>
      <c r="F48" s="214"/>
      <c r="G48" s="214"/>
      <c r="H48" s="214"/>
      <c r="I48" s="214"/>
      <c r="J48" s="222" t="s">
        <v>3886</v>
      </c>
      <c r="K48" s="220"/>
      <c r="L48" s="223"/>
      <c r="M48" s="224"/>
      <c r="N48" s="224"/>
      <c r="O48" s="217" t="s">
        <v>3883</v>
      </c>
      <c r="P48" s="149"/>
      <c r="Q48" s="218">
        <f>SUM(Q41:Q47)</f>
        <v>0</v>
      </c>
      <c r="R48" s="131"/>
      <c r="S48" s="131"/>
      <c r="T48" s="131"/>
      <c r="U48" s="67"/>
      <c r="V48" s="197" t="str">
        <f>IFERROR(VLOOKUP(E48,WIP!$A$1:$S$1478,6,0),"-")</f>
        <v>-</v>
      </c>
      <c r="W48" s="197" t="str">
        <f>IFERROR(VLOOKUP(E48,WIP!$A$1:$M$1478,12,0),"-")</f>
        <v>-</v>
      </c>
      <c r="X48" s="197" t="str">
        <f>IFERROR(VLOOKUP(E48,WIP!$A$1:$M$1478,13,0),"-")</f>
        <v>-</v>
      </c>
      <c r="Y48" s="197" t="str">
        <f t="shared" si="8"/>
        <v/>
      </c>
      <c r="Z48" s="197" t="str">
        <f>IFERROR(VLOOKUP(E48,WIP!$A$1:$K$1478,2,0),"-")</f>
        <v>-</v>
      </c>
      <c r="AA48" s="197" t="str">
        <f>IFERROR(VLOOKUP(C48,Pack!$A$5:$G$1997,3,FALSE),"-")</f>
        <v>-</v>
      </c>
      <c r="AB48" s="197" t="str">
        <f>IFERROR(VLOOKUP(E48,WIP!$A$1:$K$1478,11,0),"-")</f>
        <v>-</v>
      </c>
      <c r="AC48" s="198" t="str">
        <f>IFERROR(VLOOKUP(E48,WIP!$A$1:$K$1478,7,0),"-")</f>
        <v>-</v>
      </c>
      <c r="AD48" s="172"/>
      <c r="AE48" s="172" t="str">
        <f t="shared" si="10"/>
        <v>-</v>
      </c>
      <c r="AF48" s="145"/>
      <c r="AG48" s="172">
        <f t="shared" si="11"/>
        <v>0</v>
      </c>
      <c r="AH48" s="172">
        <f t="shared" si="12"/>
        <v>0</v>
      </c>
      <c r="AI48" s="132"/>
      <c r="AJ48" s="132"/>
    </row>
    <row r="49">
      <c r="A49" s="211"/>
      <c r="B49" s="149"/>
      <c r="C49" s="150"/>
      <c r="D49" s="219"/>
      <c r="E49" s="220"/>
      <c r="F49" s="221"/>
      <c r="G49" s="221"/>
      <c r="H49" s="221"/>
      <c r="I49" s="221"/>
      <c r="J49" s="222"/>
      <c r="K49" s="220"/>
      <c r="L49" s="223"/>
      <c r="M49" s="224"/>
      <c r="N49" s="224"/>
      <c r="O49" s="225" t="s">
        <v>3884</v>
      </c>
      <c r="P49" s="149"/>
      <c r="Q49" s="226">
        <f>24-Q48</f>
        <v>24</v>
      </c>
      <c r="R49" s="131"/>
      <c r="S49" s="131"/>
      <c r="T49" s="131"/>
      <c r="U49" s="132"/>
      <c r="V49" s="197" t="str">
        <f>IFERROR(VLOOKUP(E49,WIP!$A$1:$S$1478,6,0),"-")</f>
        <v>-</v>
      </c>
      <c r="W49" s="197" t="str">
        <f>IFERROR(VLOOKUP(E49,WIP!$A$1:$M$1478,12,0),"-")</f>
        <v>-</v>
      </c>
      <c r="X49" s="197" t="str">
        <f>IFERROR(VLOOKUP(E49,WIP!$A$1:$M$1478,13,0),"-")</f>
        <v>-</v>
      </c>
      <c r="Y49" s="197" t="str">
        <f t="shared" si="8"/>
        <v/>
      </c>
      <c r="Z49" s="197" t="str">
        <f>IFERROR(VLOOKUP(E49,WIP!$A$1:$K$1478,2,0),"-")</f>
        <v>-</v>
      </c>
      <c r="AA49" s="197" t="str">
        <f>IFERROR(VLOOKUP(C49,Pack!$A$5:$G$1997,3,FALSE),"-")</f>
        <v>-</v>
      </c>
      <c r="AB49" s="197" t="str">
        <f>IFERROR(VLOOKUP(E49,WIP!$A$1:$K$1478,11,0),"-")</f>
        <v>-</v>
      </c>
      <c r="AC49" s="198" t="str">
        <f>IFERROR(VLOOKUP(E49,WIP!$A$1:$K$1478,7,0),"-")</f>
        <v>-</v>
      </c>
      <c r="AD49" s="172" t="str">
        <f t="shared" ref="AD49:AD60" si="40">IF(U49&lt;13,J49,0)</f>
        <v/>
      </c>
      <c r="AE49" s="172" t="str">
        <f t="shared" si="10"/>
        <v>-</v>
      </c>
      <c r="AF49" s="145"/>
      <c r="AG49" s="172">
        <f t="shared" si="11"/>
        <v>0</v>
      </c>
      <c r="AH49" s="172">
        <f t="shared" si="12"/>
        <v>0</v>
      </c>
      <c r="AI49" s="132"/>
      <c r="AJ49" s="132"/>
    </row>
    <row r="50">
      <c r="A50" s="178"/>
      <c r="B50" s="257" t="s">
        <v>3891</v>
      </c>
      <c r="C50" s="149"/>
      <c r="D50" s="149"/>
      <c r="E50" s="149"/>
      <c r="F50" s="149"/>
      <c r="G50" s="180"/>
      <c r="H50" s="227"/>
      <c r="I50" s="181"/>
      <c r="J50" s="181"/>
      <c r="K50" s="182"/>
      <c r="L50" s="228"/>
      <c r="M50" s="229"/>
      <c r="N50" s="229"/>
      <c r="O50" s="230"/>
      <c r="P50" s="231"/>
      <c r="Q50" s="232"/>
      <c r="R50" s="131"/>
      <c r="S50" s="131"/>
      <c r="T50" s="131"/>
      <c r="U50" s="132"/>
      <c r="V50" s="197" t="str">
        <f>IFERROR(VLOOKUP(E50,WIP!$A$1:$S$1478,6,0),"-")</f>
        <v>-</v>
      </c>
      <c r="W50" s="197" t="str">
        <f>IFERROR(VLOOKUP(E50,WIP!$A$1:$M$1478,12,0),"-")</f>
        <v>-</v>
      </c>
      <c r="X50" s="197" t="str">
        <f>IFERROR(VLOOKUP(E50,WIP!$A$1:$M$1478,13,0),"-")</f>
        <v>-</v>
      </c>
      <c r="Y50" s="197" t="str">
        <f t="shared" si="8"/>
        <v/>
      </c>
      <c r="Z50" s="197" t="str">
        <f>IFERROR(VLOOKUP(E50,WIP!$A$1:$K$1478,2,0),"-")</f>
        <v>-</v>
      </c>
      <c r="AA50" s="197" t="str">
        <f>IFERROR(VLOOKUP(C50,Pack!$A$5:$G$1997,3,FALSE),"-")</f>
        <v>-</v>
      </c>
      <c r="AB50" s="197" t="str">
        <f>IFERROR(VLOOKUP(E50,WIP!$A$1:$K$1478,11,0),"-")</f>
        <v>-</v>
      </c>
      <c r="AC50" s="198" t="str">
        <f>IFERROR(VLOOKUP(E50,WIP!$A$1:$K$1478,7,0),"-")</f>
        <v>-</v>
      </c>
      <c r="AD50" s="172" t="str">
        <f t="shared" si="40"/>
        <v/>
      </c>
      <c r="AE50" s="172" t="str">
        <f t="shared" si="10"/>
        <v>-</v>
      </c>
      <c r="AF50" s="145"/>
      <c r="AG50" s="172">
        <f t="shared" si="11"/>
        <v>0</v>
      </c>
      <c r="AH50" s="172">
        <f t="shared" si="12"/>
        <v>0</v>
      </c>
      <c r="AI50" s="132"/>
      <c r="AJ50" s="132"/>
    </row>
    <row r="51">
      <c r="A51" s="187" t="s">
        <v>3879</v>
      </c>
      <c r="B51" s="188" t="str">
        <f>iferror(vlookup(C51,Source!$A$10:$O$1488,3,0),"-")</f>
        <v>-</v>
      </c>
      <c r="C51" s="258"/>
      <c r="D51" s="244"/>
      <c r="E51" s="242" t="str">
        <f>iferror(vlookup(C51,Source!$A$10:$O$1488,2,0),"-")</f>
        <v>-</v>
      </c>
      <c r="F51" s="191" t="str">
        <f>iferror(vlookup(C51,Source!$A$10:$O$1488,12,0),"-")</f>
        <v>-</v>
      </c>
      <c r="G51" s="192" t="str">
        <f t="shared" ref="G51:G53" si="41">IF(H51="B","BOX LABEL",+IF(AND(H51="I"),"IN HOUSE",+IF(AND(H51="S"),"SPECIAL",+IF(AND(H51="BP"),"BUG FREE",+IF(AND(H51="A"),"Pre Labeled","-")))))</f>
        <v>-</v>
      </c>
      <c r="H51" s="191" t="str">
        <f>iferror(vlookup(C51,Source!$A$10:$O$1488,11,0),"-")</f>
        <v>-</v>
      </c>
      <c r="I51" s="191" t="str">
        <f>iferror(vlookup(C51,Source!$A$10:$O$1488,7,0),"-")</f>
        <v>-</v>
      </c>
      <c r="J51" s="192" t="str">
        <f>IFERROR(_xlfn.FLOOR.MATH(VLOOKUP(C51, Conversion!$A$1:$G$1483,7,0)*D51*1.05,10),"-")</f>
        <v>-</v>
      </c>
      <c r="K51" s="242">
        <f t="shared" ref="K51:K53" si="42">if(G51="in house",D51*4,+if(G51="bottle label",D51*4,+if(or(G51="bottle"),G51*4,0)))</f>
        <v>0</v>
      </c>
      <c r="L51" s="242">
        <f t="shared" ref="L51:L53" si="43">if(G51="box label",D51,+IF(or(G51="in house"),D51,+if(or(G51="special"),D51,0)))</f>
        <v>0</v>
      </c>
      <c r="M51" s="242" t="str">
        <f>iferror(vlookup(C51,Source!$A$10:$O$1488,14,0),"-")</f>
        <v>-</v>
      </c>
      <c r="N51" s="242" t="str">
        <f>iferror(vlookup(C51,Source!$A$10:$O$1488,15,0),"-")</f>
        <v>-</v>
      </c>
      <c r="O51" s="193">
        <f>iferror(vlookup(C51,Source!$A$10:$O$1488,5,0),0)</f>
        <v>0</v>
      </c>
      <c r="P51" s="194" t="str">
        <f t="shared" ref="P51:P53" si="44">if(O51&gt;1,O51/6.5,"-")</f>
        <v>-</v>
      </c>
      <c r="Q51" s="195">
        <f t="shared" ref="Q51:Q53" si="45">if(O51&gt;0,D51/O51*6.5,0)</f>
        <v>0</v>
      </c>
      <c r="R51" s="131"/>
      <c r="S51" s="131"/>
      <c r="T51" s="131"/>
      <c r="U51" s="241">
        <f>IF(Q51=0,14,SUM(5)+SUM(Q51))</f>
        <v>14</v>
      </c>
      <c r="V51" s="197" t="str">
        <f>IFERROR(VLOOKUP(E51,WIP!$A$1:$S$1478,6,0),"-")</f>
        <v>-</v>
      </c>
      <c r="W51" s="197" t="str">
        <f>IFERROR(VLOOKUP(E51,WIP!$A$1:$M$1478,12,0),"-")</f>
        <v>-</v>
      </c>
      <c r="X51" s="197" t="str">
        <f>IFERROR(VLOOKUP(E51,WIP!$A$1:$M$1478,13,0),"-")</f>
        <v>-</v>
      </c>
      <c r="Y51" s="197" t="str">
        <f t="shared" si="8"/>
        <v>-</v>
      </c>
      <c r="Z51" s="197" t="str">
        <f>IFERROR(VLOOKUP(E51,WIP!$A$1:$K$1478,2,0),"-")</f>
        <v>-</v>
      </c>
      <c r="AA51" s="197" t="str">
        <f>IFERROR(VLOOKUP(C51,Pack!$A$5:$G$1997,3,FALSE),"-")</f>
        <v>-</v>
      </c>
      <c r="AB51" s="197" t="str">
        <f>IFERROR(VLOOKUP(E51,WIP!$A$1:$K$1478,11,0),"-")</f>
        <v>-</v>
      </c>
      <c r="AC51" s="198" t="str">
        <f>IFERROR(VLOOKUP(E51,WIP!$A$1:$K$1478,7,0),"-")</f>
        <v>-</v>
      </c>
      <c r="AD51" s="172">
        <f t="shared" si="40"/>
        <v>0</v>
      </c>
      <c r="AE51" s="172" t="str">
        <f t="shared" si="10"/>
        <v>-</v>
      </c>
      <c r="AF51" s="145"/>
      <c r="AG51" s="172" t="str">
        <f t="shared" si="11"/>
        <v>-</v>
      </c>
      <c r="AH51" s="172">
        <f t="shared" si="12"/>
        <v>0</v>
      </c>
      <c r="AI51" s="132"/>
      <c r="AJ51" s="132"/>
    </row>
    <row r="52">
      <c r="A52" s="199" t="s">
        <v>58</v>
      </c>
      <c r="B52" s="188" t="str">
        <f>iferror(vlookup(C52,Source!$A$10:$O$1488,3,0),"-")</f>
        <v>-</v>
      </c>
      <c r="C52" s="192"/>
      <c r="D52" s="234"/>
      <c r="E52" s="242" t="str">
        <f>iferror(vlookup(C52,Source!$A$10:$O$1488,2,0),"-")</f>
        <v>-</v>
      </c>
      <c r="F52" s="191" t="str">
        <f>iferror(vlookup(C52,Source!$A$10:$O$1488,12,0),"-")</f>
        <v>-</v>
      </c>
      <c r="G52" s="192" t="str">
        <f t="shared" si="41"/>
        <v>-</v>
      </c>
      <c r="H52" s="191" t="str">
        <f>iferror(vlookup(C52,Source!$A$10:$O$1488,11,0),"-")</f>
        <v>-</v>
      </c>
      <c r="I52" s="191" t="str">
        <f>iferror(vlookup(C52,Source!$A$10:$O$1488,7,0),"-")</f>
        <v>-</v>
      </c>
      <c r="J52" s="192" t="str">
        <f>IFERROR(_xlfn.FLOOR.MATH(VLOOKUP(C52, Conversion!$A$1:$G$1483,7,0)*D52*1.05,10),"-")</f>
        <v>-</v>
      </c>
      <c r="K52" s="242">
        <f t="shared" si="42"/>
        <v>0</v>
      </c>
      <c r="L52" s="242">
        <f t="shared" si="43"/>
        <v>0</v>
      </c>
      <c r="M52" s="242" t="str">
        <f>iferror(vlookup(C52,Source!$A$10:$O$1488,14,0),"-")</f>
        <v>-</v>
      </c>
      <c r="N52" s="242" t="str">
        <f>iferror(vlookup(C52,Source!$A$10:$O$1488,15,0),"-")</f>
        <v>-</v>
      </c>
      <c r="O52" s="193">
        <f>iferror(vlookup(C52,Source!$A$10:$O$1488,5,0),0)</f>
        <v>0</v>
      </c>
      <c r="P52" s="194" t="str">
        <f t="shared" si="44"/>
        <v>-</v>
      </c>
      <c r="Q52" s="195">
        <f t="shared" si="45"/>
        <v>0</v>
      </c>
      <c r="R52" s="131"/>
      <c r="S52" s="131"/>
      <c r="T52" s="131"/>
      <c r="U52" s="241">
        <f t="shared" ref="U52:U54" si="46">SUM(0.5,Q52)+SUM(U51)</f>
        <v>14.5</v>
      </c>
      <c r="V52" s="197" t="str">
        <f>IFERROR(VLOOKUP(E52,WIP!$A$1:$S$1478,6,0),"-")</f>
        <v>-</v>
      </c>
      <c r="W52" s="197" t="str">
        <f>IFERROR(VLOOKUP(E52,WIP!$A$1:$M$1478,12,0),"-")</f>
        <v>-</v>
      </c>
      <c r="X52" s="197" t="str">
        <f>IFERROR(VLOOKUP(E52,WIP!$A$1:$M$1478,13,0),"-")</f>
        <v>-</v>
      </c>
      <c r="Y52" s="197" t="str">
        <f t="shared" si="8"/>
        <v>-</v>
      </c>
      <c r="Z52" s="197" t="str">
        <f>IFERROR(VLOOKUP(E52,WIP!$A$1:$K$1478,2,0),"-")</f>
        <v>-</v>
      </c>
      <c r="AA52" s="197" t="str">
        <f>IFERROR(VLOOKUP(C52,Pack!$A$5:$G$1997,3,FALSE),"-")</f>
        <v>-</v>
      </c>
      <c r="AB52" s="197" t="str">
        <f>IFERROR(VLOOKUP(E52,WIP!$A$1:$K$1478,11,0),"-")</f>
        <v>-</v>
      </c>
      <c r="AC52" s="198" t="str">
        <f>IFERROR(VLOOKUP(E52,WIP!$A$1:$K$1478,7,0),"-")</f>
        <v>-</v>
      </c>
      <c r="AD52" s="172">
        <f t="shared" si="40"/>
        <v>0</v>
      </c>
      <c r="AE52" s="172" t="str">
        <f t="shared" si="10"/>
        <v>-</v>
      </c>
      <c r="AF52" s="145"/>
      <c r="AG52" s="172" t="str">
        <f t="shared" si="11"/>
        <v>-</v>
      </c>
      <c r="AH52" s="172">
        <f t="shared" si="12"/>
        <v>0</v>
      </c>
      <c r="AI52" s="132"/>
      <c r="AJ52" s="132"/>
    </row>
    <row r="53">
      <c r="A53" s="199" t="s">
        <v>3880</v>
      </c>
      <c r="B53" s="188" t="str">
        <f>iferror(vlookup(C53,Source!$A$10:$O$1488,3,0),"-")</f>
        <v>-</v>
      </c>
      <c r="C53" s="262"/>
      <c r="D53" s="234"/>
      <c r="E53" s="242" t="str">
        <f>iferror(vlookup(C53,Source!$A$10:$O$1488,2,0),"-")</f>
        <v>-</v>
      </c>
      <c r="F53" s="191" t="str">
        <f>iferror(vlookup(C53,Source!$A$10:$O$1488,12,0),"-")</f>
        <v>-</v>
      </c>
      <c r="G53" s="192" t="str">
        <f t="shared" si="41"/>
        <v>-</v>
      </c>
      <c r="H53" s="191" t="str">
        <f>iferror(vlookup(C53,Source!$A$10:$O$1488,11,0),"-")</f>
        <v>-</v>
      </c>
      <c r="I53" s="191" t="str">
        <f>iferror(vlookup(C53,Source!$A$10:$O$1488,7,0),"-")</f>
        <v>-</v>
      </c>
      <c r="J53" s="192" t="str">
        <f>IFERROR(_xlfn.FLOOR.MATH(VLOOKUP(C53, Conversion!$A$1:$G$1483,7,0)*D53*1.05,10),"-")</f>
        <v>-</v>
      </c>
      <c r="K53" s="242">
        <f t="shared" si="42"/>
        <v>0</v>
      </c>
      <c r="L53" s="242">
        <f t="shared" si="43"/>
        <v>0</v>
      </c>
      <c r="M53" s="242" t="str">
        <f>iferror(vlookup(C53,Source!$A$10:$O$1488,14,0),"-")</f>
        <v>-</v>
      </c>
      <c r="N53" s="242" t="str">
        <f>iferror(vlookup(C53,Source!$A$10:$O$1488,15,0),"-")</f>
        <v>-</v>
      </c>
      <c r="O53" s="193">
        <f>iferror(vlookup(C53,Source!$A$10:$O$1488,5,0),0)</f>
        <v>0</v>
      </c>
      <c r="P53" s="194" t="str">
        <f t="shared" si="44"/>
        <v>-</v>
      </c>
      <c r="Q53" s="195">
        <f t="shared" si="45"/>
        <v>0</v>
      </c>
      <c r="R53" s="131"/>
      <c r="S53" s="131"/>
      <c r="T53" s="131"/>
      <c r="U53" s="241">
        <f t="shared" si="46"/>
        <v>15</v>
      </c>
      <c r="V53" s="197" t="str">
        <f>IFERROR(VLOOKUP(E53,WIP!$A$1:$S$1478,6,0),"-")</f>
        <v>-</v>
      </c>
      <c r="W53" s="197" t="str">
        <f>IFERROR(VLOOKUP(E53,WIP!$A$1:$M$1478,12,0),"-")</f>
        <v>-</v>
      </c>
      <c r="X53" s="197" t="str">
        <f>IFERROR(VLOOKUP(E53,WIP!$A$1:$M$1478,13,0),"-")</f>
        <v>-</v>
      </c>
      <c r="Y53" s="197" t="str">
        <f t="shared" si="8"/>
        <v>-</v>
      </c>
      <c r="Z53" s="197" t="str">
        <f>IFERROR(VLOOKUP(E53,WIP!$A$1:$K$1478,2,0),"-")</f>
        <v>-</v>
      </c>
      <c r="AA53" s="197" t="str">
        <f>IFERROR(VLOOKUP(C53,Pack!$A$5:$G$1997,3,FALSE),"-")</f>
        <v>-</v>
      </c>
      <c r="AB53" s="197" t="str">
        <f>IFERROR(VLOOKUP(E53,WIP!$A$1:$K$1478,11,0),"-")</f>
        <v>-</v>
      </c>
      <c r="AC53" s="198" t="str">
        <f>IFERROR(VLOOKUP(E53,WIP!$A$1:$K$1478,7,0),"-")</f>
        <v>-</v>
      </c>
      <c r="AD53" s="172">
        <f t="shared" si="40"/>
        <v>0</v>
      </c>
      <c r="AE53" s="172" t="str">
        <f t="shared" si="10"/>
        <v>-</v>
      </c>
      <c r="AF53" s="145"/>
      <c r="AG53" s="172" t="str">
        <f t="shared" si="11"/>
        <v>-</v>
      </c>
      <c r="AH53" s="172">
        <f t="shared" si="12"/>
        <v>0</v>
      </c>
      <c r="AI53" s="132"/>
      <c r="AJ53" s="132"/>
    </row>
    <row r="54">
      <c r="A54" s="211"/>
      <c r="B54" s="149"/>
      <c r="C54" s="150"/>
      <c r="D54" s="212"/>
      <c r="E54" s="220"/>
      <c r="F54" s="214"/>
      <c r="G54" s="214"/>
      <c r="H54" s="214"/>
      <c r="I54" s="214"/>
      <c r="J54" s="215"/>
      <c r="K54" s="263">
        <v>0.0</v>
      </c>
      <c r="L54" s="264"/>
      <c r="M54" s="224"/>
      <c r="N54" s="224"/>
      <c r="O54" s="217" t="s">
        <v>3883</v>
      </c>
      <c r="P54" s="149"/>
      <c r="Q54" s="218">
        <f>SUM(Q51:Q53)</f>
        <v>0</v>
      </c>
      <c r="R54" s="131"/>
      <c r="S54" s="131"/>
      <c r="T54" s="131"/>
      <c r="U54" s="241">
        <f t="shared" si="46"/>
        <v>15.5</v>
      </c>
      <c r="V54" s="197" t="str">
        <f>IFERROR(VLOOKUP(E54,WIP!$A$1:$S$1478,6,0),"-")</f>
        <v>-</v>
      </c>
      <c r="W54" s="197" t="str">
        <f>IFERROR(VLOOKUP(E54,WIP!$A$1:$M$1478,12,0),"-")</f>
        <v>-</v>
      </c>
      <c r="X54" s="197" t="str">
        <f>IFERROR(VLOOKUP(E54,WIP!$A$1:$M$1478,13,0),"-")</f>
        <v>-</v>
      </c>
      <c r="Y54" s="197" t="str">
        <f t="shared" si="8"/>
        <v/>
      </c>
      <c r="Z54" s="197" t="str">
        <f>IFERROR(VLOOKUP(E54,WIP!$A$1:$K$1478,2,0),"-")</f>
        <v>-</v>
      </c>
      <c r="AA54" s="197" t="str">
        <f>IFERROR(VLOOKUP(C54,Pack!$A$5:$G$1997,3,FALSE),"-")</f>
        <v>-</v>
      </c>
      <c r="AB54" s="197" t="str">
        <f>IFERROR(VLOOKUP(E54,WIP!$A$1:$K$1478,11,0),"-")</f>
        <v>-</v>
      </c>
      <c r="AC54" s="198" t="str">
        <f>IFERROR(VLOOKUP(E54,WIP!$A$1:$K$1478,7,0),"-")</f>
        <v>-</v>
      </c>
      <c r="AD54" s="172">
        <f t="shared" si="40"/>
        <v>0</v>
      </c>
      <c r="AE54" s="172" t="str">
        <f t="shared" si="10"/>
        <v>-</v>
      </c>
      <c r="AF54" s="145"/>
      <c r="AG54" s="172" t="str">
        <f t="shared" si="11"/>
        <v/>
      </c>
      <c r="AH54" s="172">
        <f t="shared" si="12"/>
        <v>0</v>
      </c>
      <c r="AI54" s="132"/>
      <c r="AJ54" s="132"/>
    </row>
    <row r="55">
      <c r="A55" s="211"/>
      <c r="B55" s="149"/>
      <c r="C55" s="150"/>
      <c r="D55" s="219"/>
      <c r="E55" s="220"/>
      <c r="F55" s="221"/>
      <c r="G55" s="221"/>
      <c r="H55" s="221"/>
      <c r="I55" s="221"/>
      <c r="J55" s="222"/>
      <c r="K55" s="220"/>
      <c r="L55" s="223"/>
      <c r="M55" s="224"/>
      <c r="N55" s="224"/>
      <c r="O55" s="225" t="s">
        <v>3884</v>
      </c>
      <c r="P55" s="149"/>
      <c r="Q55" s="226">
        <f>24-Q54</f>
        <v>24</v>
      </c>
      <c r="R55" s="131"/>
      <c r="S55" s="131"/>
      <c r="T55" s="131"/>
      <c r="U55" s="67"/>
      <c r="V55" s="197" t="str">
        <f>IFERROR(VLOOKUP(E55,WIP!$A$1:$S$1478,6,0),"-")</f>
        <v>-</v>
      </c>
      <c r="W55" s="197" t="str">
        <f>IFERROR(VLOOKUP(E55,WIP!$A$1:$M$1478,12,0),"-")</f>
        <v>-</v>
      </c>
      <c r="X55" s="197" t="str">
        <f>IFERROR(VLOOKUP(E55,WIP!$A$1:$M$1478,13,0),"-")</f>
        <v>-</v>
      </c>
      <c r="Y55" s="197" t="str">
        <f t="shared" si="8"/>
        <v/>
      </c>
      <c r="Z55" s="197" t="str">
        <f>IFERROR(VLOOKUP(E55,WIP!$A$1:$K$1478,2,0),"-")</f>
        <v>-</v>
      </c>
      <c r="AA55" s="197" t="str">
        <f>IFERROR(VLOOKUP(C55,Pack!$A$5:$G$1997,3,FALSE),"-")</f>
        <v>-</v>
      </c>
      <c r="AB55" s="197" t="str">
        <f>IFERROR(VLOOKUP(E55,WIP!$A$1:$K$1478,11,0),"-")</f>
        <v>-</v>
      </c>
      <c r="AC55" s="198" t="str">
        <f>IFERROR(VLOOKUP(E55,WIP!$A$1:$K$1478,7,0),"-")</f>
        <v>-</v>
      </c>
      <c r="AD55" s="172" t="str">
        <f t="shared" si="40"/>
        <v/>
      </c>
      <c r="AE55" s="172" t="str">
        <f t="shared" si="10"/>
        <v>-</v>
      </c>
      <c r="AF55" s="145"/>
      <c r="AG55" s="172">
        <f t="shared" si="11"/>
        <v>0</v>
      </c>
      <c r="AH55" s="172">
        <f t="shared" si="12"/>
        <v>0</v>
      </c>
      <c r="AI55" s="132"/>
      <c r="AJ55" s="132"/>
    </row>
    <row r="56">
      <c r="A56" s="265"/>
      <c r="B56" s="257" t="s">
        <v>3892</v>
      </c>
      <c r="C56" s="149"/>
      <c r="D56" s="149"/>
      <c r="E56" s="149"/>
      <c r="F56" s="149"/>
      <c r="G56" s="180"/>
      <c r="H56" s="252"/>
      <c r="I56" s="181"/>
      <c r="J56" s="181"/>
      <c r="K56" s="182"/>
      <c r="L56" s="183"/>
      <c r="M56" s="266"/>
      <c r="N56" s="266"/>
      <c r="O56" s="267"/>
      <c r="P56" s="231"/>
      <c r="Q56" s="232"/>
      <c r="R56" s="131"/>
      <c r="S56" s="131"/>
      <c r="T56" s="131"/>
      <c r="U56" s="67"/>
      <c r="V56" s="197" t="str">
        <f>IFERROR(VLOOKUP(E56,WIP!$A$1:$S$1478,6,0),"-")</f>
        <v>-</v>
      </c>
      <c r="W56" s="197" t="str">
        <f>IFERROR(VLOOKUP(E56,WIP!$A$1:$M$1478,12,0),"-")</f>
        <v>-</v>
      </c>
      <c r="X56" s="197" t="str">
        <f>IFERROR(VLOOKUP(E56,WIP!$A$1:$M$1478,13,0),"-")</f>
        <v>-</v>
      </c>
      <c r="Y56" s="197" t="str">
        <f t="shared" si="8"/>
        <v/>
      </c>
      <c r="Z56" s="197" t="str">
        <f>IFERROR(VLOOKUP(E56,WIP!$A$1:$K$1478,2,0),"-")</f>
        <v>-</v>
      </c>
      <c r="AA56" s="197" t="str">
        <f>IFERROR(VLOOKUP(C56,Pack!$A$5:$G$1997,3,FALSE),"-")</f>
        <v>-</v>
      </c>
      <c r="AB56" s="197" t="str">
        <f>IFERROR(VLOOKUP(E56,WIP!$A$1:$K$1478,11,0),"-")</f>
        <v>-</v>
      </c>
      <c r="AC56" s="198" t="str">
        <f>IFERROR(VLOOKUP(E56,WIP!$A$1:$K$1478,7,0),"-")</f>
        <v>-</v>
      </c>
      <c r="AD56" s="172" t="str">
        <f t="shared" si="40"/>
        <v/>
      </c>
      <c r="AE56" s="172" t="str">
        <f t="shared" si="10"/>
        <v>-</v>
      </c>
      <c r="AF56" s="145"/>
      <c r="AG56" s="172">
        <f t="shared" si="11"/>
        <v>0</v>
      </c>
      <c r="AH56" s="172">
        <f t="shared" si="12"/>
        <v>0</v>
      </c>
      <c r="AI56" s="132"/>
      <c r="AJ56" s="132"/>
    </row>
    <row r="57">
      <c r="A57" s="187" t="s">
        <v>3879</v>
      </c>
      <c r="B57" s="188" t="str">
        <f>iferror(vlookup(C57,Source!$A$10:$O$1488,3,0),"-")</f>
        <v>-</v>
      </c>
      <c r="C57" s="246"/>
      <c r="D57" s="260"/>
      <c r="E57" s="242" t="str">
        <f>iferror(vlookup(C57,Source!$A$10:$O$1488,2,0),"-")</f>
        <v>-</v>
      </c>
      <c r="F57" s="242" t="str">
        <f>iferror(vlookup(C57,Source!$A$10:$O$1488,12,0),"-")</f>
        <v>-</v>
      </c>
      <c r="G57" s="269" t="str">
        <f t="shared" ref="G57:G60" si="47">IF(H57="B","BOX LABEL",+IF(AND(H57="I"),"IN HOUSE",+IF(AND(H57="S"),"SPECIAL",+IF(AND(H57="BP"),"BUG FREE",+IF(AND(H57="A"),"Pre Labeled","-")))))</f>
        <v>-</v>
      </c>
      <c r="H57" s="242" t="str">
        <f>iferror(vlookup(C57,Source!$A$10:$O$1488,11,0),"-")</f>
        <v>-</v>
      </c>
      <c r="I57" s="242" t="str">
        <f>iferror(vlookup(C57,Source!$A$10:$O$1488,7,0),"-")</f>
        <v>-</v>
      </c>
      <c r="J57" s="192" t="str">
        <f>IFERROR(_xlfn.FLOOR.MATH(VLOOKUP(C57, Conversion!$A$1:$G$1483,7,0)*D57*1.05,10),"-")</f>
        <v>-</v>
      </c>
      <c r="K57" s="242">
        <f t="shared" ref="K57:K60" si="48">if(G57="in house",D57*4,+if(G57="bottle label",D57*4,+if(or(G57="bottle"),G57*4,0)))</f>
        <v>0</v>
      </c>
      <c r="L57" s="242">
        <f t="shared" ref="L57:L60" si="49">if(G57="box label",D57,+IF(or(G57="in house"),D57,+if(or(G57="special"),D57,0)))</f>
        <v>0</v>
      </c>
      <c r="M57" s="242" t="str">
        <f>iferror(vlookup(C57,Source!$A$10:$O$1488,14,0),"-")</f>
        <v>-</v>
      </c>
      <c r="N57" s="242" t="str">
        <f>iferror(vlookup(C57,Source!$A$10:$O$1488,15,0),"-")</f>
        <v>-</v>
      </c>
      <c r="O57" s="193">
        <f>iferror(vlookup(C57,Source!$A$10:$O$1488,5,0),0)</f>
        <v>0</v>
      </c>
      <c r="P57" s="194" t="str">
        <f t="shared" ref="P57:P58" si="50">if(O57&gt;1,O57/6.5,"-")</f>
        <v>-</v>
      </c>
      <c r="Q57" s="195">
        <f t="shared" ref="Q57:Q58" si="51">if(O57&gt;0,D57/O57*6.5,0)</f>
        <v>0</v>
      </c>
      <c r="R57" s="131"/>
      <c r="S57" s="131"/>
      <c r="T57" s="131"/>
      <c r="U57" s="196">
        <f>SUM(Q57+14)</f>
        <v>14</v>
      </c>
      <c r="V57" s="197" t="str">
        <f>IFERROR(VLOOKUP(E57,WIP!$A$1:$S$1478,6,0),"-")</f>
        <v>-</v>
      </c>
      <c r="W57" s="197" t="str">
        <f>IFERROR(VLOOKUP(E57,WIP!$A$1:$M$1478,12,0),"-")</f>
        <v>-</v>
      </c>
      <c r="X57" s="197" t="str">
        <f>IFERROR(VLOOKUP(E57,WIP!$A$1:$M$1478,13,0),"-")</f>
        <v>-</v>
      </c>
      <c r="Y57" s="197" t="str">
        <f t="shared" si="8"/>
        <v>-</v>
      </c>
      <c r="Z57" s="197" t="str">
        <f>IFERROR(VLOOKUP(E57,WIP!$A$1:$K$1478,2,0),"-")</f>
        <v>-</v>
      </c>
      <c r="AA57" s="197" t="str">
        <f>IFERROR(VLOOKUP(C57,Pack!$A$5:$G$1997,3,FALSE),"-")</f>
        <v>-</v>
      </c>
      <c r="AB57" s="197" t="str">
        <f>IFERROR(VLOOKUP(E57,WIP!$A$1:$K$1478,11,0),"-")</f>
        <v>-</v>
      </c>
      <c r="AC57" s="198" t="str">
        <f>IFERROR(VLOOKUP(E57,WIP!$A$1:$K$1478,7,0),"-")</f>
        <v>-</v>
      </c>
      <c r="AD57" s="172">
        <f t="shared" si="40"/>
        <v>0</v>
      </c>
      <c r="AE57" s="172" t="str">
        <f t="shared" si="10"/>
        <v>-</v>
      </c>
      <c r="AF57" s="145"/>
      <c r="AG57" s="172" t="str">
        <f t="shared" si="11"/>
        <v>-</v>
      </c>
      <c r="AH57" s="172">
        <f t="shared" si="12"/>
        <v>0</v>
      </c>
      <c r="AI57" s="132"/>
      <c r="AJ57" s="132"/>
    </row>
    <row r="58">
      <c r="A58" s="199" t="s">
        <v>58</v>
      </c>
      <c r="B58" s="188" t="str">
        <f>iferror(vlookup(C58,Source!$A$10:$O$1488,3,0),"-")</f>
        <v>-</v>
      </c>
      <c r="C58" s="269"/>
      <c r="D58" s="260"/>
      <c r="E58" s="242" t="str">
        <f>iferror(vlookup(C58,Source!$A$10:$O$1488,2,0),"-")</f>
        <v>-</v>
      </c>
      <c r="F58" s="242" t="str">
        <f>iferror(vlookup(C58,Source!$A$10:$O$1488,12,0),"-")</f>
        <v>-</v>
      </c>
      <c r="G58" s="269" t="str">
        <f t="shared" si="47"/>
        <v>-</v>
      </c>
      <c r="H58" s="242" t="str">
        <f>iferror(vlookup(C58,Source!$A$10:$O$1488,11,0),"-")</f>
        <v>-</v>
      </c>
      <c r="I58" s="242" t="str">
        <f>iferror(vlookup(C58,Source!$A$10:$O$1488,7,0),"-")</f>
        <v>-</v>
      </c>
      <c r="J58" s="192" t="str">
        <f>IFERROR(_xlfn.FLOOR.MATH(VLOOKUP(C58, Conversion!$A$1:$G$1483,7,0)*D58*1.05,10),"-")</f>
        <v>-</v>
      </c>
      <c r="K58" s="242">
        <f t="shared" si="48"/>
        <v>0</v>
      </c>
      <c r="L58" s="242">
        <f t="shared" si="49"/>
        <v>0</v>
      </c>
      <c r="M58" s="242" t="str">
        <f>iferror(vlookup(C58,Source!$A$10:$O$1488,14,0),"-")</f>
        <v>-</v>
      </c>
      <c r="N58" s="242" t="str">
        <f>iferror(vlookup(C58,Source!$A$10:$O$1488,15,0),"-")</f>
        <v>-</v>
      </c>
      <c r="O58" s="193">
        <f>iferror(vlookup(C58,Source!$A$10:$O$1488,5,0),0)</f>
        <v>0</v>
      </c>
      <c r="P58" s="194" t="str">
        <f t="shared" si="50"/>
        <v>-</v>
      </c>
      <c r="Q58" s="195">
        <f t="shared" si="51"/>
        <v>0</v>
      </c>
      <c r="R58" s="131"/>
      <c r="S58" s="131"/>
      <c r="T58" s="131"/>
      <c r="U58" s="196">
        <f t="shared" ref="U58:U60" si="52">SUM(Q58+U57)</f>
        <v>14</v>
      </c>
      <c r="V58" s="197" t="str">
        <f>IFERROR(VLOOKUP(E58,WIP!$A$1:$S$1478,6,0),"-")</f>
        <v>-</v>
      </c>
      <c r="W58" s="197" t="str">
        <f>IFERROR(VLOOKUP(E58,WIP!$A$1:$M$1478,12,0),"-")</f>
        <v>-</v>
      </c>
      <c r="X58" s="197" t="str">
        <f>IFERROR(VLOOKUP(E58,WIP!$A$1:$M$1478,13,0),"-")</f>
        <v>-</v>
      </c>
      <c r="Y58" s="197" t="str">
        <f t="shared" si="8"/>
        <v>-</v>
      </c>
      <c r="Z58" s="197" t="str">
        <f>IFERROR(VLOOKUP(E58,WIP!$A$1:$K$1478,2,0),"-")</f>
        <v>-</v>
      </c>
      <c r="AA58" s="197" t="str">
        <f>IFERROR(VLOOKUP(C58,Pack!$A$5:$G$1997,3,FALSE),"-")</f>
        <v>-</v>
      </c>
      <c r="AB58" s="197" t="str">
        <f>IFERROR(VLOOKUP(E58,WIP!$A$1:$K$1478,11,0),"-")</f>
        <v>-</v>
      </c>
      <c r="AC58" s="198" t="str">
        <f>IFERROR(VLOOKUP(E58,WIP!$A$1:$K$1478,7,0),"-")</f>
        <v>-</v>
      </c>
      <c r="AD58" s="172">
        <f t="shared" si="40"/>
        <v>0</v>
      </c>
      <c r="AE58" s="172" t="str">
        <f t="shared" si="10"/>
        <v>-</v>
      </c>
      <c r="AF58" s="145"/>
      <c r="AG58" s="172" t="str">
        <f t="shared" si="11"/>
        <v>-</v>
      </c>
      <c r="AH58" s="172">
        <f t="shared" si="12"/>
        <v>0</v>
      </c>
      <c r="AI58" s="132"/>
      <c r="AJ58" s="132"/>
    </row>
    <row r="59">
      <c r="A59" s="199" t="s">
        <v>3880</v>
      </c>
      <c r="B59" s="188" t="str">
        <f>iferror(vlookup(C59,Source!$A$10:$O$1488,3,0),"-")</f>
        <v>-</v>
      </c>
      <c r="C59" s="262"/>
      <c r="D59" s="270"/>
      <c r="E59" s="242" t="str">
        <f>iferror(vlookup(C59,Source!$A$10:$O$1488,2,0),"-")</f>
        <v>-</v>
      </c>
      <c r="F59" s="242" t="str">
        <f>iferror(vlookup(C59,Source!$A$10:$O$1488,12,0),"-")</f>
        <v>-</v>
      </c>
      <c r="G59" s="269" t="str">
        <f t="shared" si="47"/>
        <v>-</v>
      </c>
      <c r="H59" s="242" t="str">
        <f>iferror(vlookup(C59,Source!$A$10:$O$1488,11,0),"-")</f>
        <v>-</v>
      </c>
      <c r="I59" s="242" t="str">
        <f>iferror(vlookup(C59,Source!$A$10:$O$1488,7,0),"-")</f>
        <v>-</v>
      </c>
      <c r="J59" s="192" t="str">
        <f>IFERROR(_xlfn.FLOOR.MATH(VLOOKUP(C59, Conversion!$A$1:$G$1483,7,0)*D59*1.05,10),"-")</f>
        <v>-</v>
      </c>
      <c r="K59" s="242">
        <f t="shared" si="48"/>
        <v>0</v>
      </c>
      <c r="L59" s="242">
        <f t="shared" si="49"/>
        <v>0</v>
      </c>
      <c r="M59" s="242" t="str">
        <f>iferror(vlookup(C59,Source!$A$10:$O$1488,14,0),"-")</f>
        <v>-</v>
      </c>
      <c r="N59" s="242" t="str">
        <f>iferror(vlookup(C59,Source!$A$10:$O$1488,15,0),"-")</f>
        <v>-</v>
      </c>
      <c r="O59" s="271">
        <v>0.0</v>
      </c>
      <c r="P59" s="271" t="s">
        <v>379</v>
      </c>
      <c r="Q59" s="272">
        <v>0.0</v>
      </c>
      <c r="R59" s="131"/>
      <c r="S59" s="131"/>
      <c r="T59" s="131"/>
      <c r="U59" s="196">
        <f t="shared" si="52"/>
        <v>14</v>
      </c>
      <c r="V59" s="197" t="str">
        <f>IFERROR(VLOOKUP(E59,WIP!$A$1:$S$1478,6,0),"-")</f>
        <v>-</v>
      </c>
      <c r="W59" s="197" t="str">
        <f>IFERROR(VLOOKUP(E59,WIP!$A$1:$M$1478,12,0),"-")</f>
        <v>-</v>
      </c>
      <c r="X59" s="197" t="str">
        <f>IFERROR(VLOOKUP(E59,WIP!$A$1:$M$1478,13,0),"-")</f>
        <v>-</v>
      </c>
      <c r="Y59" s="197" t="str">
        <f t="shared" si="8"/>
        <v>-</v>
      </c>
      <c r="Z59" s="197" t="str">
        <f>IFERROR(VLOOKUP(E59,WIP!$A$1:$K$1478,2,0),"-")</f>
        <v>-</v>
      </c>
      <c r="AA59" s="197" t="str">
        <f>IFERROR(VLOOKUP(C59,Pack!$A$5:$G$1997,3,FALSE),"-")</f>
        <v>-</v>
      </c>
      <c r="AB59" s="197" t="str">
        <f>IFERROR(VLOOKUP(E59,WIP!$A$1:$K$1478,11,0),"-")</f>
        <v>-</v>
      </c>
      <c r="AC59" s="198" t="str">
        <f>IFERROR(VLOOKUP(E59,WIP!$A$1:$K$1478,7,0),"-")</f>
        <v>-</v>
      </c>
      <c r="AD59" s="172">
        <f t="shared" si="40"/>
        <v>0</v>
      </c>
      <c r="AE59" s="172" t="str">
        <f t="shared" si="10"/>
        <v>-</v>
      </c>
      <c r="AF59" s="145"/>
      <c r="AG59" s="172" t="str">
        <f t="shared" si="11"/>
        <v>-</v>
      </c>
      <c r="AH59" s="172">
        <f t="shared" si="12"/>
        <v>0</v>
      </c>
      <c r="AI59" s="132"/>
      <c r="AJ59" s="132"/>
    </row>
    <row r="60">
      <c r="A60" s="199" t="s">
        <v>3881</v>
      </c>
      <c r="B60" s="188" t="str">
        <f>iferror(vlookup(C60,Source!$A$10:$O$1488,3,0),"-")</f>
        <v>-</v>
      </c>
      <c r="C60" s="262"/>
      <c r="D60" s="270"/>
      <c r="E60" s="242" t="str">
        <f>iferror(vlookup(C60,Source!$A$10:$O$1488,2,0),"-")</f>
        <v>-</v>
      </c>
      <c r="F60" s="242" t="str">
        <f>iferror(vlookup(C60,Source!$A$10:$O$1488,12,0),"-")</f>
        <v>-</v>
      </c>
      <c r="G60" s="269" t="str">
        <f t="shared" si="47"/>
        <v>-</v>
      </c>
      <c r="H60" s="242" t="str">
        <f>iferror(vlookup(C60,Source!$A$10:$O$1488,11,0),"-")</f>
        <v>-</v>
      </c>
      <c r="I60" s="242" t="str">
        <f>iferror(vlookup(C60,Source!$A$10:$O$1488,7,0),"-")</f>
        <v>-</v>
      </c>
      <c r="J60" s="192" t="str">
        <f>IFERROR(_xlfn.FLOOR.MATH(VLOOKUP(C60, Conversion!$A$1:$G$1483,7,0)*D60*1.05,10),"-")</f>
        <v>-</v>
      </c>
      <c r="K60" s="242">
        <f t="shared" si="48"/>
        <v>0</v>
      </c>
      <c r="L60" s="242">
        <f t="shared" si="49"/>
        <v>0</v>
      </c>
      <c r="M60" s="242" t="str">
        <f>iferror(vlookup(C60,Source!$A$10:$O$1488,14,0),"-")</f>
        <v>-</v>
      </c>
      <c r="N60" s="242" t="str">
        <f>iferror(vlookup(C60,Source!$A$10:$O$1488,15,0),"-")</f>
        <v>-</v>
      </c>
      <c r="O60" s="271">
        <v>0.0</v>
      </c>
      <c r="P60" s="271" t="s">
        <v>379</v>
      </c>
      <c r="Q60" s="272">
        <v>0.0</v>
      </c>
      <c r="R60" s="131"/>
      <c r="S60" s="131"/>
      <c r="T60" s="131"/>
      <c r="U60" s="196">
        <f t="shared" si="52"/>
        <v>14</v>
      </c>
      <c r="V60" s="197" t="str">
        <f>IFERROR(VLOOKUP(E60,WIP!$A$1:$S$1478,6,0),"-")</f>
        <v>-</v>
      </c>
      <c r="W60" s="197" t="str">
        <f>IFERROR(VLOOKUP(E60,WIP!$A$1:$M$1478,12,0),"-")</f>
        <v>-</v>
      </c>
      <c r="X60" s="197" t="str">
        <f>IFERROR(VLOOKUP(E60,WIP!$A$1:$M$1478,13,0),"-")</f>
        <v>-</v>
      </c>
      <c r="Y60" s="197" t="str">
        <f t="shared" si="8"/>
        <v>-</v>
      </c>
      <c r="Z60" s="197" t="str">
        <f>IFERROR(VLOOKUP(E60,WIP!$A$1:$K$1478,2,0),"-")</f>
        <v>-</v>
      </c>
      <c r="AA60" s="197" t="str">
        <f>IFERROR(VLOOKUP(C60,Pack!$A$5:$G$1997,3,FALSE),"-")</f>
        <v>-</v>
      </c>
      <c r="AB60" s="197" t="str">
        <f>IFERROR(VLOOKUP(E60,WIP!$A$1:$K$1478,11,0),"-")</f>
        <v>-</v>
      </c>
      <c r="AC60" s="198" t="str">
        <f>IFERROR(VLOOKUP(E60,WIP!$A$1:$K$1478,7,0),"-")</f>
        <v>-</v>
      </c>
      <c r="AD60" s="172">
        <f t="shared" si="40"/>
        <v>0</v>
      </c>
      <c r="AE60" s="172" t="str">
        <f t="shared" si="10"/>
        <v>-</v>
      </c>
      <c r="AF60" s="145"/>
      <c r="AG60" s="172" t="str">
        <f t="shared" si="11"/>
        <v>-</v>
      </c>
      <c r="AH60" s="172">
        <f t="shared" si="12"/>
        <v>0</v>
      </c>
      <c r="AI60" s="132"/>
      <c r="AJ60" s="132"/>
    </row>
    <row r="61">
      <c r="A61" s="273"/>
      <c r="B61" s="149"/>
      <c r="C61" s="150"/>
      <c r="D61" s="274"/>
      <c r="E61" s="275"/>
      <c r="F61" s="276"/>
      <c r="G61" s="277"/>
      <c r="H61" s="276"/>
      <c r="I61" s="276"/>
      <c r="J61" s="278" t="s">
        <v>3886</v>
      </c>
      <c r="K61" s="279"/>
      <c r="L61" s="280"/>
      <c r="M61" s="281"/>
      <c r="N61" s="282"/>
      <c r="O61" s="217" t="s">
        <v>3883</v>
      </c>
      <c r="P61" s="149"/>
      <c r="Q61" s="218">
        <f>sum(Q57:Q60)</f>
        <v>0</v>
      </c>
      <c r="R61" s="131"/>
      <c r="S61" s="131"/>
      <c r="T61" s="131"/>
      <c r="U61" s="132"/>
      <c r="V61" s="197"/>
      <c r="W61" s="197"/>
      <c r="X61" s="197"/>
      <c r="Y61" s="197"/>
      <c r="Z61" s="197"/>
      <c r="AA61" s="197" t="str">
        <f>IFERROR(VLOOKUP(C61,Pack!$A$5:$G$1997,3,FALSE),"-")</f>
        <v>-</v>
      </c>
      <c r="AB61" s="197" t="str">
        <f>IFERROR(VLOOKUP(E61,WIP!$A$1:$K$1478,11,0),"-")</f>
        <v>-</v>
      </c>
      <c r="AC61" s="198" t="str">
        <f>IFERROR(VLOOKUP(E61,WIP!$A$1:$K$1478,7,0),"-")</f>
        <v>-</v>
      </c>
      <c r="AD61" s="172"/>
      <c r="AE61" s="172" t="str">
        <f t="shared" si="10"/>
        <v>-</v>
      </c>
      <c r="AF61" s="145"/>
      <c r="AG61" s="71"/>
      <c r="AH61" s="172">
        <f t="shared" si="12"/>
        <v>0</v>
      </c>
      <c r="AI61" s="132"/>
      <c r="AJ61" s="132"/>
    </row>
    <row r="62">
      <c r="A62" s="283" t="s">
        <v>3893</v>
      </c>
      <c r="B62" s="15"/>
      <c r="C62" s="15"/>
      <c r="D62" s="15"/>
      <c r="E62" s="15"/>
      <c r="F62" s="15"/>
      <c r="G62" s="15"/>
      <c r="H62" s="15"/>
      <c r="I62" s="15"/>
      <c r="J62" s="15"/>
      <c r="K62" s="284"/>
      <c r="L62" s="284"/>
      <c r="M62" s="285"/>
      <c r="N62" s="284"/>
      <c r="O62" s="284"/>
      <c r="P62" s="284"/>
      <c r="Q62" s="285"/>
      <c r="R62" s="131"/>
      <c r="S62" s="131"/>
      <c r="T62" s="131"/>
      <c r="U62" s="132"/>
      <c r="V62" s="145"/>
      <c r="W62" s="145"/>
      <c r="X62" s="145"/>
      <c r="Y62" s="145"/>
      <c r="Z62" s="145"/>
      <c r="AA62" s="145"/>
      <c r="AB62" s="145"/>
      <c r="AC62" s="198"/>
      <c r="AD62" s="145"/>
      <c r="AE62" s="286"/>
      <c r="AF62" s="145"/>
      <c r="AG62" s="71"/>
      <c r="AH62" s="172">
        <f t="shared" si="12"/>
        <v>0</v>
      </c>
      <c r="AI62" s="132"/>
      <c r="AJ62" s="132"/>
    </row>
    <row r="63">
      <c r="A63" s="284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5"/>
      <c r="N63" s="284"/>
      <c r="O63" s="284"/>
      <c r="P63" s="284"/>
      <c r="Q63" s="285"/>
      <c r="R63" s="131"/>
      <c r="S63" s="131"/>
      <c r="T63" s="131"/>
      <c r="U63" s="132"/>
      <c r="V63" s="132"/>
      <c r="W63" s="132"/>
      <c r="X63" s="132"/>
      <c r="Y63" s="132"/>
      <c r="Z63" s="132"/>
      <c r="AA63" s="132"/>
      <c r="AB63" s="132"/>
      <c r="AC63" s="132"/>
      <c r="AD63" s="145"/>
      <c r="AE63" s="286"/>
      <c r="AF63" s="132"/>
      <c r="AG63" s="145"/>
      <c r="AH63" s="71" t="s">
        <v>379</v>
      </c>
      <c r="AI63" s="132"/>
      <c r="AJ63" s="132"/>
    </row>
    <row r="64">
      <c r="A64" s="284"/>
      <c r="B64" s="287" t="s">
        <v>3894</v>
      </c>
      <c r="C64" s="142"/>
      <c r="D64" s="142"/>
      <c r="E64" s="142"/>
      <c r="F64" s="142"/>
      <c r="G64" s="124"/>
      <c r="H64" s="287" t="s">
        <v>3895</v>
      </c>
      <c r="I64" s="142"/>
      <c r="J64" s="142"/>
      <c r="K64" s="142"/>
      <c r="L64" s="142"/>
      <c r="M64" s="142"/>
      <c r="N64" s="124"/>
      <c r="O64" s="284"/>
      <c r="P64" s="284"/>
      <c r="Q64" s="284"/>
      <c r="R64" s="131"/>
      <c r="S64" s="131"/>
      <c r="T64" s="131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2"/>
      <c r="AF64" s="132"/>
      <c r="AG64" s="132"/>
      <c r="AH64" s="132"/>
      <c r="AI64" s="132"/>
      <c r="AJ64" s="132"/>
    </row>
    <row r="65">
      <c r="A65" s="284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5"/>
      <c r="N65" s="284"/>
      <c r="O65" s="284"/>
      <c r="P65" s="284"/>
      <c r="Q65" s="285"/>
      <c r="R65" s="131"/>
      <c r="S65" s="131"/>
      <c r="T65" s="131"/>
      <c r="U65" s="132"/>
      <c r="V65" s="132"/>
      <c r="W65" s="132"/>
      <c r="X65" s="132"/>
      <c r="Y65" s="132"/>
      <c r="Z65" s="132"/>
      <c r="AA65" s="132"/>
      <c r="AB65" s="132"/>
      <c r="AC65" s="132"/>
      <c r="AD65" s="132"/>
      <c r="AE65" s="132"/>
      <c r="AF65" s="132"/>
      <c r="AG65" s="132"/>
      <c r="AH65" s="132"/>
      <c r="AI65" s="132"/>
      <c r="AJ65" s="132"/>
    </row>
    <row r="66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5"/>
      <c r="N66" s="284"/>
      <c r="O66" s="284"/>
      <c r="P66" s="284"/>
      <c r="Q66" s="285"/>
      <c r="R66" s="131"/>
      <c r="S66" s="131"/>
      <c r="T66" s="131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>
      <c r="A67" s="284"/>
      <c r="B67" s="288" t="s">
        <v>3896</v>
      </c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5"/>
      <c r="N67" s="284"/>
      <c r="O67" s="284"/>
      <c r="P67" s="284"/>
      <c r="Q67" s="285"/>
      <c r="R67" s="131"/>
      <c r="S67" s="131"/>
      <c r="T67" s="131"/>
      <c r="U67" s="132"/>
      <c r="V67" s="132"/>
      <c r="W67" s="132"/>
      <c r="X67" s="132"/>
      <c r="Y67" s="132"/>
      <c r="Z67" s="132"/>
      <c r="AA67" s="132"/>
      <c r="AB67" s="132"/>
      <c r="AC67" s="132"/>
      <c r="AD67" s="132"/>
      <c r="AE67" s="132"/>
      <c r="AF67" s="132"/>
      <c r="AG67" s="132"/>
      <c r="AH67" s="132"/>
      <c r="AI67" s="132"/>
      <c r="AJ67" s="132"/>
    </row>
    <row r="68">
      <c r="A68" s="284"/>
      <c r="B68" s="289"/>
      <c r="C68" s="142"/>
      <c r="D68" s="142"/>
      <c r="E68" s="142"/>
      <c r="F68" s="142"/>
      <c r="G68" s="142"/>
      <c r="H68" s="142"/>
      <c r="I68" s="142"/>
      <c r="J68" s="124"/>
      <c r="K68" s="284"/>
      <c r="L68" s="284"/>
      <c r="M68" s="285"/>
      <c r="N68" s="284"/>
      <c r="O68" s="284"/>
      <c r="P68" s="284"/>
      <c r="Q68" s="285"/>
      <c r="R68" s="131"/>
      <c r="S68" s="131"/>
      <c r="T68" s="131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2"/>
      <c r="AG68" s="132"/>
      <c r="AH68" s="132"/>
      <c r="AI68" s="132"/>
      <c r="AJ68" s="132"/>
    </row>
    <row r="69">
      <c r="A69" s="284"/>
      <c r="B69" s="290"/>
      <c r="C69" s="291"/>
      <c r="D69" s="291"/>
      <c r="E69" s="291"/>
      <c r="F69" s="291"/>
      <c r="G69" s="291"/>
      <c r="H69" s="291"/>
      <c r="I69" s="291"/>
      <c r="J69" s="292"/>
      <c r="K69" s="284"/>
      <c r="L69" s="284"/>
      <c r="M69" s="285"/>
      <c r="N69" s="284"/>
      <c r="O69" s="284"/>
      <c r="P69" s="284"/>
      <c r="Q69" s="285"/>
      <c r="R69" s="131"/>
      <c r="S69" s="131"/>
      <c r="T69" s="131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</row>
    <row r="70">
      <c r="A70" s="284"/>
      <c r="B70" s="293"/>
      <c r="C70" s="294"/>
      <c r="D70" s="294"/>
      <c r="E70" s="294"/>
      <c r="F70" s="294"/>
      <c r="G70" s="294"/>
      <c r="H70" s="294"/>
      <c r="I70" s="294"/>
      <c r="J70" s="295"/>
      <c r="K70" s="284"/>
      <c r="L70" s="284"/>
      <c r="M70" s="285"/>
      <c r="N70" s="284"/>
      <c r="O70" s="284"/>
      <c r="P70" s="284"/>
      <c r="Q70" s="285"/>
      <c r="R70" s="131"/>
      <c r="S70" s="131"/>
      <c r="T70" s="131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2"/>
      <c r="AF70" s="132"/>
      <c r="AG70" s="132"/>
      <c r="AH70" s="132"/>
      <c r="AI70" s="132"/>
      <c r="AJ70" s="132"/>
    </row>
    <row r="71">
      <c r="A71" s="284"/>
      <c r="B71" s="290"/>
      <c r="C71" s="291"/>
      <c r="D71" s="291"/>
      <c r="E71" s="291"/>
      <c r="F71" s="291"/>
      <c r="G71" s="291"/>
      <c r="H71" s="291"/>
      <c r="I71" s="291"/>
      <c r="J71" s="292"/>
      <c r="K71" s="284"/>
      <c r="L71" s="284"/>
      <c r="M71" s="285"/>
      <c r="N71" s="284"/>
      <c r="O71" s="284"/>
      <c r="P71" s="284"/>
      <c r="Q71" s="284"/>
      <c r="R71" s="131"/>
      <c r="S71" s="131"/>
      <c r="T71" s="131"/>
      <c r="U71" s="132"/>
      <c r="V71" s="132"/>
      <c r="W71" s="132"/>
      <c r="X71" s="132"/>
      <c r="Y71" s="132"/>
      <c r="Z71" s="132"/>
      <c r="AA71" s="132"/>
      <c r="AB71" s="132"/>
      <c r="AC71" s="132"/>
      <c r="AD71" s="132"/>
      <c r="AE71" s="132"/>
      <c r="AF71" s="132"/>
      <c r="AG71" s="132"/>
      <c r="AH71" s="132"/>
      <c r="AI71" s="132"/>
      <c r="AJ71" s="132"/>
    </row>
    <row r="72">
      <c r="A72" s="284"/>
      <c r="B72" s="293"/>
      <c r="C72" s="294"/>
      <c r="D72" s="294"/>
      <c r="E72" s="294"/>
      <c r="F72" s="294"/>
      <c r="G72" s="294"/>
      <c r="H72" s="294"/>
      <c r="I72" s="294"/>
      <c r="J72" s="295"/>
      <c r="K72" s="284"/>
      <c r="L72" s="284"/>
      <c r="M72" s="285"/>
      <c r="N72" s="284"/>
      <c r="O72" s="284"/>
      <c r="P72" s="284"/>
      <c r="Q72" s="284"/>
      <c r="R72" s="131"/>
      <c r="S72" s="131"/>
      <c r="T72" s="131"/>
      <c r="U72" s="132"/>
      <c r="V72" s="132"/>
      <c r="W72" s="132"/>
      <c r="X72" s="132"/>
      <c r="Y72" s="132"/>
      <c r="Z72" s="132"/>
      <c r="AA72" s="132"/>
      <c r="AB72" s="132"/>
      <c r="AC72" s="132"/>
      <c r="AD72" s="132"/>
      <c r="AE72" s="132"/>
      <c r="AF72" s="132"/>
      <c r="AG72" s="132"/>
      <c r="AH72" s="132"/>
      <c r="AI72" s="132"/>
      <c r="AJ72" s="132"/>
    </row>
  </sheetData>
  <mergeCells count="63">
    <mergeCell ref="B64:G64"/>
    <mergeCell ref="B68:J68"/>
    <mergeCell ref="B69:J69"/>
    <mergeCell ref="B70:J70"/>
    <mergeCell ref="B71:J71"/>
    <mergeCell ref="B72:J72"/>
    <mergeCell ref="A54:C54"/>
    <mergeCell ref="A55:C55"/>
    <mergeCell ref="B56:F56"/>
    <mergeCell ref="K56:L56"/>
    <mergeCell ref="A61:C61"/>
    <mergeCell ref="A62:J62"/>
    <mergeCell ref="H64:N64"/>
    <mergeCell ref="I1:J1"/>
    <mergeCell ref="A2:B2"/>
    <mergeCell ref="G2:I2"/>
    <mergeCell ref="K2:L2"/>
    <mergeCell ref="A3:A4"/>
    <mergeCell ref="B3:D3"/>
    <mergeCell ref="I3:J3"/>
    <mergeCell ref="A5:B5"/>
    <mergeCell ref="C5:J5"/>
    <mergeCell ref="B6:F6"/>
    <mergeCell ref="K6:L6"/>
    <mergeCell ref="A14:C14"/>
    <mergeCell ref="A15:C15"/>
    <mergeCell ref="B16:F16"/>
    <mergeCell ref="M4:M6"/>
    <mergeCell ref="N4:N6"/>
    <mergeCell ref="O14:P14"/>
    <mergeCell ref="O15:P15"/>
    <mergeCell ref="O16:P16"/>
    <mergeCell ref="M22:Q22"/>
    <mergeCell ref="O23:P23"/>
    <mergeCell ref="A23:C23"/>
    <mergeCell ref="A24:C24"/>
    <mergeCell ref="B25:F25"/>
    <mergeCell ref="K25:L25"/>
    <mergeCell ref="A32:C32"/>
    <mergeCell ref="B34:F34"/>
    <mergeCell ref="K34:L34"/>
    <mergeCell ref="O40:P40"/>
    <mergeCell ref="O48:P48"/>
    <mergeCell ref="O49:P49"/>
    <mergeCell ref="O50:P50"/>
    <mergeCell ref="O54:P54"/>
    <mergeCell ref="O55:P55"/>
    <mergeCell ref="O56:P56"/>
    <mergeCell ref="O61:P61"/>
    <mergeCell ref="O24:P24"/>
    <mergeCell ref="O25:P25"/>
    <mergeCell ref="O32:P32"/>
    <mergeCell ref="O33:P33"/>
    <mergeCell ref="O34:P34"/>
    <mergeCell ref="O38:P38"/>
    <mergeCell ref="O39:P39"/>
    <mergeCell ref="A33:C33"/>
    <mergeCell ref="A38:C38"/>
    <mergeCell ref="A39:C39"/>
    <mergeCell ref="B40:F40"/>
    <mergeCell ref="A48:C48"/>
    <mergeCell ref="A49:C49"/>
    <mergeCell ref="B50:F50"/>
  </mergeCells>
  <conditionalFormatting sqref="R1">
    <cfRule type="cellIs" dxfId="0" priority="1" operator="greaterThan">
      <formula>30</formula>
    </cfRule>
  </conditionalFormatting>
  <conditionalFormatting sqref="S1">
    <cfRule type="cellIs" dxfId="1" priority="2" operator="equal">
      <formula>"Schedule Full"</formula>
    </cfRule>
  </conditionalFormatting>
  <printOptions horizontalCentered="1"/>
  <pageMargins bottom="0.75" footer="0.0" header="0.0" left="0.25" right="0.25" top="0.75"/>
  <pageSetup cellComments="atEnd" orientation="portrait" pageOrder="overThenDown"/>
  <headerFooter>
    <oddHeader>&amp;L&amp;F&amp;CMAINTEX&amp;R&amp;A</oddHeader>
  </headerFooter>
  <rowBreaks count="2" manualBreakCount="2">
    <brk man="1"/>
    <brk id="72" man="1"/>
  </rowBreaks>
  <colBreaks count="3" manualBreakCount="3">
    <brk man="1"/>
    <brk id="20" man="1"/>
    <brk id="10" man="1"/>
  </colBreaks>
  <drawing r:id="rId1"/>
</worksheet>
</file>