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rge Luis\Desktop\CocoBross\"/>
    </mc:Choice>
  </mc:AlternateContent>
  <xr:revisionPtr revIDLastSave="0" documentId="13_ncr:1_{820CF2ED-9AED-49AF-AA10-1F095F9EC45F}" xr6:coauthVersionLast="47" xr6:coauthVersionMax="47" xr10:uidLastSave="{00000000-0000-0000-0000-000000000000}"/>
  <bookViews>
    <workbookView xWindow="-120" yWindow="-120" windowWidth="20730" windowHeight="11160" tabRatio="766" xr2:uid="{AC4CA04A-B0B5-4C1C-A8F6-969894B30A30}"/>
  </bookViews>
  <sheets>
    <sheet name="PRODUCTOS" sheetId="1" r:id="rId1"/>
    <sheet name="ENTRADAS" sheetId="2" r:id="rId2"/>
    <sheet name="SALIDAS" sheetId="3" r:id="rId3"/>
    <sheet name="FACTURA" sheetId="5" r:id="rId4"/>
    <sheet name="HISTORIAL DE FACTURACIÓN" sheetId="7" r:id="rId5"/>
    <sheet name="DATOS DEL CLIENT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15" i="7"/>
  <c r="B14" i="7"/>
  <c r="B13" i="7"/>
  <c r="B12" i="7"/>
  <c r="B11" i="7"/>
  <c r="B10" i="7"/>
  <c r="B9" i="7"/>
  <c r="F5" i="7"/>
  <c r="C5" i="7"/>
  <c r="F4" i="7"/>
  <c r="C2" i="3"/>
  <c r="C3" i="3"/>
  <c r="C4" i="3"/>
  <c r="C5" i="3"/>
  <c r="C6" i="3"/>
  <c r="F2" i="3"/>
  <c r="F3" i="3"/>
  <c r="F4" i="3"/>
  <c r="F5" i="3"/>
  <c r="F6" i="3"/>
  <c r="C5" i="5"/>
  <c r="C7" i="3"/>
  <c r="C8" i="3"/>
  <c r="C9" i="3"/>
  <c r="C10" i="3"/>
  <c r="C11" i="3"/>
  <c r="F7" i="3"/>
  <c r="F8" i="3"/>
  <c r="F9" i="3"/>
  <c r="F10" i="3"/>
  <c r="F11" i="3"/>
  <c r="C3" i="2"/>
  <c r="C2" i="2"/>
  <c r="C4" i="2"/>
  <c r="C5" i="2"/>
  <c r="C6" i="2"/>
  <c r="C7" i="2"/>
  <c r="C8" i="2"/>
  <c r="C12" i="3"/>
  <c r="F12" i="3"/>
  <c r="E15" i="5"/>
  <c r="F10" i="5"/>
  <c r="B10" i="5"/>
  <c r="B11" i="5"/>
  <c r="B12" i="5"/>
  <c r="B13" i="5"/>
  <c r="B14" i="5"/>
  <c r="B9" i="5"/>
  <c r="F5" i="5"/>
  <c r="F4" i="5"/>
  <c r="F9" i="5" l="1"/>
  <c r="F14" i="5"/>
  <c r="F14" i="7" l="1"/>
  <c r="F10" i="7"/>
  <c r="E3" i="3"/>
  <c r="G3" i="3" s="1"/>
  <c r="H3" i="3" s="1"/>
  <c r="E8" i="3"/>
  <c r="G8" i="3" s="1"/>
  <c r="H8" i="3" s="1"/>
  <c r="E12" i="3"/>
  <c r="G12" i="3" s="1"/>
  <c r="H12" i="3" s="1"/>
  <c r="E2" i="3"/>
  <c r="G2" i="3" s="1"/>
  <c r="H2" i="3" s="1"/>
  <c r="E7" i="3"/>
  <c r="G7" i="3" s="1"/>
  <c r="H7" i="3" s="1"/>
  <c r="F9" i="7"/>
  <c r="E5" i="3"/>
  <c r="G5" i="3" s="1"/>
  <c r="H5" i="3" s="1"/>
  <c r="F12" i="7"/>
  <c r="E10" i="3"/>
  <c r="G10" i="3" s="1"/>
  <c r="H10" i="3" s="1"/>
  <c r="E6" i="3"/>
  <c r="G6" i="3" s="1"/>
  <c r="H6" i="3" s="1"/>
  <c r="E11" i="3"/>
  <c r="G11" i="3" s="1"/>
  <c r="H11" i="3" s="1"/>
  <c r="F13" i="7"/>
  <c r="E9" i="3"/>
  <c r="G9" i="3" s="1"/>
  <c r="H9" i="3" s="1"/>
  <c r="F11" i="7"/>
  <c r="E4" i="3"/>
  <c r="G4" i="3" s="1"/>
  <c r="H4" i="3" s="1"/>
  <c r="F13" i="5"/>
  <c r="F12" i="5"/>
  <c r="F11" i="5"/>
  <c r="G9" i="5" l="1" a="1"/>
  <c r="G12" i="5" s="1"/>
  <c r="G9" i="7" a="1"/>
  <c r="G9" i="5" l="1"/>
  <c r="G10" i="5"/>
  <c r="G14" i="5"/>
  <c r="G11" i="5"/>
  <c r="G12" i="7"/>
  <c r="G9" i="7"/>
  <c r="G14" i="7"/>
  <c r="G13" i="7"/>
  <c r="G11" i="7"/>
  <c r="G10" i="7"/>
  <c r="G13" i="5"/>
  <c r="G15" i="7" l="1"/>
  <c r="G16" i="7" s="1"/>
  <c r="G17" i="7" s="1"/>
  <c r="G15" i="5"/>
  <c r="G16" i="5" s="1"/>
  <c r="G17" i="5" s="1"/>
</calcChain>
</file>

<file path=xl/sharedStrings.xml><?xml version="1.0" encoding="utf-8"?>
<sst xmlns="http://schemas.openxmlformats.org/spreadsheetml/2006/main" count="137" uniqueCount="91">
  <si>
    <t>CÓDIGO</t>
  </si>
  <si>
    <t>PRODUCTO</t>
  </si>
  <si>
    <t>PROVEEDOR</t>
  </si>
  <si>
    <t>PRECIO DE COMPRA</t>
  </si>
  <si>
    <t>PRECIO DE VENTA</t>
  </si>
  <si>
    <t>GANANCIA</t>
  </si>
  <si>
    <t>Agua de coco 400ml</t>
  </si>
  <si>
    <t>Agua de coco 500ml</t>
  </si>
  <si>
    <t>Agua de coco 625ml</t>
  </si>
  <si>
    <t>Agua de coco 1L</t>
  </si>
  <si>
    <t>Agua de coco 1.5L</t>
  </si>
  <si>
    <t>Agua de coco 2L</t>
  </si>
  <si>
    <t>Agua de coco 4L</t>
  </si>
  <si>
    <t>Cubicoco 1.5Kg</t>
  </si>
  <si>
    <t>Aceite de coco 150ml</t>
  </si>
  <si>
    <t>Aceite de coco 250ml</t>
  </si>
  <si>
    <t>Aceite de coco 500ml</t>
  </si>
  <si>
    <t>Aceite de coco 1L</t>
  </si>
  <si>
    <t xml:space="preserve">Mono de coco </t>
  </si>
  <si>
    <t>Casita de coco</t>
  </si>
  <si>
    <t>Mono pareja de coco</t>
  </si>
  <si>
    <t>FECHA</t>
  </si>
  <si>
    <t>CANTIDAD</t>
  </si>
  <si>
    <t>TOTAL VENTA</t>
  </si>
  <si>
    <t>N° FACTURA</t>
  </si>
  <si>
    <t>DATOS DEL CLIENTE</t>
  </si>
  <si>
    <t>CÉDULA/NIT</t>
  </si>
  <si>
    <t>NOMBRE/RAZÓN SOCIAL</t>
  </si>
  <si>
    <t>DIRECCIÓN</t>
  </si>
  <si>
    <t>TELÉFONO</t>
  </si>
  <si>
    <t>DETALLES DE LA COMPRA</t>
  </si>
  <si>
    <t>FORMA DE PAGO</t>
  </si>
  <si>
    <t>P.V.P</t>
  </si>
  <si>
    <t>IMPORTE</t>
  </si>
  <si>
    <t>TOTAL DE ARTÍCULOS</t>
  </si>
  <si>
    <t>SUB TOTAL</t>
  </si>
  <si>
    <t>IGV</t>
  </si>
  <si>
    <t>TOTAL</t>
  </si>
  <si>
    <t>Recibí conforme:</t>
  </si>
  <si>
    <t>DAMARISS KRISTINNA ROJAS TACANGA</t>
  </si>
  <si>
    <t>JR. AUGUSTO B. LEGUÍA N°945</t>
  </si>
  <si>
    <t>CRISTINA GISEL BARDALES VÁSQUEZ</t>
  </si>
  <si>
    <t>JR. TUPAC AMARU</t>
  </si>
  <si>
    <t>EFECTIVO</t>
  </si>
  <si>
    <t>Cubicoco 700g</t>
  </si>
  <si>
    <t>Cocada</t>
  </si>
  <si>
    <t>Chicharron de coco</t>
  </si>
  <si>
    <t>Carne de coco</t>
  </si>
  <si>
    <t>Cubicopa</t>
  </si>
  <si>
    <t>Cremolada de agua coco</t>
  </si>
  <si>
    <t>Cremolada de coco con leche</t>
  </si>
  <si>
    <t>Turron</t>
  </si>
  <si>
    <t>Mani con sal</t>
  </si>
  <si>
    <t>Mani con dulce</t>
  </si>
  <si>
    <t>Habas</t>
  </si>
  <si>
    <t>Majambo</t>
  </si>
  <si>
    <t>Galletas energizantes (Varios)</t>
  </si>
  <si>
    <t>Rosquitas</t>
  </si>
  <si>
    <t>Postres ?</t>
  </si>
  <si>
    <t>Gelatina pura</t>
  </si>
  <si>
    <t>Gelatina + Flan</t>
  </si>
  <si>
    <t>Mazamorra pura</t>
  </si>
  <si>
    <t>Mazamorra + Arroz con leche</t>
  </si>
  <si>
    <t>Mani picante</t>
  </si>
  <si>
    <t>Chifle salado</t>
  </si>
  <si>
    <t>Chifle de maduro</t>
  </si>
  <si>
    <t>Chifle picante</t>
  </si>
  <si>
    <t>Chicarron de soya</t>
  </si>
  <si>
    <t>Galletas Soda V</t>
  </si>
  <si>
    <t>Galletas Oreo rollo</t>
  </si>
  <si>
    <t>Galletas Ritz taco</t>
  </si>
  <si>
    <t>Agua San Luis con Gas</t>
  </si>
  <si>
    <t>Sporade (Con sabores)</t>
  </si>
  <si>
    <t>Coca Cola 600ml</t>
  </si>
  <si>
    <t>Inca Cola 600ml</t>
  </si>
  <si>
    <t>Inca Cola 300ml</t>
  </si>
  <si>
    <t>Coca Cola 300ml</t>
  </si>
  <si>
    <t>Big Cola</t>
  </si>
  <si>
    <t>Oro KR</t>
  </si>
  <si>
    <t>Kola Real</t>
  </si>
  <si>
    <t>Agua San Luis sin Gas 1L</t>
  </si>
  <si>
    <t xml:space="preserve">Agua San Luis sin Gas </t>
  </si>
  <si>
    <t>Chaplines</t>
  </si>
  <si>
    <t>Coco Rayado 250g</t>
  </si>
  <si>
    <t>Coco Rayado 500g</t>
  </si>
  <si>
    <t>Coco Rayado 1Kg</t>
  </si>
  <si>
    <t>Por mayo ?</t>
  </si>
  <si>
    <t>Flan</t>
  </si>
  <si>
    <t>Arroz con leche</t>
  </si>
  <si>
    <t>Coco en Fruta Hekado</t>
  </si>
  <si>
    <t>Coco en Fruta Sin Helar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</si>
</sst>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/&quot;\ #,##0.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164" fontId="0" fillId="0" borderId="0" xfId="0" applyNumberFormat="1"/>
    <xf numFmtId="164" fontId="0" fillId="4" borderId="7" xfId="0" applyNumberForma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4" borderId="7" xfId="0" applyNumberFormat="1" applyFill="1" applyBorder="1"/>
    <xf numFmtId="164" fontId="0" fillId="0" borderId="7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4" fontId="0" fillId="0" borderId="0" xfId="0" applyNumberFormat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right" vertic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3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S/&quot;\ #,##0.00"/>
      <alignment horizontal="center" vertical="center" textRotation="0" wrapText="0" indent="0" justifyLastLine="0" shrinkToFit="0" readingOrder="0"/>
    </dxf>
    <dxf>
      <numFmt numFmtId="164" formatCode="&quot;S/&quot;\ #,##0.00"/>
      <alignment horizontal="center" vertical="center" textRotation="0" wrapText="0" indent="0" justifyLastLine="0" shrinkToFit="0" readingOrder="0"/>
    </dxf>
    <dxf>
      <numFmt numFmtId="164" formatCode="&quot;S/&quot;\ #,##0.00"/>
      <alignment horizontal="center" vertical="center" textRotation="0" wrapText="0" indent="0" justifyLastLine="0" shrinkToFit="0" readingOrder="0"/>
    </dxf>
    <dxf>
      <numFmt numFmtId="164" formatCode="&quot;S/&quot;\ #,##0.00"/>
      <alignment horizontal="center" vertical="center" textRotation="0" wrapText="0" indent="0" justifyLastLine="0" shrinkToFit="0" readingOrder="0"/>
    </dxf>
    <dxf>
      <numFmt numFmtId="164" formatCode="&quot;S/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S/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3</xdr:row>
      <xdr:rowOff>76200</xdr:rowOff>
    </xdr:from>
    <xdr:to>
      <xdr:col>10</xdr:col>
      <xdr:colOff>739140</xdr:colOff>
      <xdr:row>5</xdr:row>
      <xdr:rowOff>114300</xdr:rowOff>
    </xdr:to>
    <xdr:sp macro="[0]!GUARDARFACTURA" textlink="">
      <xdr:nvSpPr>
        <xdr:cNvPr id="2" name="CuadroTexto 1">
          <a:extLst>
            <a:ext uri="{FF2B5EF4-FFF2-40B4-BE49-F238E27FC236}">
              <a16:creationId xmlns:a16="http://schemas.microsoft.com/office/drawing/2014/main" id="{A1DF4C7F-3E5B-87AC-6FF9-3D865B4611FF}"/>
            </a:ext>
          </a:extLst>
        </xdr:cNvPr>
        <xdr:cNvSpPr txBox="1"/>
      </xdr:nvSpPr>
      <xdr:spPr>
        <a:xfrm>
          <a:off x="7353300" y="624840"/>
          <a:ext cx="2263140" cy="403860"/>
        </a:xfrm>
        <a:prstGeom prst="rect">
          <a:avLst/>
        </a:prstGeom>
        <a:ln/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200" b="1"/>
            <a:t>GUARDAR FACTURA</a:t>
          </a:r>
        </a:p>
      </xdr:txBody>
    </xdr:sp>
    <xdr:clientData/>
  </xdr:twoCellAnchor>
  <xdr:twoCellAnchor>
    <xdr:from>
      <xdr:col>8</xdr:col>
      <xdr:colOff>58738</xdr:colOff>
      <xdr:row>7</xdr:row>
      <xdr:rowOff>37464</xdr:rowOff>
    </xdr:from>
    <xdr:to>
      <xdr:col>10</xdr:col>
      <xdr:colOff>736918</xdr:colOff>
      <xdr:row>9</xdr:row>
      <xdr:rowOff>75564</xdr:rowOff>
    </xdr:to>
    <xdr:sp macro="[0]!NUEVAFACTURA" textlink="">
      <xdr:nvSpPr>
        <xdr:cNvPr id="3" name="CuadroTexto 2">
          <a:extLst>
            <a:ext uri="{FF2B5EF4-FFF2-40B4-BE49-F238E27FC236}">
              <a16:creationId xmlns:a16="http://schemas.microsoft.com/office/drawing/2014/main" id="{960CCD87-38A8-4D1C-9ECD-91C890504F92}"/>
            </a:ext>
          </a:extLst>
        </xdr:cNvPr>
        <xdr:cNvSpPr txBox="1"/>
      </xdr:nvSpPr>
      <xdr:spPr>
        <a:xfrm>
          <a:off x="7345363" y="1315402"/>
          <a:ext cx="2265680" cy="403225"/>
        </a:xfrm>
        <a:prstGeom prst="rect">
          <a:avLst/>
        </a:prstGeom>
        <a:ln/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200" b="1"/>
            <a:t>NUEVA FACTURA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E0B2D-F77A-4D47-9715-842615BB7AF5}" name="PRODUCTOS" displayName="PRODUCTOS" ref="A1:D62" totalsRowShown="0" headerRowDxfId="31" dataDxfId="30">
  <autoFilter ref="A1:D62" xr:uid="{D8A078FE-90FD-4502-90C7-CF4AD98A9EC9}"/>
  <tableColumns count="4">
    <tableColumn id="1" xr3:uid="{0EF79A10-3CEA-43BB-8FE5-630B1A5157AA}" name="CÓDIGO" dataDxfId="29"/>
    <tableColumn id="2" xr3:uid="{08C087D9-5BE7-4C79-92D2-0EDFCB2FC931}" name="PRODUCTO" dataDxfId="28"/>
    <tableColumn id="3" xr3:uid="{FB5F8C83-4594-41A4-B5DA-A64FE0665C94}" name="PROVEEDOR" dataDxfId="27"/>
    <tableColumn id="9" xr3:uid="{D2B94083-0846-40C5-8B84-4219D3A52A8A}" name="PRECIO DE VENTA" dataDxfId="26">
      <calculatedColumnFormula>+(#REF!*#REF!)+#REF!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DF602C-4593-46E9-B971-8DCF7E764827}" name="ENTRADAS" displayName="ENTRADAS" ref="A1:D8" totalsRowShown="0" headerRowDxfId="25" dataDxfId="23" headerRowBorderDxfId="24" tableBorderDxfId="22" totalsRowBorderDxfId="21">
  <autoFilter ref="A1:D8" xr:uid="{9BBE12B3-2B27-4124-B6A6-55FA12C88CC7}"/>
  <tableColumns count="4">
    <tableColumn id="1" xr3:uid="{77669902-1BAA-4A19-B610-1DCEE5B34169}" name="FECHA" dataDxfId="20"/>
    <tableColumn id="2" xr3:uid="{802A0751-DB0F-4F47-9302-1A9ACB1D3DE3}" name="CÓDIGO" dataDxfId="19"/>
    <tableColumn id="3" xr3:uid="{6C155A54-CBDC-4D62-8F4C-168D65473A31}" name="PRODUCTO" dataDxfId="18">
      <calculatedColumnFormula>IFERROR(VLOOKUP(ENTRADAS[[#This Row],[CÓDIGO]],PRODUCTOS[],2,FALSE)," ")</calculatedColumnFormula>
    </tableColumn>
    <tableColumn id="4" xr3:uid="{72C834C0-BB49-42AE-BFB2-81EBA43E2CDE}" name="CANTIDAD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2D40AC-2036-4CD9-B5E2-AEC2677B846B}" name="SALIDAS" displayName="SALIDAS" ref="A1:I12" totalsRowShown="0" headerRowDxfId="16" dataDxfId="15">
  <autoFilter ref="A1:I12" xr:uid="{D12D40AC-2036-4CD9-B5E2-AEC2677B846B}"/>
  <tableColumns count="9">
    <tableColumn id="1" xr3:uid="{4A84D44E-0612-4DD5-A5A2-27BAC6427728}" name="FECHA" dataDxfId="14"/>
    <tableColumn id="2" xr3:uid="{8CD232DC-D2AA-436F-92E3-747D1CDED7E2}" name="CÓDIGO" dataDxfId="13"/>
    <tableColumn id="3" xr3:uid="{B6A434DB-374C-4D3B-B72B-E6F6189636D9}" name="PRODUCTO" dataDxfId="12">
      <calculatedColumnFormula>IFERROR(VLOOKUP(SALIDAS[[#This Row],[CÓDIGO]],PRODUCTOS[],2,FALSE)," ")</calculatedColumnFormula>
    </tableColumn>
    <tableColumn id="4" xr3:uid="{314DD141-A9C8-4162-8FE3-CC2493221F4F}" name="CANTIDAD" dataDxfId="11"/>
    <tableColumn id="5" xr3:uid="{BED00E8A-7F59-432C-B329-A27250204EAC}" name="PRECIO DE VENTA" dataDxfId="10">
      <calculatedColumnFormula>IFERROR(VLOOKUP(SALIDAS[[#This Row],[CÓDIGO]],PRODUCTOS[],9,FALSE)," ")</calculatedColumnFormula>
    </tableColumn>
    <tableColumn id="6" xr3:uid="{2DDBCFC7-7E16-437C-8E15-B70013B1890A}" name="PRECIO DE COMPRA" dataDxfId="9">
      <calculatedColumnFormula>IFERROR(VLOOKUP(SALIDAS[[#This Row],[CÓDIGO]],PRODUCTOS[],7,FALSE)," ")</calculatedColumnFormula>
    </tableColumn>
    <tableColumn id="7" xr3:uid="{1734F72E-9102-419E-9A15-2F17E41CE1AB}" name="TOTAL VENTA" dataDxfId="8">
      <calculatedColumnFormula>+IFERROR(SALIDAS[[#This Row],[CANTIDAD]]*SALIDAS[[#This Row],[PRECIO DE VENTA]]," ")</calculatedColumnFormula>
    </tableColumn>
    <tableColumn id="8" xr3:uid="{EFCF30A8-79FF-42ED-914A-7BAE9ACB838A}" name="GANANCIA" dataDxfId="7">
      <calculatedColumnFormula>+IFERROR(SALIDAS[[#This Row],[TOTAL VENTA]]-(SALIDAS[[#This Row],[CANTIDAD]]*SALIDAS[[#This Row],[PRECIO DE COMPRA]])," ")</calculatedColumnFormula>
    </tableColumn>
    <tableColumn id="9" xr3:uid="{4902DD46-A181-49A2-A2BE-A6C8FDAC2699}" name="FORMA DE PAGO" dataDxfId="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9BCF56-307A-4EEB-83DD-359D4798902B}" name="CLIENTES" displayName="CLIENTES" ref="A1:D3" totalsRowShown="0" headerRowDxfId="5" dataDxfId="4">
  <autoFilter ref="A1:D3" xr:uid="{AE9BCF56-307A-4EEB-83DD-359D4798902B}"/>
  <tableColumns count="4">
    <tableColumn id="1" xr3:uid="{7E71B286-99E9-401A-AFF9-7C7BA4ED8E7F}" name="CÉDULA/NIT" dataDxfId="3"/>
    <tableColumn id="2" xr3:uid="{6FC4FBC0-484F-4F09-9E29-4CBE49DFC66C}" name="NOMBRE/RAZÓN SOCIAL" dataDxfId="2"/>
    <tableColumn id="3" xr3:uid="{5876E5AB-C62A-4212-A15A-8B9AEDE0604C}" name="DIRECCIÓN" dataDxfId="1"/>
    <tableColumn id="4" xr3:uid="{856B4B73-A83D-4F4B-BEAF-B84C4C026224}" name="TELÉFON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39A8-6E07-4243-B0EB-B645DBCABC7B}">
  <sheetPr codeName="Hoja1"/>
  <dimension ref="A1:L62"/>
  <sheetViews>
    <sheetView tabSelected="1" workbookViewId="0">
      <selection activeCell="D46" sqref="D46"/>
    </sheetView>
  </sheetViews>
  <sheetFormatPr baseColWidth="10" defaultColWidth="11.42578125" defaultRowHeight="15" x14ac:dyDescent="0.25"/>
  <cols>
    <col min="1" max="1" width="11.42578125" style="1"/>
    <col min="2" max="2" width="31.5703125" style="1" customWidth="1"/>
    <col min="3" max="3" width="14" style="1" customWidth="1"/>
    <col min="4" max="4" width="18.7109375" style="2" customWidth="1"/>
    <col min="5" max="1638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4</v>
      </c>
    </row>
    <row r="2" spans="1:12" x14ac:dyDescent="0.25">
      <c r="A2" s="1">
        <v>1</v>
      </c>
      <c r="B2" s="1" t="s">
        <v>89</v>
      </c>
      <c r="C2" s="1">
        <v>9</v>
      </c>
      <c r="D2" s="2">
        <v>3.5</v>
      </c>
    </row>
    <row r="3" spans="1:12" x14ac:dyDescent="0.25">
      <c r="A3" s="1">
        <v>2</v>
      </c>
      <c r="B3" s="1" t="s">
        <v>90</v>
      </c>
      <c r="C3" s="1">
        <v>5</v>
      </c>
      <c r="D3" s="2" t="e">
        <f>+(#REF!*#REF!)+#REF!</f>
        <v>#REF!</v>
      </c>
    </row>
    <row r="4" spans="1:12" x14ac:dyDescent="0.25">
      <c r="A4" s="1">
        <v>3</v>
      </c>
      <c r="B4" s="1" t="s">
        <v>6</v>
      </c>
      <c r="C4" s="1">
        <v>3</v>
      </c>
      <c r="D4" s="2">
        <v>3</v>
      </c>
    </row>
    <row r="5" spans="1:12" x14ac:dyDescent="0.25">
      <c r="A5" s="1">
        <v>4</v>
      </c>
      <c r="B5" s="1" t="s">
        <v>7</v>
      </c>
      <c r="C5" s="1">
        <v>5</v>
      </c>
      <c r="D5" s="2">
        <v>3.5</v>
      </c>
    </row>
    <row r="6" spans="1:12" x14ac:dyDescent="0.25">
      <c r="A6" s="1">
        <v>5</v>
      </c>
      <c r="B6" s="1" t="s">
        <v>8</v>
      </c>
      <c r="C6" s="1">
        <v>5</v>
      </c>
      <c r="D6" s="2">
        <v>4</v>
      </c>
      <c r="F6" s="23" t="s">
        <v>86</v>
      </c>
      <c r="G6" s="23"/>
      <c r="H6" s="23"/>
      <c r="I6" s="23"/>
      <c r="J6" s="23"/>
      <c r="K6" s="23"/>
      <c r="L6" s="23"/>
    </row>
    <row r="7" spans="1:12" x14ac:dyDescent="0.25">
      <c r="A7" s="1">
        <v>6</v>
      </c>
      <c r="B7" s="1" t="s">
        <v>9</v>
      </c>
      <c r="C7" s="1">
        <v>3</v>
      </c>
      <c r="D7" s="2">
        <v>7</v>
      </c>
      <c r="F7" s="23"/>
      <c r="G7" s="23"/>
      <c r="H7" s="23"/>
      <c r="I7" s="23"/>
      <c r="J7" s="23"/>
      <c r="K7" s="23"/>
      <c r="L7" s="23"/>
    </row>
    <row r="8" spans="1:12" x14ac:dyDescent="0.25">
      <c r="A8" s="1">
        <v>7</v>
      </c>
      <c r="B8" s="1" t="s">
        <v>10</v>
      </c>
      <c r="C8" s="1">
        <v>0</v>
      </c>
      <c r="D8" s="2">
        <v>11</v>
      </c>
      <c r="F8" s="23"/>
      <c r="G8" s="23"/>
      <c r="H8" s="23"/>
      <c r="I8" s="23"/>
      <c r="J8" s="23"/>
      <c r="K8" s="23"/>
      <c r="L8" s="23"/>
    </row>
    <row r="9" spans="1:12" x14ac:dyDescent="0.25">
      <c r="A9" s="1">
        <v>8</v>
      </c>
      <c r="B9" s="1" t="s">
        <v>11</v>
      </c>
      <c r="C9" s="1">
        <v>0</v>
      </c>
      <c r="D9" s="2">
        <v>15</v>
      </c>
      <c r="F9" s="23"/>
      <c r="G9" s="23"/>
      <c r="H9" s="23"/>
      <c r="I9" s="23"/>
      <c r="J9" s="23"/>
      <c r="K9" s="23"/>
      <c r="L9" s="23"/>
    </row>
    <row r="10" spans="1:12" x14ac:dyDescent="0.25">
      <c r="A10" s="1">
        <v>9</v>
      </c>
      <c r="B10" s="1" t="s">
        <v>12</v>
      </c>
      <c r="C10" s="1">
        <v>0</v>
      </c>
      <c r="D10" s="2">
        <v>27</v>
      </c>
      <c r="F10" s="23"/>
      <c r="G10" s="23"/>
      <c r="H10" s="23"/>
      <c r="I10" s="23"/>
      <c r="J10" s="23"/>
      <c r="K10" s="23"/>
      <c r="L10" s="23"/>
    </row>
    <row r="11" spans="1:12" x14ac:dyDescent="0.25">
      <c r="A11" s="1">
        <v>10</v>
      </c>
      <c r="B11" s="1" t="s">
        <v>83</v>
      </c>
      <c r="C11" s="1">
        <v>0</v>
      </c>
      <c r="D11" s="2">
        <v>4</v>
      </c>
      <c r="F11" s="23"/>
      <c r="G11" s="23"/>
      <c r="H11" s="23"/>
      <c r="I11" s="23"/>
      <c r="J11" s="23"/>
      <c r="K11" s="23"/>
      <c r="L11" s="23"/>
    </row>
    <row r="12" spans="1:12" x14ac:dyDescent="0.25">
      <c r="A12" s="1">
        <v>11</v>
      </c>
      <c r="B12" s="1" t="s">
        <v>84</v>
      </c>
      <c r="C12" s="1">
        <v>0</v>
      </c>
      <c r="D12" s="2">
        <v>8</v>
      </c>
      <c r="F12" s="23"/>
      <c r="G12" s="23"/>
      <c r="H12" s="23"/>
      <c r="I12" s="23"/>
      <c r="J12" s="23"/>
      <c r="K12" s="23"/>
      <c r="L12" s="23"/>
    </row>
    <row r="13" spans="1:12" x14ac:dyDescent="0.25">
      <c r="A13" s="1">
        <v>12</v>
      </c>
      <c r="B13" s="1" t="s">
        <v>85</v>
      </c>
      <c r="C13" s="1">
        <v>0</v>
      </c>
      <c r="D13" s="2">
        <v>16</v>
      </c>
      <c r="F13" s="23"/>
      <c r="G13" s="23"/>
      <c r="H13" s="23"/>
      <c r="I13" s="23"/>
      <c r="J13" s="23"/>
      <c r="K13" s="23"/>
      <c r="L13" s="23"/>
    </row>
    <row r="14" spans="1:12" x14ac:dyDescent="0.25">
      <c r="A14" s="1">
        <v>13</v>
      </c>
      <c r="B14" s="1" t="s">
        <v>48</v>
      </c>
      <c r="C14" s="1">
        <v>0</v>
      </c>
      <c r="D14" s="2">
        <v>0</v>
      </c>
      <c r="F14" s="23"/>
      <c r="G14" s="23"/>
      <c r="H14" s="23"/>
      <c r="I14" s="23"/>
      <c r="J14" s="23"/>
      <c r="K14" s="23"/>
      <c r="L14" s="23"/>
    </row>
    <row r="15" spans="1:12" x14ac:dyDescent="0.25">
      <c r="A15" s="1">
        <v>14</v>
      </c>
      <c r="B15" s="22" t="s">
        <v>13</v>
      </c>
      <c r="C15" s="1">
        <v>0</v>
      </c>
      <c r="D15" s="2">
        <v>15</v>
      </c>
      <c r="F15" s="23"/>
      <c r="G15" s="23"/>
      <c r="H15" s="23"/>
      <c r="I15" s="23"/>
      <c r="J15" s="23"/>
      <c r="K15" s="23"/>
      <c r="L15" s="23"/>
    </row>
    <row r="16" spans="1:12" x14ac:dyDescent="0.25">
      <c r="A16" s="1">
        <v>15</v>
      </c>
      <c r="B16" s="22" t="s">
        <v>44</v>
      </c>
      <c r="C16" s="1">
        <v>0</v>
      </c>
      <c r="D16" s="2">
        <v>8</v>
      </c>
    </row>
    <row r="17" spans="1:4" x14ac:dyDescent="0.25">
      <c r="A17" s="1">
        <v>16</v>
      </c>
      <c r="B17" s="1" t="s">
        <v>14</v>
      </c>
      <c r="C17" s="1">
        <v>4</v>
      </c>
      <c r="D17" s="2">
        <v>10</v>
      </c>
    </row>
    <row r="18" spans="1:4" x14ac:dyDescent="0.25">
      <c r="A18" s="1">
        <v>17</v>
      </c>
      <c r="B18" s="1" t="s">
        <v>15</v>
      </c>
      <c r="C18" s="1">
        <v>3</v>
      </c>
      <c r="D18" s="2">
        <v>20</v>
      </c>
    </row>
    <row r="19" spans="1:4" x14ac:dyDescent="0.25">
      <c r="A19" s="1">
        <v>18</v>
      </c>
      <c r="B19" s="1" t="s">
        <v>16</v>
      </c>
      <c r="C19" s="1">
        <v>1</v>
      </c>
      <c r="D19" s="2">
        <v>38</v>
      </c>
    </row>
    <row r="20" spans="1:4" x14ac:dyDescent="0.25">
      <c r="A20" s="1">
        <v>19</v>
      </c>
      <c r="B20" s="1" t="s">
        <v>17</v>
      </c>
      <c r="C20" s="1">
        <v>1</v>
      </c>
      <c r="D20" s="2">
        <v>70</v>
      </c>
    </row>
    <row r="21" spans="1:4" x14ac:dyDescent="0.25">
      <c r="A21" s="1">
        <v>20</v>
      </c>
      <c r="B21" s="1" t="s">
        <v>45</v>
      </c>
      <c r="C21" s="1">
        <v>2</v>
      </c>
      <c r="D21" s="2">
        <v>2</v>
      </c>
    </row>
    <row r="22" spans="1:4" x14ac:dyDescent="0.25">
      <c r="A22" s="1">
        <v>21</v>
      </c>
      <c r="B22" s="1" t="s">
        <v>46</v>
      </c>
      <c r="C22" s="1">
        <v>4</v>
      </c>
      <c r="D22" s="2">
        <v>2</v>
      </c>
    </row>
    <row r="23" spans="1:4" x14ac:dyDescent="0.25">
      <c r="A23" s="1">
        <v>22</v>
      </c>
      <c r="B23" s="1" t="s">
        <v>47</v>
      </c>
      <c r="C23" s="1">
        <v>0</v>
      </c>
      <c r="D23" s="2">
        <v>2</v>
      </c>
    </row>
    <row r="24" spans="1:4" x14ac:dyDescent="0.25">
      <c r="A24" s="1">
        <v>23</v>
      </c>
      <c r="B24" s="1" t="s">
        <v>49</v>
      </c>
      <c r="C24" s="1">
        <v>0</v>
      </c>
      <c r="D24" s="2">
        <v>0</v>
      </c>
    </row>
    <row r="25" spans="1:4" x14ac:dyDescent="0.25">
      <c r="A25" s="1">
        <v>24</v>
      </c>
      <c r="B25" s="1" t="s">
        <v>50</v>
      </c>
      <c r="C25" s="1">
        <v>0</v>
      </c>
      <c r="D25" s="2">
        <v>0</v>
      </c>
    </row>
    <row r="26" spans="1:4" x14ac:dyDescent="0.25">
      <c r="A26" s="1">
        <v>25</v>
      </c>
      <c r="B26" s="1" t="s">
        <v>18</v>
      </c>
      <c r="C26" s="1">
        <v>0</v>
      </c>
      <c r="D26" s="2">
        <v>0</v>
      </c>
    </row>
    <row r="27" spans="1:4" x14ac:dyDescent="0.25">
      <c r="A27" s="1">
        <v>26</v>
      </c>
      <c r="B27" s="1" t="s">
        <v>19</v>
      </c>
      <c r="C27" s="1">
        <v>0</v>
      </c>
      <c r="D27" s="2">
        <v>0</v>
      </c>
    </row>
    <row r="28" spans="1:4" x14ac:dyDescent="0.25">
      <c r="A28" s="1">
        <v>27</v>
      </c>
      <c r="B28" s="1" t="s">
        <v>20</v>
      </c>
      <c r="C28" s="1">
        <v>0</v>
      </c>
      <c r="D28" s="2">
        <v>0</v>
      </c>
    </row>
    <row r="29" spans="1:4" x14ac:dyDescent="0.25">
      <c r="A29" s="1">
        <v>28</v>
      </c>
      <c r="B29" s="1" t="s">
        <v>51</v>
      </c>
      <c r="C29" s="1">
        <v>4</v>
      </c>
      <c r="D29" s="2">
        <v>2</v>
      </c>
    </row>
    <row r="30" spans="1:4" x14ac:dyDescent="0.25">
      <c r="A30" s="1">
        <v>29</v>
      </c>
      <c r="B30" s="1" t="s">
        <v>52</v>
      </c>
      <c r="C30" s="1">
        <v>0</v>
      </c>
      <c r="D30" s="2">
        <v>1.5</v>
      </c>
    </row>
    <row r="31" spans="1:4" x14ac:dyDescent="0.25">
      <c r="A31" s="1">
        <v>30</v>
      </c>
      <c r="B31" s="1" t="s">
        <v>63</v>
      </c>
      <c r="C31" s="1">
        <v>0</v>
      </c>
      <c r="D31" s="2">
        <v>1.5</v>
      </c>
    </row>
    <row r="32" spans="1:4" x14ac:dyDescent="0.25">
      <c r="A32" s="1">
        <v>31</v>
      </c>
      <c r="B32" s="1" t="s">
        <v>53</v>
      </c>
      <c r="C32" s="1">
        <v>0</v>
      </c>
      <c r="D32" s="2">
        <v>1.5</v>
      </c>
    </row>
    <row r="33" spans="1:4" x14ac:dyDescent="0.25">
      <c r="A33" s="1">
        <v>32</v>
      </c>
      <c r="B33" s="1" t="s">
        <v>54</v>
      </c>
      <c r="C33" s="1">
        <v>0</v>
      </c>
      <c r="D33" s="2">
        <v>2</v>
      </c>
    </row>
    <row r="34" spans="1:4" x14ac:dyDescent="0.25">
      <c r="A34" s="1">
        <v>33</v>
      </c>
      <c r="B34" s="1" t="s">
        <v>55</v>
      </c>
      <c r="C34" s="1">
        <v>0</v>
      </c>
      <c r="D34" s="2">
        <v>2</v>
      </c>
    </row>
    <row r="35" spans="1:4" x14ac:dyDescent="0.25">
      <c r="A35" s="1">
        <v>34</v>
      </c>
      <c r="B35" s="1" t="s">
        <v>56</v>
      </c>
      <c r="C35" s="1">
        <v>0</v>
      </c>
      <c r="D35" s="2">
        <v>0</v>
      </c>
    </row>
    <row r="36" spans="1:4" x14ac:dyDescent="0.25">
      <c r="A36" s="1">
        <v>35</v>
      </c>
      <c r="B36" s="1" t="s">
        <v>82</v>
      </c>
      <c r="C36" s="1">
        <v>0</v>
      </c>
      <c r="D36" s="2">
        <v>0</v>
      </c>
    </row>
    <row r="37" spans="1:4" x14ac:dyDescent="0.25">
      <c r="A37" s="1">
        <v>36</v>
      </c>
      <c r="B37" s="1" t="s">
        <v>70</v>
      </c>
      <c r="C37" s="1">
        <v>0</v>
      </c>
      <c r="D37" s="2">
        <v>1.5</v>
      </c>
    </row>
    <row r="38" spans="1:4" x14ac:dyDescent="0.25">
      <c r="A38" s="1">
        <v>37</v>
      </c>
      <c r="B38" s="1" t="s">
        <v>69</v>
      </c>
      <c r="C38" s="1">
        <v>0</v>
      </c>
      <c r="D38" s="2">
        <v>3</v>
      </c>
    </row>
    <row r="39" spans="1:4" x14ac:dyDescent="0.25">
      <c r="A39" s="1">
        <v>38</v>
      </c>
      <c r="B39" s="1" t="s">
        <v>68</v>
      </c>
      <c r="C39" s="1">
        <v>6</v>
      </c>
      <c r="D39" s="2">
        <v>0</v>
      </c>
    </row>
    <row r="40" spans="1:4" x14ac:dyDescent="0.25">
      <c r="A40" s="1">
        <v>39</v>
      </c>
      <c r="B40" s="1" t="s">
        <v>57</v>
      </c>
      <c r="C40" s="1">
        <v>3</v>
      </c>
      <c r="D40" s="2">
        <v>1</v>
      </c>
    </row>
    <row r="41" spans="1:4" x14ac:dyDescent="0.25">
      <c r="A41" s="1">
        <v>40</v>
      </c>
      <c r="B41" s="1" t="s">
        <v>58</v>
      </c>
      <c r="C41" s="1">
        <v>0</v>
      </c>
      <c r="D41" s="2">
        <v>0</v>
      </c>
    </row>
    <row r="42" spans="1:4" x14ac:dyDescent="0.25">
      <c r="A42" s="1">
        <v>41</v>
      </c>
      <c r="B42" s="1" t="s">
        <v>59</v>
      </c>
      <c r="C42" s="1">
        <v>2</v>
      </c>
      <c r="D42" s="2">
        <v>3</v>
      </c>
    </row>
    <row r="43" spans="1:4" x14ac:dyDescent="0.25">
      <c r="A43" s="1">
        <v>42</v>
      </c>
      <c r="B43" s="1" t="s">
        <v>87</v>
      </c>
      <c r="C43" s="1">
        <v>1</v>
      </c>
      <c r="D43" s="2">
        <v>3</v>
      </c>
    </row>
    <row r="44" spans="1:4" x14ac:dyDescent="0.25">
      <c r="A44" s="1">
        <v>43</v>
      </c>
      <c r="B44" s="1" t="s">
        <v>60</v>
      </c>
      <c r="C44" s="1">
        <v>0</v>
      </c>
      <c r="D44" s="2">
        <v>3</v>
      </c>
    </row>
    <row r="45" spans="1:4" x14ac:dyDescent="0.25">
      <c r="A45" s="1">
        <v>44</v>
      </c>
      <c r="B45" s="1" t="s">
        <v>88</v>
      </c>
      <c r="C45" s="1">
        <v>0</v>
      </c>
      <c r="D45" s="2">
        <v>0</v>
      </c>
    </row>
    <row r="46" spans="1:4" x14ac:dyDescent="0.25">
      <c r="A46" s="1">
        <v>45</v>
      </c>
      <c r="B46" s="1" t="s">
        <v>61</v>
      </c>
      <c r="C46" s="1">
        <v>0</v>
      </c>
      <c r="D46" s="2">
        <v>3</v>
      </c>
    </row>
    <row r="47" spans="1:4" x14ac:dyDescent="0.25">
      <c r="A47" s="1">
        <v>46</v>
      </c>
      <c r="B47" s="1" t="s">
        <v>62</v>
      </c>
      <c r="C47" s="1">
        <v>0</v>
      </c>
      <c r="D47" s="2">
        <v>3</v>
      </c>
    </row>
    <row r="48" spans="1:4" x14ac:dyDescent="0.25">
      <c r="A48" s="1">
        <v>47</v>
      </c>
      <c r="B48" s="1" t="s">
        <v>64</v>
      </c>
      <c r="C48" s="1">
        <v>6</v>
      </c>
      <c r="D48" s="2">
        <v>1.5</v>
      </c>
    </row>
    <row r="49" spans="1:4" x14ac:dyDescent="0.25">
      <c r="A49" s="1">
        <v>48</v>
      </c>
      <c r="B49" s="1" t="s">
        <v>65</v>
      </c>
      <c r="C49" s="1">
        <v>0</v>
      </c>
      <c r="D49" s="2">
        <v>1.5</v>
      </c>
    </row>
    <row r="50" spans="1:4" x14ac:dyDescent="0.25">
      <c r="A50" s="1">
        <v>49</v>
      </c>
      <c r="B50" s="1" t="s">
        <v>66</v>
      </c>
      <c r="C50" s="1">
        <v>0</v>
      </c>
      <c r="D50" s="2">
        <v>1.5</v>
      </c>
    </row>
    <row r="51" spans="1:4" x14ac:dyDescent="0.25">
      <c r="A51" s="1">
        <v>50</v>
      </c>
      <c r="B51" s="1" t="s">
        <v>67</v>
      </c>
      <c r="C51" s="1">
        <v>0</v>
      </c>
      <c r="D51" s="2">
        <v>1.5</v>
      </c>
    </row>
    <row r="52" spans="1:4" x14ac:dyDescent="0.25">
      <c r="A52" s="1">
        <v>51</v>
      </c>
      <c r="B52" s="1" t="s">
        <v>81</v>
      </c>
      <c r="C52" s="1">
        <v>4</v>
      </c>
      <c r="D52" s="2">
        <v>2.5</v>
      </c>
    </row>
    <row r="53" spans="1:4" x14ac:dyDescent="0.25">
      <c r="A53" s="1">
        <v>52</v>
      </c>
      <c r="B53" s="1" t="s">
        <v>80</v>
      </c>
      <c r="C53" s="1">
        <v>1</v>
      </c>
      <c r="D53" s="2">
        <v>3</v>
      </c>
    </row>
    <row r="54" spans="1:4" x14ac:dyDescent="0.25">
      <c r="A54" s="1">
        <v>53</v>
      </c>
      <c r="B54" s="1" t="s">
        <v>71</v>
      </c>
      <c r="C54" s="1">
        <v>7</v>
      </c>
      <c r="D54" s="2">
        <v>2.5</v>
      </c>
    </row>
    <row r="55" spans="1:4" x14ac:dyDescent="0.25">
      <c r="A55" s="1">
        <v>54</v>
      </c>
      <c r="B55" s="1" t="s">
        <v>72</v>
      </c>
      <c r="C55" s="1">
        <v>1</v>
      </c>
      <c r="D55" s="2">
        <v>2.5</v>
      </c>
    </row>
    <row r="56" spans="1:4" x14ac:dyDescent="0.25">
      <c r="A56" s="1">
        <v>55</v>
      </c>
      <c r="B56" s="1" t="s">
        <v>73</v>
      </c>
      <c r="C56" s="1">
        <v>4</v>
      </c>
      <c r="D56" s="2">
        <v>3.5</v>
      </c>
    </row>
    <row r="57" spans="1:4" x14ac:dyDescent="0.25">
      <c r="A57" s="1">
        <v>56</v>
      </c>
      <c r="B57" s="1" t="s">
        <v>74</v>
      </c>
      <c r="C57" s="1">
        <v>4</v>
      </c>
      <c r="D57" s="2">
        <v>3.5</v>
      </c>
    </row>
    <row r="58" spans="1:4" x14ac:dyDescent="0.25">
      <c r="A58" s="1">
        <v>57</v>
      </c>
      <c r="B58" s="1" t="s">
        <v>76</v>
      </c>
      <c r="C58" s="1">
        <v>0</v>
      </c>
      <c r="D58" s="2">
        <v>2</v>
      </c>
    </row>
    <row r="59" spans="1:4" x14ac:dyDescent="0.25">
      <c r="A59" s="1">
        <v>58</v>
      </c>
      <c r="B59" s="1" t="s">
        <v>75</v>
      </c>
      <c r="C59" s="1">
        <v>0</v>
      </c>
      <c r="D59" s="2">
        <v>2</v>
      </c>
    </row>
    <row r="60" spans="1:4" x14ac:dyDescent="0.25">
      <c r="A60" s="1">
        <v>59</v>
      </c>
      <c r="B60" s="1" t="s">
        <v>77</v>
      </c>
      <c r="C60" s="1">
        <v>0</v>
      </c>
      <c r="D60" s="2">
        <v>1.5</v>
      </c>
    </row>
    <row r="61" spans="1:4" x14ac:dyDescent="0.25">
      <c r="A61" s="1">
        <v>60</v>
      </c>
      <c r="B61" s="1" t="s">
        <v>78</v>
      </c>
      <c r="C61" s="1">
        <v>0</v>
      </c>
      <c r="D61" s="2">
        <v>1.5</v>
      </c>
    </row>
    <row r="62" spans="1:4" x14ac:dyDescent="0.25">
      <c r="A62" s="1">
        <v>61</v>
      </c>
      <c r="B62" s="1" t="s">
        <v>79</v>
      </c>
      <c r="C62" s="1">
        <v>2</v>
      </c>
      <c r="D62" s="2">
        <v>1.5</v>
      </c>
    </row>
  </sheetData>
  <mergeCells count="1">
    <mergeCell ref="F6:L1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BD8A-C6EA-41AE-AD94-4E5F57DC1F03}">
  <sheetPr codeName="Hoja2"/>
  <dimension ref="A1:D8"/>
  <sheetViews>
    <sheetView workbookViewId="0">
      <selection activeCell="E5" sqref="E5"/>
    </sheetView>
  </sheetViews>
  <sheetFormatPr baseColWidth="10" defaultColWidth="11.42578125" defaultRowHeight="15" x14ac:dyDescent="0.25"/>
  <cols>
    <col min="1" max="1" width="16.7109375" style="1" customWidth="1"/>
    <col min="2" max="2" width="16" style="1" customWidth="1"/>
    <col min="3" max="3" width="27.7109375" style="1" customWidth="1"/>
    <col min="4" max="4" width="19.28515625" style="1" customWidth="1"/>
    <col min="5" max="16384" width="11.42578125" style="1"/>
  </cols>
  <sheetData>
    <row r="1" spans="1:4" x14ac:dyDescent="0.25">
      <c r="A1" s="3" t="s">
        <v>21</v>
      </c>
      <c r="B1" s="4" t="s">
        <v>0</v>
      </c>
      <c r="C1" s="4" t="s">
        <v>1</v>
      </c>
      <c r="D1" s="5" t="s">
        <v>22</v>
      </c>
    </row>
    <row r="2" spans="1:4" x14ac:dyDescent="0.25">
      <c r="A2" s="8">
        <v>45151</v>
      </c>
      <c r="B2" s="6">
        <v>1</v>
      </c>
      <c r="C2" s="6" t="str">
        <f>IFERROR(VLOOKUP(ENTRADAS[[#This Row],[CÓDIGO]],PRODUCTOS[],2,FALSE)," ")</f>
        <v>Coco en Fruta Hekado</v>
      </c>
      <c r="D2" s="7">
        <v>50</v>
      </c>
    </row>
    <row r="3" spans="1:4" x14ac:dyDescent="0.25">
      <c r="A3" s="8">
        <v>45152</v>
      </c>
      <c r="B3" s="6">
        <v>2</v>
      </c>
      <c r="C3" s="6" t="str">
        <f>IFERROR(VLOOKUP(ENTRADAS[[#This Row],[CÓDIGO]],PRODUCTOS[],2,FALSE)," ")</f>
        <v>Coco en Fruta Sin Helar</v>
      </c>
      <c r="D3" s="7">
        <v>50</v>
      </c>
    </row>
    <row r="4" spans="1:4" x14ac:dyDescent="0.25">
      <c r="A4" s="8">
        <v>45153</v>
      </c>
      <c r="B4" s="6">
        <v>3</v>
      </c>
      <c r="C4" s="6" t="str">
        <f>IFERROR(VLOOKUP(ENTRADAS[[#This Row],[CÓDIGO]],PRODUCTOS[],2,FALSE)," ")</f>
        <v>Agua de coco 400ml</v>
      </c>
      <c r="D4" s="7">
        <v>50</v>
      </c>
    </row>
    <row r="5" spans="1:4" x14ac:dyDescent="0.25">
      <c r="A5" s="8">
        <v>45154</v>
      </c>
      <c r="B5" s="6">
        <v>4</v>
      </c>
      <c r="C5" s="6" t="str">
        <f>IFERROR(VLOOKUP(ENTRADAS[[#This Row],[CÓDIGO]],PRODUCTOS[],2,FALSE)," ")</f>
        <v>Agua de coco 500ml</v>
      </c>
      <c r="D5" s="7">
        <v>50</v>
      </c>
    </row>
    <row r="6" spans="1:4" x14ac:dyDescent="0.25">
      <c r="A6" s="8">
        <v>45155</v>
      </c>
      <c r="B6" s="6">
        <v>5</v>
      </c>
      <c r="C6" s="6" t="str">
        <f>IFERROR(VLOOKUP(ENTRADAS[[#This Row],[CÓDIGO]],PRODUCTOS[],2,FALSE)," ")</f>
        <v>Agua de coco 625ml</v>
      </c>
      <c r="D6" s="7">
        <v>50</v>
      </c>
    </row>
    <row r="7" spans="1:4" x14ac:dyDescent="0.25">
      <c r="A7" s="8">
        <v>45156</v>
      </c>
      <c r="B7" s="6">
        <v>6</v>
      </c>
      <c r="C7" s="6" t="str">
        <f>IFERROR(VLOOKUP(ENTRADAS[[#This Row],[CÓDIGO]],PRODUCTOS[],2,FALSE)," ")</f>
        <v>Agua de coco 1L</v>
      </c>
      <c r="D7" s="7">
        <v>50</v>
      </c>
    </row>
    <row r="8" spans="1:4" x14ac:dyDescent="0.25">
      <c r="A8" s="8">
        <v>45157</v>
      </c>
      <c r="B8" s="6">
        <v>7</v>
      </c>
      <c r="C8" s="6" t="str">
        <f>IFERROR(VLOOKUP(ENTRADAS[[#This Row],[CÓDIGO]],PRODUCTOS[],2,FALSE)," ")</f>
        <v>Agua de coco 1.5L</v>
      </c>
      <c r="D8" s="7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9322-69A1-4E2B-82B1-B462A10EF1DD}">
  <sheetPr codeName="Hoja3"/>
  <dimension ref="A1:I12"/>
  <sheetViews>
    <sheetView workbookViewId="0">
      <selection activeCell="B7" sqref="B7"/>
    </sheetView>
  </sheetViews>
  <sheetFormatPr baseColWidth="10" defaultRowHeight="15" x14ac:dyDescent="0.25"/>
  <cols>
    <col min="1" max="1" width="13.85546875" customWidth="1"/>
    <col min="2" max="2" width="13.7109375" customWidth="1"/>
    <col min="3" max="3" width="32.28515625" customWidth="1"/>
    <col min="4" max="4" width="15.140625" customWidth="1"/>
    <col min="5" max="5" width="23.85546875" style="15" customWidth="1"/>
    <col min="6" max="6" width="24.7109375" style="15" customWidth="1"/>
    <col min="7" max="7" width="19.28515625" style="15" customWidth="1"/>
    <col min="8" max="8" width="16.28515625" style="15" customWidth="1"/>
    <col min="9" max="9" width="20.85546875" customWidth="1"/>
  </cols>
  <sheetData>
    <row r="1" spans="1:9" x14ac:dyDescent="0.25">
      <c r="A1" s="1" t="s">
        <v>21</v>
      </c>
      <c r="B1" s="1" t="s">
        <v>0</v>
      </c>
      <c r="C1" s="1" t="s">
        <v>1</v>
      </c>
      <c r="D1" s="1" t="s">
        <v>22</v>
      </c>
      <c r="E1" s="2" t="s">
        <v>4</v>
      </c>
      <c r="F1" s="2" t="s">
        <v>3</v>
      </c>
      <c r="G1" s="2" t="s">
        <v>23</v>
      </c>
      <c r="H1" s="2" t="s">
        <v>5</v>
      </c>
      <c r="I1" s="1" t="s">
        <v>31</v>
      </c>
    </row>
    <row r="2" spans="1:9" x14ac:dyDescent="0.25">
      <c r="A2" s="21">
        <v>44995</v>
      </c>
      <c r="B2" s="13">
        <v>1</v>
      </c>
      <c r="C2" s="1" t="str">
        <f>IFERROR(VLOOKUP(SALIDAS[[#This Row],[CÓDIGO]],PRODUCTOS[],2,FALSE)," ")</f>
        <v>Coco en Fruta Hekado</v>
      </c>
      <c r="D2" s="13">
        <v>2</v>
      </c>
      <c r="E2" s="2" t="str">
        <f>IFERROR(VLOOKUP(SALIDAS[[#This Row],[CÓDIGO]],PRODUCTOS[],9,FALSE)," ")</f>
        <v xml:space="preserve"> </v>
      </c>
      <c r="F2" s="2" t="str">
        <f>IFERROR(VLOOKUP(SALIDAS[[#This Row],[CÓDIGO]],PRODUCTOS[],7,FALSE)," ")</f>
        <v xml:space="preserve"> </v>
      </c>
      <c r="G2" s="2" t="str">
        <f>+IFERROR(SALIDAS[[#This Row],[CANTIDAD]]*SALIDAS[[#This Row],[PRECIO DE VENTA]]," ")</f>
        <v xml:space="preserve"> </v>
      </c>
      <c r="H2" s="2" t="str">
        <f>+IFERROR(SALIDAS[[#This Row],[TOTAL VENTA]]-(SALIDAS[[#This Row],[CANTIDAD]]*SALIDAS[[#This Row],[PRECIO DE COMPRA]])," ")</f>
        <v xml:space="preserve"> </v>
      </c>
      <c r="I2" s="12" t="s">
        <v>43</v>
      </c>
    </row>
    <row r="3" spans="1:9" x14ac:dyDescent="0.25">
      <c r="A3" s="21">
        <v>44995</v>
      </c>
      <c r="B3" s="13">
        <v>2</v>
      </c>
      <c r="C3" s="1" t="str">
        <f>IFERROR(VLOOKUP(SALIDAS[[#This Row],[CÓDIGO]],PRODUCTOS[],2,FALSE)," ")</f>
        <v>Coco en Fruta Sin Helar</v>
      </c>
      <c r="D3" s="13">
        <v>5</v>
      </c>
      <c r="E3" s="2" t="str">
        <f>IFERROR(VLOOKUP(SALIDAS[[#This Row],[CÓDIGO]],PRODUCTOS[],9,FALSE)," ")</f>
        <v xml:space="preserve"> </v>
      </c>
      <c r="F3" s="2" t="str">
        <f>IFERROR(VLOOKUP(SALIDAS[[#This Row],[CÓDIGO]],PRODUCTOS[],7,FALSE)," ")</f>
        <v xml:space="preserve"> </v>
      </c>
      <c r="G3" s="2" t="str">
        <f>+IFERROR(SALIDAS[[#This Row],[CANTIDAD]]*SALIDAS[[#This Row],[PRECIO DE VENTA]]," ")</f>
        <v xml:space="preserve"> </v>
      </c>
      <c r="H3" s="2" t="str">
        <f>+IFERROR(SALIDAS[[#This Row],[TOTAL VENTA]]-(SALIDAS[[#This Row],[CANTIDAD]]*SALIDAS[[#This Row],[PRECIO DE COMPRA]])," ")</f>
        <v xml:space="preserve"> </v>
      </c>
      <c r="I3" s="12" t="s">
        <v>43</v>
      </c>
    </row>
    <row r="4" spans="1:9" x14ac:dyDescent="0.25">
      <c r="A4" s="21">
        <v>44995</v>
      </c>
      <c r="B4" s="13">
        <v>3</v>
      </c>
      <c r="C4" s="1" t="str">
        <f>IFERROR(VLOOKUP(SALIDAS[[#This Row],[CÓDIGO]],PRODUCTOS[],2,FALSE)," ")</f>
        <v>Agua de coco 400ml</v>
      </c>
      <c r="D4" s="13">
        <v>4</v>
      </c>
      <c r="E4" s="2" t="str">
        <f>IFERROR(VLOOKUP(SALIDAS[[#This Row],[CÓDIGO]],PRODUCTOS[],9,FALSE)," ")</f>
        <v xml:space="preserve"> </v>
      </c>
      <c r="F4" s="2" t="str">
        <f>IFERROR(VLOOKUP(SALIDAS[[#This Row],[CÓDIGO]],PRODUCTOS[],7,FALSE)," ")</f>
        <v xml:space="preserve"> </v>
      </c>
      <c r="G4" s="2" t="str">
        <f>+IFERROR(SALIDAS[[#This Row],[CANTIDAD]]*SALIDAS[[#This Row],[PRECIO DE VENTA]]," ")</f>
        <v xml:space="preserve"> </v>
      </c>
      <c r="H4" s="2" t="str">
        <f>+IFERROR(SALIDAS[[#This Row],[TOTAL VENTA]]-(SALIDAS[[#This Row],[CANTIDAD]]*SALIDAS[[#This Row],[PRECIO DE COMPRA]])," ")</f>
        <v xml:space="preserve"> </v>
      </c>
      <c r="I4" s="12" t="s">
        <v>43</v>
      </c>
    </row>
    <row r="5" spans="1:9" x14ac:dyDescent="0.25">
      <c r="A5" s="21">
        <v>44995</v>
      </c>
      <c r="B5" s="13">
        <v>4</v>
      </c>
      <c r="C5" s="1" t="str">
        <f>IFERROR(VLOOKUP(SALIDAS[[#This Row],[CÓDIGO]],PRODUCTOS[],2,FALSE)," ")</f>
        <v>Agua de coco 500ml</v>
      </c>
      <c r="D5" s="13">
        <v>7</v>
      </c>
      <c r="E5" s="2" t="str">
        <f>IFERROR(VLOOKUP(SALIDAS[[#This Row],[CÓDIGO]],PRODUCTOS[],9,FALSE)," ")</f>
        <v xml:space="preserve"> </v>
      </c>
      <c r="F5" s="2" t="str">
        <f>IFERROR(VLOOKUP(SALIDAS[[#This Row],[CÓDIGO]],PRODUCTOS[],7,FALSE)," ")</f>
        <v xml:space="preserve"> </v>
      </c>
      <c r="G5" s="2" t="str">
        <f>+IFERROR(SALIDAS[[#This Row],[CANTIDAD]]*SALIDAS[[#This Row],[PRECIO DE VENTA]]," ")</f>
        <v xml:space="preserve"> </v>
      </c>
      <c r="H5" s="2" t="str">
        <f>+IFERROR(SALIDAS[[#This Row],[TOTAL VENTA]]-(SALIDAS[[#This Row],[CANTIDAD]]*SALIDAS[[#This Row],[PRECIO DE COMPRA]])," ")</f>
        <v xml:space="preserve"> </v>
      </c>
      <c r="I5" s="12" t="s">
        <v>43</v>
      </c>
    </row>
    <row r="6" spans="1:9" x14ac:dyDescent="0.25">
      <c r="A6" s="21">
        <v>44995</v>
      </c>
      <c r="B6" s="13">
        <v>5</v>
      </c>
      <c r="C6" s="1" t="str">
        <f>IFERROR(VLOOKUP(SALIDAS[[#This Row],[CÓDIGO]],PRODUCTOS[],2,FALSE)," ")</f>
        <v>Agua de coco 625ml</v>
      </c>
      <c r="D6" s="13">
        <v>3</v>
      </c>
      <c r="E6" s="2" t="str">
        <f>IFERROR(VLOOKUP(SALIDAS[[#This Row],[CÓDIGO]],PRODUCTOS[],9,FALSE)," ")</f>
        <v xml:space="preserve"> </v>
      </c>
      <c r="F6" s="2" t="str">
        <f>IFERROR(VLOOKUP(SALIDAS[[#This Row],[CÓDIGO]],PRODUCTOS[],7,FALSE)," ")</f>
        <v xml:space="preserve"> </v>
      </c>
      <c r="G6" s="2" t="str">
        <f>+IFERROR(SALIDAS[[#This Row],[CANTIDAD]]*SALIDAS[[#This Row],[PRECIO DE VENTA]]," ")</f>
        <v xml:space="preserve"> </v>
      </c>
      <c r="H6" s="2" t="str">
        <f>+IFERROR(SALIDAS[[#This Row],[TOTAL VENTA]]-(SALIDAS[[#This Row],[CANTIDAD]]*SALIDAS[[#This Row],[PRECIO DE COMPRA]])," ")</f>
        <v xml:space="preserve"> </v>
      </c>
      <c r="I6" s="12" t="s">
        <v>43</v>
      </c>
    </row>
    <row r="7" spans="1:9" x14ac:dyDescent="0.25">
      <c r="A7" s="21">
        <v>44995</v>
      </c>
      <c r="B7" s="13">
        <v>1</v>
      </c>
      <c r="C7" s="1" t="str">
        <f>IFERROR(VLOOKUP(SALIDAS[[#This Row],[CÓDIGO]],PRODUCTOS[],2,FALSE)," ")</f>
        <v>Coco en Fruta Hekado</v>
      </c>
      <c r="D7" s="13">
        <v>2</v>
      </c>
      <c r="E7" s="2" t="str">
        <f>IFERROR(VLOOKUP(SALIDAS[[#This Row],[CÓDIGO]],PRODUCTOS[],9,FALSE)," ")</f>
        <v xml:space="preserve"> </v>
      </c>
      <c r="F7" s="2" t="str">
        <f>IFERROR(VLOOKUP(SALIDAS[[#This Row],[CÓDIGO]],PRODUCTOS[],7,FALSE)," ")</f>
        <v xml:space="preserve"> </v>
      </c>
      <c r="G7" s="2" t="str">
        <f>+IFERROR(SALIDAS[[#This Row],[CANTIDAD]]*SALIDAS[[#This Row],[PRECIO DE VENTA]]," ")</f>
        <v xml:space="preserve"> </v>
      </c>
      <c r="H7" s="2" t="str">
        <f>+IFERROR(SALIDAS[[#This Row],[TOTAL VENTA]]-(SALIDAS[[#This Row],[CANTIDAD]]*SALIDAS[[#This Row],[PRECIO DE COMPRA]])," ")</f>
        <v xml:space="preserve"> </v>
      </c>
      <c r="I7" s="12" t="s">
        <v>43</v>
      </c>
    </row>
    <row r="8" spans="1:9" x14ac:dyDescent="0.25">
      <c r="A8" s="21">
        <v>44995</v>
      </c>
      <c r="B8" s="13">
        <v>2</v>
      </c>
      <c r="C8" s="1" t="str">
        <f>IFERROR(VLOOKUP(SALIDAS[[#This Row],[CÓDIGO]],PRODUCTOS[],2,FALSE)," ")</f>
        <v>Coco en Fruta Sin Helar</v>
      </c>
      <c r="D8" s="13">
        <v>5</v>
      </c>
      <c r="E8" s="2" t="str">
        <f>IFERROR(VLOOKUP(SALIDAS[[#This Row],[CÓDIGO]],PRODUCTOS[],9,FALSE)," ")</f>
        <v xml:space="preserve"> </v>
      </c>
      <c r="F8" s="2" t="str">
        <f>IFERROR(VLOOKUP(SALIDAS[[#This Row],[CÓDIGO]],PRODUCTOS[],7,FALSE)," ")</f>
        <v xml:space="preserve"> </v>
      </c>
      <c r="G8" s="2" t="str">
        <f>+IFERROR(SALIDAS[[#This Row],[CANTIDAD]]*SALIDAS[[#This Row],[PRECIO DE VENTA]]," ")</f>
        <v xml:space="preserve"> </v>
      </c>
      <c r="H8" s="2" t="str">
        <f>+IFERROR(SALIDAS[[#This Row],[TOTAL VENTA]]-(SALIDAS[[#This Row],[CANTIDAD]]*SALIDAS[[#This Row],[PRECIO DE COMPRA]])," ")</f>
        <v xml:space="preserve"> </v>
      </c>
      <c r="I8" s="12" t="s">
        <v>43</v>
      </c>
    </row>
    <row r="9" spans="1:9" x14ac:dyDescent="0.25">
      <c r="A9" s="21">
        <v>44995</v>
      </c>
      <c r="B9" s="13">
        <v>3</v>
      </c>
      <c r="C9" s="1" t="str">
        <f>IFERROR(VLOOKUP(SALIDAS[[#This Row],[CÓDIGO]],PRODUCTOS[],2,FALSE)," ")</f>
        <v>Agua de coco 400ml</v>
      </c>
      <c r="D9" s="13">
        <v>4</v>
      </c>
      <c r="E9" s="2" t="str">
        <f>IFERROR(VLOOKUP(SALIDAS[[#This Row],[CÓDIGO]],PRODUCTOS[],9,FALSE)," ")</f>
        <v xml:space="preserve"> </v>
      </c>
      <c r="F9" s="2" t="str">
        <f>IFERROR(VLOOKUP(SALIDAS[[#This Row],[CÓDIGO]],PRODUCTOS[],7,FALSE)," ")</f>
        <v xml:space="preserve"> </v>
      </c>
      <c r="G9" s="2" t="str">
        <f>+IFERROR(SALIDAS[[#This Row],[CANTIDAD]]*SALIDAS[[#This Row],[PRECIO DE VENTA]]," ")</f>
        <v xml:space="preserve"> </v>
      </c>
      <c r="H9" s="2" t="str">
        <f>+IFERROR(SALIDAS[[#This Row],[TOTAL VENTA]]-(SALIDAS[[#This Row],[CANTIDAD]]*SALIDAS[[#This Row],[PRECIO DE COMPRA]])," ")</f>
        <v xml:space="preserve"> </v>
      </c>
      <c r="I9" s="12" t="s">
        <v>43</v>
      </c>
    </row>
    <row r="10" spans="1:9" x14ac:dyDescent="0.25">
      <c r="A10" s="21">
        <v>44995</v>
      </c>
      <c r="B10" s="13">
        <v>4</v>
      </c>
      <c r="C10" s="1" t="str">
        <f>IFERROR(VLOOKUP(SALIDAS[[#This Row],[CÓDIGO]],PRODUCTOS[],2,FALSE)," ")</f>
        <v>Agua de coco 500ml</v>
      </c>
      <c r="D10" s="13">
        <v>7</v>
      </c>
      <c r="E10" s="2" t="str">
        <f>IFERROR(VLOOKUP(SALIDAS[[#This Row],[CÓDIGO]],PRODUCTOS[],9,FALSE)," ")</f>
        <v xml:space="preserve"> </v>
      </c>
      <c r="F10" s="2" t="str">
        <f>IFERROR(VLOOKUP(SALIDAS[[#This Row],[CÓDIGO]],PRODUCTOS[],7,FALSE)," ")</f>
        <v xml:space="preserve"> </v>
      </c>
      <c r="G10" s="2" t="str">
        <f>+IFERROR(SALIDAS[[#This Row],[CANTIDAD]]*SALIDAS[[#This Row],[PRECIO DE VENTA]]," ")</f>
        <v xml:space="preserve"> </v>
      </c>
      <c r="H10" s="2" t="str">
        <f>+IFERROR(SALIDAS[[#This Row],[TOTAL VENTA]]-(SALIDAS[[#This Row],[CANTIDAD]]*SALIDAS[[#This Row],[PRECIO DE COMPRA]])," ")</f>
        <v xml:space="preserve"> </v>
      </c>
      <c r="I10" s="12" t="s">
        <v>43</v>
      </c>
    </row>
    <row r="11" spans="1:9" x14ac:dyDescent="0.25">
      <c r="A11" s="21">
        <v>44995</v>
      </c>
      <c r="B11" s="13">
        <v>5</v>
      </c>
      <c r="C11" s="1" t="str">
        <f>IFERROR(VLOOKUP(SALIDAS[[#This Row],[CÓDIGO]],PRODUCTOS[],2,FALSE)," ")</f>
        <v>Agua de coco 625ml</v>
      </c>
      <c r="D11" s="13">
        <v>3</v>
      </c>
      <c r="E11" s="2" t="str">
        <f>IFERROR(VLOOKUP(SALIDAS[[#This Row],[CÓDIGO]],PRODUCTOS[],9,FALSE)," ")</f>
        <v xml:space="preserve"> </v>
      </c>
      <c r="F11" s="2" t="str">
        <f>IFERROR(VLOOKUP(SALIDAS[[#This Row],[CÓDIGO]],PRODUCTOS[],7,FALSE)," ")</f>
        <v xml:space="preserve"> </v>
      </c>
      <c r="G11" s="2" t="str">
        <f>+IFERROR(SALIDAS[[#This Row],[CANTIDAD]]*SALIDAS[[#This Row],[PRECIO DE VENTA]]," ")</f>
        <v xml:space="preserve"> </v>
      </c>
      <c r="H11" s="2" t="str">
        <f>+IFERROR(SALIDAS[[#This Row],[TOTAL VENTA]]-(SALIDAS[[#This Row],[CANTIDAD]]*SALIDAS[[#This Row],[PRECIO DE COMPRA]])," ")</f>
        <v xml:space="preserve"> </v>
      </c>
      <c r="I11" s="12" t="s">
        <v>43</v>
      </c>
    </row>
    <row r="12" spans="1:9" x14ac:dyDescent="0.25">
      <c r="A12" s="21"/>
      <c r="B12" s="13">
        <v>1</v>
      </c>
      <c r="C12" s="1" t="str">
        <f>IFERROR(VLOOKUP(SALIDAS[[#This Row],[CÓDIGO]],PRODUCTOS[],2,FALSE)," ")</f>
        <v>Coco en Fruta Hekado</v>
      </c>
      <c r="D12" s="13">
        <v>2</v>
      </c>
      <c r="E12" s="2" t="str">
        <f>IFERROR(VLOOKUP(SALIDAS[[#This Row],[CÓDIGO]],PRODUCTOS[],9,FALSE)," ")</f>
        <v xml:space="preserve"> </v>
      </c>
      <c r="F12" s="2" t="str">
        <f>IFERROR(VLOOKUP(SALIDAS[[#This Row],[CÓDIGO]],PRODUCTOS[],7,FALSE)," ")</f>
        <v xml:space="preserve"> </v>
      </c>
      <c r="G12" s="2" t="str">
        <f>+IFERROR(SALIDAS[[#This Row],[CANTIDAD]]*SALIDAS[[#This Row],[PRECIO DE VENTA]]," ")</f>
        <v xml:space="preserve"> </v>
      </c>
      <c r="H12" s="2" t="str">
        <f>+IFERROR(SALIDAS[[#This Row],[TOTAL VENTA]]-(SALIDAS[[#This Row],[CANTIDAD]]*SALIDAS[[#This Row],[PRECIO DE COMPRA]])," ")</f>
        <v xml:space="preserve"> </v>
      </c>
      <c r="I12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C1D9-1996-49ED-A5E6-277404251BBB}">
  <sheetPr codeName="Hoja4"/>
  <dimension ref="A1:G17"/>
  <sheetViews>
    <sheetView zoomScale="96" workbookViewId="0">
      <selection activeCell="E10" sqref="E10"/>
    </sheetView>
  </sheetViews>
  <sheetFormatPr baseColWidth="10" defaultRowHeight="15" x14ac:dyDescent="0.25"/>
  <cols>
    <col min="1" max="1" width="11.140625" bestFit="1" customWidth="1"/>
    <col min="2" max="2" width="10.42578125" bestFit="1" customWidth="1"/>
    <col min="3" max="3" width="15.7109375" customWidth="1"/>
    <col min="4" max="4" width="18.42578125" customWidth="1"/>
    <col min="6" max="6" width="12.5703125" style="15" customWidth="1"/>
    <col min="7" max="7" width="14.85546875" customWidth="1"/>
  </cols>
  <sheetData>
    <row r="1" spans="1:7" x14ac:dyDescent="0.25">
      <c r="A1" t="s">
        <v>24</v>
      </c>
      <c r="B1">
        <v>2</v>
      </c>
    </row>
    <row r="2" spans="1:7" x14ac:dyDescent="0.25">
      <c r="A2" t="s">
        <v>21</v>
      </c>
      <c r="B2" s="21">
        <v>44995</v>
      </c>
    </row>
    <row r="3" spans="1:7" x14ac:dyDescent="0.25">
      <c r="A3" s="29" t="s">
        <v>25</v>
      </c>
      <c r="B3" s="29"/>
      <c r="C3" s="29"/>
      <c r="D3" s="29"/>
      <c r="E3" s="29"/>
      <c r="F3" s="29"/>
      <c r="G3" s="29"/>
    </row>
    <row r="4" spans="1:7" x14ac:dyDescent="0.25">
      <c r="A4" s="33" t="s">
        <v>26</v>
      </c>
      <c r="B4" s="33"/>
      <c r="C4" s="24">
        <v>1023</v>
      </c>
      <c r="D4" s="24"/>
      <c r="E4" s="11" t="s">
        <v>28</v>
      </c>
      <c r="F4" s="24" t="str">
        <f>IFERROR(VLOOKUP(C4,CLIENTES[],3,FALSE)," ")</f>
        <v>JR. AUGUSTO B. LEGUÍA N°945</v>
      </c>
      <c r="G4" s="24"/>
    </row>
    <row r="5" spans="1:7" x14ac:dyDescent="0.25">
      <c r="A5" s="33" t="s">
        <v>27</v>
      </c>
      <c r="B5" s="33"/>
      <c r="C5" s="24" t="str">
        <f>IFERROR(VLOOKUP(C4,CLIENTES[],2,FALSE)," ")</f>
        <v>DAMARISS KRISTINNA ROJAS TACANGA</v>
      </c>
      <c r="D5" s="24"/>
      <c r="E5" s="11" t="s">
        <v>29</v>
      </c>
      <c r="F5" s="24">
        <f>IFERROR(VLOOKUP(C4,CLIENTES[],4,FALSE)," ")</f>
        <v>932313364</v>
      </c>
      <c r="G5" s="24"/>
    </row>
    <row r="6" spans="1:7" x14ac:dyDescent="0.25">
      <c r="A6" s="31" t="s">
        <v>30</v>
      </c>
      <c r="B6" s="31"/>
      <c r="C6" s="31"/>
      <c r="D6" s="31"/>
      <c r="E6" s="31"/>
      <c r="F6" s="31"/>
      <c r="G6" s="31"/>
    </row>
    <row r="7" spans="1:7" x14ac:dyDescent="0.25">
      <c r="A7" s="32" t="s">
        <v>31</v>
      </c>
      <c r="B7" s="32"/>
      <c r="C7" s="32"/>
      <c r="D7" s="32"/>
      <c r="E7" s="32"/>
      <c r="F7" s="32"/>
      <c r="G7" s="12" t="s">
        <v>43</v>
      </c>
    </row>
    <row r="8" spans="1:7" x14ac:dyDescent="0.25">
      <c r="A8" s="14" t="s">
        <v>0</v>
      </c>
      <c r="B8" s="30" t="s">
        <v>1</v>
      </c>
      <c r="C8" s="30"/>
      <c r="D8" s="30"/>
      <c r="E8" s="14" t="s">
        <v>22</v>
      </c>
      <c r="F8" s="16" t="s">
        <v>32</v>
      </c>
      <c r="G8" s="14" t="s">
        <v>33</v>
      </c>
    </row>
    <row r="9" spans="1:7" x14ac:dyDescent="0.25">
      <c r="A9" s="13">
        <v>1</v>
      </c>
      <c r="B9" s="26" t="str">
        <f>IFERROR(VLOOKUP(A9,PRODUCTOS[],2,FALSE)," ")</f>
        <v>Coco en Fruta Hekado</v>
      </c>
      <c r="C9" s="27"/>
      <c r="D9" s="28"/>
      <c r="E9" s="13">
        <v>10</v>
      </c>
      <c r="F9" s="17">
        <f>IFERROR(VLOOKUP(A9,PRODUCTOS[],9,FALSE),0)</f>
        <v>0</v>
      </c>
      <c r="G9" s="17">
        <f t="array" ref="G9:G14">+E9:E14*F9:F14</f>
        <v>0</v>
      </c>
    </row>
    <row r="10" spans="1:7" x14ac:dyDescent="0.25">
      <c r="A10" s="13"/>
      <c r="B10" s="26" t="str">
        <f>IFERROR(VLOOKUP(A10,PRODUCTOS[],2,FALSE)," ")</f>
        <v xml:space="preserve"> </v>
      </c>
      <c r="C10" s="27"/>
      <c r="D10" s="28"/>
      <c r="E10" s="13"/>
      <c r="F10" s="17">
        <f>IFERROR(VLOOKUP(A10,PRODUCTOS[],9,FALSE),0)</f>
        <v>0</v>
      </c>
      <c r="G10" s="17">
        <v>0</v>
      </c>
    </row>
    <row r="11" spans="1:7" x14ac:dyDescent="0.25">
      <c r="A11" s="13"/>
      <c r="B11" s="26" t="str">
        <f>IFERROR(VLOOKUP(A11,PRODUCTOS[],2,FALSE)," ")</f>
        <v xml:space="preserve"> </v>
      </c>
      <c r="C11" s="27"/>
      <c r="D11" s="28"/>
      <c r="E11" s="13"/>
      <c r="F11" s="17">
        <f>IFERROR(VLOOKUP(A11,PRODUCTOS[],9,FALSE),0)</f>
        <v>0</v>
      </c>
      <c r="G11" s="17">
        <v>0</v>
      </c>
    </row>
    <row r="12" spans="1:7" x14ac:dyDescent="0.25">
      <c r="A12" s="13"/>
      <c r="B12" s="26" t="str">
        <f>IFERROR(VLOOKUP(A12,PRODUCTOS[],2,FALSE)," ")</f>
        <v xml:space="preserve"> </v>
      </c>
      <c r="C12" s="27"/>
      <c r="D12" s="28"/>
      <c r="E12" s="13"/>
      <c r="F12" s="17">
        <f>IFERROR(VLOOKUP(A12,PRODUCTOS[],9,FALSE),0)</f>
        <v>0</v>
      </c>
      <c r="G12" s="17">
        <v>0</v>
      </c>
    </row>
    <row r="13" spans="1:7" x14ac:dyDescent="0.25">
      <c r="A13" s="13"/>
      <c r="B13" s="26" t="str">
        <f>IFERROR(VLOOKUP(A13,PRODUCTOS[],2,FALSE)," ")</f>
        <v xml:space="preserve"> </v>
      </c>
      <c r="C13" s="27"/>
      <c r="D13" s="28"/>
      <c r="E13" s="13"/>
      <c r="F13" s="17">
        <f>IFERROR(VLOOKUP(A13,PRODUCTOS[],9,FALSE),0)</f>
        <v>0</v>
      </c>
      <c r="G13" s="17">
        <v>0</v>
      </c>
    </row>
    <row r="14" spans="1:7" x14ac:dyDescent="0.25">
      <c r="A14" s="13"/>
      <c r="B14" s="26" t="str">
        <f>IFERROR(VLOOKUP(A14,PRODUCTOS[],2,FALSE)," ")</f>
        <v xml:space="preserve"> </v>
      </c>
      <c r="C14" s="27"/>
      <c r="D14" s="28"/>
      <c r="E14" s="13"/>
      <c r="F14" s="17">
        <f>IFERROR(VLOOKUP(A14,PRODUCTOS[],9,FALSE),0)</f>
        <v>0</v>
      </c>
      <c r="G14" s="17">
        <v>0</v>
      </c>
    </row>
    <row r="15" spans="1:7" x14ac:dyDescent="0.25">
      <c r="A15" s="30" t="s">
        <v>34</v>
      </c>
      <c r="B15" s="30"/>
      <c r="C15" s="30"/>
      <c r="D15" s="30"/>
      <c r="E15" s="10">
        <f>SUM(E9:E14)</f>
        <v>10</v>
      </c>
      <c r="F15" s="18" t="s">
        <v>35</v>
      </c>
      <c r="G15" s="19">
        <f>SUM(G9:G14)</f>
        <v>0</v>
      </c>
    </row>
    <row r="16" spans="1:7" x14ac:dyDescent="0.25">
      <c r="A16" s="25" t="s">
        <v>38</v>
      </c>
      <c r="B16" s="25"/>
      <c r="C16" s="25"/>
      <c r="D16" s="25"/>
      <c r="E16" s="25"/>
      <c r="F16" s="18" t="s">
        <v>36</v>
      </c>
      <c r="G16" s="20">
        <f>+G15*18%</f>
        <v>0</v>
      </c>
    </row>
    <row r="17" spans="1:7" x14ac:dyDescent="0.25">
      <c r="A17" s="25"/>
      <c r="B17" s="25"/>
      <c r="C17" s="25"/>
      <c r="D17" s="25"/>
      <c r="E17" s="25"/>
      <c r="F17" s="18" t="s">
        <v>37</v>
      </c>
      <c r="G17" s="19">
        <f>+G15+G16</f>
        <v>0</v>
      </c>
    </row>
  </sheetData>
  <mergeCells count="18">
    <mergeCell ref="A3:G3"/>
    <mergeCell ref="A15:D15"/>
    <mergeCell ref="B9:D9"/>
    <mergeCell ref="B10:D10"/>
    <mergeCell ref="B11:D11"/>
    <mergeCell ref="B12:D12"/>
    <mergeCell ref="F4:G4"/>
    <mergeCell ref="F5:G5"/>
    <mergeCell ref="A6:G6"/>
    <mergeCell ref="A7:F7"/>
    <mergeCell ref="B8:D8"/>
    <mergeCell ref="A4:B4"/>
    <mergeCell ref="A5:B5"/>
    <mergeCell ref="C4:D4"/>
    <mergeCell ref="C5:D5"/>
    <mergeCell ref="A16:E17"/>
    <mergeCell ref="B13:D13"/>
    <mergeCell ref="B14:D1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E85B-726F-43E2-B69B-A73191E785C0}">
  <sheetPr codeName="Hoja5"/>
  <dimension ref="A1:G17"/>
  <sheetViews>
    <sheetView workbookViewId="0">
      <selection activeCell="N6" sqref="N6"/>
    </sheetView>
  </sheetViews>
  <sheetFormatPr baseColWidth="10" defaultRowHeight="15" x14ac:dyDescent="0.25"/>
  <sheetData>
    <row r="1" spans="1:7" x14ac:dyDescent="0.25">
      <c r="A1" t="s">
        <v>24</v>
      </c>
      <c r="B1">
        <v>1</v>
      </c>
      <c r="F1" s="15"/>
    </row>
    <row r="2" spans="1:7" x14ac:dyDescent="0.25">
      <c r="A2" t="s">
        <v>21</v>
      </c>
      <c r="B2" s="21">
        <v>44995</v>
      </c>
      <c r="F2" s="15"/>
    </row>
    <row r="3" spans="1:7" x14ac:dyDescent="0.25">
      <c r="A3" s="29" t="s">
        <v>25</v>
      </c>
      <c r="B3" s="29"/>
      <c r="C3" s="29"/>
      <c r="D3" s="29"/>
      <c r="E3" s="29"/>
      <c r="F3" s="29"/>
      <c r="G3" s="29"/>
    </row>
    <row r="4" spans="1:7" x14ac:dyDescent="0.25">
      <c r="A4" s="33" t="s">
        <v>26</v>
      </c>
      <c r="B4" s="33"/>
      <c r="C4" s="24">
        <v>1023</v>
      </c>
      <c r="D4" s="24"/>
      <c r="E4" s="11" t="s">
        <v>28</v>
      </c>
      <c r="F4" s="24" t="str">
        <f>IFERROR(VLOOKUP(C4,CLIENTES[],3,FALSE)," ")</f>
        <v>JR. AUGUSTO B. LEGUÍA N°945</v>
      </c>
      <c r="G4" s="24"/>
    </row>
    <row r="5" spans="1:7" x14ac:dyDescent="0.25">
      <c r="A5" s="33" t="s">
        <v>27</v>
      </c>
      <c r="B5" s="33"/>
      <c r="C5" s="24" t="str">
        <f>IFERROR(VLOOKUP(C4,CLIENTES[],2,FALSE)," ")</f>
        <v>DAMARISS KRISTINNA ROJAS TACANGA</v>
      </c>
      <c r="D5" s="24"/>
      <c r="E5" s="11" t="s">
        <v>29</v>
      </c>
      <c r="F5" s="24">
        <f>IFERROR(VLOOKUP(C4,CLIENTES[],4,FALSE)," ")</f>
        <v>932313364</v>
      </c>
      <c r="G5" s="24"/>
    </row>
    <row r="6" spans="1:7" x14ac:dyDescent="0.25">
      <c r="A6" s="31" t="s">
        <v>30</v>
      </c>
      <c r="B6" s="31"/>
      <c r="C6" s="31"/>
      <c r="D6" s="31"/>
      <c r="E6" s="31"/>
      <c r="F6" s="31"/>
      <c r="G6" s="31"/>
    </row>
    <row r="7" spans="1:7" x14ac:dyDescent="0.25">
      <c r="A7" s="32" t="s">
        <v>31</v>
      </c>
      <c r="B7" s="32"/>
      <c r="C7" s="32"/>
      <c r="D7" s="32"/>
      <c r="E7" s="32"/>
      <c r="F7" s="32"/>
      <c r="G7" s="12" t="s">
        <v>43</v>
      </c>
    </row>
    <row r="8" spans="1:7" x14ac:dyDescent="0.25">
      <c r="A8" s="14" t="s">
        <v>0</v>
      </c>
      <c r="B8" s="30" t="s">
        <v>1</v>
      </c>
      <c r="C8" s="30"/>
      <c r="D8" s="30"/>
      <c r="E8" s="14" t="s">
        <v>22</v>
      </c>
      <c r="F8" s="16" t="s">
        <v>32</v>
      </c>
      <c r="G8" s="14" t="s">
        <v>33</v>
      </c>
    </row>
    <row r="9" spans="1:7" x14ac:dyDescent="0.25">
      <c r="A9" s="13">
        <v>1</v>
      </c>
      <c r="B9" s="26" t="str">
        <f>IFERROR(VLOOKUP(A9,PRODUCTOS[],2,FALSE)," ")</f>
        <v>Coco en Fruta Hekado</v>
      </c>
      <c r="C9" s="27"/>
      <c r="D9" s="28"/>
      <c r="E9" s="13">
        <v>2</v>
      </c>
      <c r="F9" s="17">
        <f>IFERROR(VLOOKUP(A9,PRODUCTOS[],9,FALSE),0)</f>
        <v>0</v>
      </c>
      <c r="G9" s="17">
        <f t="array" ref="G9:G14">+E9:E14*F9:F14</f>
        <v>0</v>
      </c>
    </row>
    <row r="10" spans="1:7" x14ac:dyDescent="0.25">
      <c r="A10" s="13">
        <v>2</v>
      </c>
      <c r="B10" s="26" t="str">
        <f>IFERROR(VLOOKUP(A10,PRODUCTOS[],2,FALSE)," ")</f>
        <v>Coco en Fruta Sin Helar</v>
      </c>
      <c r="C10" s="27"/>
      <c r="D10" s="28"/>
      <c r="E10" s="13">
        <v>5</v>
      </c>
      <c r="F10" s="17">
        <f>IFERROR(VLOOKUP(A10,PRODUCTOS[],9,FALSE),0)</f>
        <v>0</v>
      </c>
      <c r="G10" s="17">
        <v>0</v>
      </c>
    </row>
    <row r="11" spans="1:7" x14ac:dyDescent="0.25">
      <c r="A11" s="13">
        <v>3</v>
      </c>
      <c r="B11" s="26" t="str">
        <f>IFERROR(VLOOKUP(A11,PRODUCTOS[],2,FALSE)," ")</f>
        <v>Agua de coco 400ml</v>
      </c>
      <c r="C11" s="27"/>
      <c r="D11" s="28"/>
      <c r="E11" s="13">
        <v>4</v>
      </c>
      <c r="F11" s="17">
        <f>IFERROR(VLOOKUP(A11,PRODUCTOS[],9,FALSE),0)</f>
        <v>0</v>
      </c>
      <c r="G11" s="17">
        <v>0</v>
      </c>
    </row>
    <row r="12" spans="1:7" x14ac:dyDescent="0.25">
      <c r="A12" s="13">
        <v>4</v>
      </c>
      <c r="B12" s="26" t="str">
        <f>IFERROR(VLOOKUP(A12,PRODUCTOS[],2,FALSE)," ")</f>
        <v>Agua de coco 500ml</v>
      </c>
      <c r="C12" s="27"/>
      <c r="D12" s="28"/>
      <c r="E12" s="13">
        <v>7</v>
      </c>
      <c r="F12" s="17">
        <f>IFERROR(VLOOKUP(A12,PRODUCTOS[],9,FALSE),0)</f>
        <v>0</v>
      </c>
      <c r="G12" s="17">
        <v>0</v>
      </c>
    </row>
    <row r="13" spans="1:7" x14ac:dyDescent="0.25">
      <c r="A13" s="13">
        <v>5</v>
      </c>
      <c r="B13" s="26" t="str">
        <f>IFERROR(VLOOKUP(A13,PRODUCTOS[],2,FALSE)," ")</f>
        <v>Agua de coco 625ml</v>
      </c>
      <c r="C13" s="27"/>
      <c r="D13" s="28"/>
      <c r="E13" s="13">
        <v>3</v>
      </c>
      <c r="F13" s="17">
        <f>IFERROR(VLOOKUP(A13,PRODUCTOS[],9,FALSE),0)</f>
        <v>0</v>
      </c>
      <c r="G13" s="17">
        <v>0</v>
      </c>
    </row>
    <row r="14" spans="1:7" x14ac:dyDescent="0.25">
      <c r="A14" s="13"/>
      <c r="B14" s="26" t="str">
        <f>IFERROR(VLOOKUP(A14,PRODUCTOS[],2,FALSE)," ")</f>
        <v xml:space="preserve"> </v>
      </c>
      <c r="C14" s="27"/>
      <c r="D14" s="28"/>
      <c r="E14" s="13"/>
      <c r="F14" s="17">
        <f>IFERROR(VLOOKUP(A14,PRODUCTOS[],9,FALSE),0)</f>
        <v>0</v>
      </c>
      <c r="G14" s="17">
        <v>0</v>
      </c>
    </row>
    <row r="15" spans="1:7" x14ac:dyDescent="0.25">
      <c r="A15" s="30" t="s">
        <v>34</v>
      </c>
      <c r="B15" s="30"/>
      <c r="C15" s="30"/>
      <c r="D15" s="30"/>
      <c r="E15" s="10">
        <f>SUM(E9:E14)</f>
        <v>21</v>
      </c>
      <c r="F15" s="18" t="s">
        <v>35</v>
      </c>
      <c r="G15" s="19">
        <f>SUM(G9:G14)</f>
        <v>0</v>
      </c>
    </row>
    <row r="16" spans="1:7" x14ac:dyDescent="0.25">
      <c r="A16" s="25" t="s">
        <v>38</v>
      </c>
      <c r="B16" s="25"/>
      <c r="C16" s="25"/>
      <c r="D16" s="25"/>
      <c r="E16" s="25"/>
      <c r="F16" s="18" t="s">
        <v>36</v>
      </c>
      <c r="G16" s="20">
        <f>+G15*18%</f>
        <v>0</v>
      </c>
    </row>
    <row r="17" spans="1:7" x14ac:dyDescent="0.25">
      <c r="A17" s="25"/>
      <c r="B17" s="25"/>
      <c r="C17" s="25"/>
      <c r="D17" s="25"/>
      <c r="E17" s="25"/>
      <c r="F17" s="18" t="s">
        <v>37</v>
      </c>
      <c r="G17" s="19">
        <f>+G15+G16</f>
        <v>0</v>
      </c>
    </row>
  </sheetData>
  <mergeCells count="18">
    <mergeCell ref="A16:E17"/>
    <mergeCell ref="B10:D10"/>
    <mergeCell ref="B11:D11"/>
    <mergeCell ref="B12:D12"/>
    <mergeCell ref="B13:D13"/>
    <mergeCell ref="B14:D14"/>
    <mergeCell ref="A15:D15"/>
    <mergeCell ref="B9:D9"/>
    <mergeCell ref="A3:G3"/>
    <mergeCell ref="A4:B4"/>
    <mergeCell ref="C4:D4"/>
    <mergeCell ref="F4:G4"/>
    <mergeCell ref="A5:B5"/>
    <mergeCell ref="C5:D5"/>
    <mergeCell ref="F5:G5"/>
    <mergeCell ref="A6:G6"/>
    <mergeCell ref="A7:F7"/>
    <mergeCell ref="B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15C8-1345-4BE1-8815-876485E006BC}">
  <sheetPr codeName="Hoja6"/>
  <dimension ref="A1:D3"/>
  <sheetViews>
    <sheetView workbookViewId="0">
      <selection activeCell="A3" sqref="A3"/>
    </sheetView>
  </sheetViews>
  <sheetFormatPr baseColWidth="10" defaultColWidth="11.5703125" defaultRowHeight="15" x14ac:dyDescent="0.25"/>
  <cols>
    <col min="1" max="1" width="17" style="9" customWidth="1"/>
    <col min="2" max="2" width="33.28515625" style="9" bestFit="1" customWidth="1"/>
    <col min="3" max="3" width="26.42578125" style="9" bestFit="1" customWidth="1"/>
    <col min="4" max="4" width="15" style="9" customWidth="1"/>
    <col min="5" max="16384" width="11.5703125" style="9"/>
  </cols>
  <sheetData>
    <row r="1" spans="1:4" x14ac:dyDescent="0.25">
      <c r="A1" s="9" t="s">
        <v>26</v>
      </c>
      <c r="B1" s="9" t="s">
        <v>27</v>
      </c>
      <c r="C1" s="9" t="s">
        <v>28</v>
      </c>
      <c r="D1" s="9" t="s">
        <v>29</v>
      </c>
    </row>
    <row r="2" spans="1:4" x14ac:dyDescent="0.25">
      <c r="A2" s="9">
        <v>1023</v>
      </c>
      <c r="B2" s="9" t="s">
        <v>39</v>
      </c>
      <c r="C2" s="9" t="s">
        <v>40</v>
      </c>
      <c r="D2" s="9">
        <v>932313364</v>
      </c>
    </row>
    <row r="3" spans="1:4" x14ac:dyDescent="0.25">
      <c r="A3" s="9">
        <v>2023</v>
      </c>
      <c r="B3" s="9" t="s">
        <v>41</v>
      </c>
      <c r="C3" s="9" t="s">
        <v>42</v>
      </c>
      <c r="D3" s="9">
        <v>942347625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PRODUCTOS</vt:lpstr>
      <vt:lpstr>ENTRADAS</vt:lpstr>
      <vt:lpstr>SALIDAS</vt:lpstr>
      <vt:lpstr>FACTURA</vt:lpstr>
      <vt:lpstr>HISTORIAL DE FACTURACIÓN</vt:lpstr>
      <vt:lpstr>DATOS DEL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Jorge Luis</cp:lastModifiedBy>
  <dcterms:created xsi:type="dcterms:W3CDTF">2023-08-11T23:22:04Z</dcterms:created>
  <dcterms:modified xsi:type="dcterms:W3CDTF">2023-09-27T02:56:42Z</dcterms:modified>
</cp:coreProperties>
</file>