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3D301AD2-1727-C948-9F4D-1509742C199B}" xr6:coauthVersionLast="45" xr6:coauthVersionMax="45" xr10:uidLastSave="{00000000-0000-0000-0000-000000000000}"/>
  <bookViews>
    <workbookView xWindow="560" yWindow="840" windowWidth="25040" windowHeight="14500" xr2:uid="{14BCE39D-90FF-354F-8631-0C496D3908BF}"/>
  </bookViews>
  <sheets>
    <sheet name="Atezolizumab" sheetId="1" r:id="rId1"/>
    <sheet name="Original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  <c r="B51" i="1" l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C50" i="1"/>
  <c r="B50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C42" i="1"/>
  <c r="B42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C34" i="1"/>
  <c r="B34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C26" i="1"/>
  <c r="B26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C18" i="1"/>
  <c r="B18" i="1"/>
  <c r="B12" i="1"/>
  <c r="C12" i="1"/>
  <c r="B13" i="1"/>
  <c r="C13" i="1"/>
  <c r="B14" i="1"/>
  <c r="C14" i="1"/>
  <c r="B15" i="1"/>
  <c r="C15" i="1"/>
  <c r="B16" i="1"/>
  <c r="C16" i="1"/>
  <c r="B17" i="1"/>
  <c r="C17" i="1"/>
  <c r="C11" i="1"/>
  <c r="B11" i="1"/>
  <c r="B7" i="1"/>
  <c r="C7" i="1"/>
  <c r="B8" i="1"/>
  <c r="C8" i="1"/>
  <c r="B9" i="1"/>
  <c r="C9" i="1"/>
  <c r="B10" i="1"/>
  <c r="C10" i="1"/>
  <c r="C6" i="1"/>
  <c r="B6" i="1"/>
  <c r="C3" i="1"/>
  <c r="C4" i="1"/>
  <c r="C5" i="1"/>
  <c r="C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M2" i="1"/>
  <c r="L2" i="1"/>
  <c r="J2" i="1"/>
  <c r="B4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" i="1"/>
  <c r="B5" i="1" l="1"/>
  <c r="B3" i="1"/>
  <c r="B2" i="1"/>
  <c r="C57" i="2"/>
  <c r="C56" i="2"/>
  <c r="C55" i="2"/>
  <c r="C54" i="2"/>
  <c r="C53" i="2"/>
  <c r="C52" i="2"/>
  <c r="C51" i="2"/>
  <c r="A57" i="2"/>
  <c r="A56" i="2"/>
  <c r="A55" i="2"/>
  <c r="A54" i="2"/>
  <c r="A53" i="2"/>
  <c r="A52" i="2"/>
  <c r="A51" i="2"/>
  <c r="C49" i="2"/>
  <c r="C48" i="2"/>
  <c r="C47" i="2"/>
  <c r="C46" i="2"/>
  <c r="C45" i="2"/>
  <c r="C44" i="2"/>
  <c r="C43" i="2"/>
  <c r="A49" i="2"/>
  <c r="A48" i="2"/>
  <c r="A47" i="2"/>
  <c r="A46" i="2"/>
  <c r="A45" i="2"/>
  <c r="A44" i="2"/>
  <c r="A43" i="2"/>
  <c r="C41" i="2"/>
  <c r="C40" i="2"/>
  <c r="C38" i="2"/>
  <c r="C37" i="2"/>
  <c r="C36" i="2"/>
  <c r="C35" i="2"/>
  <c r="B39" i="2"/>
  <c r="C39" i="2" s="1"/>
  <c r="A41" i="2"/>
  <c r="A40" i="2"/>
  <c r="A39" i="2"/>
  <c r="A38" i="2"/>
  <c r="A36" i="2"/>
  <c r="C33" i="2"/>
  <c r="C32" i="2"/>
  <c r="C31" i="2"/>
  <c r="C30" i="2"/>
  <c r="C29" i="2"/>
  <c r="C28" i="2"/>
  <c r="C27" i="2"/>
  <c r="A33" i="2"/>
  <c r="A32" i="2"/>
  <c r="A31" i="2"/>
  <c r="A30" i="2"/>
  <c r="A29" i="2"/>
  <c r="C20" i="2"/>
  <c r="C25" i="2"/>
  <c r="C24" i="2"/>
  <c r="C23" i="2"/>
  <c r="C22" i="2"/>
  <c r="C21" i="2"/>
  <c r="C19" i="2"/>
  <c r="A25" i="2"/>
  <c r="A24" i="2"/>
  <c r="A23" i="2"/>
  <c r="A22" i="2"/>
  <c r="A21" i="2"/>
  <c r="A20" i="2"/>
  <c r="C17" i="2"/>
  <c r="C16" i="2"/>
  <c r="C15" i="2"/>
  <c r="C14" i="2"/>
  <c r="C13" i="2"/>
  <c r="C12" i="2"/>
  <c r="A17" i="2"/>
  <c r="A14" i="2"/>
  <c r="A13" i="2"/>
  <c r="C10" i="2"/>
  <c r="C9" i="2"/>
  <c r="C8" i="2"/>
  <c r="C7" i="2"/>
</calcChain>
</file>

<file path=xl/sharedStrings.xml><?xml version="1.0" encoding="utf-8"?>
<sst xmlns="http://schemas.openxmlformats.org/spreadsheetml/2006/main" count="131" uniqueCount="30">
  <si>
    <t>Time[hour(s)]</t>
  </si>
  <si>
    <t>SD[%ID/g]</t>
  </si>
  <si>
    <t>Dose.antiPDL1</t>
  </si>
  <si>
    <t>Group</t>
  </si>
  <si>
    <t>Name</t>
  </si>
  <si>
    <t>1_mgkg</t>
  </si>
  <si>
    <t>Blood.antiPDL1[µg/ml]</t>
  </si>
  <si>
    <t>SD[µg/ml]</t>
  </si>
  <si>
    <t>0.03_mgkg</t>
  </si>
  <si>
    <t>Atezolizumab_Herbst_0.03mgkg</t>
  </si>
  <si>
    <t>0.3_mgkg</t>
  </si>
  <si>
    <t>0.1_mgkg</t>
  </si>
  <si>
    <t>Atezolizumab_Herbst_0.1mgkg</t>
  </si>
  <si>
    <t>Atezolizumab_Herbst_0.3mgkg</t>
  </si>
  <si>
    <t>Atezolizumab_Herbst_1mgkg</t>
  </si>
  <si>
    <t>3_mgkg</t>
  </si>
  <si>
    <t>Atezolizumab_Herbst_3mgkg</t>
  </si>
  <si>
    <t>10_mgkg</t>
  </si>
  <si>
    <t>Atezolizumab_Herbst_10mgkg</t>
  </si>
  <si>
    <t>15_mgkg</t>
  </si>
  <si>
    <t>Atezolizumab_Herbst_15mgkg</t>
  </si>
  <si>
    <t>20_mgkg</t>
  </si>
  <si>
    <t>Atezolizumab_Herbst_20mgkg</t>
  </si>
  <si>
    <t>Blood.antiPDL1_free[%ID/g]</t>
  </si>
  <si>
    <t>Tumor.antiPDL1_free[%ID/g]</t>
  </si>
  <si>
    <t>Dose[mg/kg]</t>
  </si>
  <si>
    <t>Dose2[mg/kg]</t>
  </si>
  <si>
    <t>Blood.antiPDL1_free[micromole/ml]</t>
  </si>
  <si>
    <t>SD[micromole/ml]</t>
  </si>
  <si>
    <t>Tumor.antiPDL1_free[micromole/ml]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</si>
</sst>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2564-2E72-B446-A17B-BDE2D6F2984F}">
  <dimension ref="A1:M57"/>
  <sheetViews>
    <sheetView tabSelected="1" workbookViewId="0">
      <selection activeCell="H2" sqref="H2"/>
    </sheetView>
  </sheetViews>
  <sheetFormatPr baseColWidth="10" defaultRowHeight="16" x14ac:dyDescent="0.2"/>
  <cols>
    <col min="2" max="2" width="20" bestFit="1" customWidth="1"/>
    <col min="4" max="4" width="24.33203125" bestFit="1" customWidth="1"/>
    <col min="6" max="6" width="19.83203125" customWidth="1"/>
    <col min="11" max="11" width="12.83203125" bestFit="1" customWidth="1"/>
  </cols>
  <sheetData>
    <row r="1" spans="1:13" x14ac:dyDescent="0.2">
      <c r="A1" t="s">
        <v>0</v>
      </c>
      <c r="B1" t="s">
        <v>23</v>
      </c>
      <c r="C1" t="s">
        <v>1</v>
      </c>
      <c r="D1" t="s">
        <v>27</v>
      </c>
      <c r="E1" t="s">
        <v>28</v>
      </c>
      <c r="F1" t="s">
        <v>24</v>
      </c>
      <c r="G1" t="s">
        <v>1</v>
      </c>
      <c r="H1" t="s">
        <v>29</v>
      </c>
      <c r="I1" t="s">
        <v>28</v>
      </c>
      <c r="J1" t="s">
        <v>25</v>
      </c>
      <c r="K1" t="s">
        <v>26</v>
      </c>
      <c r="L1" t="s">
        <v>3</v>
      </c>
      <c r="M1" t="s">
        <v>4</v>
      </c>
    </row>
    <row r="2" spans="1:13" x14ac:dyDescent="0.2">
      <c r="A2" s="2">
        <f>Original_data!A2</f>
        <v>0</v>
      </c>
      <c r="B2" s="4">
        <f>Original_data!B2/($J$2*77*1000)*100</f>
        <v>0</v>
      </c>
      <c r="C2" s="4">
        <f>Original_data!C2/(Original_data!$D$2*77*1000)*100</f>
        <v>0</v>
      </c>
      <c r="D2" s="5">
        <f>Original_data!B2*0.000001/150000*1000000</f>
        <v>0</v>
      </c>
      <c r="E2" s="5">
        <f>Original_data!C2*0.000001/150000*1000000</f>
        <v>0</v>
      </c>
      <c r="F2" s="4"/>
      <c r="G2" s="4"/>
      <c r="H2" s="4"/>
      <c r="I2" s="4"/>
      <c r="J2">
        <f>Original_data!D2</f>
        <v>0.03</v>
      </c>
      <c r="K2">
        <v>0</v>
      </c>
      <c r="L2" t="str">
        <f>Original_data!E2</f>
        <v>0.03_mgkg</v>
      </c>
      <c r="M2" t="str">
        <f>Original_data!F2</f>
        <v>Atezolizumab_Herbst_0.03mgkg</v>
      </c>
    </row>
    <row r="3" spans="1:13" x14ac:dyDescent="0.2">
      <c r="A3" s="2">
        <f>Original_data!A3</f>
        <v>12</v>
      </c>
      <c r="B3" s="4">
        <f>(Original_data!B3/($J$2*77*1000))*100</f>
        <v>1.5584415584415584E-2</v>
      </c>
      <c r="C3" s="4">
        <f>Original_data!C3/(Original_data!$D$2*77*1000)*100</f>
        <v>0</v>
      </c>
      <c r="D3" s="5">
        <f>Original_data!B3*0.000001/150000*1000000</f>
        <v>2.3999999999999999E-6</v>
      </c>
      <c r="E3" s="5">
        <f>Original_data!C3*0.000001/150000*1000000</f>
        <v>0</v>
      </c>
      <c r="F3" s="4"/>
      <c r="G3" s="4"/>
      <c r="H3" s="4"/>
      <c r="I3" s="4"/>
      <c r="J3">
        <f>Original_data!D3</f>
        <v>0</v>
      </c>
      <c r="K3">
        <v>0</v>
      </c>
      <c r="L3" t="str">
        <f>Original_data!E3</f>
        <v>0.03_mgkg</v>
      </c>
      <c r="M3" t="str">
        <f>Original_data!F3</f>
        <v>Atezolizumab_Herbst_0.03mgkg</v>
      </c>
    </row>
    <row r="4" spans="1:13" x14ac:dyDescent="0.2">
      <c r="A4" s="2">
        <f>Original_data!A4</f>
        <v>18</v>
      </c>
      <c r="B4" s="4">
        <f>(Original_data!B4/($J$2*77*1000))*100</f>
        <v>1.1688311688311689E-2</v>
      </c>
      <c r="C4" s="4">
        <f>Original_data!C4/(Original_data!$D$2*77*1000)*100</f>
        <v>0</v>
      </c>
      <c r="D4" s="5">
        <f>Original_data!B4*0.000001/150000*1000000</f>
        <v>1.7999999999999999E-6</v>
      </c>
      <c r="E4" s="5">
        <f>Original_data!C4*0.000001/150000*1000000</f>
        <v>0</v>
      </c>
      <c r="F4" s="4"/>
      <c r="G4" s="4"/>
      <c r="H4" s="4"/>
      <c r="I4" s="4"/>
      <c r="J4">
        <f>Original_data!D4</f>
        <v>0</v>
      </c>
      <c r="K4">
        <v>0</v>
      </c>
      <c r="L4" t="str">
        <f>Original_data!E4</f>
        <v>0.03_mgkg</v>
      </c>
      <c r="M4" t="str">
        <f>Original_data!F4</f>
        <v>Atezolizumab_Herbst_0.03mgkg</v>
      </c>
    </row>
    <row r="5" spans="1:13" x14ac:dyDescent="0.2">
      <c r="A5" s="2">
        <f>Original_data!A5</f>
        <v>36</v>
      </c>
      <c r="B5" s="4">
        <f>(Original_data!B5/($J$2*77*1000))*100</f>
        <v>4.329004329004329E-3</v>
      </c>
      <c r="C5" s="4">
        <f>Original_data!C5/(Original_data!$D$2*77*1000)*100</f>
        <v>0</v>
      </c>
      <c r="D5" s="5">
        <f>Original_data!B5*0.000001/150000*1000000</f>
        <v>6.6666666666666671E-7</v>
      </c>
      <c r="E5" s="5">
        <f>Original_data!C5*0.000001/150000*1000000</f>
        <v>0</v>
      </c>
      <c r="F5" s="4"/>
      <c r="G5" s="4"/>
      <c r="H5" s="4"/>
      <c r="I5" s="4"/>
      <c r="J5">
        <f>Original_data!D5</f>
        <v>0</v>
      </c>
      <c r="K5">
        <v>0</v>
      </c>
      <c r="L5" t="str">
        <f>Original_data!E5</f>
        <v>0.03_mgkg</v>
      </c>
      <c r="M5" t="str">
        <f>Original_data!F5</f>
        <v>Atezolizumab_Herbst_0.03mgkg</v>
      </c>
    </row>
    <row r="6" spans="1:13" x14ac:dyDescent="0.2">
      <c r="A6" s="2">
        <f>Original_data!A6</f>
        <v>0</v>
      </c>
      <c r="B6" s="4">
        <f>Original_data!B6/(Original_data!$D$6*77*1000)*100</f>
        <v>0</v>
      </c>
      <c r="C6" s="4">
        <f>Original_data!C6/(Original_data!$D$6*77*1000)*100</f>
        <v>0</v>
      </c>
      <c r="D6" s="5">
        <f>Original_data!B6*0.000001/150000*1000000</f>
        <v>0</v>
      </c>
      <c r="E6" s="5">
        <f>Original_data!C6*0.000001/150000*1000000</f>
        <v>0</v>
      </c>
      <c r="F6" s="4"/>
      <c r="G6" s="4"/>
      <c r="H6" s="4"/>
      <c r="I6" s="4"/>
      <c r="J6">
        <f>Original_data!D6</f>
        <v>0.1</v>
      </c>
      <c r="K6">
        <v>0</v>
      </c>
      <c r="L6" t="str">
        <f>Original_data!E6</f>
        <v>0.1_mgkg</v>
      </c>
      <c r="M6" t="str">
        <f>Original_data!F6</f>
        <v>Atezolizumab_Herbst_0.1mgkg</v>
      </c>
    </row>
    <row r="7" spans="1:13" x14ac:dyDescent="0.2">
      <c r="A7" s="2">
        <f>Original_data!A7</f>
        <v>12</v>
      </c>
      <c r="B7" s="4">
        <f>Original_data!B7/(Original_data!$D$6*77*1000)*100</f>
        <v>1.2597402597402597E-2</v>
      </c>
      <c r="C7" s="4">
        <f>Original_data!C7/(Original_data!$D$6*77*1000)*100</f>
        <v>7.7922077922077987E-4</v>
      </c>
      <c r="D7" s="5">
        <f>Original_data!B7*0.000001/150000*1000000</f>
        <v>6.4666666666666669E-6</v>
      </c>
      <c r="E7" s="5">
        <f>Original_data!C7*0.000001/150000*1000000</f>
        <v>4.000000000000003E-7</v>
      </c>
      <c r="F7" s="4"/>
      <c r="G7" s="4"/>
      <c r="H7" s="4"/>
      <c r="I7" s="4"/>
      <c r="J7">
        <f>Original_data!D7</f>
        <v>0</v>
      </c>
      <c r="K7">
        <v>0</v>
      </c>
      <c r="L7" t="str">
        <f>Original_data!E7</f>
        <v>0.1_mgkg</v>
      </c>
      <c r="M7" t="str">
        <f>Original_data!F7</f>
        <v>Atezolizumab_Herbst_0.1mgkg</v>
      </c>
    </row>
    <row r="8" spans="1:13" x14ac:dyDescent="0.2">
      <c r="A8" s="2">
        <f>Original_data!A8</f>
        <v>18</v>
      </c>
      <c r="B8" s="4">
        <f>Original_data!B8/(Original_data!$D$6*77*1000)*100</f>
        <v>1.1948051948051949E-2</v>
      </c>
      <c r="C8" s="4">
        <f>Original_data!C8/(Original_data!$D$6*77*1000)*100</f>
        <v>9.0909090909090844E-4</v>
      </c>
      <c r="D8" s="5">
        <f>Original_data!B8*0.000001/150000*1000000</f>
        <v>6.1333333333333336E-6</v>
      </c>
      <c r="E8" s="5">
        <f>Original_data!C8*0.000001/150000*1000000</f>
        <v>4.6666666666666635E-7</v>
      </c>
      <c r="F8" s="4"/>
      <c r="G8" s="4"/>
      <c r="H8" s="4"/>
      <c r="I8" s="4"/>
      <c r="J8">
        <f>Original_data!D8</f>
        <v>0</v>
      </c>
      <c r="K8">
        <v>0</v>
      </c>
      <c r="L8" t="str">
        <f>Original_data!E8</f>
        <v>0.1_mgkg</v>
      </c>
      <c r="M8" t="str">
        <f>Original_data!F8</f>
        <v>Atezolizumab_Herbst_0.1mgkg</v>
      </c>
    </row>
    <row r="9" spans="1:13" x14ac:dyDescent="0.2">
      <c r="A9" s="2">
        <f>Original_data!A9</f>
        <v>36</v>
      </c>
      <c r="B9" s="4">
        <f>Original_data!B9/(Original_data!$D$6*77*1000)*100</f>
        <v>7.532467532467532E-3</v>
      </c>
      <c r="C9" s="4">
        <f>Original_data!C9/(Original_data!$D$6*77*1000)*100</f>
        <v>5.1948051948051991E-4</v>
      </c>
      <c r="D9" s="5">
        <f>Original_data!B9*0.000001/150000*1000000</f>
        <v>3.8666666666666664E-6</v>
      </c>
      <c r="E9" s="5">
        <f>Original_data!C9*0.000001/150000*1000000</f>
        <v>2.6666666666666688E-7</v>
      </c>
      <c r="F9" s="4"/>
      <c r="G9" s="4"/>
      <c r="H9" s="4"/>
      <c r="I9" s="4"/>
      <c r="J9">
        <f>Original_data!D9</f>
        <v>0</v>
      </c>
      <c r="K9">
        <v>0</v>
      </c>
      <c r="L9" t="str">
        <f>Original_data!E9</f>
        <v>0.1_mgkg</v>
      </c>
      <c r="M9" t="str">
        <f>Original_data!F9</f>
        <v>Atezolizumab_Herbst_0.1mgkg</v>
      </c>
    </row>
    <row r="10" spans="1:13" x14ac:dyDescent="0.2">
      <c r="A10" s="2">
        <f>Original_data!A10</f>
        <v>82</v>
      </c>
      <c r="B10" s="4">
        <f>Original_data!B10/(Original_data!$D$6*77*1000)*100</f>
        <v>1.6883116883116885E-3</v>
      </c>
      <c r="C10" s="4">
        <f>Original_data!C10/(Original_data!$D$6*77*1000)*100</f>
        <v>1.2987012987012998E-4</v>
      </c>
      <c r="D10" s="5">
        <f>Original_data!B10*0.000001/150000*1000000</f>
        <v>8.6666666666666659E-7</v>
      </c>
      <c r="E10" s="5">
        <f>Original_data!C10*0.000001/150000*1000000</f>
        <v>6.6666666666666721E-8</v>
      </c>
      <c r="F10" s="4"/>
      <c r="G10" s="4"/>
      <c r="H10" s="4"/>
      <c r="I10" s="4"/>
      <c r="J10">
        <f>Original_data!D10</f>
        <v>0</v>
      </c>
      <c r="K10">
        <v>0</v>
      </c>
      <c r="L10" t="str">
        <f>Original_data!E10</f>
        <v>0.1_mgkg</v>
      </c>
      <c r="M10" t="str">
        <f>Original_data!F10</f>
        <v>Atezolizumab_Herbst_0.1mgkg</v>
      </c>
    </row>
    <row r="11" spans="1:13" x14ac:dyDescent="0.2">
      <c r="A11" s="2">
        <f>Original_data!A11</f>
        <v>0</v>
      </c>
      <c r="B11" s="4">
        <f>Original_data!B11/(Original_data!$D$11*77*1000)*100</f>
        <v>0</v>
      </c>
      <c r="C11" s="4">
        <f>Original_data!C11/(Original_data!$D$11*77*1000)*100</f>
        <v>0</v>
      </c>
      <c r="D11" s="5">
        <f>Original_data!B11*0.000001/150000*1000000</f>
        <v>0</v>
      </c>
      <c r="E11" s="5">
        <f>Original_data!C11*0.000001/150000*1000000</f>
        <v>0</v>
      </c>
      <c r="F11" s="4"/>
      <c r="G11" s="4"/>
      <c r="H11" s="4"/>
      <c r="I11" s="4"/>
      <c r="J11">
        <f>Original_data!D11</f>
        <v>0.3</v>
      </c>
      <c r="K11">
        <v>0</v>
      </c>
      <c r="L11" t="str">
        <f>Original_data!E11</f>
        <v>0.3_mgkg</v>
      </c>
      <c r="M11" t="str">
        <f>Original_data!F11</f>
        <v>Atezolizumab_Herbst_0.3mgkg</v>
      </c>
    </row>
    <row r="12" spans="1:13" x14ac:dyDescent="0.2">
      <c r="A12" s="2">
        <f>Original_data!A12</f>
        <v>12</v>
      </c>
      <c r="B12" s="4">
        <f>Original_data!B12/(Original_data!$D$11*77*1000)*100</f>
        <v>2.8441558441558448E-2</v>
      </c>
      <c r="C12" s="4">
        <f>Original_data!C12/(Original_data!$D$11*77*1000)*100</f>
        <v>5.4112554112554119E-3</v>
      </c>
      <c r="D12" s="5">
        <f>Original_data!B12*0.000001/150000*1000000</f>
        <v>4.3800000000000001E-5</v>
      </c>
      <c r="E12" s="5">
        <f>Original_data!C12*0.000001/150000*1000000</f>
        <v>8.333333333333332E-6</v>
      </c>
      <c r="F12" s="4"/>
      <c r="G12" s="4"/>
      <c r="H12" s="4"/>
      <c r="I12" s="4"/>
      <c r="J12">
        <f>Original_data!D12</f>
        <v>0</v>
      </c>
      <c r="K12">
        <v>0</v>
      </c>
      <c r="L12" t="str">
        <f>Original_data!E12</f>
        <v>0.3_mgkg</v>
      </c>
      <c r="M12" t="str">
        <f>Original_data!F12</f>
        <v>Atezolizumab_Herbst_0.3mgkg</v>
      </c>
    </row>
    <row r="13" spans="1:13" x14ac:dyDescent="0.2">
      <c r="A13" s="2">
        <f>Original_data!A13</f>
        <v>17.759999999999998</v>
      </c>
      <c r="B13" s="4">
        <f>Original_data!B13/(Original_data!$D$11*77*1000)*100</f>
        <v>2.4025974025974031E-2</v>
      </c>
      <c r="C13" s="4">
        <f>Original_data!C13/(Original_data!$D$11*77*1000)*100</f>
        <v>2.857142857142858E-3</v>
      </c>
      <c r="D13" s="5">
        <f>Original_data!B13*0.000001/150000*1000000</f>
        <v>3.6999999999999998E-5</v>
      </c>
      <c r="E13" s="5">
        <f>Original_data!C13*0.000001/150000*1000000</f>
        <v>4.4000000000000002E-6</v>
      </c>
      <c r="F13" s="4"/>
      <c r="G13" s="4"/>
      <c r="H13" s="4"/>
      <c r="I13" s="4"/>
      <c r="J13">
        <f>Original_data!D13</f>
        <v>0</v>
      </c>
      <c r="K13">
        <v>0</v>
      </c>
      <c r="L13" t="str">
        <f>Original_data!E13</f>
        <v>0.3_mgkg</v>
      </c>
      <c r="M13" t="str">
        <f>Original_data!F13</f>
        <v>Atezolizumab_Herbst_0.3mgkg</v>
      </c>
    </row>
    <row r="14" spans="1:13" x14ac:dyDescent="0.2">
      <c r="A14" s="2">
        <f>Original_data!A14</f>
        <v>36</v>
      </c>
      <c r="B14" s="4">
        <f>Original_data!B14/(Original_data!$D$11*77*1000)*100</f>
        <v>1.9480519480519484E-2</v>
      </c>
      <c r="C14" s="4">
        <f>Original_data!C14/(Original_data!$D$11*77*1000)*100</f>
        <v>4.6320346320346322E-3</v>
      </c>
      <c r="D14" s="5">
        <f>Original_data!B14*0.000001/150000*1000000</f>
        <v>3.0000000000000001E-5</v>
      </c>
      <c r="E14" s="5">
        <f>Original_data!C14*0.000001/150000*1000000</f>
        <v>7.1333333333333317E-6</v>
      </c>
      <c r="F14" s="4"/>
      <c r="G14" s="4"/>
      <c r="H14" s="4"/>
      <c r="I14" s="4"/>
      <c r="J14">
        <f>Original_data!D14</f>
        <v>0</v>
      </c>
      <c r="K14">
        <v>0</v>
      </c>
      <c r="L14" t="str">
        <f>Original_data!E14</f>
        <v>0.3_mgkg</v>
      </c>
      <c r="M14" t="str">
        <f>Original_data!F14</f>
        <v>Atezolizumab_Herbst_0.3mgkg</v>
      </c>
    </row>
    <row r="15" spans="1:13" x14ac:dyDescent="0.2">
      <c r="A15" s="2">
        <f>Original_data!A15</f>
        <v>82</v>
      </c>
      <c r="B15" s="4">
        <f>Original_data!B15/(Original_data!$D$11*77*1000)*100</f>
        <v>1.2554112554112555E-2</v>
      </c>
      <c r="C15" s="4">
        <f>Original_data!C15/(Original_data!$D$11*77*1000)*100</f>
        <v>1.4718614718614714E-3</v>
      </c>
      <c r="D15" s="5">
        <f>Original_data!B15*0.000001/150000*1000000</f>
        <v>1.933333333333333E-5</v>
      </c>
      <c r="E15" s="5">
        <f>Original_data!C15*0.000001/150000*1000000</f>
        <v>2.2666666666666656E-6</v>
      </c>
      <c r="F15" s="4"/>
      <c r="G15" s="4"/>
      <c r="H15" s="4"/>
      <c r="I15" s="4"/>
      <c r="J15">
        <f>Original_data!D15</f>
        <v>0</v>
      </c>
      <c r="K15">
        <v>0</v>
      </c>
      <c r="L15" t="str">
        <f>Original_data!E15</f>
        <v>0.3_mgkg</v>
      </c>
      <c r="M15" t="str">
        <f>Original_data!F15</f>
        <v>Atezolizumab_Herbst_0.3mgkg</v>
      </c>
    </row>
    <row r="16" spans="1:13" x14ac:dyDescent="0.2">
      <c r="A16" s="2">
        <f>Original_data!A16</f>
        <v>176</v>
      </c>
      <c r="B16" s="4">
        <f>Original_data!B16/(Original_data!$D$11*77*1000)*100</f>
        <v>8.095238095238098E-3</v>
      </c>
      <c r="C16" s="4">
        <f>Original_data!C16/(Original_data!$D$11*77*1000)*100</f>
        <v>6.4935064935065011E-4</v>
      </c>
      <c r="D16" s="5">
        <f>Original_data!B16*0.000001/150000*1000000</f>
        <v>1.2466666666666667E-5</v>
      </c>
      <c r="E16" s="5">
        <f>Original_data!C16*0.000001/150000*1000000</f>
        <v>1.0000000000000008E-6</v>
      </c>
      <c r="F16" s="4"/>
      <c r="G16" s="4"/>
      <c r="H16" s="4"/>
      <c r="I16" s="4"/>
      <c r="J16">
        <f>Original_data!D16</f>
        <v>0</v>
      </c>
      <c r="K16">
        <v>0</v>
      </c>
      <c r="L16" t="str">
        <f>Original_data!E16</f>
        <v>0.3_mgkg</v>
      </c>
      <c r="M16" t="str">
        <f>Original_data!F16</f>
        <v>Atezolizumab_Herbst_0.3mgkg</v>
      </c>
    </row>
    <row r="17" spans="1:13" x14ac:dyDescent="0.2">
      <c r="A17" s="2">
        <f>Original_data!A17</f>
        <v>342.71999999999997</v>
      </c>
      <c r="B17" s="4">
        <f>Original_data!B17/(Original_data!$D$11*77*1000)*100</f>
        <v>1.3419913419913422E-3</v>
      </c>
      <c r="C17" s="4">
        <f>Original_data!C17/(Original_data!$D$11*77*1000)*100</f>
        <v>1.7316017316017311E-4</v>
      </c>
      <c r="D17" s="5">
        <f>Original_data!B17*0.000001/150000*1000000</f>
        <v>2.0666666666666666E-6</v>
      </c>
      <c r="E17" s="5">
        <f>Original_data!C17*0.000001/150000*1000000</f>
        <v>2.6666666666666651E-7</v>
      </c>
      <c r="F17" s="4"/>
      <c r="G17" s="4"/>
      <c r="H17" s="4"/>
      <c r="I17" s="4"/>
      <c r="J17">
        <f>Original_data!D17</f>
        <v>0</v>
      </c>
      <c r="K17">
        <v>0</v>
      </c>
      <c r="L17" t="str">
        <f>Original_data!E17</f>
        <v>0.3_mgkg</v>
      </c>
      <c r="M17" t="str">
        <f>Original_data!F17</f>
        <v>Atezolizumab_Herbst_0.3mgkg</v>
      </c>
    </row>
    <row r="18" spans="1:13" x14ac:dyDescent="0.2">
      <c r="A18" s="2">
        <f>Original_data!A18</f>
        <v>0</v>
      </c>
      <c r="B18" s="4">
        <f>Original_data!B18/(Original_data!$D$18*77*1000)*100</f>
        <v>0</v>
      </c>
      <c r="C18" s="4">
        <f>Original_data!C18/(Original_data!$D$18*77*1000)*100</f>
        <v>0</v>
      </c>
      <c r="D18" s="5">
        <f>Original_data!B18*0.000001/150000*1000000</f>
        <v>0</v>
      </c>
      <c r="E18" s="5">
        <f>Original_data!C18*0.000001/150000*1000000</f>
        <v>0</v>
      </c>
      <c r="F18" s="4"/>
      <c r="G18" s="4"/>
      <c r="H18" s="4"/>
      <c r="I18" s="4"/>
      <c r="J18">
        <f>Original_data!D18</f>
        <v>1</v>
      </c>
      <c r="K18">
        <v>0</v>
      </c>
      <c r="L18" t="str">
        <f>Original_data!E18</f>
        <v>1_mgkg</v>
      </c>
      <c r="M18" t="str">
        <f>Original_data!F18</f>
        <v>Atezolizumab_Herbst_1mgkg</v>
      </c>
    </row>
    <row r="19" spans="1:13" x14ac:dyDescent="0.2">
      <c r="A19" s="2">
        <f>Original_data!A19</f>
        <v>12</v>
      </c>
      <c r="B19" s="4">
        <f>Original_data!B19/(Original_data!$D$18*77*1000)*100</f>
        <v>3.1428571428571424E-2</v>
      </c>
      <c r="C19" s="4">
        <f>Original_data!C19/(Original_data!$D$18*77*1000)*100</f>
        <v>9.0129870129870143E-3</v>
      </c>
      <c r="D19" s="5">
        <f>Original_data!B19*0.000001/150000*1000000</f>
        <v>1.6133333333333332E-4</v>
      </c>
      <c r="E19" s="5">
        <f>Original_data!C19*0.000001/150000*1000000</f>
        <v>4.6266666666666675E-5</v>
      </c>
      <c r="F19" s="4"/>
      <c r="G19" s="4"/>
      <c r="H19" s="4"/>
      <c r="I19" s="4"/>
      <c r="J19">
        <f>Original_data!D19</f>
        <v>0</v>
      </c>
      <c r="K19">
        <v>0</v>
      </c>
      <c r="L19" t="str">
        <f>Original_data!E19</f>
        <v>1_mgkg</v>
      </c>
      <c r="M19" t="str">
        <f>Original_data!F19</f>
        <v>Atezolizumab_Herbst_1mgkg</v>
      </c>
    </row>
    <row r="20" spans="1:13" x14ac:dyDescent="0.2">
      <c r="A20" s="2">
        <f>Original_data!A20</f>
        <v>17.759999999999998</v>
      </c>
      <c r="B20" s="4">
        <f>Original_data!B20/(Original_data!$D$18*77*1000)*100</f>
        <v>2.5999999999999999E-2</v>
      </c>
      <c r="C20" s="4">
        <f>Original_data!C20/(Original_data!$D$18*77*1000)*100</f>
        <v>1.7012987012986996E-3</v>
      </c>
      <c r="D20" s="5">
        <f>Original_data!B20*0.000001/150000*1000000</f>
        <v>1.3346666666666667E-4</v>
      </c>
      <c r="E20" s="5">
        <f>Original_data!C20*0.000001/150000*1000000</f>
        <v>8.7333333333333231E-6</v>
      </c>
      <c r="F20" s="4"/>
      <c r="G20" s="4"/>
      <c r="H20" s="4"/>
      <c r="I20" s="4"/>
      <c r="J20">
        <f>Original_data!D20</f>
        <v>0</v>
      </c>
      <c r="K20">
        <v>0</v>
      </c>
      <c r="L20" t="str">
        <f>Original_data!E20</f>
        <v>1_mgkg</v>
      </c>
      <c r="M20" t="str">
        <f>Original_data!F20</f>
        <v>Atezolizumab_Herbst_1mgkg</v>
      </c>
    </row>
    <row r="21" spans="1:13" x14ac:dyDescent="0.2">
      <c r="A21" s="2">
        <f>Original_data!A21</f>
        <v>35.519999999999996</v>
      </c>
      <c r="B21" s="4">
        <f>Original_data!B21/(Original_data!$D$18*77*1000)*100</f>
        <v>2.6025974025974025E-2</v>
      </c>
      <c r="C21" s="4">
        <f>Original_data!C21/(Original_data!$D$18*77*1000)*100</f>
        <v>5.4155844155844178E-3</v>
      </c>
      <c r="D21" s="5">
        <f>Original_data!B21*0.000001/150000*1000000</f>
        <v>1.3359999999999999E-4</v>
      </c>
      <c r="E21" s="5">
        <f>Original_data!C21*0.000001/150000*1000000</f>
        <v>2.7800000000000012E-5</v>
      </c>
      <c r="F21" s="4"/>
      <c r="G21" s="4"/>
      <c r="H21" s="4"/>
      <c r="I21" s="4"/>
      <c r="J21">
        <f>Original_data!D21</f>
        <v>0</v>
      </c>
      <c r="K21">
        <v>0</v>
      </c>
      <c r="L21" t="str">
        <f>Original_data!E21</f>
        <v>1_mgkg</v>
      </c>
      <c r="M21" t="str">
        <f>Original_data!F21</f>
        <v>Atezolizumab_Herbst_1mgkg</v>
      </c>
    </row>
    <row r="22" spans="1:13" x14ac:dyDescent="0.2">
      <c r="A22" s="2">
        <f>Original_data!A22</f>
        <v>82.08</v>
      </c>
      <c r="B22" s="4">
        <f>Original_data!B22/(Original_data!$D$18*77*1000)*100</f>
        <v>1.9831168831168831E-2</v>
      </c>
      <c r="C22" s="4">
        <f>Original_data!C22/(Original_data!$D$18*77*1000)*100</f>
        <v>5.6883116883116869E-3</v>
      </c>
      <c r="D22" s="5">
        <f>Original_data!B22*0.000001/150000*1000000</f>
        <v>1.0179999999999998E-4</v>
      </c>
      <c r="E22" s="5">
        <f>Original_data!C22*0.000001/150000*1000000</f>
        <v>2.9199999999999995E-5</v>
      </c>
      <c r="F22" s="4"/>
      <c r="G22" s="4"/>
      <c r="H22" s="4"/>
      <c r="I22" s="4"/>
      <c r="J22">
        <f>Original_data!D22</f>
        <v>0</v>
      </c>
      <c r="K22">
        <v>0</v>
      </c>
      <c r="L22" t="str">
        <f>Original_data!E22</f>
        <v>1_mgkg</v>
      </c>
      <c r="M22" t="str">
        <f>Original_data!F22</f>
        <v>Atezolizumab_Herbst_1mgkg</v>
      </c>
    </row>
    <row r="23" spans="1:13" x14ac:dyDescent="0.2">
      <c r="A23" s="2">
        <f>Original_data!A23</f>
        <v>176.39999999999998</v>
      </c>
      <c r="B23" s="4">
        <f>Original_data!B23/(Original_data!$D$18*77*1000)*100</f>
        <v>1.2E-2</v>
      </c>
      <c r="C23" s="4">
        <f>Original_data!C23/(Original_data!$D$18*77*1000)*100</f>
        <v>3.285714285714285E-3</v>
      </c>
      <c r="D23" s="5">
        <f>Original_data!B23*0.000001/150000*1000000</f>
        <v>6.1599999999999993E-5</v>
      </c>
      <c r="E23" s="5">
        <f>Original_data!C23*0.000001/150000*1000000</f>
        <v>1.6866666666666662E-5</v>
      </c>
      <c r="F23" s="4"/>
      <c r="G23" s="4"/>
      <c r="H23" s="4"/>
      <c r="I23" s="4"/>
      <c r="J23">
        <f>Original_data!D23</f>
        <v>0</v>
      </c>
      <c r="K23">
        <v>0</v>
      </c>
      <c r="L23" t="str">
        <f>Original_data!E23</f>
        <v>1_mgkg</v>
      </c>
      <c r="M23" t="str">
        <f>Original_data!F23</f>
        <v>Atezolizumab_Herbst_1mgkg</v>
      </c>
    </row>
    <row r="24" spans="1:13" x14ac:dyDescent="0.2">
      <c r="A24" s="2">
        <f>Original_data!A24</f>
        <v>342.71999999999997</v>
      </c>
      <c r="B24" s="4">
        <f>Original_data!B24/(Original_data!$D$18*77*1000)*100</f>
        <v>8.4415584415584426E-3</v>
      </c>
      <c r="C24" s="4">
        <f>Original_data!C24/(Original_data!$D$18*77*1000)*100</f>
        <v>5.4545454545454537E-4</v>
      </c>
      <c r="D24" s="5">
        <f>Original_data!B24*0.000001/150000*1000000</f>
        <v>4.3333333333333334E-5</v>
      </c>
      <c r="E24" s="5">
        <f>Original_data!C24*0.000001/150000*1000000</f>
        <v>2.7999999999999994E-6</v>
      </c>
      <c r="F24" s="4"/>
      <c r="G24" s="4"/>
      <c r="H24" s="4"/>
      <c r="I24" s="4"/>
      <c r="J24">
        <f>Original_data!D24</f>
        <v>0</v>
      </c>
      <c r="K24">
        <v>0</v>
      </c>
      <c r="L24" t="str">
        <f>Original_data!E24</f>
        <v>1_mgkg</v>
      </c>
      <c r="M24" t="str">
        <f>Original_data!F24</f>
        <v>Atezolizumab_Herbst_1mgkg</v>
      </c>
    </row>
    <row r="25" spans="1:13" x14ac:dyDescent="0.2">
      <c r="A25" s="2">
        <f>Original_data!A25</f>
        <v>505.68</v>
      </c>
      <c r="B25" s="4">
        <f>Original_data!B25/(Original_data!$D$18*77*1000)*100</f>
        <v>7.3246753246753241E-3</v>
      </c>
      <c r="C25" s="4">
        <f>Original_data!C25/(Original_data!$D$18*77*1000)*100</f>
        <v>8.2857142857142851E-3</v>
      </c>
      <c r="D25" s="5">
        <f>Original_data!B25*0.000001/150000*1000000</f>
        <v>3.7599999999999999E-5</v>
      </c>
      <c r="E25" s="5">
        <f>Original_data!C25*0.000001/150000*1000000</f>
        <v>4.2533333333333335E-5</v>
      </c>
      <c r="F25" s="4"/>
      <c r="G25" s="4"/>
      <c r="H25" s="4"/>
      <c r="I25" s="4"/>
      <c r="J25">
        <f>Original_data!D25</f>
        <v>0</v>
      </c>
      <c r="K25">
        <v>0</v>
      </c>
      <c r="L25" t="str">
        <f>Original_data!E25</f>
        <v>1_mgkg</v>
      </c>
      <c r="M25" t="str">
        <f>Original_data!F25</f>
        <v>Atezolizumab_Herbst_1mgkg</v>
      </c>
    </row>
    <row r="26" spans="1:13" x14ac:dyDescent="0.2">
      <c r="A26" s="2">
        <f>Original_data!A26</f>
        <v>0</v>
      </c>
      <c r="B26" s="4">
        <f>Original_data!B26/(Original_data!$D$26*77*1000)*100</f>
        <v>0</v>
      </c>
      <c r="C26" s="4">
        <f>Original_data!C26/(Original_data!$D$26*77*1000)*100</f>
        <v>0</v>
      </c>
      <c r="D26" s="5">
        <f>Original_data!B26*0.000001/150000*1000000</f>
        <v>0</v>
      </c>
      <c r="E26" s="5">
        <f>Original_data!C26*0.000001/150000*1000000</f>
        <v>0</v>
      </c>
      <c r="F26" s="4"/>
      <c r="G26" s="4"/>
      <c r="H26" s="4"/>
      <c r="I26" s="4"/>
      <c r="J26">
        <f>Original_data!D26</f>
        <v>3</v>
      </c>
      <c r="K26">
        <v>0</v>
      </c>
      <c r="L26" t="str">
        <f>Original_data!E26</f>
        <v>3_mgkg</v>
      </c>
      <c r="M26" t="str">
        <f>Original_data!F26</f>
        <v>Atezolizumab_Herbst_3mgkg</v>
      </c>
    </row>
    <row r="27" spans="1:13" x14ac:dyDescent="0.2">
      <c r="A27" s="2">
        <f>Original_data!A27</f>
        <v>12</v>
      </c>
      <c r="B27" s="4">
        <f>Original_data!B27/(Original_data!$D$26*77*1000)*100</f>
        <v>3.4727272727272725E-2</v>
      </c>
      <c r="C27" s="4">
        <f>Original_data!C27/(Original_data!$D$26*77*1000)*100</f>
        <v>6.3636363636363656E-3</v>
      </c>
      <c r="D27" s="5">
        <f>Original_data!B27*0.000001/150000*1000000</f>
        <v>5.348000000000001E-4</v>
      </c>
      <c r="E27" s="5">
        <f>Original_data!C27*0.000001/150000*1000000</f>
        <v>9.800000000000001E-5</v>
      </c>
      <c r="F27" s="4"/>
      <c r="G27" s="4"/>
      <c r="H27" s="4"/>
      <c r="I27" s="4"/>
      <c r="J27">
        <f>Original_data!D27</f>
        <v>0</v>
      </c>
      <c r="K27">
        <v>0</v>
      </c>
      <c r="L27" t="str">
        <f>Original_data!E27</f>
        <v>3_mgkg</v>
      </c>
      <c r="M27" t="str">
        <f>Original_data!F27</f>
        <v>Atezolizumab_Herbst_3mgkg</v>
      </c>
    </row>
    <row r="28" spans="1:13" x14ac:dyDescent="0.2">
      <c r="A28" s="2">
        <f>Original_data!A28</f>
        <v>18</v>
      </c>
      <c r="B28" s="4">
        <f>Original_data!B28/(Original_data!$D$26*77*1000)*100</f>
        <v>2.8744588744588743E-2</v>
      </c>
      <c r="C28" s="4">
        <f>Original_data!C28/(Original_data!$D$26*77*1000)*100</f>
        <v>5.2640692640692627E-3</v>
      </c>
      <c r="D28" s="5">
        <f>Original_data!B28*0.000001/150000*1000000</f>
        <v>4.4266666666666667E-4</v>
      </c>
      <c r="E28" s="5">
        <f>Original_data!C28*0.000001/150000*1000000</f>
        <v>8.106666666666664E-5</v>
      </c>
      <c r="F28" s="4"/>
      <c r="G28" s="4"/>
      <c r="H28" s="4"/>
      <c r="I28" s="4"/>
      <c r="J28">
        <f>Original_data!D28</f>
        <v>0</v>
      </c>
      <c r="K28">
        <v>0</v>
      </c>
      <c r="L28" t="str">
        <f>Original_data!E28</f>
        <v>3_mgkg</v>
      </c>
      <c r="M28" t="str">
        <f>Original_data!F28</f>
        <v>Atezolizumab_Herbst_3mgkg</v>
      </c>
    </row>
    <row r="29" spans="1:13" x14ac:dyDescent="0.2">
      <c r="A29" s="2">
        <f>Original_data!A29</f>
        <v>35.519999999999996</v>
      </c>
      <c r="B29" s="4">
        <f>Original_data!B29/(Original_data!$D$26*77*1000)*100</f>
        <v>2.4822510822510826E-2</v>
      </c>
      <c r="C29" s="4">
        <f>Original_data!C29/(Original_data!$D$26*77*1000)*100</f>
        <v>3.3419913419913418E-3</v>
      </c>
      <c r="D29" s="5">
        <f>Original_data!B29*0.000001/150000*1000000</f>
        <v>3.8226666666666667E-4</v>
      </c>
      <c r="E29" s="5">
        <f>Original_data!C29*0.000001/150000*1000000</f>
        <v>5.146666666666666E-5</v>
      </c>
      <c r="F29" s="4"/>
      <c r="G29" s="4"/>
      <c r="H29" s="4"/>
      <c r="I29" s="4"/>
      <c r="J29">
        <f>Original_data!D29</f>
        <v>0</v>
      </c>
      <c r="K29">
        <v>0</v>
      </c>
      <c r="L29" t="str">
        <f>Original_data!E29</f>
        <v>3_mgkg</v>
      </c>
      <c r="M29" t="str">
        <f>Original_data!F29</f>
        <v>Atezolizumab_Herbst_3mgkg</v>
      </c>
    </row>
    <row r="30" spans="1:13" x14ac:dyDescent="0.2">
      <c r="A30" s="2">
        <f>Original_data!A30</f>
        <v>82.08</v>
      </c>
      <c r="B30" s="4">
        <f>Original_data!B30/(Original_data!$D$26*77*1000)*100</f>
        <v>1.9727272727272729E-2</v>
      </c>
      <c r="C30" s="4">
        <f>Original_data!C30/(Original_data!$D$26*77*1000)*100</f>
        <v>3.1255411255411247E-3</v>
      </c>
      <c r="D30" s="5">
        <f>Original_data!B30*0.000001/150000*1000000</f>
        <v>3.0379999999999996E-4</v>
      </c>
      <c r="E30" s="5">
        <f>Original_data!C30*0.000001/150000*1000000</f>
        <v>4.8133333333333322E-5</v>
      </c>
      <c r="F30" s="4"/>
      <c r="G30" s="4"/>
      <c r="H30" s="4"/>
      <c r="I30" s="4"/>
      <c r="J30">
        <f>Original_data!D30</f>
        <v>0</v>
      </c>
      <c r="K30">
        <v>0</v>
      </c>
      <c r="L30" t="str">
        <f>Original_data!E30</f>
        <v>3_mgkg</v>
      </c>
      <c r="M30" t="str">
        <f>Original_data!F30</f>
        <v>Atezolizumab_Herbst_3mgkg</v>
      </c>
    </row>
    <row r="31" spans="1:13" x14ac:dyDescent="0.2">
      <c r="A31" s="2">
        <f>Original_data!A31</f>
        <v>176.39999999999998</v>
      </c>
      <c r="B31" s="4">
        <f>Original_data!B31/(Original_data!$D$26*77*1000)*100</f>
        <v>1.354978354978355E-2</v>
      </c>
      <c r="C31" s="4">
        <f>Original_data!C31/(Original_data!$D$26*77*1000)*100</f>
        <v>3.5281385281385291E-3</v>
      </c>
      <c r="D31" s="5">
        <f>Original_data!B31*0.000001/150000*1000000</f>
        <v>2.0866666666666668E-4</v>
      </c>
      <c r="E31" s="5">
        <f>Original_data!C31*0.000001/150000*1000000</f>
        <v>5.4333333333333344E-5</v>
      </c>
      <c r="F31" s="4"/>
      <c r="G31" s="4"/>
      <c r="H31" s="4"/>
      <c r="I31" s="4"/>
      <c r="J31">
        <f>Original_data!D31</f>
        <v>0</v>
      </c>
      <c r="K31">
        <v>0</v>
      </c>
      <c r="L31" t="str">
        <f>Original_data!E31</f>
        <v>3_mgkg</v>
      </c>
      <c r="M31" t="str">
        <f>Original_data!F31</f>
        <v>Atezolizumab_Herbst_3mgkg</v>
      </c>
    </row>
    <row r="32" spans="1:13" x14ac:dyDescent="0.2">
      <c r="A32" s="2">
        <f>Original_data!A32</f>
        <v>342.71999999999997</v>
      </c>
      <c r="B32" s="4">
        <f>Original_data!B32/(Original_data!$D$26*77*1000)*100</f>
        <v>1.0809523809523809E-2</v>
      </c>
      <c r="C32" s="4">
        <f>Original_data!C32/(Original_data!$D$26*77*1000)*100</f>
        <v>3.6969696969696968E-3</v>
      </c>
      <c r="D32" s="5">
        <f>Original_data!B32*0.000001/150000*1000000</f>
        <v>1.6646666666666666E-4</v>
      </c>
      <c r="E32" s="5">
        <f>Original_data!C32*0.000001/150000*1000000</f>
        <v>5.6933333333333333E-5</v>
      </c>
      <c r="F32" s="4"/>
      <c r="G32" s="4"/>
      <c r="H32" s="4"/>
      <c r="I32" s="4"/>
      <c r="J32">
        <f>Original_data!D32</f>
        <v>0</v>
      </c>
      <c r="K32">
        <v>0</v>
      </c>
      <c r="L32" t="str">
        <f>Original_data!E32</f>
        <v>3_mgkg</v>
      </c>
      <c r="M32" t="str">
        <f>Original_data!F32</f>
        <v>Atezolizumab_Herbst_3mgkg</v>
      </c>
    </row>
    <row r="33" spans="1:13" x14ac:dyDescent="0.2">
      <c r="A33" s="2">
        <f>Original_data!A33</f>
        <v>505.68</v>
      </c>
      <c r="B33" s="4">
        <f>Original_data!B33/(Original_data!$D$26*77*1000)*100</f>
        <v>6.0303030303030299E-3</v>
      </c>
      <c r="C33" s="4">
        <f>Original_data!C33/(Original_data!$D$26*77*1000)*100</f>
        <v>3.748917748917749E-3</v>
      </c>
      <c r="D33" s="5">
        <f>Original_data!B33*0.000001/150000*1000000</f>
        <v>9.2866666666666656E-5</v>
      </c>
      <c r="E33" s="5">
        <f>Original_data!C33*0.000001/150000*1000000</f>
        <v>5.7733333333333338E-5</v>
      </c>
      <c r="F33" s="4"/>
      <c r="G33" s="4"/>
      <c r="H33" s="4"/>
      <c r="I33" s="4"/>
      <c r="J33">
        <f>Original_data!D33</f>
        <v>0</v>
      </c>
      <c r="K33">
        <v>0</v>
      </c>
      <c r="L33" t="str">
        <f>Original_data!E33</f>
        <v>3_mgkg</v>
      </c>
      <c r="M33" t="str">
        <f>Original_data!F33</f>
        <v>Atezolizumab_Herbst_3mgkg</v>
      </c>
    </row>
    <row r="34" spans="1:13" x14ac:dyDescent="0.2">
      <c r="A34" s="2">
        <f>Original_data!A34</f>
        <v>0</v>
      </c>
      <c r="B34" s="4">
        <f>Original_data!B34/(Original_data!$D$34*77*1000)*100</f>
        <v>0</v>
      </c>
      <c r="C34" s="4">
        <f>Original_data!C34/(Original_data!$D$34*77*1000)*100</f>
        <v>0</v>
      </c>
      <c r="D34" s="5">
        <f>Original_data!B34*0.000001/150000*1000000</f>
        <v>0</v>
      </c>
      <c r="E34" s="5">
        <f>Original_data!C34*0.000001/150000*1000000</f>
        <v>0</v>
      </c>
      <c r="F34" s="4"/>
      <c r="G34" s="4"/>
      <c r="H34" s="4"/>
      <c r="I34" s="4"/>
      <c r="J34">
        <f>Original_data!D34</f>
        <v>10</v>
      </c>
      <c r="K34">
        <v>0</v>
      </c>
      <c r="L34" t="str">
        <f>Original_data!E34</f>
        <v>10_mgkg</v>
      </c>
      <c r="M34" t="str">
        <f>Original_data!F34</f>
        <v>Atezolizumab_Herbst_10mgkg</v>
      </c>
    </row>
    <row r="35" spans="1:13" x14ac:dyDescent="0.2">
      <c r="A35" s="2">
        <f>Original_data!A35</f>
        <v>12</v>
      </c>
      <c r="B35" s="4">
        <f>Original_data!B35/(Original_data!$D$34*77*1000)*100</f>
        <v>3.6027272727272727E-2</v>
      </c>
      <c r="C35" s="4">
        <f>Original_data!C35/(Original_data!$D$34*77*1000)*100</f>
        <v>3.1584415584415574E-3</v>
      </c>
      <c r="D35" s="5">
        <f>Original_data!B35*0.000001/150000*1000000</f>
        <v>1.8494E-3</v>
      </c>
      <c r="E35" s="5">
        <f>Original_data!C35*0.000001/150000*1000000</f>
        <v>1.6213333333333328E-4</v>
      </c>
      <c r="F35" s="4"/>
      <c r="G35" s="4"/>
      <c r="H35" s="4"/>
      <c r="I35" s="4"/>
      <c r="J35">
        <f>Original_data!D35</f>
        <v>0</v>
      </c>
      <c r="K35">
        <v>0</v>
      </c>
      <c r="L35" t="str">
        <f>Original_data!E35</f>
        <v>10_mgkg</v>
      </c>
      <c r="M35" t="str">
        <f>Original_data!F35</f>
        <v>Atezolizumab_Herbst_10mgkg</v>
      </c>
    </row>
    <row r="36" spans="1:13" x14ac:dyDescent="0.2">
      <c r="A36" s="2">
        <f>Original_data!A36</f>
        <v>17.759999999999998</v>
      </c>
      <c r="B36" s="4">
        <f>Original_data!B36/(Original_data!$D$34*77*1000)*100</f>
        <v>3.0453246753246753E-2</v>
      </c>
      <c r="C36" s="4">
        <f>Original_data!C36/(Original_data!$D$34*77*1000)*100</f>
        <v>7.1259740259740269E-3</v>
      </c>
      <c r="D36" s="5">
        <f>Original_data!B36*0.000001/150000*1000000</f>
        <v>1.5632666666666665E-3</v>
      </c>
      <c r="E36" s="5">
        <f>Original_data!C36*0.000001/150000*1000000</f>
        <v>3.658E-4</v>
      </c>
      <c r="F36" s="4"/>
      <c r="G36" s="4"/>
      <c r="H36" s="4"/>
      <c r="I36" s="4"/>
      <c r="J36">
        <f>Original_data!D36</f>
        <v>0</v>
      </c>
      <c r="K36">
        <v>0</v>
      </c>
      <c r="L36" t="str">
        <f>Original_data!E36</f>
        <v>10_mgkg</v>
      </c>
      <c r="M36" t="str">
        <f>Original_data!F36</f>
        <v>Atezolizumab_Herbst_10mgkg</v>
      </c>
    </row>
    <row r="37" spans="1:13" x14ac:dyDescent="0.2">
      <c r="A37" s="2">
        <f>Original_data!A37</f>
        <v>36</v>
      </c>
      <c r="B37" s="4">
        <f>Original_data!B37/(Original_data!$D$34*77*1000)*100</f>
        <v>2.8010389610389614E-2</v>
      </c>
      <c r="C37" s="4">
        <f>Original_data!C37/(Original_data!$D$34*77*1000)*100</f>
        <v>3.7675324675324664E-3</v>
      </c>
      <c r="D37" s="5">
        <f>Original_data!B37*0.000001/150000*1000000</f>
        <v>1.4378666666666666E-3</v>
      </c>
      <c r="E37" s="5">
        <f>Original_data!C37*0.000001/150000*1000000</f>
        <v>1.9339999999999993E-4</v>
      </c>
      <c r="F37" s="4"/>
      <c r="G37" s="4"/>
      <c r="H37" s="4"/>
      <c r="I37" s="4"/>
      <c r="J37">
        <f>Original_data!D37</f>
        <v>0</v>
      </c>
      <c r="K37">
        <v>0</v>
      </c>
      <c r="L37" t="str">
        <f>Original_data!E37</f>
        <v>10_mgkg</v>
      </c>
      <c r="M37" t="str">
        <f>Original_data!F37</f>
        <v>Atezolizumab_Herbst_10mgkg</v>
      </c>
    </row>
    <row r="38" spans="1:13" x14ac:dyDescent="0.2">
      <c r="A38" s="2">
        <f>Original_data!A38</f>
        <v>82.08</v>
      </c>
      <c r="B38" s="4">
        <f>Original_data!B38/(Original_data!$D$34*77*1000)*100</f>
        <v>1.9620779220779223E-2</v>
      </c>
      <c r="C38" s="4">
        <f>Original_data!C38/(Original_data!$D$34*77*1000)*100</f>
        <v>2.6376623376623345E-3</v>
      </c>
      <c r="D38" s="5">
        <f>Original_data!B38*0.000001/150000*1000000</f>
        <v>1.0072E-3</v>
      </c>
      <c r="E38" s="5">
        <f>Original_data!C38*0.000001/150000*1000000</f>
        <v>1.3539999999999982E-4</v>
      </c>
      <c r="F38" s="4"/>
      <c r="G38" s="4"/>
      <c r="H38" s="4"/>
      <c r="I38" s="4"/>
      <c r="J38">
        <f>Original_data!D38</f>
        <v>0</v>
      </c>
      <c r="K38">
        <v>0</v>
      </c>
      <c r="L38" t="str">
        <f>Original_data!E38</f>
        <v>10_mgkg</v>
      </c>
      <c r="M38" t="str">
        <f>Original_data!F38</f>
        <v>Atezolizumab_Herbst_10mgkg</v>
      </c>
    </row>
    <row r="39" spans="1:13" x14ac:dyDescent="0.2">
      <c r="A39" s="2">
        <f>Original_data!A39</f>
        <v>176.39999999999998</v>
      </c>
      <c r="B39" s="4">
        <f>Original_data!B39/(Original_data!$D$34*77*1000)*100</f>
        <v>1.4354545454545455E-2</v>
      </c>
      <c r="C39" s="4">
        <f>Original_data!C39/(Original_data!$D$34*77*1000)*100</f>
        <v>3.7376623376623383E-3</v>
      </c>
      <c r="D39" s="5">
        <f>Original_data!B39*0.000001/150000*1000000</f>
        <v>7.3686666666666662E-4</v>
      </c>
      <c r="E39" s="5">
        <f>Original_data!C39*0.000001/150000*1000000</f>
        <v>1.9186666666666665E-4</v>
      </c>
      <c r="F39" s="4"/>
      <c r="G39" s="4"/>
      <c r="H39" s="4"/>
      <c r="I39" s="4"/>
      <c r="J39">
        <f>Original_data!D39</f>
        <v>0</v>
      </c>
      <c r="K39">
        <v>0</v>
      </c>
      <c r="L39" t="str">
        <f>Original_data!E39</f>
        <v>10_mgkg</v>
      </c>
      <c r="M39" t="str">
        <f>Original_data!F39</f>
        <v>Atezolizumab_Herbst_10mgkg</v>
      </c>
    </row>
    <row r="40" spans="1:13" x14ac:dyDescent="0.2">
      <c r="A40" s="2">
        <f>Original_data!A40</f>
        <v>341.52</v>
      </c>
      <c r="B40" s="4">
        <f>Original_data!B40/(Original_data!$D$34*77*1000)*100</f>
        <v>9.5467532467532461E-3</v>
      </c>
      <c r="C40" s="4">
        <f>Original_data!C40/(Original_data!$D$34*77*1000)*100</f>
        <v>1.4311688311688306E-3</v>
      </c>
      <c r="D40" s="5">
        <f>Original_data!B40*0.000001/150000*1000000</f>
        <v>4.900666666666668E-4</v>
      </c>
      <c r="E40" s="5">
        <f>Original_data!C40*0.000001/150000*1000000</f>
        <v>7.3466666666666632E-5</v>
      </c>
      <c r="F40" s="4"/>
      <c r="G40" s="4"/>
      <c r="H40" s="4"/>
      <c r="I40" s="4"/>
      <c r="J40">
        <f>Original_data!D40</f>
        <v>0</v>
      </c>
      <c r="K40">
        <v>0</v>
      </c>
      <c r="L40" t="str">
        <f>Original_data!E40</f>
        <v>10_mgkg</v>
      </c>
      <c r="M40" t="str">
        <f>Original_data!F40</f>
        <v>Atezolizumab_Herbst_10mgkg</v>
      </c>
    </row>
    <row r="41" spans="1:13" x14ac:dyDescent="0.2">
      <c r="A41" s="2">
        <f>Original_data!A41</f>
        <v>506.64</v>
      </c>
      <c r="B41" s="4">
        <f>Original_data!B41/(Original_data!$D$34*77*1000)*100</f>
        <v>7.3999999999999995E-3</v>
      </c>
      <c r="C41" s="4">
        <f>Original_data!C41/(Original_data!$D$34*77*1000)*100</f>
        <v>2.9610389610389616E-3</v>
      </c>
      <c r="D41" s="5">
        <f>Original_data!B41*0.000001/150000*1000000</f>
        <v>3.7986666666666661E-4</v>
      </c>
      <c r="E41" s="5">
        <f>Original_data!C41*0.000001/150000*1000000</f>
        <v>1.5200000000000001E-4</v>
      </c>
      <c r="F41" s="4"/>
      <c r="G41" s="4"/>
      <c r="H41" s="4"/>
      <c r="I41" s="4"/>
      <c r="J41">
        <f>Original_data!D41</f>
        <v>0</v>
      </c>
      <c r="K41">
        <v>0</v>
      </c>
      <c r="L41" t="str">
        <f>Original_data!E41</f>
        <v>10_mgkg</v>
      </c>
      <c r="M41" t="str">
        <f>Original_data!F41</f>
        <v>Atezolizumab_Herbst_10mgkg</v>
      </c>
    </row>
    <row r="42" spans="1:13" x14ac:dyDescent="0.2">
      <c r="A42" s="2">
        <f>Original_data!A42</f>
        <v>0</v>
      </c>
      <c r="B42" s="4">
        <f>Original_data!B42/(Original_data!$D$42*77*1000)*100</f>
        <v>0</v>
      </c>
      <c r="C42" s="4">
        <f>Original_data!C42/(Original_data!$D$42*77*1000)*100</f>
        <v>0</v>
      </c>
      <c r="D42" s="5">
        <f>Original_data!B42*0.000001/150000*1000000</f>
        <v>0</v>
      </c>
      <c r="E42" s="5">
        <f>Original_data!C42*0.000001/150000*1000000</f>
        <v>0</v>
      </c>
      <c r="F42" s="4"/>
      <c r="G42" s="4"/>
      <c r="H42" s="4"/>
      <c r="I42" s="4"/>
      <c r="J42">
        <f>Original_data!D42</f>
        <v>15</v>
      </c>
      <c r="K42">
        <v>0</v>
      </c>
      <c r="L42" t="str">
        <f>Original_data!E42</f>
        <v>15_mgkg</v>
      </c>
      <c r="M42" t="str">
        <f>Original_data!F42</f>
        <v>Atezolizumab_Herbst_15mgkg</v>
      </c>
    </row>
    <row r="43" spans="1:13" x14ac:dyDescent="0.2">
      <c r="A43" s="2">
        <f>Original_data!A43</f>
        <v>12.24</v>
      </c>
      <c r="B43" s="4">
        <f>Original_data!B43/(Original_data!$D$42*77*1000)*100</f>
        <v>3.0910822510822507E-2</v>
      </c>
      <c r="C43" s="4">
        <f>Original_data!C43/(Original_data!$D$42*77*1000)*100</f>
        <v>8.8311688311688286E-3</v>
      </c>
      <c r="D43" s="5">
        <f>Original_data!B43*0.000001/150000*1000000</f>
        <v>2.3801333333333331E-3</v>
      </c>
      <c r="E43" s="5">
        <f>Original_data!C43*0.000001/150000*1000000</f>
        <v>6.7999999999999983E-4</v>
      </c>
      <c r="F43" s="4"/>
      <c r="G43" s="4"/>
      <c r="H43" s="4"/>
      <c r="I43" s="4"/>
      <c r="J43">
        <f>Original_data!D43</f>
        <v>0</v>
      </c>
      <c r="K43">
        <v>0</v>
      </c>
      <c r="L43" t="str">
        <f>Original_data!E43</f>
        <v>15_mgkg</v>
      </c>
      <c r="M43" t="str">
        <f>Original_data!F43</f>
        <v>Atezolizumab_Herbst_15mgkg</v>
      </c>
    </row>
    <row r="44" spans="1:13" x14ac:dyDescent="0.2">
      <c r="A44" s="2">
        <f>Original_data!A44</f>
        <v>17.759999999999998</v>
      </c>
      <c r="B44" s="4">
        <f>Original_data!B44/(Original_data!$D$42*77*1000)*100</f>
        <v>2.7830303030303032E-2</v>
      </c>
      <c r="C44" s="4">
        <f>Original_data!C44/(Original_data!$D$42*77*1000)*100</f>
        <v>7.528138528138527E-3</v>
      </c>
      <c r="D44" s="5">
        <f>Original_data!B44*0.000001/150000*1000000</f>
        <v>2.1429333333333332E-3</v>
      </c>
      <c r="E44" s="5">
        <f>Original_data!C44*0.000001/150000*1000000</f>
        <v>5.7966666666666648E-4</v>
      </c>
      <c r="F44" s="4"/>
      <c r="G44" s="4"/>
      <c r="H44" s="4"/>
      <c r="I44" s="4"/>
      <c r="J44">
        <f>Original_data!D44</f>
        <v>0</v>
      </c>
      <c r="K44">
        <v>0</v>
      </c>
      <c r="L44" t="str">
        <f>Original_data!E44</f>
        <v>15_mgkg</v>
      </c>
      <c r="M44" t="str">
        <f>Original_data!F44</f>
        <v>Atezolizumab_Herbst_15mgkg</v>
      </c>
    </row>
    <row r="45" spans="1:13" x14ac:dyDescent="0.2">
      <c r="A45" s="2">
        <f>Original_data!A45</f>
        <v>35.519999999999996</v>
      </c>
      <c r="B45" s="4">
        <f>Original_data!B45/(Original_data!$D$42*77*1000)*100</f>
        <v>2.4034632034632037E-2</v>
      </c>
      <c r="C45" s="4">
        <f>Original_data!C45/(Original_data!$D$42*77*1000)*100</f>
        <v>4.9636363636363645E-3</v>
      </c>
      <c r="D45" s="5">
        <f>Original_data!B45*0.000001/150000*1000000</f>
        <v>1.8506666666666669E-3</v>
      </c>
      <c r="E45" s="5">
        <f>Original_data!C45*0.000001/150000*1000000</f>
        <v>3.8220000000000002E-4</v>
      </c>
      <c r="F45" s="4"/>
      <c r="G45" s="4"/>
      <c r="H45" s="4"/>
      <c r="I45" s="4"/>
      <c r="J45">
        <f>Original_data!D45</f>
        <v>0</v>
      </c>
      <c r="K45">
        <v>0</v>
      </c>
      <c r="L45" t="str">
        <f>Original_data!E45</f>
        <v>15_mgkg</v>
      </c>
      <c r="M45" t="str">
        <f>Original_data!F45</f>
        <v>Atezolizumab_Herbst_15mgkg</v>
      </c>
    </row>
    <row r="46" spans="1:13" x14ac:dyDescent="0.2">
      <c r="A46" s="2">
        <f>Original_data!A46</f>
        <v>82.08</v>
      </c>
      <c r="B46" s="4">
        <f>Original_data!B46/(Original_data!$D$42*77*1000)*100</f>
        <v>1.7193073593073593E-2</v>
      </c>
      <c r="C46" s="4">
        <f>Original_data!C46/(Original_data!$D$42*77*1000)*100</f>
        <v>4.9125541125541131E-3</v>
      </c>
      <c r="D46" s="5">
        <f>Original_data!B46*0.000001/150000*1000000</f>
        <v>1.3238666666666669E-3</v>
      </c>
      <c r="E46" s="5">
        <f>Original_data!C46*0.000001/150000*1000000</f>
        <v>3.7826666666666674E-4</v>
      </c>
      <c r="F46" s="4"/>
      <c r="G46" s="4"/>
      <c r="H46" s="4"/>
      <c r="I46" s="4"/>
      <c r="J46">
        <f>Original_data!D46</f>
        <v>0</v>
      </c>
      <c r="K46">
        <v>0</v>
      </c>
      <c r="L46" t="str">
        <f>Original_data!E46</f>
        <v>15_mgkg</v>
      </c>
      <c r="M46" t="str">
        <f>Original_data!F46</f>
        <v>Atezolizumab_Herbst_15mgkg</v>
      </c>
    </row>
    <row r="47" spans="1:13" x14ac:dyDescent="0.2">
      <c r="A47" s="2">
        <f>Original_data!A47</f>
        <v>176.39999999999998</v>
      </c>
      <c r="B47" s="4">
        <f>Original_data!B47/(Original_data!$D$42*77*1000)*100</f>
        <v>1.1809523809523811E-2</v>
      </c>
      <c r="C47" s="4">
        <f>Original_data!C47/(Original_data!$D$42*77*1000)*100</f>
        <v>3.3740259740259741E-3</v>
      </c>
      <c r="D47" s="5">
        <f>Original_data!B47*0.000001/150000*1000000</f>
        <v>9.0933333333333339E-4</v>
      </c>
      <c r="E47" s="5">
        <f>Original_data!C47*0.000001/150000*1000000</f>
        <v>2.5979999999999997E-4</v>
      </c>
      <c r="F47" s="4"/>
      <c r="G47" s="4"/>
      <c r="H47" s="4"/>
      <c r="I47" s="4"/>
      <c r="J47">
        <f>Original_data!D47</f>
        <v>0</v>
      </c>
      <c r="K47">
        <v>0</v>
      </c>
      <c r="L47" t="str">
        <f>Original_data!E47</f>
        <v>15_mgkg</v>
      </c>
      <c r="M47" t="str">
        <f>Original_data!F47</f>
        <v>Atezolizumab_Herbst_15mgkg</v>
      </c>
    </row>
    <row r="48" spans="1:13" x14ac:dyDescent="0.2">
      <c r="A48" s="2">
        <f>Original_data!A48</f>
        <v>341.52</v>
      </c>
      <c r="B48" s="4">
        <f>Original_data!B48/(Original_data!$D$42*77*1000)*100</f>
        <v>8.3030303030303034E-3</v>
      </c>
      <c r="C48" s="4">
        <f>Original_data!C48/(Original_data!$D$42*77*1000)*100</f>
        <v>2.3722943722943729E-3</v>
      </c>
      <c r="D48" s="5">
        <f>Original_data!B48*0.000001/150000*1000000</f>
        <v>6.3933333333333333E-4</v>
      </c>
      <c r="E48" s="5">
        <f>Original_data!C48*0.000001/150000*1000000</f>
        <v>1.826666666666667E-4</v>
      </c>
      <c r="F48" s="4"/>
      <c r="G48" s="4"/>
      <c r="H48" s="4"/>
      <c r="I48" s="4"/>
      <c r="J48">
        <f>Original_data!D48</f>
        <v>0</v>
      </c>
      <c r="K48">
        <v>0</v>
      </c>
      <c r="L48" t="str">
        <f>Original_data!E48</f>
        <v>15_mgkg</v>
      </c>
      <c r="M48" t="str">
        <f>Original_data!F48</f>
        <v>Atezolizumab_Herbst_15mgkg</v>
      </c>
    </row>
    <row r="49" spans="1:13" x14ac:dyDescent="0.2">
      <c r="A49" s="2">
        <f>Original_data!A49</f>
        <v>506.64</v>
      </c>
      <c r="B49" s="4">
        <f>Original_data!B49/(Original_data!$D$42*77*1000)*100</f>
        <v>6.3497835497835498E-3</v>
      </c>
      <c r="C49" s="4">
        <f>Original_data!C49/(Original_data!$D$42*77*1000)*100</f>
        <v>2.5160173160173162E-3</v>
      </c>
      <c r="D49" s="5">
        <f>Original_data!B49*0.000001/150000*1000000</f>
        <v>4.8893333333333326E-4</v>
      </c>
      <c r="E49" s="5">
        <f>Original_data!C49*0.000001/150000*1000000</f>
        <v>1.9373333333333334E-4</v>
      </c>
      <c r="F49" s="4"/>
      <c r="G49" s="4"/>
      <c r="H49" s="4"/>
      <c r="I49" s="4"/>
      <c r="J49">
        <f>Original_data!D49</f>
        <v>0</v>
      </c>
      <c r="K49">
        <v>0</v>
      </c>
      <c r="L49" t="str">
        <f>Original_data!E49</f>
        <v>15_mgkg</v>
      </c>
      <c r="M49" t="str">
        <f>Original_data!F49</f>
        <v>Atezolizumab_Herbst_15mgkg</v>
      </c>
    </row>
    <row r="50" spans="1:13" x14ac:dyDescent="0.2">
      <c r="A50" s="2">
        <f>Original_data!A50</f>
        <v>0</v>
      </c>
      <c r="B50" s="4">
        <f>Original_data!B50/(Original_data!$D$50*77*1000)*100</f>
        <v>0</v>
      </c>
      <c r="C50" s="4">
        <f>Original_data!C50/(Original_data!$D$50*77*1000)*100</f>
        <v>0</v>
      </c>
      <c r="D50" s="5">
        <f>Original_data!B50*0.000001/150000*1000000</f>
        <v>0</v>
      </c>
      <c r="E50" s="5">
        <f>Original_data!C50*0.000001/150000*1000000</f>
        <v>0</v>
      </c>
      <c r="F50" s="4"/>
      <c r="G50" s="4"/>
      <c r="H50" s="4"/>
      <c r="I50" s="4"/>
      <c r="J50">
        <f>Original_data!D50</f>
        <v>20</v>
      </c>
      <c r="K50">
        <v>0</v>
      </c>
      <c r="L50" t="str">
        <f>Original_data!E50</f>
        <v>20_mgkg</v>
      </c>
      <c r="M50" t="str">
        <f>Original_data!F50</f>
        <v>Atezolizumab_Herbst_20mgkg</v>
      </c>
    </row>
    <row r="51" spans="1:13" x14ac:dyDescent="0.2">
      <c r="A51" s="2">
        <f>Original_data!A51</f>
        <v>12.24</v>
      </c>
      <c r="B51" s="4">
        <f>Original_data!B51/(Original_data!$D$50*77*1000)*100</f>
        <v>3.3147402597402599E-2</v>
      </c>
      <c r="C51" s="4">
        <f>Original_data!C51/(Original_data!$D$50*77*1000)*100</f>
        <v>6.0714285714285714E-3</v>
      </c>
      <c r="D51" s="5">
        <f>Original_data!B51*0.000001/150000*1000000</f>
        <v>3.4031333333333328E-3</v>
      </c>
      <c r="E51" s="5">
        <f>Original_data!C51*0.000001/150000*1000000</f>
        <v>6.2333333333333338E-4</v>
      </c>
      <c r="F51" s="4"/>
      <c r="G51" s="4"/>
      <c r="H51" s="4"/>
      <c r="I51" s="4"/>
      <c r="J51">
        <f>Original_data!D51</f>
        <v>0</v>
      </c>
      <c r="K51">
        <v>0</v>
      </c>
      <c r="L51" t="str">
        <f>Original_data!E51</f>
        <v>20_mgkg</v>
      </c>
      <c r="M51" t="str">
        <f>Original_data!F51</f>
        <v>Atezolizumab_Herbst_20mgkg</v>
      </c>
    </row>
    <row r="52" spans="1:13" x14ac:dyDescent="0.2">
      <c r="A52" s="2">
        <f>Original_data!A52</f>
        <v>17.759999999999998</v>
      </c>
      <c r="B52" s="4">
        <f>Original_data!B52/(Original_data!$D$50*77*1000)*100</f>
        <v>2.984155844155844E-2</v>
      </c>
      <c r="C52" s="4">
        <f>Original_data!C52/(Original_data!$D$50*77*1000)*100</f>
        <v>4.0129870129870134E-3</v>
      </c>
      <c r="D52" s="5">
        <f>Original_data!B52*0.000001/150000*1000000</f>
        <v>3.0637333333333331E-3</v>
      </c>
      <c r="E52" s="5">
        <f>Original_data!C52*0.000001/150000*1000000</f>
        <v>4.1200000000000009E-4</v>
      </c>
      <c r="F52" s="4"/>
      <c r="G52" s="4"/>
      <c r="H52" s="4"/>
      <c r="I52" s="4"/>
      <c r="J52">
        <f>Original_data!D52</f>
        <v>0</v>
      </c>
      <c r="K52">
        <v>0</v>
      </c>
      <c r="L52" t="str">
        <f>Original_data!E52</f>
        <v>20_mgkg</v>
      </c>
      <c r="M52" t="str">
        <f>Original_data!F52</f>
        <v>Atezolizumab_Herbst_20mgkg</v>
      </c>
    </row>
    <row r="53" spans="1:13" x14ac:dyDescent="0.2">
      <c r="A53" s="2">
        <f>Original_data!A53</f>
        <v>35.519999999999996</v>
      </c>
      <c r="B53" s="4">
        <f>Original_data!B53/(Original_data!$D$50*77*1000)*100</f>
        <v>2.471038961038961E-2</v>
      </c>
      <c r="C53" s="4">
        <f>Original_data!C53/(Original_data!$D$50*77*1000)*100</f>
        <v>3.9181818181818163E-3</v>
      </c>
      <c r="D53" s="5">
        <f>Original_data!B53*0.000001/150000*1000000</f>
        <v>2.5369333333333335E-3</v>
      </c>
      <c r="E53" s="5">
        <f>Original_data!C53*0.000001/150000*1000000</f>
        <v>4.0226666666666651E-4</v>
      </c>
      <c r="F53" s="4"/>
      <c r="G53" s="4"/>
      <c r="H53" s="4"/>
      <c r="I53" s="4"/>
      <c r="J53">
        <f>Original_data!D53</f>
        <v>0</v>
      </c>
      <c r="K53">
        <v>0</v>
      </c>
      <c r="L53" t="str">
        <f>Original_data!E53</f>
        <v>20_mgkg</v>
      </c>
      <c r="M53" t="str">
        <f>Original_data!F53</f>
        <v>Atezolizumab_Herbst_20mgkg</v>
      </c>
    </row>
    <row r="54" spans="1:13" x14ac:dyDescent="0.2">
      <c r="A54" s="2">
        <f>Original_data!A54</f>
        <v>82.08</v>
      </c>
      <c r="B54" s="4">
        <f>Original_data!B54/(Original_data!$D$50*77*1000)*100</f>
        <v>1.7309090909090909E-2</v>
      </c>
      <c r="C54" s="4">
        <f>Original_data!C54/(Original_data!$D$50*77*1000)*100</f>
        <v>2.7448051948051936E-3</v>
      </c>
      <c r="D54" s="5">
        <f>Original_data!B54*0.000001/150000*1000000</f>
        <v>1.7770666666666666E-3</v>
      </c>
      <c r="E54" s="5">
        <f>Original_data!C54*0.000001/150000*1000000</f>
        <v>2.8179999999999986E-4</v>
      </c>
      <c r="F54" s="4"/>
      <c r="G54" s="4"/>
      <c r="H54" s="4"/>
      <c r="I54" s="4"/>
      <c r="J54">
        <f>Original_data!D54</f>
        <v>0</v>
      </c>
      <c r="K54">
        <v>0</v>
      </c>
      <c r="L54" t="str">
        <f>Original_data!E54</f>
        <v>20_mgkg</v>
      </c>
      <c r="M54" t="str">
        <f>Original_data!F54</f>
        <v>Atezolizumab_Herbst_20mgkg</v>
      </c>
    </row>
    <row r="55" spans="1:13" x14ac:dyDescent="0.2">
      <c r="A55" s="2">
        <f>Original_data!A55</f>
        <v>176.39999999999998</v>
      </c>
      <c r="B55" s="4">
        <f>Original_data!B55/(Original_data!$D$50*77*1000)*100</f>
        <v>1.2663636363636365E-2</v>
      </c>
      <c r="C55" s="4">
        <f>Original_data!C55/(Original_data!$D$50*77*1000)*100</f>
        <v>2.008441558441557E-3</v>
      </c>
      <c r="D55" s="5">
        <f>Original_data!B55*0.000001/150000*1000000</f>
        <v>1.3001333333333333E-3</v>
      </c>
      <c r="E55" s="5">
        <f>Original_data!C55*0.000001/150000*1000000</f>
        <v>2.0619999999999984E-4</v>
      </c>
      <c r="F55" s="4"/>
      <c r="G55" s="4"/>
      <c r="H55" s="4"/>
      <c r="I55" s="4"/>
      <c r="J55">
        <f>Original_data!D55</f>
        <v>0</v>
      </c>
      <c r="K55">
        <v>0</v>
      </c>
      <c r="L55" t="str">
        <f>Original_data!E55</f>
        <v>20_mgkg</v>
      </c>
      <c r="M55" t="str">
        <f>Original_data!F55</f>
        <v>Atezolizumab_Herbst_20mgkg</v>
      </c>
    </row>
    <row r="56" spans="1:13" x14ac:dyDescent="0.2">
      <c r="A56" s="2">
        <f>Original_data!A56</f>
        <v>341.52</v>
      </c>
      <c r="B56" s="4">
        <f>Original_data!B56/(Original_data!$D$50*77*1000)*100</f>
        <v>9.285714285714286E-3</v>
      </c>
      <c r="C56" s="4">
        <f>Original_data!C56/(Original_data!$D$50*77*1000)*100</f>
        <v>1.7012987012987007E-3</v>
      </c>
      <c r="D56" s="5">
        <f>Original_data!B56*0.000001/150000*1000000</f>
        <v>9.5333333333333338E-4</v>
      </c>
      <c r="E56" s="5">
        <f>Original_data!C56*0.000001/150000*1000000</f>
        <v>1.7466666666666658E-4</v>
      </c>
      <c r="F56" s="4"/>
      <c r="G56" s="4"/>
      <c r="H56" s="4"/>
      <c r="I56" s="4"/>
      <c r="J56">
        <f>Original_data!D56</f>
        <v>0</v>
      </c>
      <c r="K56">
        <v>0</v>
      </c>
      <c r="L56" t="str">
        <f>Original_data!E56</f>
        <v>20_mgkg</v>
      </c>
      <c r="M56" t="str">
        <f>Original_data!F56</f>
        <v>Atezolizumab_Herbst_20mgkg</v>
      </c>
    </row>
    <row r="57" spans="1:13" x14ac:dyDescent="0.2">
      <c r="A57" s="2">
        <f>Original_data!A57</f>
        <v>506.64</v>
      </c>
      <c r="B57" s="4">
        <f>Original_data!B57/(Original_data!$D$50*77*1000)*100</f>
        <v>6.5285714285714287E-3</v>
      </c>
      <c r="C57" s="4">
        <f>Original_data!C57/(Original_data!$D$50*77*1000)*100</f>
        <v>1.8740259740259741E-3</v>
      </c>
      <c r="D57" s="5">
        <f>Original_data!B57*0.000001/150000*1000000</f>
        <v>6.7026666666666662E-4</v>
      </c>
      <c r="E57" s="5">
        <f>Original_data!C57*0.000001/150000*1000000</f>
        <v>1.9239999999999999E-4</v>
      </c>
      <c r="F57" s="4"/>
      <c r="G57" s="4"/>
      <c r="H57" s="4"/>
      <c r="I57" s="4"/>
      <c r="J57">
        <f>Original_data!D57</f>
        <v>0</v>
      </c>
      <c r="K57">
        <v>0</v>
      </c>
      <c r="L57" t="str">
        <f>Original_data!E57</f>
        <v>20_mgkg</v>
      </c>
      <c r="M57" t="str">
        <f>Original_data!F57</f>
        <v>Atezolizumab_Herbst_20mgkg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332B-3DD4-D04D-8C7F-1B22D571A6CB}">
  <dimension ref="A1:F57"/>
  <sheetViews>
    <sheetView workbookViewId="0">
      <selection activeCell="D34" sqref="D34"/>
    </sheetView>
  </sheetViews>
  <sheetFormatPr baseColWidth="10" defaultRowHeight="16" x14ac:dyDescent="0.2"/>
  <cols>
    <col min="1" max="1" width="10.83203125" style="2"/>
    <col min="2" max="2" width="19.83203125" bestFit="1" customWidth="1"/>
    <col min="4" max="4" width="12.83203125" bestFit="1" customWidth="1"/>
  </cols>
  <sheetData>
    <row r="1" spans="1:6" x14ac:dyDescent="0.2">
      <c r="A1" s="3" t="s">
        <v>0</v>
      </c>
      <c r="B1" s="1" t="s">
        <v>6</v>
      </c>
      <c r="C1" s="1" t="s">
        <v>7</v>
      </c>
      <c r="D1" s="1" t="s">
        <v>2</v>
      </c>
      <c r="E1" s="1" t="s">
        <v>3</v>
      </c>
      <c r="F1" s="1" t="s">
        <v>4</v>
      </c>
    </row>
    <row r="2" spans="1:6" x14ac:dyDescent="0.2">
      <c r="A2" s="3">
        <v>0</v>
      </c>
      <c r="B2" s="1">
        <v>0</v>
      </c>
      <c r="C2" s="1">
        <v>0</v>
      </c>
      <c r="D2" s="1">
        <v>0.03</v>
      </c>
      <c r="E2" s="1" t="s">
        <v>8</v>
      </c>
      <c r="F2" s="1" t="s">
        <v>9</v>
      </c>
    </row>
    <row r="3" spans="1:6" x14ac:dyDescent="0.2">
      <c r="A3" s="2">
        <v>12</v>
      </c>
      <c r="B3">
        <v>0.36</v>
      </c>
      <c r="D3">
        <v>0</v>
      </c>
      <c r="E3" s="1" t="s">
        <v>8</v>
      </c>
      <c r="F3" s="1" t="s">
        <v>9</v>
      </c>
    </row>
    <row r="4" spans="1:6" x14ac:dyDescent="0.2">
      <c r="A4" s="2">
        <v>18</v>
      </c>
      <c r="B4">
        <v>0.27</v>
      </c>
      <c r="D4">
        <v>0</v>
      </c>
      <c r="E4" s="1" t="s">
        <v>8</v>
      </c>
      <c r="F4" s="1" t="s">
        <v>9</v>
      </c>
    </row>
    <row r="5" spans="1:6" x14ac:dyDescent="0.2">
      <c r="A5" s="2">
        <v>36</v>
      </c>
      <c r="B5">
        <v>0.1</v>
      </c>
      <c r="D5">
        <v>0</v>
      </c>
      <c r="E5" s="1" t="s">
        <v>8</v>
      </c>
      <c r="F5" s="1" t="s">
        <v>9</v>
      </c>
    </row>
    <row r="6" spans="1:6" x14ac:dyDescent="0.2">
      <c r="A6" s="2">
        <v>0</v>
      </c>
      <c r="B6">
        <v>0</v>
      </c>
      <c r="C6">
        <v>0</v>
      </c>
      <c r="D6">
        <v>0.1</v>
      </c>
      <c r="E6" t="s">
        <v>11</v>
      </c>
      <c r="F6" s="1" t="s">
        <v>12</v>
      </c>
    </row>
    <row r="7" spans="1:6" x14ac:dyDescent="0.2">
      <c r="A7" s="2">
        <v>12</v>
      </c>
      <c r="B7">
        <v>0.97</v>
      </c>
      <c r="C7">
        <f>1.03-B7</f>
        <v>6.0000000000000053E-2</v>
      </c>
      <c r="D7">
        <v>0</v>
      </c>
      <c r="E7" t="s">
        <v>11</v>
      </c>
      <c r="F7" s="1" t="s">
        <v>12</v>
      </c>
    </row>
    <row r="8" spans="1:6" x14ac:dyDescent="0.2">
      <c r="A8" s="2">
        <v>18</v>
      </c>
      <c r="B8">
        <v>0.92</v>
      </c>
      <c r="C8">
        <f>0.99-B8</f>
        <v>6.9999999999999951E-2</v>
      </c>
      <c r="D8">
        <v>0</v>
      </c>
      <c r="E8" t="s">
        <v>11</v>
      </c>
      <c r="F8" s="1" t="s">
        <v>12</v>
      </c>
    </row>
    <row r="9" spans="1:6" x14ac:dyDescent="0.2">
      <c r="A9" s="2">
        <v>36</v>
      </c>
      <c r="B9">
        <v>0.57999999999999996</v>
      </c>
      <c r="C9">
        <f>0.62-B9</f>
        <v>4.0000000000000036E-2</v>
      </c>
      <c r="D9">
        <v>0</v>
      </c>
      <c r="E9" t="s">
        <v>11</v>
      </c>
      <c r="F9" s="1" t="s">
        <v>12</v>
      </c>
    </row>
    <row r="10" spans="1:6" x14ac:dyDescent="0.2">
      <c r="A10" s="2">
        <v>82</v>
      </c>
      <c r="B10">
        <v>0.13</v>
      </c>
      <c r="C10">
        <f>0.14-B10</f>
        <v>1.0000000000000009E-2</v>
      </c>
      <c r="D10">
        <v>0</v>
      </c>
      <c r="E10" t="s">
        <v>11</v>
      </c>
      <c r="F10" s="1" t="s">
        <v>12</v>
      </c>
    </row>
    <row r="11" spans="1:6" x14ac:dyDescent="0.2">
      <c r="A11" s="2">
        <v>0</v>
      </c>
      <c r="B11">
        <v>0</v>
      </c>
      <c r="C11">
        <v>0</v>
      </c>
      <c r="D11">
        <v>0.3</v>
      </c>
      <c r="E11" t="s">
        <v>10</v>
      </c>
      <c r="F11" s="1" t="s">
        <v>13</v>
      </c>
    </row>
    <row r="12" spans="1:6" x14ac:dyDescent="0.2">
      <c r="A12" s="2">
        <v>12</v>
      </c>
      <c r="B12">
        <v>6.57</v>
      </c>
      <c r="C12">
        <f>B12-5.32</f>
        <v>1.25</v>
      </c>
      <c r="D12">
        <v>0</v>
      </c>
      <c r="E12" t="s">
        <v>10</v>
      </c>
      <c r="F12" s="1" t="s">
        <v>13</v>
      </c>
    </row>
    <row r="13" spans="1:6" x14ac:dyDescent="0.2">
      <c r="A13" s="2">
        <f>0.74*24</f>
        <v>17.759999999999998</v>
      </c>
      <c r="B13">
        <v>5.55</v>
      </c>
      <c r="C13">
        <f>B13-4.89</f>
        <v>0.66000000000000014</v>
      </c>
      <c r="D13">
        <v>0</v>
      </c>
      <c r="E13" t="s">
        <v>10</v>
      </c>
      <c r="F13" s="1" t="s">
        <v>13</v>
      </c>
    </row>
    <row r="14" spans="1:6" x14ac:dyDescent="0.2">
      <c r="A14" s="2">
        <f>1.5*24</f>
        <v>36</v>
      </c>
      <c r="B14">
        <v>4.5</v>
      </c>
      <c r="C14">
        <f>B14-3.43</f>
        <v>1.0699999999999998</v>
      </c>
      <c r="D14">
        <v>0</v>
      </c>
      <c r="E14" t="s">
        <v>10</v>
      </c>
      <c r="F14" s="1" t="s">
        <v>13</v>
      </c>
    </row>
    <row r="15" spans="1:6" x14ac:dyDescent="0.2">
      <c r="A15" s="2">
        <v>82</v>
      </c>
      <c r="B15">
        <v>2.9</v>
      </c>
      <c r="C15">
        <f>B15-2.56</f>
        <v>0.33999999999999986</v>
      </c>
      <c r="D15">
        <v>0</v>
      </c>
      <c r="E15" t="s">
        <v>10</v>
      </c>
      <c r="F15" s="1" t="s">
        <v>13</v>
      </c>
    </row>
    <row r="16" spans="1:6" x14ac:dyDescent="0.2">
      <c r="A16" s="2">
        <v>176</v>
      </c>
      <c r="B16">
        <v>1.87</v>
      </c>
      <c r="C16">
        <f>B16-1.72</f>
        <v>0.15000000000000013</v>
      </c>
      <c r="D16">
        <v>0</v>
      </c>
      <c r="E16" t="s">
        <v>10</v>
      </c>
      <c r="F16" s="1" t="s">
        <v>13</v>
      </c>
    </row>
    <row r="17" spans="1:6" x14ac:dyDescent="0.2">
      <c r="A17" s="2">
        <f>14.28*24</f>
        <v>342.71999999999997</v>
      </c>
      <c r="B17">
        <v>0.31</v>
      </c>
      <c r="C17">
        <f>B17-0.27</f>
        <v>3.999999999999998E-2</v>
      </c>
      <c r="D17">
        <v>0</v>
      </c>
      <c r="E17" t="s">
        <v>10</v>
      </c>
      <c r="F17" s="1" t="s">
        <v>13</v>
      </c>
    </row>
    <row r="18" spans="1:6" x14ac:dyDescent="0.2">
      <c r="A18" s="2">
        <v>0</v>
      </c>
      <c r="B18">
        <v>0</v>
      </c>
      <c r="C18">
        <v>0</v>
      </c>
      <c r="D18">
        <v>1</v>
      </c>
      <c r="E18" t="s">
        <v>5</v>
      </c>
      <c r="F18" s="1" t="s">
        <v>14</v>
      </c>
    </row>
    <row r="19" spans="1:6" x14ac:dyDescent="0.2">
      <c r="A19" s="2">
        <v>12</v>
      </c>
      <c r="B19">
        <v>24.2</v>
      </c>
      <c r="C19">
        <f>31.14-B19</f>
        <v>6.9400000000000013</v>
      </c>
      <c r="D19">
        <v>0</v>
      </c>
      <c r="E19" t="s">
        <v>5</v>
      </c>
      <c r="F19" s="1" t="s">
        <v>14</v>
      </c>
    </row>
    <row r="20" spans="1:6" x14ac:dyDescent="0.2">
      <c r="A20" s="2">
        <f>0.74*24</f>
        <v>17.759999999999998</v>
      </c>
      <c r="B20">
        <v>20.02</v>
      </c>
      <c r="C20">
        <f>21.33-B20</f>
        <v>1.3099999999999987</v>
      </c>
      <c r="D20">
        <v>0</v>
      </c>
      <c r="E20" t="s">
        <v>5</v>
      </c>
      <c r="F20" s="1" t="s">
        <v>14</v>
      </c>
    </row>
    <row r="21" spans="1:6" x14ac:dyDescent="0.2">
      <c r="A21" s="2">
        <f>1.48*24</f>
        <v>35.519999999999996</v>
      </c>
      <c r="B21">
        <v>20.04</v>
      </c>
      <c r="C21">
        <f>24.21-B21</f>
        <v>4.1700000000000017</v>
      </c>
      <c r="D21">
        <v>0</v>
      </c>
      <c r="E21" t="s">
        <v>5</v>
      </c>
      <c r="F21" s="1" t="s">
        <v>14</v>
      </c>
    </row>
    <row r="22" spans="1:6" x14ac:dyDescent="0.2">
      <c r="A22" s="2">
        <f>3.42*24</f>
        <v>82.08</v>
      </c>
      <c r="B22">
        <v>15.27</v>
      </c>
      <c r="C22">
        <f>19.65-B22</f>
        <v>4.379999999999999</v>
      </c>
      <c r="D22">
        <v>0</v>
      </c>
      <c r="E22" t="s">
        <v>5</v>
      </c>
      <c r="F22" s="1" t="s">
        <v>14</v>
      </c>
    </row>
    <row r="23" spans="1:6" x14ac:dyDescent="0.2">
      <c r="A23" s="2">
        <f>7.35*24</f>
        <v>176.39999999999998</v>
      </c>
      <c r="B23">
        <v>9.24</v>
      </c>
      <c r="C23">
        <f>11.77-B23</f>
        <v>2.5299999999999994</v>
      </c>
      <c r="D23">
        <v>0</v>
      </c>
      <c r="E23" t="s">
        <v>5</v>
      </c>
      <c r="F23" s="1" t="s">
        <v>14</v>
      </c>
    </row>
    <row r="24" spans="1:6" x14ac:dyDescent="0.2">
      <c r="A24" s="2">
        <f>14.28*24</f>
        <v>342.71999999999997</v>
      </c>
      <c r="B24">
        <v>6.5</v>
      </c>
      <c r="C24">
        <f>6.92-B24</f>
        <v>0.41999999999999993</v>
      </c>
      <c r="D24">
        <v>0</v>
      </c>
      <c r="E24" t="s">
        <v>5</v>
      </c>
      <c r="F24" s="1" t="s">
        <v>14</v>
      </c>
    </row>
    <row r="25" spans="1:6" x14ac:dyDescent="0.2">
      <c r="A25" s="2">
        <f>21.07*24</f>
        <v>505.68</v>
      </c>
      <c r="B25">
        <v>5.64</v>
      </c>
      <c r="C25">
        <f>12.02-B25</f>
        <v>6.38</v>
      </c>
      <c r="D25">
        <v>0</v>
      </c>
      <c r="E25" t="s">
        <v>5</v>
      </c>
      <c r="F25" s="1" t="s">
        <v>14</v>
      </c>
    </row>
    <row r="26" spans="1:6" x14ac:dyDescent="0.2">
      <c r="A26" s="2">
        <v>0</v>
      </c>
      <c r="B26">
        <v>0</v>
      </c>
      <c r="C26">
        <v>0</v>
      </c>
      <c r="D26">
        <v>3</v>
      </c>
      <c r="E26" t="s">
        <v>15</v>
      </c>
      <c r="F26" s="1" t="s">
        <v>16</v>
      </c>
    </row>
    <row r="27" spans="1:6" x14ac:dyDescent="0.2">
      <c r="A27" s="2">
        <v>12</v>
      </c>
      <c r="B27">
        <v>80.22</v>
      </c>
      <c r="C27">
        <f>94.92-B27</f>
        <v>14.700000000000003</v>
      </c>
      <c r="D27">
        <v>0</v>
      </c>
      <c r="E27" t="s">
        <v>15</v>
      </c>
      <c r="F27" s="1" t="s">
        <v>16</v>
      </c>
    </row>
    <row r="28" spans="1:6" x14ac:dyDescent="0.2">
      <c r="A28" s="2">
        <v>18</v>
      </c>
      <c r="B28">
        <v>66.400000000000006</v>
      </c>
      <c r="C28">
        <f>78.56-B28</f>
        <v>12.159999999999997</v>
      </c>
      <c r="D28">
        <v>0</v>
      </c>
      <c r="E28" t="s">
        <v>15</v>
      </c>
      <c r="F28" s="1" t="s">
        <v>16</v>
      </c>
    </row>
    <row r="29" spans="1:6" x14ac:dyDescent="0.2">
      <c r="A29" s="2">
        <f>1.48*24</f>
        <v>35.519999999999996</v>
      </c>
      <c r="B29">
        <v>57.34</v>
      </c>
      <c r="C29">
        <f>65.06-B29</f>
        <v>7.7199999999999989</v>
      </c>
      <c r="D29">
        <v>0</v>
      </c>
      <c r="E29" t="s">
        <v>15</v>
      </c>
      <c r="F29" s="1" t="s">
        <v>16</v>
      </c>
    </row>
    <row r="30" spans="1:6" x14ac:dyDescent="0.2">
      <c r="A30" s="2">
        <f>3.42*24</f>
        <v>82.08</v>
      </c>
      <c r="B30">
        <v>45.57</v>
      </c>
      <c r="C30">
        <f>52.79-B30</f>
        <v>7.2199999999999989</v>
      </c>
      <c r="D30">
        <v>0</v>
      </c>
      <c r="E30" t="s">
        <v>15</v>
      </c>
      <c r="F30" s="1" t="s">
        <v>16</v>
      </c>
    </row>
    <row r="31" spans="1:6" x14ac:dyDescent="0.2">
      <c r="A31" s="2">
        <f>7.35*24</f>
        <v>176.39999999999998</v>
      </c>
      <c r="B31">
        <v>31.3</v>
      </c>
      <c r="C31">
        <f>39.45-B31</f>
        <v>8.1500000000000021</v>
      </c>
      <c r="D31">
        <v>0</v>
      </c>
      <c r="E31" t="s">
        <v>15</v>
      </c>
      <c r="F31" s="1" t="s">
        <v>16</v>
      </c>
    </row>
    <row r="32" spans="1:6" x14ac:dyDescent="0.2">
      <c r="A32" s="2">
        <f>14.28*24</f>
        <v>342.71999999999997</v>
      </c>
      <c r="B32">
        <v>24.97</v>
      </c>
      <c r="C32">
        <f>33.51-B32</f>
        <v>8.5399999999999991</v>
      </c>
      <c r="D32">
        <v>0</v>
      </c>
      <c r="E32" t="s">
        <v>15</v>
      </c>
      <c r="F32" s="1" t="s">
        <v>16</v>
      </c>
    </row>
    <row r="33" spans="1:6" x14ac:dyDescent="0.2">
      <c r="A33" s="2">
        <f>21.07*24</f>
        <v>505.68</v>
      </c>
      <c r="B33">
        <v>13.93</v>
      </c>
      <c r="C33">
        <f>22.59-B33</f>
        <v>8.66</v>
      </c>
      <c r="D33">
        <v>0</v>
      </c>
      <c r="E33" t="s">
        <v>15</v>
      </c>
      <c r="F33" s="1" t="s">
        <v>16</v>
      </c>
    </row>
    <row r="34" spans="1:6" x14ac:dyDescent="0.2">
      <c r="A34" s="2">
        <v>0</v>
      </c>
      <c r="B34">
        <v>0</v>
      </c>
      <c r="C34">
        <v>0</v>
      </c>
      <c r="D34">
        <v>10</v>
      </c>
      <c r="E34" t="s">
        <v>17</v>
      </c>
      <c r="F34" s="1" t="s">
        <v>18</v>
      </c>
    </row>
    <row r="35" spans="1:6" x14ac:dyDescent="0.2">
      <c r="A35" s="2">
        <v>12</v>
      </c>
      <c r="B35">
        <v>277.41000000000003</v>
      </c>
      <c r="C35">
        <f>301.73-B35</f>
        <v>24.319999999999993</v>
      </c>
      <c r="D35">
        <v>0</v>
      </c>
      <c r="E35" t="s">
        <v>17</v>
      </c>
      <c r="F35" s="1" t="s">
        <v>18</v>
      </c>
    </row>
    <row r="36" spans="1:6" x14ac:dyDescent="0.2">
      <c r="A36" s="2">
        <f>0.74*24</f>
        <v>17.759999999999998</v>
      </c>
      <c r="B36">
        <v>234.49</v>
      </c>
      <c r="C36">
        <f>289.36-B36</f>
        <v>54.870000000000005</v>
      </c>
      <c r="D36">
        <v>0</v>
      </c>
      <c r="E36" t="s">
        <v>17</v>
      </c>
      <c r="F36" s="1" t="s">
        <v>18</v>
      </c>
    </row>
    <row r="37" spans="1:6" x14ac:dyDescent="0.2">
      <c r="A37" s="2">
        <v>36</v>
      </c>
      <c r="B37">
        <v>215.68</v>
      </c>
      <c r="C37">
        <f>244.69-B37</f>
        <v>29.009999999999991</v>
      </c>
      <c r="D37">
        <v>0</v>
      </c>
      <c r="E37" t="s">
        <v>17</v>
      </c>
      <c r="F37" s="1" t="s">
        <v>18</v>
      </c>
    </row>
    <row r="38" spans="1:6" x14ac:dyDescent="0.2">
      <c r="A38" s="2">
        <f>3.42*24</f>
        <v>82.08</v>
      </c>
      <c r="B38">
        <v>151.08000000000001</v>
      </c>
      <c r="C38">
        <f>171.39-B38</f>
        <v>20.309999999999974</v>
      </c>
      <c r="D38">
        <v>0</v>
      </c>
      <c r="E38" t="s">
        <v>17</v>
      </c>
      <c r="F38" s="1" t="s">
        <v>18</v>
      </c>
    </row>
    <row r="39" spans="1:6" x14ac:dyDescent="0.2">
      <c r="A39" s="2">
        <f>7.35*24</f>
        <v>176.39999999999998</v>
      </c>
      <c r="B39">
        <f>110.53</f>
        <v>110.53</v>
      </c>
      <c r="C39">
        <f>139.31-B39</f>
        <v>28.78</v>
      </c>
      <c r="D39">
        <v>0</v>
      </c>
      <c r="E39" t="s">
        <v>17</v>
      </c>
      <c r="F39" s="1" t="s">
        <v>18</v>
      </c>
    </row>
    <row r="40" spans="1:6" x14ac:dyDescent="0.2">
      <c r="A40" s="2">
        <f>14.23*24</f>
        <v>341.52</v>
      </c>
      <c r="B40">
        <v>73.510000000000005</v>
      </c>
      <c r="C40">
        <f>84.53-B40</f>
        <v>11.019999999999996</v>
      </c>
      <c r="D40">
        <v>0</v>
      </c>
      <c r="E40" t="s">
        <v>17</v>
      </c>
      <c r="F40" s="1" t="s">
        <v>18</v>
      </c>
    </row>
    <row r="41" spans="1:6" x14ac:dyDescent="0.2">
      <c r="A41" s="2">
        <f>21.11*24</f>
        <v>506.64</v>
      </c>
      <c r="B41">
        <v>56.98</v>
      </c>
      <c r="C41">
        <f>79.78-B41</f>
        <v>22.800000000000004</v>
      </c>
      <c r="D41">
        <v>0</v>
      </c>
      <c r="E41" t="s">
        <v>17</v>
      </c>
      <c r="F41" s="1" t="s">
        <v>18</v>
      </c>
    </row>
    <row r="42" spans="1:6" x14ac:dyDescent="0.2">
      <c r="A42" s="2">
        <v>0</v>
      </c>
      <c r="B42">
        <v>0</v>
      </c>
      <c r="C42">
        <v>0</v>
      </c>
      <c r="D42">
        <v>15</v>
      </c>
      <c r="E42" t="s">
        <v>19</v>
      </c>
      <c r="F42" s="1" t="s">
        <v>20</v>
      </c>
    </row>
    <row r="43" spans="1:6" x14ac:dyDescent="0.2">
      <c r="A43" s="2">
        <f>0.51*24</f>
        <v>12.24</v>
      </c>
      <c r="B43">
        <v>357.02</v>
      </c>
      <c r="C43">
        <f>B43-255.02</f>
        <v>101.99999999999997</v>
      </c>
      <c r="D43">
        <v>0</v>
      </c>
      <c r="E43" t="s">
        <v>19</v>
      </c>
      <c r="F43" s="1" t="s">
        <v>20</v>
      </c>
    </row>
    <row r="44" spans="1:6" x14ac:dyDescent="0.2">
      <c r="A44" s="2">
        <f>0.74*24</f>
        <v>17.759999999999998</v>
      </c>
      <c r="B44">
        <v>321.44</v>
      </c>
      <c r="C44">
        <f>B44-234.49</f>
        <v>86.949999999999989</v>
      </c>
      <c r="D44">
        <v>0</v>
      </c>
      <c r="E44" t="s">
        <v>19</v>
      </c>
      <c r="F44" s="1" t="s">
        <v>20</v>
      </c>
    </row>
    <row r="45" spans="1:6" x14ac:dyDescent="0.2">
      <c r="A45" s="2">
        <f>1.48*24</f>
        <v>35.519999999999996</v>
      </c>
      <c r="B45">
        <v>277.60000000000002</v>
      </c>
      <c r="C45">
        <f>B45-220.27</f>
        <v>57.330000000000013</v>
      </c>
      <c r="D45">
        <v>0</v>
      </c>
      <c r="E45" t="s">
        <v>19</v>
      </c>
      <c r="F45" s="1" t="s">
        <v>20</v>
      </c>
    </row>
    <row r="46" spans="1:6" x14ac:dyDescent="0.2">
      <c r="A46" s="2">
        <f>3.42*24</f>
        <v>82.08</v>
      </c>
      <c r="B46">
        <v>198.58</v>
      </c>
      <c r="C46">
        <f>B46-141.84</f>
        <v>56.740000000000009</v>
      </c>
      <c r="D46">
        <v>0</v>
      </c>
      <c r="E46" t="s">
        <v>19</v>
      </c>
      <c r="F46" s="1" t="s">
        <v>20</v>
      </c>
    </row>
    <row r="47" spans="1:6" x14ac:dyDescent="0.2">
      <c r="A47" s="2">
        <f>7.35*24</f>
        <v>176.39999999999998</v>
      </c>
      <c r="B47">
        <v>136.4</v>
      </c>
      <c r="C47">
        <f>B47-97.43</f>
        <v>38.97</v>
      </c>
      <c r="D47">
        <v>0</v>
      </c>
      <c r="E47" t="s">
        <v>19</v>
      </c>
      <c r="F47" s="1" t="s">
        <v>20</v>
      </c>
    </row>
    <row r="48" spans="1:6" x14ac:dyDescent="0.2">
      <c r="A48" s="2">
        <f>14.23*24</f>
        <v>341.52</v>
      </c>
      <c r="B48">
        <v>95.9</v>
      </c>
      <c r="C48">
        <f>B48-68.5</f>
        <v>27.400000000000006</v>
      </c>
      <c r="D48">
        <v>0</v>
      </c>
      <c r="E48" t="s">
        <v>19</v>
      </c>
      <c r="F48" s="1" t="s">
        <v>20</v>
      </c>
    </row>
    <row r="49" spans="1:6" x14ac:dyDescent="0.2">
      <c r="A49" s="2">
        <f>21.11*24</f>
        <v>506.64</v>
      </c>
      <c r="B49">
        <v>73.34</v>
      </c>
      <c r="C49">
        <f>B49-44.28</f>
        <v>29.060000000000002</v>
      </c>
      <c r="D49">
        <v>0</v>
      </c>
      <c r="E49" t="s">
        <v>19</v>
      </c>
      <c r="F49" s="1" t="s">
        <v>20</v>
      </c>
    </row>
    <row r="50" spans="1:6" x14ac:dyDescent="0.2">
      <c r="A50" s="2">
        <v>0</v>
      </c>
      <c r="B50">
        <v>0</v>
      </c>
      <c r="C50">
        <v>0</v>
      </c>
      <c r="D50">
        <v>20</v>
      </c>
      <c r="E50" t="s">
        <v>21</v>
      </c>
      <c r="F50" s="1" t="s">
        <v>22</v>
      </c>
    </row>
    <row r="51" spans="1:6" x14ac:dyDescent="0.2">
      <c r="A51" s="2">
        <f>0.51*24</f>
        <v>12.24</v>
      </c>
      <c r="B51">
        <v>510.47</v>
      </c>
      <c r="C51">
        <f>603.97-B51</f>
        <v>93.5</v>
      </c>
      <c r="D51">
        <v>0</v>
      </c>
      <c r="E51" t="s">
        <v>21</v>
      </c>
      <c r="F51" s="1" t="s">
        <v>22</v>
      </c>
    </row>
    <row r="52" spans="1:6" x14ac:dyDescent="0.2">
      <c r="A52" s="2">
        <f>0.74*24</f>
        <v>17.759999999999998</v>
      </c>
      <c r="B52">
        <v>459.56</v>
      </c>
      <c r="C52">
        <f>521.36-B52</f>
        <v>61.800000000000011</v>
      </c>
      <c r="D52">
        <v>0</v>
      </c>
      <c r="E52" t="s">
        <v>21</v>
      </c>
      <c r="F52" s="1" t="s">
        <v>22</v>
      </c>
    </row>
    <row r="53" spans="1:6" x14ac:dyDescent="0.2">
      <c r="A53" s="2">
        <f>1.48*24</f>
        <v>35.519999999999996</v>
      </c>
      <c r="B53">
        <v>380.54</v>
      </c>
      <c r="C53">
        <f>440.88-B53</f>
        <v>60.339999999999975</v>
      </c>
      <c r="D53">
        <v>0</v>
      </c>
      <c r="E53" t="s">
        <v>21</v>
      </c>
      <c r="F53" s="1" t="s">
        <v>22</v>
      </c>
    </row>
    <row r="54" spans="1:6" x14ac:dyDescent="0.2">
      <c r="A54" s="2">
        <f>3.42*24</f>
        <v>82.08</v>
      </c>
      <c r="B54">
        <v>266.56</v>
      </c>
      <c r="C54">
        <f>308.83-B54</f>
        <v>42.269999999999982</v>
      </c>
      <c r="D54">
        <v>0</v>
      </c>
      <c r="E54" t="s">
        <v>21</v>
      </c>
      <c r="F54" s="1" t="s">
        <v>22</v>
      </c>
    </row>
    <row r="55" spans="1:6" x14ac:dyDescent="0.2">
      <c r="A55" s="2">
        <f>7.35*24</f>
        <v>176.39999999999998</v>
      </c>
      <c r="B55">
        <v>195.02</v>
      </c>
      <c r="C55">
        <f>225.95-B55</f>
        <v>30.929999999999978</v>
      </c>
      <c r="D55">
        <v>0</v>
      </c>
      <c r="E55" t="s">
        <v>21</v>
      </c>
      <c r="F55" s="1" t="s">
        <v>22</v>
      </c>
    </row>
    <row r="56" spans="1:6" x14ac:dyDescent="0.2">
      <c r="A56" s="2">
        <f>14.23*24</f>
        <v>341.52</v>
      </c>
      <c r="B56">
        <v>143</v>
      </c>
      <c r="C56">
        <f>169.2-B56</f>
        <v>26.199999999999989</v>
      </c>
      <c r="D56">
        <v>0</v>
      </c>
      <c r="E56" t="s">
        <v>21</v>
      </c>
      <c r="F56" s="1" t="s">
        <v>22</v>
      </c>
    </row>
    <row r="57" spans="1:6" x14ac:dyDescent="0.2">
      <c r="A57" s="2">
        <f>21.11*24</f>
        <v>506.64</v>
      </c>
      <c r="B57">
        <v>100.54</v>
      </c>
      <c r="C57">
        <f>129.4-B57</f>
        <v>28.86</v>
      </c>
      <c r="D57">
        <v>0</v>
      </c>
      <c r="E57" t="s">
        <v>21</v>
      </c>
      <c r="F57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Atezolizumab</vt:lpstr>
      <vt:lpstr>Original_data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2020-02-28T12:24:57Z</dcterms:created>
  <dcterms:modified xsi:type="dcterms:W3CDTF">2020-03-26T14:00:12Z</dcterms:modified>
</cp:coreProperties>
</file>