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1bbc3d2a16d0fc/Documents/Personal/"/>
    </mc:Choice>
  </mc:AlternateContent>
  <xr:revisionPtr revIDLastSave="15577" documentId="8_{743BE440-8676-294F-9C30-CCE096DDC6D0}" xr6:coauthVersionLast="45" xr6:coauthVersionMax="45" xr10:uidLastSave="{934A7A08-8489-44E7-BCFE-60C87DCA86BF}"/>
  <bookViews>
    <workbookView xWindow="-98" yWindow="-98" windowWidth="20715" windowHeight="13276" xr2:uid="{00000000-000D-0000-FFFF-FFFF00000000}"/>
  </bookViews>
  <sheets>
    <sheet name="Sebastian Vettel You Are...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43" i="6" l="1"/>
  <c r="CT42" i="6"/>
  <c r="CR42" i="6"/>
  <c r="CT41" i="6"/>
  <c r="CT40" i="6"/>
  <c r="CR40" i="6"/>
  <c r="CT39" i="6"/>
  <c r="CT38" i="6"/>
  <c r="CR38" i="6"/>
  <c r="CT37" i="6"/>
  <c r="CT36" i="6"/>
  <c r="CR36" i="6"/>
  <c r="CT35" i="6"/>
  <c r="CT34" i="6"/>
  <c r="CR34" i="6"/>
  <c r="CT33" i="6"/>
  <c r="CT32" i="6"/>
  <c r="CR32" i="6"/>
  <c r="CT31" i="6"/>
  <c r="CT30" i="6"/>
  <c r="CR30" i="6"/>
  <c r="CV29" i="6"/>
  <c r="CT29" i="6"/>
  <c r="CV28" i="6"/>
  <c r="CT28" i="6"/>
  <c r="CR28" i="6"/>
  <c r="CV27" i="6"/>
  <c r="CT27" i="6"/>
  <c r="CV26" i="6"/>
  <c r="CT26" i="6"/>
  <c r="CR26" i="6"/>
  <c r="CT25" i="6"/>
  <c r="CT24" i="6"/>
  <c r="CR24" i="6"/>
  <c r="CY8" i="6" l="1"/>
  <c r="CY7" i="6"/>
  <c r="CY6" i="6"/>
  <c r="CY5" i="6"/>
  <c r="CY4" i="6"/>
  <c r="CY3" i="6"/>
  <c r="CY2" i="6"/>
  <c r="CX8" i="6"/>
  <c r="CX7" i="6"/>
  <c r="CX6" i="6"/>
  <c r="CX5" i="6"/>
  <c r="CX4" i="6"/>
  <c r="CX3" i="6"/>
  <c r="CX2" i="6"/>
  <c r="BJ31" i="6"/>
  <c r="E1" i="6"/>
  <c r="H1" i="6"/>
  <c r="K1" i="6"/>
  <c r="N1" i="6"/>
  <c r="Q1" i="6"/>
  <c r="T1" i="6"/>
  <c r="W1" i="6"/>
  <c r="Z1" i="6"/>
  <c r="AC1" i="6"/>
  <c r="AF1" i="6"/>
  <c r="AI1" i="6"/>
  <c r="AL1" i="6"/>
  <c r="AO1" i="6"/>
  <c r="AR1" i="6"/>
  <c r="AU1" i="6"/>
  <c r="AX1" i="6"/>
  <c r="BA1" i="6"/>
  <c r="BD1" i="6"/>
  <c r="BG1" i="6"/>
  <c r="BJ1" i="6"/>
  <c r="BM1" i="6"/>
  <c r="BP1" i="6"/>
  <c r="BS1" i="6"/>
  <c r="BV1" i="6"/>
  <c r="BY1" i="6"/>
  <c r="CB1" i="6"/>
  <c r="CE1" i="6"/>
  <c r="CH1" i="6"/>
  <c r="CK1" i="6"/>
  <c r="CN1" i="6"/>
  <c r="BX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D31" i="6"/>
  <c r="D32" i="6"/>
  <c r="D33" i="6"/>
  <c r="D34" i="6"/>
  <c r="D35" i="6"/>
  <c r="D36" i="6"/>
  <c r="D37" i="6"/>
  <c r="D38" i="6"/>
  <c r="D39" i="6"/>
  <c r="D40" i="6"/>
  <c r="D41" i="6"/>
  <c r="P41" i="6" s="1"/>
  <c r="D42" i="6"/>
  <c r="D43" i="6"/>
  <c r="D44" i="6"/>
  <c r="D45" i="6"/>
  <c r="P45" i="6" s="1"/>
  <c r="D46" i="6"/>
  <c r="D47" i="6"/>
  <c r="D48" i="6"/>
  <c r="D49" i="6"/>
  <c r="D50" i="6"/>
  <c r="D51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AS35" i="6"/>
  <c r="AS36" i="6"/>
  <c r="AS37" i="6"/>
  <c r="AS39" i="6"/>
  <c r="AS40" i="6"/>
  <c r="AS41" i="6"/>
  <c r="AI43" i="6"/>
  <c r="AI44" i="6"/>
  <c r="AI45" i="6"/>
  <c r="AI47" i="6"/>
  <c r="AI48" i="6"/>
  <c r="AS51" i="6"/>
  <c r="P31" i="6"/>
  <c r="P32" i="6"/>
  <c r="P35" i="6"/>
  <c r="N36" i="6"/>
  <c r="P36" i="6"/>
  <c r="N37" i="6"/>
  <c r="N38" i="6"/>
  <c r="P38" i="6"/>
  <c r="N39" i="6"/>
  <c r="P39" i="6"/>
  <c r="N40" i="6"/>
  <c r="P40" i="6"/>
  <c r="N41" i="6"/>
  <c r="N42" i="6"/>
  <c r="P42" i="6"/>
  <c r="N43" i="6"/>
  <c r="P43" i="6"/>
  <c r="N44" i="6"/>
  <c r="P44" i="6"/>
  <c r="N45" i="6"/>
  <c r="N46" i="6"/>
  <c r="P46" i="6"/>
  <c r="N47" i="6"/>
  <c r="P47" i="6"/>
  <c r="N48" i="6"/>
  <c r="P48" i="6"/>
  <c r="N49" i="6"/>
  <c r="L50" i="6"/>
  <c r="L51" i="6"/>
  <c r="AQ61" i="6"/>
  <c r="AS63" i="6"/>
  <c r="AS67" i="6"/>
  <c r="AI70" i="6"/>
  <c r="AI74" i="6"/>
  <c r="BR71" i="6"/>
  <c r="BR72" i="6"/>
  <c r="BR73" i="6"/>
  <c r="BR74" i="6"/>
  <c r="BR75" i="6"/>
  <c r="BR76" i="6"/>
  <c r="BR77" i="6"/>
  <c r="BR78" i="6"/>
  <c r="BR79" i="6"/>
  <c r="P89" i="6"/>
  <c r="L90" i="6"/>
  <c r="P91" i="6"/>
  <c r="P92" i="6"/>
  <c r="H93" i="6"/>
  <c r="P93" i="6"/>
  <c r="L94" i="6"/>
  <c r="P94" i="6"/>
  <c r="L95" i="6"/>
  <c r="P95" i="6"/>
  <c r="P96" i="6"/>
  <c r="P97" i="6"/>
  <c r="H98" i="6"/>
  <c r="P98" i="6"/>
  <c r="L100" i="6"/>
  <c r="P101" i="6"/>
  <c r="H103" i="6"/>
  <c r="P103" i="6"/>
  <c r="P104" i="6"/>
  <c r="P105" i="6"/>
  <c r="P106" i="6"/>
  <c r="P107" i="6"/>
  <c r="CT21" i="6"/>
  <c r="CT20" i="6"/>
  <c r="CR20" i="6"/>
  <c r="CT19" i="6"/>
  <c r="CT18" i="6"/>
  <c r="CR18" i="6"/>
  <c r="CT17" i="6"/>
  <c r="CT16" i="6"/>
  <c r="CR16" i="6"/>
  <c r="CT15" i="6"/>
  <c r="CT14" i="6"/>
  <c r="CR14" i="6"/>
  <c r="CT13" i="6"/>
  <c r="CT12" i="6"/>
  <c r="CR12" i="6"/>
  <c r="CT11" i="6"/>
  <c r="CT10" i="6"/>
  <c r="CR10" i="6"/>
  <c r="CT9" i="6"/>
  <c r="CT8" i="6"/>
  <c r="CR8" i="6"/>
  <c r="CT7" i="6"/>
  <c r="CT6" i="6"/>
  <c r="CR6" i="6"/>
  <c r="CT5" i="6"/>
  <c r="CT4" i="6"/>
  <c r="CR4" i="6"/>
  <c r="CT3" i="6"/>
  <c r="CT2" i="6"/>
  <c r="CR2" i="6"/>
  <c r="S110" i="6"/>
  <c r="S109" i="6"/>
  <c r="AC106" i="6"/>
  <c r="AC105" i="6"/>
  <c r="AA105" i="6"/>
  <c r="AC104" i="6"/>
  <c r="AC103" i="6"/>
  <c r="AA103" i="6"/>
  <c r="AC102" i="6"/>
  <c r="AC101" i="6"/>
  <c r="AA101" i="6"/>
  <c r="AC100" i="6"/>
  <c r="AC99" i="6"/>
  <c r="AA99" i="6"/>
  <c r="AC98" i="6"/>
  <c r="AC97" i="6"/>
  <c r="AA97" i="6"/>
  <c r="AC96" i="6"/>
  <c r="AC95" i="6"/>
  <c r="AA95" i="6"/>
  <c r="AC94" i="6"/>
  <c r="AC93" i="6"/>
  <c r="AA93" i="6"/>
  <c r="AC92" i="6"/>
  <c r="AC91" i="6"/>
  <c r="AA91" i="6"/>
  <c r="AC90" i="6"/>
  <c r="AC89" i="6"/>
  <c r="AA89" i="6"/>
  <c r="AC88" i="6"/>
  <c r="AC87" i="6"/>
  <c r="AA87" i="6"/>
  <c r="BY82" i="6"/>
  <c r="BY81" i="6"/>
  <c r="CI78" i="6"/>
  <c r="CI77" i="6"/>
  <c r="CG77" i="6"/>
  <c r="CI76" i="6"/>
  <c r="CI75" i="6"/>
  <c r="CG75" i="6"/>
  <c r="CI74" i="6"/>
  <c r="CI73" i="6"/>
  <c r="CG73" i="6"/>
  <c r="CI72" i="6"/>
  <c r="CI71" i="6"/>
  <c r="CG71" i="6"/>
  <c r="CI70" i="6"/>
  <c r="CI69" i="6"/>
  <c r="CG69" i="6"/>
  <c r="CI68" i="6"/>
  <c r="CI67" i="6"/>
  <c r="CG67" i="6"/>
  <c r="CI66" i="6"/>
  <c r="CI65" i="6"/>
  <c r="CG65" i="6"/>
  <c r="CI64" i="6"/>
  <c r="CI63" i="6"/>
  <c r="CG63" i="6"/>
  <c r="CI62" i="6"/>
  <c r="CI61" i="6"/>
  <c r="CG61" i="6"/>
  <c r="CI60" i="6"/>
  <c r="CI59" i="6"/>
  <c r="CG59" i="6"/>
  <c r="AV82" i="6"/>
  <c r="AV81" i="6"/>
  <c r="BF78" i="6"/>
  <c r="BF77" i="6"/>
  <c r="BD77" i="6"/>
  <c r="BF76" i="6"/>
  <c r="BF75" i="6"/>
  <c r="BD75" i="6"/>
  <c r="BF74" i="6"/>
  <c r="BF73" i="6"/>
  <c r="BD73" i="6"/>
  <c r="BF72" i="6"/>
  <c r="BF71" i="6"/>
  <c r="BD71" i="6"/>
  <c r="BF70" i="6"/>
  <c r="BF69" i="6"/>
  <c r="BD69" i="6"/>
  <c r="BF68" i="6"/>
  <c r="BF67" i="6"/>
  <c r="BD67" i="6"/>
  <c r="BF66" i="6"/>
  <c r="BF65" i="6"/>
  <c r="BD65" i="6"/>
  <c r="BF64" i="6"/>
  <c r="BF63" i="6"/>
  <c r="BD63" i="6"/>
  <c r="BF62" i="6"/>
  <c r="BF61" i="6"/>
  <c r="BD61" i="6"/>
  <c r="BF60" i="6"/>
  <c r="BF59" i="6"/>
  <c r="BD59" i="6"/>
  <c r="S82" i="6"/>
  <c r="S81" i="6"/>
  <c r="AC78" i="6"/>
  <c r="AC77" i="6"/>
  <c r="AA77" i="6"/>
  <c r="AC76" i="6"/>
  <c r="AC75" i="6"/>
  <c r="AA75" i="6"/>
  <c r="AC74" i="6"/>
  <c r="AC73" i="6"/>
  <c r="AA73" i="6"/>
  <c r="AC72" i="6"/>
  <c r="AC71" i="6"/>
  <c r="AA71" i="6"/>
  <c r="AC70" i="6"/>
  <c r="AC69" i="6"/>
  <c r="AA69" i="6"/>
  <c r="AC68" i="6"/>
  <c r="AC67" i="6"/>
  <c r="AA67" i="6"/>
  <c r="AC66" i="6"/>
  <c r="AC65" i="6"/>
  <c r="AA65" i="6"/>
  <c r="AC64" i="6"/>
  <c r="AC63" i="6"/>
  <c r="AA63" i="6"/>
  <c r="AC62" i="6"/>
  <c r="AC61" i="6"/>
  <c r="AA61" i="6"/>
  <c r="AC60" i="6"/>
  <c r="AC59" i="6"/>
  <c r="AA59" i="6"/>
  <c r="BY54" i="6"/>
  <c r="BY53" i="6"/>
  <c r="CI50" i="6"/>
  <c r="CI49" i="6"/>
  <c r="CG49" i="6"/>
  <c r="CI48" i="6"/>
  <c r="CI47" i="6"/>
  <c r="CG47" i="6"/>
  <c r="CI46" i="6"/>
  <c r="CI45" i="6"/>
  <c r="CG45" i="6"/>
  <c r="CI44" i="6"/>
  <c r="CI43" i="6"/>
  <c r="CG43" i="6"/>
  <c r="CI42" i="6"/>
  <c r="CI41" i="6"/>
  <c r="CG41" i="6"/>
  <c r="CI40" i="6"/>
  <c r="CI39" i="6"/>
  <c r="CG39" i="6"/>
  <c r="CI38" i="6"/>
  <c r="CI37" i="6"/>
  <c r="CG37" i="6"/>
  <c r="CI36" i="6"/>
  <c r="CI35" i="6"/>
  <c r="CG35" i="6"/>
  <c r="CI34" i="6"/>
  <c r="CI33" i="6"/>
  <c r="CG33" i="6"/>
  <c r="CI32" i="6"/>
  <c r="CI31" i="6"/>
  <c r="CG31" i="6"/>
  <c r="AV54" i="6"/>
  <c r="AV53" i="6"/>
  <c r="BF50" i="6"/>
  <c r="BF49" i="6"/>
  <c r="BD49" i="6"/>
  <c r="BF48" i="6"/>
  <c r="BF47" i="6"/>
  <c r="BD47" i="6"/>
  <c r="BF46" i="6"/>
  <c r="BF45" i="6"/>
  <c r="BD45" i="6"/>
  <c r="BF44" i="6"/>
  <c r="BF43" i="6"/>
  <c r="BD43" i="6"/>
  <c r="BF42" i="6"/>
  <c r="BF41" i="6"/>
  <c r="BD41" i="6"/>
  <c r="BF40" i="6"/>
  <c r="BF39" i="6"/>
  <c r="BD39" i="6"/>
  <c r="BF38" i="6"/>
  <c r="BF37" i="6"/>
  <c r="BD37" i="6"/>
  <c r="BF36" i="6"/>
  <c r="BF35" i="6"/>
  <c r="BD35" i="6"/>
  <c r="BF34" i="6"/>
  <c r="BF33" i="6"/>
  <c r="BD33" i="6"/>
  <c r="BF32" i="6"/>
  <c r="BF31" i="6"/>
  <c r="BD3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A49" i="6"/>
  <c r="AA47" i="6"/>
  <c r="AA45" i="6"/>
  <c r="AA43" i="6"/>
  <c r="AA41" i="6"/>
  <c r="AA39" i="6"/>
  <c r="AA37" i="6"/>
  <c r="AA35" i="6"/>
  <c r="AA33" i="6"/>
  <c r="AA31" i="6"/>
  <c r="S54" i="6"/>
  <c r="S53" i="6"/>
  <c r="G25" i="6"/>
  <c r="J25" i="6"/>
  <c r="H26" i="6" s="1"/>
  <c r="M25" i="6"/>
  <c r="P25" i="6"/>
  <c r="S25" i="6"/>
  <c r="V25" i="6"/>
  <c r="Y25" i="6"/>
  <c r="AB25" i="6"/>
  <c r="AE25" i="6"/>
  <c r="AH25" i="6"/>
  <c r="AF26" i="6" s="1"/>
  <c r="AK25" i="6"/>
  <c r="AN25" i="6"/>
  <c r="AQ25" i="6"/>
  <c r="AT25" i="6"/>
  <c r="AW25" i="6"/>
  <c r="AZ25" i="6"/>
  <c r="BC25" i="6"/>
  <c r="BF25" i="6"/>
  <c r="BI25" i="6"/>
  <c r="BL25" i="6"/>
  <c r="BO25" i="6"/>
  <c r="BR25" i="6"/>
  <c r="BU25" i="6"/>
  <c r="BX25" i="6"/>
  <c r="CA25" i="6"/>
  <c r="CD25" i="6"/>
  <c r="CG25" i="6"/>
  <c r="CJ25" i="6"/>
  <c r="CM25" i="6"/>
  <c r="CP25" i="6"/>
  <c r="CP23" i="6"/>
  <c r="CM23" i="6"/>
  <c r="CJ23" i="6"/>
  <c r="CG23" i="6"/>
  <c r="CE23" i="6"/>
  <c r="CD23" i="6"/>
  <c r="CA23" i="6"/>
  <c r="BX23" i="6"/>
  <c r="BU23" i="6"/>
  <c r="BR23" i="6"/>
  <c r="BO23" i="6"/>
  <c r="BM24" i="6" s="1"/>
  <c r="BL23" i="6"/>
  <c r="BI23" i="6"/>
  <c r="BG23" i="6"/>
  <c r="BG24" i="6"/>
  <c r="BF23" i="6"/>
  <c r="BC23" i="6"/>
  <c r="AZ23" i="6"/>
  <c r="AW23" i="6"/>
  <c r="AT23" i="6"/>
  <c r="AR24" i="6" s="1"/>
  <c r="AQ23" i="6"/>
  <c r="AN23" i="6"/>
  <c r="AL23" i="6"/>
  <c r="AL24" i="6"/>
  <c r="AK23" i="6"/>
  <c r="AH23" i="6"/>
  <c r="AE23" i="6"/>
  <c r="AB23" i="6"/>
  <c r="Z24" i="6" s="1"/>
  <c r="Y23" i="6"/>
  <c r="V23" i="6"/>
  <c r="S23" i="6"/>
  <c r="P23" i="6"/>
  <c r="M23" i="6"/>
  <c r="J23" i="6"/>
  <c r="G23" i="6"/>
  <c r="E24" i="6" s="1"/>
  <c r="CN25" i="6"/>
  <c r="CN26" i="6" s="1"/>
  <c r="CK25" i="6"/>
  <c r="CK26" i="6" s="1"/>
  <c r="CH25" i="6"/>
  <c r="CH26" i="6"/>
  <c r="CE25" i="6"/>
  <c r="CB25" i="6"/>
  <c r="BY25" i="6"/>
  <c r="BY26" i="6"/>
  <c r="BV25" i="6"/>
  <c r="BV26" i="6" s="1"/>
  <c r="BS25" i="6"/>
  <c r="BP25" i="6"/>
  <c r="BM25" i="6"/>
  <c r="BJ25" i="6"/>
  <c r="BG25" i="6"/>
  <c r="BD25" i="6"/>
  <c r="BA25" i="6"/>
  <c r="AX25" i="6"/>
  <c r="AU25" i="6"/>
  <c r="AR25" i="6"/>
  <c r="AR26" i="6"/>
  <c r="AO25" i="6"/>
  <c r="AL25" i="6"/>
  <c r="AL26" i="6"/>
  <c r="AI25" i="6"/>
  <c r="AF25" i="6"/>
  <c r="AC25" i="6"/>
  <c r="AC26" i="6"/>
  <c r="Z25" i="6"/>
  <c r="W25" i="6"/>
  <c r="W26" i="6"/>
  <c r="T25" i="6"/>
  <c r="Q25" i="6"/>
  <c r="Q26" i="6" s="1"/>
  <c r="N25" i="6"/>
  <c r="N26" i="6"/>
  <c r="K25" i="6"/>
  <c r="H25" i="6"/>
  <c r="E25" i="6"/>
  <c r="E26" i="6"/>
  <c r="AX23" i="6"/>
  <c r="H23" i="6"/>
  <c r="K23" i="6"/>
  <c r="N23" i="6"/>
  <c r="N24" i="6" s="1"/>
  <c r="Q23" i="6"/>
  <c r="T23" i="6"/>
  <c r="T24" i="6" s="1"/>
  <c r="W23" i="6"/>
  <c r="W24" i="6" s="1"/>
  <c r="Z23" i="6"/>
  <c r="AC23" i="6"/>
  <c r="AF23" i="6"/>
  <c r="AI23" i="6"/>
  <c r="AI24" i="6" s="1"/>
  <c r="AO23" i="6"/>
  <c r="AO24" i="6" s="1"/>
  <c r="AR23" i="6"/>
  <c r="AU23" i="6"/>
  <c r="AU24" i="6"/>
  <c r="BA23" i="6"/>
  <c r="BA24" i="6" s="1"/>
  <c r="BD23" i="6"/>
  <c r="BD24" i="6" s="1"/>
  <c r="BJ23" i="6"/>
  <c r="BJ24" i="6" s="1"/>
  <c r="BM23" i="6"/>
  <c r="BP23" i="6"/>
  <c r="BS23" i="6"/>
  <c r="BS24" i="6"/>
  <c r="BV23" i="6"/>
  <c r="BV24" i="6" s="1"/>
  <c r="BY23" i="6"/>
  <c r="BY24" i="6"/>
  <c r="CB23" i="6"/>
  <c r="CB24" i="6" s="1"/>
  <c r="CH23" i="6"/>
  <c r="CK23" i="6"/>
  <c r="CK24" i="6" s="1"/>
  <c r="CN23" i="6"/>
  <c r="CN24" i="6" s="1"/>
  <c r="E23" i="6"/>
  <c r="CO2" i="6"/>
  <c r="CO3" i="6" s="1"/>
  <c r="CO4" i="6" s="1"/>
  <c r="CO5" i="6"/>
  <c r="CO6" i="6" s="1"/>
  <c r="CO7" i="6" s="1"/>
  <c r="CO8" i="6" s="1"/>
  <c r="CO9" i="6" s="1"/>
  <c r="CO10" i="6" s="1"/>
  <c r="CO11" i="6" s="1"/>
  <c r="CO12" i="6" s="1"/>
  <c r="CO13" i="6" s="1"/>
  <c r="CO14" i="6" s="1"/>
  <c r="CO15" i="6" s="1"/>
  <c r="CO16" i="6" s="1"/>
  <c r="CO17" i="6" s="1"/>
  <c r="CO18" i="6" s="1"/>
  <c r="CO19" i="6" s="1"/>
  <c r="CO20" i="6" s="1"/>
  <c r="CO21" i="6" s="1"/>
  <c r="CO22" i="6" s="1"/>
  <c r="CL2" i="6"/>
  <c r="CL3" i="6" s="1"/>
  <c r="CL4" i="6" s="1"/>
  <c r="CL5" i="6" s="1"/>
  <c r="CL6" i="6" s="1"/>
  <c r="CL7" i="6" s="1"/>
  <c r="CL8" i="6" s="1"/>
  <c r="CL9" i="6" s="1"/>
  <c r="CL10" i="6" s="1"/>
  <c r="CL11" i="6" s="1"/>
  <c r="CL12" i="6" s="1"/>
  <c r="CL13" i="6" s="1"/>
  <c r="CL14" i="6" s="1"/>
  <c r="CL15" i="6" s="1"/>
  <c r="CL16" i="6" s="1"/>
  <c r="CL17" i="6" s="1"/>
  <c r="CL18" i="6" s="1"/>
  <c r="CL19" i="6" s="1"/>
  <c r="CL20" i="6" s="1"/>
  <c r="CL21" i="6" s="1"/>
  <c r="CL22" i="6" s="1"/>
  <c r="CI2" i="6"/>
  <c r="CI3" i="6"/>
  <c r="CI4" i="6" s="1"/>
  <c r="CI5" i="6" s="1"/>
  <c r="CI6" i="6" s="1"/>
  <c r="CI7" i="6" s="1"/>
  <c r="CI8" i="6" s="1"/>
  <c r="CI9" i="6" s="1"/>
  <c r="CI10" i="6" s="1"/>
  <c r="CI11" i="6" s="1"/>
  <c r="CI12" i="6" s="1"/>
  <c r="CI13" i="6" s="1"/>
  <c r="CI14" i="6" s="1"/>
  <c r="CI15" i="6" s="1"/>
  <c r="CI16" i="6" s="1"/>
  <c r="CI17" i="6" s="1"/>
  <c r="CI18" i="6" s="1"/>
  <c r="CI19" i="6" s="1"/>
  <c r="CI20" i="6" s="1"/>
  <c r="CI21" i="6" s="1"/>
  <c r="CI22" i="6" s="1"/>
  <c r="CF2" i="6"/>
  <c r="CF3" i="6"/>
  <c r="CF4" i="6" s="1"/>
  <c r="CF5" i="6" s="1"/>
  <c r="CF6" i="6"/>
  <c r="CF7" i="6" s="1"/>
  <c r="CF8" i="6" s="1"/>
  <c r="CF9" i="6" s="1"/>
  <c r="CF10" i="6" s="1"/>
  <c r="CF11" i="6" s="1"/>
  <c r="CF12" i="6" s="1"/>
  <c r="CF13" i="6" s="1"/>
  <c r="CF14" i="6" s="1"/>
  <c r="CF15" i="6" s="1"/>
  <c r="CF16" i="6" s="1"/>
  <c r="CF17" i="6" s="1"/>
  <c r="CF18" i="6" s="1"/>
  <c r="CF19" i="6"/>
  <c r="CF20" i="6" s="1"/>
  <c r="CF21" i="6" s="1"/>
  <c r="CF22" i="6" s="1"/>
  <c r="CC2" i="6"/>
  <c r="CC3" i="6" s="1"/>
  <c r="CC4" i="6" s="1"/>
  <c r="CC5" i="6" s="1"/>
  <c r="CC6" i="6"/>
  <c r="CC7" i="6" s="1"/>
  <c r="CC8" i="6" s="1"/>
  <c r="CC9" i="6" s="1"/>
  <c r="CC10" i="6" s="1"/>
  <c r="CC11" i="6" s="1"/>
  <c r="CC12" i="6" s="1"/>
  <c r="CC13" i="6" s="1"/>
  <c r="CC14" i="6" s="1"/>
  <c r="CC15" i="6" s="1"/>
  <c r="CC16" i="6" s="1"/>
  <c r="CC17" i="6" s="1"/>
  <c r="CC18" i="6"/>
  <c r="CC19" i="6" s="1"/>
  <c r="CC20" i="6" s="1"/>
  <c r="CC21" i="6" s="1"/>
  <c r="CC22" i="6" s="1"/>
  <c r="BZ2" i="6"/>
  <c r="BZ3" i="6" s="1"/>
  <c r="BZ4" i="6"/>
  <c r="BZ5" i="6" s="1"/>
  <c r="BZ6" i="6" s="1"/>
  <c r="BZ7" i="6" s="1"/>
  <c r="BZ8" i="6" s="1"/>
  <c r="BZ9" i="6" s="1"/>
  <c r="BZ10" i="6" s="1"/>
  <c r="BZ11" i="6" s="1"/>
  <c r="BZ12" i="6" s="1"/>
  <c r="BZ13" i="6" s="1"/>
  <c r="BZ14" i="6" s="1"/>
  <c r="BZ15" i="6" s="1"/>
  <c r="BZ16" i="6" s="1"/>
  <c r="BZ17" i="6" s="1"/>
  <c r="BZ18" i="6" s="1"/>
  <c r="BZ19" i="6" s="1"/>
  <c r="BZ20" i="6" s="1"/>
  <c r="BZ21" i="6" s="1"/>
  <c r="BZ22" i="6" s="1"/>
  <c r="BW2" i="6"/>
  <c r="BW3" i="6"/>
  <c r="BT2" i="6"/>
  <c r="BT3" i="6" s="1"/>
  <c r="BT4" i="6" s="1"/>
  <c r="BT5" i="6"/>
  <c r="BT6" i="6" s="1"/>
  <c r="BT7" i="6" s="1"/>
  <c r="BT8" i="6" s="1"/>
  <c r="BT9" i="6" s="1"/>
  <c r="BT10" i="6"/>
  <c r="BT11" i="6" s="1"/>
  <c r="BT12" i="6" s="1"/>
  <c r="BT13" i="6" s="1"/>
  <c r="BT14" i="6" s="1"/>
  <c r="BT15" i="6" s="1"/>
  <c r="BT16" i="6" s="1"/>
  <c r="BT17" i="6" s="1"/>
  <c r="BT18" i="6" s="1"/>
  <c r="BT19" i="6" s="1"/>
  <c r="BT20" i="6" s="1"/>
  <c r="BT21" i="6" s="1"/>
  <c r="BT22" i="6" s="1"/>
  <c r="BQ2" i="6"/>
  <c r="BQ3" i="6" s="1"/>
  <c r="BQ4" i="6" s="1"/>
  <c r="BQ5" i="6" s="1"/>
  <c r="BQ6" i="6" s="1"/>
  <c r="BQ7" i="6" s="1"/>
  <c r="BQ8" i="6"/>
  <c r="BQ9" i="6" s="1"/>
  <c r="BQ10" i="6" s="1"/>
  <c r="BQ11" i="6" s="1"/>
  <c r="BQ12" i="6" s="1"/>
  <c r="BQ13" i="6" s="1"/>
  <c r="BQ14" i="6" s="1"/>
  <c r="BQ15" i="6" s="1"/>
  <c r="BQ16" i="6" s="1"/>
  <c r="BQ17" i="6" s="1"/>
  <c r="BQ18" i="6" s="1"/>
  <c r="BQ19" i="6" s="1"/>
  <c r="BQ20" i="6" s="1"/>
  <c r="BQ21" i="6" s="1"/>
  <c r="BQ22" i="6" s="1"/>
  <c r="BN2" i="6"/>
  <c r="BN3" i="6"/>
  <c r="BN4" i="6"/>
  <c r="BN5" i="6" s="1"/>
  <c r="BN6" i="6" s="1"/>
  <c r="BN7" i="6" s="1"/>
  <c r="BN8" i="6" s="1"/>
  <c r="BN9" i="6" s="1"/>
  <c r="BN10" i="6" s="1"/>
  <c r="BN11" i="6" s="1"/>
  <c r="BN12" i="6" s="1"/>
  <c r="BN13" i="6" s="1"/>
  <c r="BN14" i="6" s="1"/>
  <c r="BN15" i="6" s="1"/>
  <c r="BN16" i="6" s="1"/>
  <c r="BN17" i="6" s="1"/>
  <c r="BN18" i="6" s="1"/>
  <c r="BN19" i="6" s="1"/>
  <c r="BN20" i="6" s="1"/>
  <c r="BN21" i="6" s="1"/>
  <c r="BN22" i="6" s="1"/>
  <c r="BK2" i="6"/>
  <c r="BK3" i="6"/>
  <c r="BK4" i="6" s="1"/>
  <c r="BK5" i="6" s="1"/>
  <c r="BK6" i="6" s="1"/>
  <c r="BK7" i="6" s="1"/>
  <c r="BK8" i="6" s="1"/>
  <c r="BK9" i="6" s="1"/>
  <c r="BK10" i="6" s="1"/>
  <c r="BK11" i="6" s="1"/>
  <c r="BK12" i="6" s="1"/>
  <c r="BK13" i="6" s="1"/>
  <c r="BK14" i="6" s="1"/>
  <c r="BK15" i="6" s="1"/>
  <c r="BK16" i="6" s="1"/>
  <c r="BK17" i="6" s="1"/>
  <c r="BK18" i="6" s="1"/>
  <c r="BK19" i="6" s="1"/>
  <c r="BK20" i="6" s="1"/>
  <c r="BK21" i="6" s="1"/>
  <c r="BK22" i="6" s="1"/>
  <c r="BH2" i="6"/>
  <c r="BH3" i="6" s="1"/>
  <c r="BH4" i="6" s="1"/>
  <c r="BH5" i="6" s="1"/>
  <c r="BH6" i="6" s="1"/>
  <c r="BH7" i="6" s="1"/>
  <c r="BH8" i="6" s="1"/>
  <c r="BH9" i="6" s="1"/>
  <c r="BH10" i="6" s="1"/>
  <c r="BH11" i="6" s="1"/>
  <c r="BH12" i="6" s="1"/>
  <c r="BH13" i="6" s="1"/>
  <c r="BH14" i="6" s="1"/>
  <c r="BH15" i="6" s="1"/>
  <c r="BH16" i="6" s="1"/>
  <c r="BH17" i="6" s="1"/>
  <c r="BH18" i="6" s="1"/>
  <c r="BH19" i="6" s="1"/>
  <c r="BH20" i="6" s="1"/>
  <c r="BH21" i="6" s="1"/>
  <c r="BH22" i="6" s="1"/>
  <c r="BE2" i="6"/>
  <c r="BE3" i="6"/>
  <c r="BE4" i="6"/>
  <c r="BE5" i="6" s="1"/>
  <c r="BE6" i="6" s="1"/>
  <c r="BE7" i="6"/>
  <c r="BE8" i="6"/>
  <c r="BE9" i="6" s="1"/>
  <c r="BE10" i="6" s="1"/>
  <c r="BE11" i="6" s="1"/>
  <c r="BE12" i="6"/>
  <c r="BE13" i="6" s="1"/>
  <c r="BE14" i="6" s="1"/>
  <c r="BE15" i="6" s="1"/>
  <c r="BE16" i="6" s="1"/>
  <c r="BE17" i="6" s="1"/>
  <c r="BE18" i="6" s="1"/>
  <c r="BE19" i="6" s="1"/>
  <c r="BE20" i="6" s="1"/>
  <c r="BE21" i="6" s="1"/>
  <c r="BE22" i="6" s="1"/>
  <c r="BB2" i="6"/>
  <c r="BB3" i="6"/>
  <c r="BB4" i="6" s="1"/>
  <c r="BB5" i="6" s="1"/>
  <c r="BB6" i="6" s="1"/>
  <c r="BB7" i="6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AY2" i="6"/>
  <c r="AY3" i="6" s="1"/>
  <c r="AY4" i="6" s="1"/>
  <c r="AY5" i="6" s="1"/>
  <c r="AY6" i="6" s="1"/>
  <c r="AY7" i="6" s="1"/>
  <c r="AY8" i="6" s="1"/>
  <c r="AY9" i="6" s="1"/>
  <c r="AY10" i="6" s="1"/>
  <c r="AY11" i="6" s="1"/>
  <c r="AY12" i="6" s="1"/>
  <c r="AY13" i="6" s="1"/>
  <c r="AY14" i="6" s="1"/>
  <c r="AY15" i="6" s="1"/>
  <c r="AY16" i="6" s="1"/>
  <c r="AY17" i="6"/>
  <c r="AY18" i="6" s="1"/>
  <c r="AY19" i="6" s="1"/>
  <c r="AY20" i="6" s="1"/>
  <c r="AY21" i="6" s="1"/>
  <c r="AY22" i="6" s="1"/>
  <c r="AV2" i="6"/>
  <c r="AV3" i="6" s="1"/>
  <c r="AV4" i="6"/>
  <c r="AV5" i="6"/>
  <c r="AV6" i="6" s="1"/>
  <c r="AV7" i="6" s="1"/>
  <c r="AV8" i="6" s="1"/>
  <c r="AV9" i="6"/>
  <c r="AV10" i="6" s="1"/>
  <c r="AV11" i="6" s="1"/>
  <c r="AV12" i="6" s="1"/>
  <c r="AV13" i="6" s="1"/>
  <c r="AV14" i="6" s="1"/>
  <c r="AV15" i="6" s="1"/>
  <c r="AV16" i="6" s="1"/>
  <c r="AV17" i="6" s="1"/>
  <c r="AV18" i="6" s="1"/>
  <c r="AV19" i="6" s="1"/>
  <c r="AV20" i="6" s="1"/>
  <c r="AV21" i="6" s="1"/>
  <c r="AV22" i="6" s="1"/>
  <c r="AS2" i="6"/>
  <c r="AS3" i="6"/>
  <c r="AS4" i="6"/>
  <c r="AS5" i="6" s="1"/>
  <c r="AS6" i="6" s="1"/>
  <c r="AS7" i="6" s="1"/>
  <c r="AS8" i="6" s="1"/>
  <c r="AS9" i="6" s="1"/>
  <c r="AS10" i="6" s="1"/>
  <c r="AS11" i="6" s="1"/>
  <c r="AS12" i="6"/>
  <c r="AS13" i="6" s="1"/>
  <c r="AS14" i="6" s="1"/>
  <c r="AS15" i="6" s="1"/>
  <c r="AS16" i="6" s="1"/>
  <c r="AS17" i="6" s="1"/>
  <c r="AS18" i="6" s="1"/>
  <c r="AS19" i="6" s="1"/>
  <c r="AS20" i="6" s="1"/>
  <c r="AS21" i="6" s="1"/>
  <c r="AS22" i="6" s="1"/>
  <c r="AP2" i="6"/>
  <c r="AP3" i="6"/>
  <c r="AP4" i="6" s="1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/>
  <c r="AP17" i="6" s="1"/>
  <c r="AP18" i="6" s="1"/>
  <c r="AP19" i="6" s="1"/>
  <c r="AP20" i="6" s="1"/>
  <c r="AP21" i="6" s="1"/>
  <c r="AP22" i="6" s="1"/>
  <c r="AM2" i="6"/>
  <c r="AM3" i="6"/>
  <c r="AM4" i="6" s="1"/>
  <c r="AM5" i="6"/>
  <c r="AM6" i="6" s="1"/>
  <c r="AM7" i="6" s="1"/>
  <c r="AM8" i="6" s="1"/>
  <c r="AM9" i="6"/>
  <c r="AM10" i="6" s="1"/>
  <c r="AM11" i="6" s="1"/>
  <c r="AM12" i="6" s="1"/>
  <c r="AM13" i="6" s="1"/>
  <c r="AM14" i="6" s="1"/>
  <c r="AM15" i="6" s="1"/>
  <c r="AM16" i="6" s="1"/>
  <c r="AM17" i="6" s="1"/>
  <c r="AM18" i="6" s="1"/>
  <c r="AM19" i="6" s="1"/>
  <c r="AM20" i="6" s="1"/>
  <c r="AM21" i="6"/>
  <c r="AM22" i="6" s="1"/>
  <c r="AJ2" i="6"/>
  <c r="AJ3" i="6" s="1"/>
  <c r="AJ4" i="6"/>
  <c r="AJ5" i="6" s="1"/>
  <c r="AJ6" i="6" s="1"/>
  <c r="AJ7" i="6" s="1"/>
  <c r="AJ8" i="6" s="1"/>
  <c r="AJ9" i="6" s="1"/>
  <c r="AJ10" i="6" s="1"/>
  <c r="AJ11" i="6" s="1"/>
  <c r="AJ12" i="6"/>
  <c r="AJ13" i="6" s="1"/>
  <c r="AJ14" i="6" s="1"/>
  <c r="AJ15" i="6" s="1"/>
  <c r="AJ16" i="6" s="1"/>
  <c r="AJ17" i="6" s="1"/>
  <c r="AJ18" i="6" s="1"/>
  <c r="AJ19" i="6" s="1"/>
  <c r="AJ20" i="6" s="1"/>
  <c r="AJ21" i="6" s="1"/>
  <c r="AJ22" i="6" s="1"/>
  <c r="AG2" i="6"/>
  <c r="AG3" i="6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D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A2" i="6"/>
  <c r="AA3" i="6" s="1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U2" i="6"/>
  <c r="U3" i="6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/>
  <c r="U16" i="6" s="1"/>
  <c r="U17" i="6" s="1"/>
  <c r="U18" i="6" s="1"/>
  <c r="U19" i="6" s="1"/>
  <c r="U20" i="6" s="1"/>
  <c r="U21" i="6" s="1"/>
  <c r="U22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O2" i="6"/>
  <c r="O3" i="6" s="1"/>
  <c r="O4" i="6" s="1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/>
  <c r="O16" i="6" s="1"/>
  <c r="O17" i="6" s="1"/>
  <c r="O18" i="6" s="1"/>
  <c r="O19" i="6" s="1"/>
  <c r="O20" i="6" s="1"/>
  <c r="O21" i="6" s="1"/>
  <c r="O22" i="6" s="1"/>
  <c r="L2" i="6"/>
  <c r="L3" i="6" s="1"/>
  <c r="L4" i="6" s="1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/>
  <c r="L17" i="6" s="1"/>
  <c r="L18" i="6" s="1"/>
  <c r="L19" i="6" s="1"/>
  <c r="L20" i="6" s="1"/>
  <c r="L21" i="6" s="1"/>
  <c r="L22" i="6" s="1"/>
  <c r="I2" i="6"/>
  <c r="I3" i="6"/>
  <c r="I4" i="6"/>
  <c r="I5" i="6" s="1"/>
  <c r="I6" i="6" s="1"/>
  <c r="I7" i="6" s="1"/>
  <c r="I8" i="6" s="1"/>
  <c r="I9" i="6" s="1"/>
  <c r="I10" i="6" s="1"/>
  <c r="I11" i="6" s="1"/>
  <c r="I12" i="6"/>
  <c r="I13" i="6" s="1"/>
  <c r="I14" i="6" s="1"/>
  <c r="I15" i="6"/>
  <c r="I16" i="6" s="1"/>
  <c r="I17" i="6" s="1"/>
  <c r="I18" i="6" s="1"/>
  <c r="I19" i="6" s="1"/>
  <c r="I20" i="6" s="1"/>
  <c r="I21" i="6" s="1"/>
  <c r="I22" i="6" s="1"/>
  <c r="F2" i="6"/>
  <c r="F3" i="6" s="1"/>
  <c r="F4" i="6" s="1"/>
  <c r="F5" i="6" s="1"/>
  <c r="F6" i="6"/>
  <c r="F7" i="6" s="1"/>
  <c r="F8" i="6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BW4" i="6"/>
  <c r="BW5" i="6" s="1"/>
  <c r="BW6" i="6" s="1"/>
  <c r="BW7" i="6" s="1"/>
  <c r="BW8" i="6" s="1"/>
  <c r="BW9" i="6" s="1"/>
  <c r="BW10" i="6"/>
  <c r="BW11" i="6" s="1"/>
  <c r="BW12" i="6" s="1"/>
  <c r="BW13" i="6" s="1"/>
  <c r="BW14" i="6" s="1"/>
  <c r="BW15" i="6" s="1"/>
  <c r="BW16" i="6" s="1"/>
  <c r="BW17" i="6" s="1"/>
  <c r="BW18" i="6" s="1"/>
  <c r="BW19" i="6" s="1"/>
  <c r="BW20" i="6" s="1"/>
  <c r="BW21" i="6" s="1"/>
  <c r="BW22" i="6" s="1"/>
  <c r="BS26" i="6"/>
  <c r="CE26" i="6"/>
  <c r="AU26" i="6"/>
  <c r="CB26" i="6"/>
  <c r="BP26" i="6"/>
  <c r="K26" i="6"/>
  <c r="CH24" i="6"/>
  <c r="AX26" i="6"/>
  <c r="AX24" i="6"/>
  <c r="BM26" i="6"/>
  <c r="AO26" i="6"/>
  <c r="AC24" i="6"/>
  <c r="T26" i="6"/>
  <c r="BP24" i="6"/>
  <c r="BJ26" i="6"/>
  <c r="BA26" i="6"/>
  <c r="AF24" i="6"/>
  <c r="Z26" i="6"/>
  <c r="Q24" i="6"/>
  <c r="K24" i="6"/>
  <c r="H24" i="6"/>
  <c r="BX72" i="6" l="1"/>
  <c r="BN34" i="6"/>
  <c r="H95" i="6"/>
  <c r="AO39" i="6"/>
  <c r="J45" i="6"/>
  <c r="L73" i="6"/>
  <c r="BN65" i="6"/>
  <c r="BN74" i="6"/>
  <c r="L104" i="6"/>
  <c r="L75" i="6"/>
  <c r="AM72" i="6"/>
  <c r="BP67" i="6"/>
  <c r="BT79" i="6"/>
  <c r="H99" i="6"/>
  <c r="AI49" i="6"/>
  <c r="L38" i="6"/>
  <c r="F78" i="6"/>
  <c r="BR69" i="6"/>
  <c r="L88" i="6"/>
  <c r="F100" i="6"/>
  <c r="J105" i="6"/>
  <c r="BV42" i="6"/>
  <c r="AQ59" i="6"/>
  <c r="AK76" i="6"/>
  <c r="BP71" i="6"/>
  <c r="BN50" i="6"/>
  <c r="F62" i="6"/>
  <c r="AM78" i="6"/>
  <c r="BV76" i="6"/>
  <c r="L65" i="6"/>
  <c r="BN59" i="6"/>
  <c r="N102" i="6"/>
  <c r="R43" i="6"/>
  <c r="J48" i="6"/>
  <c r="L68" i="6"/>
  <c r="AK66" i="6"/>
  <c r="BN61" i="6"/>
  <c r="BT72" i="6"/>
  <c r="BP78" i="6"/>
  <c r="P70" i="6"/>
  <c r="AS45" i="6"/>
  <c r="BR63" i="6"/>
  <c r="CE24" i="6"/>
  <c r="AI26" i="6"/>
  <c r="BD26" i="6"/>
  <c r="BR36" i="6"/>
  <c r="BG26" i="6"/>
  <c r="BN71" i="6"/>
  <c r="BT66" i="6"/>
  <c r="BT62" i="6"/>
  <c r="AS79" i="6"/>
  <c r="AO75" i="6"/>
  <c r="AO71" i="6"/>
  <c r="AQ67" i="6"/>
  <c r="AM63" i="6"/>
  <c r="P79" i="6"/>
  <c r="J75" i="6"/>
  <c r="H70" i="6"/>
  <c r="N64" i="6"/>
  <c r="J51" i="6"/>
  <c r="J42" i="6"/>
  <c r="J39" i="6"/>
  <c r="L35" i="6"/>
  <c r="AI41" i="6"/>
  <c r="AO34" i="6"/>
  <c r="BT40" i="6"/>
  <c r="BX75" i="6"/>
  <c r="L107" i="6"/>
  <c r="H105" i="6"/>
  <c r="L102" i="6"/>
  <c r="P99" i="6"/>
  <c r="J97" i="6"/>
  <c r="L92" i="6"/>
  <c r="J89" i="6"/>
  <c r="BV78" i="6"/>
  <c r="BN76" i="6"/>
  <c r="BP73" i="6"/>
  <c r="BP70" i="6"/>
  <c r="BR66" i="6"/>
  <c r="BN62" i="6"/>
  <c r="AK79" i="6"/>
  <c r="AM75" i="6"/>
  <c r="AI71" i="6"/>
  <c r="AI67" i="6"/>
  <c r="AK63" i="6"/>
  <c r="H79" i="6"/>
  <c r="L74" i="6"/>
  <c r="F70" i="6"/>
  <c r="P63" i="6"/>
  <c r="F34" i="6"/>
  <c r="AQ47" i="6"/>
  <c r="AI33" i="6"/>
  <c r="BT38" i="6"/>
  <c r="R88" i="6"/>
  <c r="BX59" i="6"/>
  <c r="H107" i="6"/>
  <c r="H102" i="6"/>
  <c r="L99" i="6"/>
  <c r="H97" i="6"/>
  <c r="N94" i="6"/>
  <c r="F92" i="6"/>
  <c r="H89" i="6"/>
  <c r="BT75" i="6"/>
  <c r="BV72" i="6"/>
  <c r="BV69" i="6"/>
  <c r="BV65" i="6"/>
  <c r="BL62" i="6"/>
  <c r="AO78" i="6"/>
  <c r="AO74" i="6"/>
  <c r="AS70" i="6"/>
  <c r="AM66" i="6"/>
  <c r="AM62" i="6"/>
  <c r="P78" i="6"/>
  <c r="P73" i="6"/>
  <c r="H69" i="6"/>
  <c r="P62" i="6"/>
  <c r="H50" i="6"/>
  <c r="L47" i="6"/>
  <c r="F44" i="6"/>
  <c r="F41" i="6"/>
  <c r="AK31" i="6"/>
  <c r="AU64" i="6"/>
  <c r="P33" i="6"/>
  <c r="F33" i="6"/>
  <c r="R33" i="6"/>
  <c r="L33" i="6"/>
  <c r="H33" i="6"/>
  <c r="J33" i="6"/>
  <c r="N33" i="6"/>
  <c r="R93" i="6"/>
  <c r="R69" i="6"/>
  <c r="BX35" i="6"/>
  <c r="BT31" i="6"/>
  <c r="BL33" i="6"/>
  <c r="BP34" i="6"/>
  <c r="BL37" i="6"/>
  <c r="BP38" i="6"/>
  <c r="BL41" i="6"/>
  <c r="BP42" i="6"/>
  <c r="BL45" i="6"/>
  <c r="BP46" i="6"/>
  <c r="BL49" i="6"/>
  <c r="BP50" i="6"/>
  <c r="AI32" i="6"/>
  <c r="AM33" i="6"/>
  <c r="AI36" i="6"/>
  <c r="AM37" i="6"/>
  <c r="AI40" i="6"/>
  <c r="AM41" i="6"/>
  <c r="AM45" i="6"/>
  <c r="BV31" i="6"/>
  <c r="BN33" i="6"/>
  <c r="BR34" i="6"/>
  <c r="BN37" i="6"/>
  <c r="BR38" i="6"/>
  <c r="BN41" i="6"/>
  <c r="BR42" i="6"/>
  <c r="BN45" i="6"/>
  <c r="BR46" i="6"/>
  <c r="BN49" i="6"/>
  <c r="BR50" i="6"/>
  <c r="AK32" i="6"/>
  <c r="AO33" i="6"/>
  <c r="AK36" i="6"/>
  <c r="AO37" i="6"/>
  <c r="AK40" i="6"/>
  <c r="AO41" i="6"/>
  <c r="AK44" i="6"/>
  <c r="AO45" i="6"/>
  <c r="AK48" i="6"/>
  <c r="AO49" i="6"/>
  <c r="H31" i="6"/>
  <c r="L32" i="6"/>
  <c r="H35" i="6"/>
  <c r="L36" i="6"/>
  <c r="H39" i="6"/>
  <c r="L40" i="6"/>
  <c r="H43" i="6"/>
  <c r="L44" i="6"/>
  <c r="H47" i="6"/>
  <c r="L48" i="6"/>
  <c r="H51" i="6"/>
  <c r="L59" i="6"/>
  <c r="BL32" i="6"/>
  <c r="BL31" i="6"/>
  <c r="BP32" i="6"/>
  <c r="BT33" i="6"/>
  <c r="BP36" i="6"/>
  <c r="BT37" i="6"/>
  <c r="BP40" i="6"/>
  <c r="BT41" i="6"/>
  <c r="BP44" i="6"/>
  <c r="BT45" i="6"/>
  <c r="BP48" i="6"/>
  <c r="BT49" i="6"/>
  <c r="AM31" i="6"/>
  <c r="AQ32" i="6"/>
  <c r="AM35" i="6"/>
  <c r="AQ36" i="6"/>
  <c r="AM39" i="6"/>
  <c r="AQ40" i="6"/>
  <c r="AM43" i="6"/>
  <c r="AQ44" i="6"/>
  <c r="AM47" i="6"/>
  <c r="AQ48" i="6"/>
  <c r="AM51" i="6"/>
  <c r="N31" i="6"/>
  <c r="J34" i="6"/>
  <c r="N35" i="6"/>
  <c r="J38" i="6"/>
  <c r="BX34" i="6"/>
  <c r="BX38" i="6"/>
  <c r="BX42" i="6"/>
  <c r="BX46" i="6"/>
  <c r="BX50" i="6"/>
  <c r="AU33" i="6"/>
  <c r="AU37" i="6"/>
  <c r="AU41" i="6"/>
  <c r="AU45" i="6"/>
  <c r="AU49" i="6"/>
  <c r="R32" i="6"/>
  <c r="R36" i="6"/>
  <c r="R40" i="6"/>
  <c r="R44" i="6"/>
  <c r="R48" i="6"/>
  <c r="R59" i="6"/>
  <c r="AE73" i="6" s="1"/>
  <c r="R63" i="6"/>
  <c r="R67" i="6"/>
  <c r="R71" i="6"/>
  <c r="R75" i="6"/>
  <c r="R79" i="6"/>
  <c r="AU62" i="6"/>
  <c r="AU66" i="6"/>
  <c r="AU70" i="6"/>
  <c r="AU74" i="6"/>
  <c r="AU78" i="6"/>
  <c r="BX61" i="6"/>
  <c r="BX65" i="6"/>
  <c r="BX69" i="6"/>
  <c r="BX73" i="6"/>
  <c r="R103" i="6"/>
  <c r="BN31" i="6"/>
  <c r="BR33" i="6"/>
  <c r="BV37" i="6"/>
  <c r="BL40" i="6"/>
  <c r="BL42" i="6"/>
  <c r="BN44" i="6"/>
  <c r="BN46" i="6"/>
  <c r="BR48" i="6"/>
  <c r="BT50" i="6"/>
  <c r="AQ31" i="6"/>
  <c r="AS33" i="6"/>
  <c r="AM40" i="6"/>
  <c r="AM44" i="6"/>
  <c r="AM48" i="6"/>
  <c r="AK50" i="6"/>
  <c r="N32" i="6"/>
  <c r="L34" i="6"/>
  <c r="H36" i="6"/>
  <c r="F38" i="6"/>
  <c r="H44" i="6"/>
  <c r="J47" i="6"/>
  <c r="J50" i="6"/>
  <c r="P51" i="6"/>
  <c r="J60" i="6"/>
  <c r="N61" i="6"/>
  <c r="F63" i="6"/>
  <c r="N65" i="6"/>
  <c r="F67" i="6"/>
  <c r="J68" i="6"/>
  <c r="N69" i="6"/>
  <c r="F71" i="6"/>
  <c r="N73" i="6"/>
  <c r="F75" i="6"/>
  <c r="J76" i="6"/>
  <c r="N77" i="6"/>
  <c r="F79" i="6"/>
  <c r="AQ60" i="6"/>
  <c r="AI62" i="6"/>
  <c r="BX33" i="6"/>
  <c r="BX49" i="6"/>
  <c r="AU44" i="6"/>
  <c r="R39" i="6"/>
  <c r="R62" i="6"/>
  <c r="R78" i="6"/>
  <c r="AU73" i="6"/>
  <c r="BX68" i="6"/>
  <c r="BX78" i="6"/>
  <c r="R99" i="6"/>
  <c r="BP31" i="6"/>
  <c r="BV33" i="6"/>
  <c r="BL36" i="6"/>
  <c r="BL38" i="6"/>
  <c r="BN40" i="6"/>
  <c r="BN42" i="6"/>
  <c r="BR44" i="6"/>
  <c r="BT46" i="6"/>
  <c r="BT48" i="6"/>
  <c r="BV50" i="6"/>
  <c r="AS31" i="6"/>
  <c r="AK34" i="6"/>
  <c r="AM36" i="6"/>
  <c r="AO40" i="6"/>
  <c r="AO42" i="6"/>
  <c r="AO44" i="6"/>
  <c r="AO48" i="6"/>
  <c r="AM50" i="6"/>
  <c r="F31" i="6"/>
  <c r="N34" i="6"/>
  <c r="J36" i="6"/>
  <c r="H38" i="6"/>
  <c r="J44" i="6"/>
  <c r="F46" i="6"/>
  <c r="BX45" i="6"/>
  <c r="AU40" i="6"/>
  <c r="R35" i="6"/>
  <c r="R87" i="6"/>
  <c r="AE96" i="6" s="1"/>
  <c r="R96" i="6"/>
  <c r="BR32" i="6"/>
  <c r="BT34" i="6"/>
  <c r="BT36" i="6"/>
  <c r="BV38" i="6"/>
  <c r="BV40" i="6"/>
  <c r="BP45" i="6"/>
  <c r="BR49" i="6"/>
  <c r="AS32" i="6"/>
  <c r="AI35" i="6"/>
  <c r="AI37" i="6"/>
  <c r="AK39" i="6"/>
  <c r="AK41" i="6"/>
  <c r="AO43" i="6"/>
  <c r="AK45" i="6"/>
  <c r="AO47" i="6"/>
  <c r="AK49" i="6"/>
  <c r="AI51" i="6"/>
  <c r="J35" i="6"/>
  <c r="J40" i="6"/>
  <c r="F42" i="6"/>
  <c r="L43" i="6"/>
  <c r="F45" i="6"/>
  <c r="L46" i="6"/>
  <c r="F48" i="6"/>
  <c r="F51" i="6"/>
  <c r="X51" i="6" s="1"/>
  <c r="N59" i="6"/>
  <c r="F61" i="6"/>
  <c r="J62" i="6"/>
  <c r="N63" i="6"/>
  <c r="F65" i="6"/>
  <c r="J66" i="6"/>
  <c r="N67" i="6"/>
  <c r="F69" i="6"/>
  <c r="J70" i="6"/>
  <c r="N71" i="6"/>
  <c r="F73" i="6"/>
  <c r="J74" i="6"/>
  <c r="N75" i="6"/>
  <c r="F77" i="6"/>
  <c r="J78" i="6"/>
  <c r="N79" i="6"/>
  <c r="AI60" i="6"/>
  <c r="AM61" i="6"/>
  <c r="AQ62" i="6"/>
  <c r="AI64" i="6"/>
  <c r="AM65" i="6"/>
  <c r="AQ66" i="6"/>
  <c r="AI68" i="6"/>
  <c r="AM69" i="6"/>
  <c r="AQ70" i="6"/>
  <c r="AI72" i="6"/>
  <c r="AM73" i="6"/>
  <c r="AQ74" i="6"/>
  <c r="AI76" i="6"/>
  <c r="AM77" i="6"/>
  <c r="AQ78" i="6"/>
  <c r="BL59" i="6"/>
  <c r="BP60" i="6"/>
  <c r="BT61" i="6"/>
  <c r="BL63" i="6"/>
  <c r="BP64" i="6"/>
  <c r="BT65" i="6"/>
  <c r="BL67" i="6"/>
  <c r="BP68" i="6"/>
  <c r="BT69" i="6"/>
  <c r="BL71" i="6"/>
  <c r="BP72" i="6"/>
  <c r="BT73" i="6"/>
  <c r="BX41" i="6"/>
  <c r="AU36" i="6"/>
  <c r="R31" i="6"/>
  <c r="AE49" i="6" s="1"/>
  <c r="R47" i="6"/>
  <c r="R70" i="6"/>
  <c r="AU65" i="6"/>
  <c r="BX60" i="6"/>
  <c r="BX76" i="6"/>
  <c r="R92" i="6"/>
  <c r="R101" i="6"/>
  <c r="BT32" i="6"/>
  <c r="BV34" i="6"/>
  <c r="BV36" i="6"/>
  <c r="BN39" i="6"/>
  <c r="BP41" i="6"/>
  <c r="BR45" i="6"/>
  <c r="R37" i="6"/>
  <c r="R76" i="6"/>
  <c r="BX66" i="6"/>
  <c r="R97" i="6"/>
  <c r="BV32" i="6"/>
  <c r="BP37" i="6"/>
  <c r="BR41" i="6"/>
  <c r="BV45" i="6"/>
  <c r="BZ45" i="6" s="1"/>
  <c r="BP49" i="6"/>
  <c r="AO31" i="6"/>
  <c r="AK35" i="6"/>
  <c r="AQ41" i="6"/>
  <c r="AS44" i="6"/>
  <c r="AS47" i="6"/>
  <c r="AQ50" i="6"/>
  <c r="F32" i="6"/>
  <c r="H34" i="6"/>
  <c r="J37" i="6"/>
  <c r="L39" i="6"/>
  <c r="L41" i="6"/>
  <c r="J43" i="6"/>
  <c r="L45" i="6"/>
  <c r="J49" i="6"/>
  <c r="L60" i="6"/>
  <c r="H62" i="6"/>
  <c r="F64" i="6"/>
  <c r="P65" i="6"/>
  <c r="L67" i="6"/>
  <c r="J69" i="6"/>
  <c r="H71" i="6"/>
  <c r="P72" i="6"/>
  <c r="N74" i="6"/>
  <c r="L76" i="6"/>
  <c r="H78" i="6"/>
  <c r="AI59" i="6"/>
  <c r="AS60" i="6"/>
  <c r="AO62" i="6"/>
  <c r="AK64" i="6"/>
  <c r="AQ65" i="6"/>
  <c r="AK67" i="6"/>
  <c r="AQ68" i="6"/>
  <c r="AK70" i="6"/>
  <c r="AQ71" i="6"/>
  <c r="AK73" i="6"/>
  <c r="AS74" i="6"/>
  <c r="AM76" i="6"/>
  <c r="AS77" i="6"/>
  <c r="AM79" i="6"/>
  <c r="BV59" i="6"/>
  <c r="BP61" i="6"/>
  <c r="BV62" i="6"/>
  <c r="BR64" i="6"/>
  <c r="BL66" i="6"/>
  <c r="BR67" i="6"/>
  <c r="BL69" i="6"/>
  <c r="BR70" i="6"/>
  <c r="BL72" i="6"/>
  <c r="BL75" i="6"/>
  <c r="BP76" i="6"/>
  <c r="BT77" i="6"/>
  <c r="BL79" i="6"/>
  <c r="J87" i="6"/>
  <c r="N88" i="6"/>
  <c r="F90" i="6"/>
  <c r="Y90" i="6" s="1"/>
  <c r="J91" i="6"/>
  <c r="N92" i="6"/>
  <c r="F94" i="6"/>
  <c r="Y94" i="6" s="1"/>
  <c r="J95" i="6"/>
  <c r="N96" i="6"/>
  <c r="F98" i="6"/>
  <c r="J99" i="6"/>
  <c r="N100" i="6"/>
  <c r="F102" i="6"/>
  <c r="J103" i="6"/>
  <c r="N104" i="6"/>
  <c r="F106" i="6"/>
  <c r="J107" i="6"/>
  <c r="BX39" i="6"/>
  <c r="AU32" i="6"/>
  <c r="R51" i="6"/>
  <c r="AU69" i="6"/>
  <c r="R104" i="6"/>
  <c r="BP33" i="6"/>
  <c r="BR37" i="6"/>
  <c r="BV41" i="6"/>
  <c r="BL46" i="6"/>
  <c r="BV49" i="6"/>
  <c r="AM32" i="6"/>
  <c r="AO35" i="6"/>
  <c r="AO38" i="6"/>
  <c r="AK51" i="6"/>
  <c r="H32" i="6"/>
  <c r="P34" i="6"/>
  <c r="L37" i="6"/>
  <c r="N51" i="6"/>
  <c r="N60" i="6"/>
  <c r="L62" i="6"/>
  <c r="H64" i="6"/>
  <c r="F66" i="6"/>
  <c r="P67" i="6"/>
  <c r="L69" i="6"/>
  <c r="J71" i="6"/>
  <c r="H73" i="6"/>
  <c r="P74" i="6"/>
  <c r="N76" i="6"/>
  <c r="L78" i="6"/>
  <c r="AK59" i="6"/>
  <c r="AI61" i="6"/>
  <c r="AS62" i="6"/>
  <c r="AM64" i="6"/>
  <c r="AS65" i="6"/>
  <c r="AM67" i="6"/>
  <c r="AS68" i="6"/>
  <c r="AM70" i="6"/>
  <c r="AS71" i="6"/>
  <c r="AO73" i="6"/>
  <c r="AI75" i="6"/>
  <c r="AO76" i="6"/>
  <c r="AI78" i="6"/>
  <c r="AO79" i="6"/>
  <c r="BL60" i="6"/>
  <c r="BR61" i="6"/>
  <c r="BN63" i="6"/>
  <c r="BT64" i="6"/>
  <c r="BN66" i="6"/>
  <c r="BT67" i="6"/>
  <c r="BN69" i="6"/>
  <c r="BT70" i="6"/>
  <c r="BN72" i="6"/>
  <c r="BV73" i="6"/>
  <c r="BN75" i="6"/>
  <c r="BV77" i="6"/>
  <c r="BN79" i="6"/>
  <c r="L87" i="6"/>
  <c r="P88" i="6"/>
  <c r="H90" i="6"/>
  <c r="BX47" i="6"/>
  <c r="R45" i="6"/>
  <c r="AU63" i="6"/>
  <c r="BX74" i="6"/>
  <c r="BL34" i="6"/>
  <c r="BN38" i="6"/>
  <c r="BT42" i="6"/>
  <c r="BV46" i="6"/>
  <c r="BL50" i="6"/>
  <c r="AO32" i="6"/>
  <c r="AQ35" i="6"/>
  <c r="AI39" i="6"/>
  <c r="AK42" i="6"/>
  <c r="AQ45" i="6"/>
  <c r="AS48" i="6"/>
  <c r="AO51" i="6"/>
  <c r="J32" i="6"/>
  <c r="F35" i="6"/>
  <c r="X35" i="6" s="1"/>
  <c r="H42" i="6"/>
  <c r="H46" i="6"/>
  <c r="H48" i="6"/>
  <c r="F50" i="6"/>
  <c r="F59" i="6"/>
  <c r="P60" i="6"/>
  <c r="N62" i="6"/>
  <c r="L64" i="6"/>
  <c r="H66" i="6"/>
  <c r="F68" i="6"/>
  <c r="P69" i="6"/>
  <c r="L71" i="6"/>
  <c r="J73" i="6"/>
  <c r="H75" i="6"/>
  <c r="P76" i="6"/>
  <c r="N78" i="6"/>
  <c r="AO59" i="6"/>
  <c r="AK61" i="6"/>
  <c r="AI63" i="6"/>
  <c r="AO64" i="6"/>
  <c r="AI66" i="6"/>
  <c r="AO67" i="6"/>
  <c r="AI69" i="6"/>
  <c r="AO70" i="6"/>
  <c r="AK72" i="6"/>
  <c r="AQ73" i="6"/>
  <c r="AK75" i="6"/>
  <c r="AQ76" i="6"/>
  <c r="AK78" i="6"/>
  <c r="AQ79" i="6"/>
  <c r="BN60" i="6"/>
  <c r="BV61" i="6"/>
  <c r="BP63" i="6"/>
  <c r="BV64" i="6"/>
  <c r="BP66" i="6"/>
  <c r="BV67" i="6"/>
  <c r="BP69" i="6"/>
  <c r="BV70" i="6"/>
  <c r="BL74" i="6"/>
  <c r="BP75" i="6"/>
  <c r="BT76" i="6"/>
  <c r="BL78" i="6"/>
  <c r="BP79" i="6"/>
  <c r="N87" i="6"/>
  <c r="F89" i="6"/>
  <c r="J90" i="6"/>
  <c r="N91" i="6"/>
  <c r="F93" i="6"/>
  <c r="X93" i="6" s="1"/>
  <c r="J94" i="6"/>
  <c r="N95" i="6"/>
  <c r="F97" i="6"/>
  <c r="J98" i="6"/>
  <c r="N99" i="6"/>
  <c r="F101" i="6"/>
  <c r="J102" i="6"/>
  <c r="N103" i="6"/>
  <c r="F105" i="6"/>
  <c r="J106" i="6"/>
  <c r="N107" i="6"/>
  <c r="AU34" i="6"/>
  <c r="AU48" i="6"/>
  <c r="R60" i="6"/>
  <c r="AU71" i="6"/>
  <c r="R100" i="6"/>
  <c r="BN35" i="6"/>
  <c r="BP39" i="6"/>
  <c r="BR43" i="6"/>
  <c r="BR47" i="6"/>
  <c r="BN51" i="6"/>
  <c r="AK33" i="6"/>
  <c r="AO36" i="6"/>
  <c r="AQ39" i="6"/>
  <c r="AK43" i="6"/>
  <c r="AK46" i="6"/>
  <c r="AM49" i="6"/>
  <c r="H40" i="6"/>
  <c r="L42" i="6"/>
  <c r="J59" i="6"/>
  <c r="J61" i="6"/>
  <c r="H63" i="6"/>
  <c r="P64" i="6"/>
  <c r="N66" i="6"/>
  <c r="AU42" i="6"/>
  <c r="R74" i="6"/>
  <c r="BX64" i="6"/>
  <c r="R95" i="6"/>
  <c r="R107" i="6"/>
  <c r="BP35" i="6"/>
  <c r="BR39" i="6"/>
  <c r="BL44" i="6"/>
  <c r="BL48" i="6"/>
  <c r="BP51" i="6"/>
  <c r="AQ33" i="6"/>
  <c r="AQ43" i="6"/>
  <c r="AQ49" i="6"/>
  <c r="J31" i="6"/>
  <c r="F36" i="6"/>
  <c r="N50" i="6"/>
  <c r="P59" i="6"/>
  <c r="L61" i="6"/>
  <c r="J63" i="6"/>
  <c r="H65" i="6"/>
  <c r="P66" i="6"/>
  <c r="N68" i="6"/>
  <c r="L70" i="6"/>
  <c r="H72" i="6"/>
  <c r="F74" i="6"/>
  <c r="X74" i="6" s="1"/>
  <c r="P75" i="6"/>
  <c r="L77" i="6"/>
  <c r="J79" i="6"/>
  <c r="AK60" i="6"/>
  <c r="AS61" i="6"/>
  <c r="AO63" i="6"/>
  <c r="AI65" i="6"/>
  <c r="AO66" i="6"/>
  <c r="AK68" i="6"/>
  <c r="AQ69" i="6"/>
  <c r="AK71" i="6"/>
  <c r="AQ72" i="6"/>
  <c r="AK74" i="6"/>
  <c r="AQ75" i="6"/>
  <c r="AK77" i="6"/>
  <c r="AS78" i="6"/>
  <c r="BP59" i="6"/>
  <c r="BV60" i="6"/>
  <c r="BP62" i="6"/>
  <c r="BV63" i="6"/>
  <c r="BP65" i="6"/>
  <c r="BV66" i="6"/>
  <c r="BR68" i="6"/>
  <c r="BL70" i="6"/>
  <c r="BL73" i="6"/>
  <c r="BV75" i="6"/>
  <c r="BN77" i="6"/>
  <c r="BV79" i="6"/>
  <c r="H88" i="6"/>
  <c r="L89" i="6"/>
  <c r="P90" i="6"/>
  <c r="H92" i="6"/>
  <c r="X92" i="6" s="1"/>
  <c r="L93" i="6"/>
  <c r="H96" i="6"/>
  <c r="L97" i="6"/>
  <c r="H100" i="6"/>
  <c r="L101" i="6"/>
  <c r="P102" i="6"/>
  <c r="H104" i="6"/>
  <c r="L105" i="6"/>
  <c r="BX37" i="6"/>
  <c r="R68" i="6"/>
  <c r="AU79" i="6"/>
  <c r="BX77" i="6"/>
  <c r="BR31" i="6"/>
  <c r="BN36" i="6"/>
  <c r="BR40" i="6"/>
  <c r="BT44" i="6"/>
  <c r="BN48" i="6"/>
  <c r="AI31" i="6"/>
  <c r="AM34" i="6"/>
  <c r="AK37" i="6"/>
  <c r="AS43" i="6"/>
  <c r="AK47" i="6"/>
  <c r="AS49" i="6"/>
  <c r="L31" i="6"/>
  <c r="F39" i="6"/>
  <c r="H45" i="6"/>
  <c r="X45" i="6" s="1"/>
  <c r="F47" i="6"/>
  <c r="F49" i="6"/>
  <c r="P50" i="6"/>
  <c r="F60" i="6"/>
  <c r="P61" i="6"/>
  <c r="L63" i="6"/>
  <c r="J65" i="6"/>
  <c r="H67" i="6"/>
  <c r="P68" i="6"/>
  <c r="N70" i="6"/>
  <c r="L72" i="6"/>
  <c r="H74" i="6"/>
  <c r="F76" i="6"/>
  <c r="P77" i="6"/>
  <c r="L79" i="6"/>
  <c r="AM60" i="6"/>
  <c r="AK62" i="6"/>
  <c r="AQ63" i="6"/>
  <c r="AK65" i="6"/>
  <c r="AS66" i="6"/>
  <c r="AM68" i="6"/>
  <c r="AS69" i="6"/>
  <c r="AM71" i="6"/>
  <c r="AS72" i="6"/>
  <c r="AM74" i="6"/>
  <c r="AS75" i="6"/>
  <c r="AO77" i="6"/>
  <c r="AI79" i="6"/>
  <c r="BR59" i="6"/>
  <c r="BL61" i="6"/>
  <c r="BR62" i="6"/>
  <c r="BL64" i="6"/>
  <c r="BR65" i="6"/>
  <c r="BN67" i="6"/>
  <c r="BT68" i="6"/>
  <c r="BN70" i="6"/>
  <c r="BT71" i="6"/>
  <c r="BN73" i="6"/>
  <c r="BZ73" i="6" s="1"/>
  <c r="BT74" i="6"/>
  <c r="BL76" i="6"/>
  <c r="BP77" i="6"/>
  <c r="BT78" i="6"/>
  <c r="F87" i="6"/>
  <c r="J88" i="6"/>
  <c r="N89" i="6"/>
  <c r="F91" i="6"/>
  <c r="J92" i="6"/>
  <c r="N93" i="6"/>
  <c r="F95" i="6"/>
  <c r="X95" i="6" s="1"/>
  <c r="J96" i="6"/>
  <c r="N97" i="6"/>
  <c r="F99" i="6"/>
  <c r="J100" i="6"/>
  <c r="N101" i="6"/>
  <c r="F103" i="6"/>
  <c r="J104" i="6"/>
  <c r="N105" i="6"/>
  <c r="F107" i="6"/>
  <c r="N106" i="6"/>
  <c r="F104" i="6"/>
  <c r="J101" i="6"/>
  <c r="L96" i="6"/>
  <c r="H94" i="6"/>
  <c r="L91" i="6"/>
  <c r="F88" i="6"/>
  <c r="BN78" i="6"/>
  <c r="CE78" i="6" s="1"/>
  <c r="BV74" i="6"/>
  <c r="BV68" i="6"/>
  <c r="BL65" i="6"/>
  <c r="BT60" i="6"/>
  <c r="AQ77" i="6"/>
  <c r="AS73" i="6"/>
  <c r="AO69" i="6"/>
  <c r="AO65" i="6"/>
  <c r="AO61" i="6"/>
  <c r="J77" i="6"/>
  <c r="N72" i="6"/>
  <c r="H68" i="6"/>
  <c r="Z68" i="6" s="1"/>
  <c r="H61" i="6"/>
  <c r="H49" i="6"/>
  <c r="BV48" i="6"/>
  <c r="BN32" i="6"/>
  <c r="AU77" i="6"/>
  <c r="R46" i="6"/>
  <c r="L106" i="6"/>
  <c r="H101" i="6"/>
  <c r="Z101" i="6" s="1"/>
  <c r="N98" i="6"/>
  <c r="F96" i="6"/>
  <c r="H91" i="6"/>
  <c r="P87" i="6"/>
  <c r="BV71" i="6"/>
  <c r="BN68" i="6"/>
  <c r="BN64" i="6"/>
  <c r="BR60" i="6"/>
  <c r="AI77" i="6"/>
  <c r="AI73" i="6"/>
  <c r="AK69" i="6"/>
  <c r="AS64" i="6"/>
  <c r="AO60" i="6"/>
  <c r="H77" i="6"/>
  <c r="F72" i="6"/>
  <c r="J67" i="6"/>
  <c r="H60" i="6"/>
  <c r="J46" i="6"/>
  <c r="F43" i="6"/>
  <c r="F40" i="6"/>
  <c r="Z40" i="6" s="1"/>
  <c r="AQ51" i="6"/>
  <c r="AQ37" i="6"/>
  <c r="BN47" i="6"/>
  <c r="R91" i="6"/>
  <c r="AU61" i="6"/>
  <c r="H106" i="6"/>
  <c r="L103" i="6"/>
  <c r="P100" i="6"/>
  <c r="L98" i="6"/>
  <c r="J93" i="6"/>
  <c r="N90" i="6"/>
  <c r="H87" i="6"/>
  <c r="BL77" i="6"/>
  <c r="BP74" i="6"/>
  <c r="BL68" i="6"/>
  <c r="BT63" i="6"/>
  <c r="BT59" i="6"/>
  <c r="AS76" i="6"/>
  <c r="AO72" i="6"/>
  <c r="AO68" i="6"/>
  <c r="AW68" i="6" s="1"/>
  <c r="AQ64" i="6"/>
  <c r="AS59" i="6"/>
  <c r="H76" i="6"/>
  <c r="X76" i="6" s="1"/>
  <c r="P71" i="6"/>
  <c r="L66" i="6"/>
  <c r="H59" i="6"/>
  <c r="AO50" i="6"/>
  <c r="BV44" i="6"/>
  <c r="R66" i="6"/>
  <c r="AU50" i="6"/>
  <c r="BX48" i="6"/>
  <c r="AW40" i="6"/>
  <c r="R102" i="6"/>
  <c r="AU67" i="6"/>
  <c r="P49" i="6"/>
  <c r="R49" i="6"/>
  <c r="L49" i="6"/>
  <c r="AU43" i="6"/>
  <c r="BX51" i="6"/>
  <c r="BC36" i="6"/>
  <c r="AU72" i="6"/>
  <c r="R61" i="6"/>
  <c r="BT43" i="6"/>
  <c r="BV43" i="6"/>
  <c r="BL43" i="6"/>
  <c r="BX43" i="6"/>
  <c r="BN43" i="6"/>
  <c r="BP43" i="6"/>
  <c r="R89" i="6"/>
  <c r="BX70" i="6"/>
  <c r="AM59" i="6"/>
  <c r="AU59" i="6"/>
  <c r="R105" i="6"/>
  <c r="BX62" i="6"/>
  <c r="R72" i="6"/>
  <c r="J72" i="6"/>
  <c r="T47" i="6"/>
  <c r="R98" i="6"/>
  <c r="BX67" i="6"/>
  <c r="R77" i="6"/>
  <c r="R38" i="6"/>
  <c r="AU46" i="6"/>
  <c r="BX79" i="6"/>
  <c r="AU75" i="6"/>
  <c r="J64" i="6"/>
  <c r="R64" i="6"/>
  <c r="AQ38" i="6"/>
  <c r="AS38" i="6"/>
  <c r="AI38" i="6"/>
  <c r="AU38" i="6"/>
  <c r="AK38" i="6"/>
  <c r="AM38" i="6"/>
  <c r="BX32" i="6"/>
  <c r="CK36" i="6" s="1"/>
  <c r="R106" i="6"/>
  <c r="BX71" i="6"/>
  <c r="AU76" i="6"/>
  <c r="AU60" i="6"/>
  <c r="R65" i="6"/>
  <c r="R42" i="6"/>
  <c r="P37" i="6"/>
  <c r="F37" i="6"/>
  <c r="AU47" i="6"/>
  <c r="AQ42" i="6"/>
  <c r="AS42" i="6"/>
  <c r="BG46" i="6" s="1"/>
  <c r="AI42" i="6"/>
  <c r="AU31" i="6"/>
  <c r="BT47" i="6"/>
  <c r="BV47" i="6"/>
  <c r="BL47" i="6"/>
  <c r="BX36" i="6"/>
  <c r="H37" i="6"/>
  <c r="BR51" i="6"/>
  <c r="CF51" i="6" s="1"/>
  <c r="BP47" i="6"/>
  <c r="R41" i="6"/>
  <c r="AU51" i="6"/>
  <c r="AQ46" i="6"/>
  <c r="AS46" i="6"/>
  <c r="AI46" i="6"/>
  <c r="AU35" i="6"/>
  <c r="BT51" i="6"/>
  <c r="BV51" i="6"/>
  <c r="BL51" i="6"/>
  <c r="BX40" i="6"/>
  <c r="BT35" i="6"/>
  <c r="BV35" i="6"/>
  <c r="BL35" i="6"/>
  <c r="J41" i="6"/>
  <c r="T39" i="6"/>
  <c r="AO46" i="6"/>
  <c r="R90" i="6"/>
  <c r="BX63" i="6"/>
  <c r="AU68" i="6"/>
  <c r="R73" i="6"/>
  <c r="R50" i="6"/>
  <c r="R34" i="6"/>
  <c r="AS50" i="6"/>
  <c r="BG47" i="6" s="1"/>
  <c r="AI50" i="6"/>
  <c r="AU39" i="6"/>
  <c r="AQ34" i="6"/>
  <c r="AS34" i="6"/>
  <c r="AI34" i="6"/>
  <c r="BX44" i="6"/>
  <c r="BT39" i="6"/>
  <c r="BV39" i="6"/>
  <c r="CJ43" i="6" s="1"/>
  <c r="BL39" i="6"/>
  <c r="H41" i="6"/>
  <c r="AM46" i="6"/>
  <c r="AM42" i="6"/>
  <c r="BR35" i="6"/>
  <c r="R94" i="6"/>
  <c r="BZ72" i="6"/>
  <c r="BN82" i="6"/>
  <c r="CJ77" i="6"/>
  <c r="BG78" i="6"/>
  <c r="AD64" i="6"/>
  <c r="AB41" i="6"/>
  <c r="BN54" i="6"/>
  <c r="CF65" i="6"/>
  <c r="BA78" i="6"/>
  <c r="AY74" i="6"/>
  <c r="BH63" i="6"/>
  <c r="BH65" i="6"/>
  <c r="V79" i="6"/>
  <c r="V75" i="6"/>
  <c r="Z71" i="6"/>
  <c r="T67" i="6"/>
  <c r="X63" i="6"/>
  <c r="R81" i="6"/>
  <c r="R53" i="6"/>
  <c r="AY45" i="6"/>
  <c r="BB37" i="6"/>
  <c r="CB38" i="6"/>
  <c r="CE69" i="6"/>
  <c r="V102" i="6"/>
  <c r="X90" i="6"/>
  <c r="BA61" i="6"/>
  <c r="BA44" i="6"/>
  <c r="AM53" i="6"/>
  <c r="CD45" i="6"/>
  <c r="BA71" i="6"/>
  <c r="X107" i="6"/>
  <c r="Y107" i="6"/>
  <c r="T107" i="6"/>
  <c r="Z107" i="6"/>
  <c r="Y104" i="6"/>
  <c r="X104" i="6"/>
  <c r="T104" i="6"/>
  <c r="V104" i="6"/>
  <c r="Y100" i="6"/>
  <c r="T100" i="6"/>
  <c r="X100" i="6"/>
  <c r="Z100" i="6"/>
  <c r="T95" i="6"/>
  <c r="Y95" i="6"/>
  <c r="V95" i="6"/>
  <c r="V92" i="6"/>
  <c r="T92" i="6"/>
  <c r="Z92" i="6"/>
  <c r="AD106" i="6"/>
  <c r="AD88" i="6"/>
  <c r="AD99" i="6"/>
  <c r="H110" i="6"/>
  <c r="AB95" i="6"/>
  <c r="AD90" i="6"/>
  <c r="AD93" i="6"/>
  <c r="AB99" i="6"/>
  <c r="X87" i="6"/>
  <c r="V87" i="6"/>
  <c r="AB101" i="6"/>
  <c r="AD103" i="6"/>
  <c r="AD94" i="6"/>
  <c r="AD96" i="6"/>
  <c r="AB91" i="6"/>
  <c r="AD97" i="6"/>
  <c r="AB93" i="6"/>
  <c r="AD100" i="6"/>
  <c r="AB103" i="6"/>
  <c r="AD92" i="6"/>
  <c r="AB89" i="6"/>
  <c r="AD91" i="6"/>
  <c r="AB97" i="6"/>
  <c r="AD95" i="6"/>
  <c r="H109" i="6"/>
  <c r="AD87" i="6"/>
  <c r="Z87" i="6"/>
  <c r="AD101" i="6"/>
  <c r="T87" i="6"/>
  <c r="AD102" i="6"/>
  <c r="AB105" i="6"/>
  <c r="CB77" i="6"/>
  <c r="CD77" i="6"/>
  <c r="CE77" i="6"/>
  <c r="CF77" i="6"/>
  <c r="CF76" i="6"/>
  <c r="BZ76" i="6"/>
  <c r="CB76" i="6"/>
  <c r="CE76" i="6"/>
  <c r="CD76" i="6"/>
  <c r="CD73" i="6"/>
  <c r="CB73" i="6"/>
  <c r="CF73" i="6"/>
  <c r="CH71" i="6"/>
  <c r="CD66" i="6"/>
  <c r="BE69" i="6"/>
  <c r="AD89" i="6"/>
  <c r="AB37" i="6"/>
  <c r="CH65" i="6"/>
  <c r="CB66" i="6"/>
  <c r="AB87" i="6"/>
  <c r="V100" i="6"/>
  <c r="BG68" i="6"/>
  <c r="BE45" i="6"/>
  <c r="V90" i="6"/>
  <c r="Z51" i="6"/>
  <c r="V45" i="6"/>
  <c r="V103" i="6"/>
  <c r="T103" i="6"/>
  <c r="X103" i="6"/>
  <c r="Z103" i="6"/>
  <c r="X99" i="6"/>
  <c r="V99" i="6"/>
  <c r="Z99" i="6"/>
  <c r="Y99" i="6"/>
  <c r="T99" i="6"/>
  <c r="X96" i="6"/>
  <c r="Z96" i="6"/>
  <c r="Y91" i="6"/>
  <c r="V91" i="6"/>
  <c r="Z91" i="6"/>
  <c r="T91" i="6"/>
  <c r="X91" i="6"/>
  <c r="L110" i="6"/>
  <c r="Z88" i="6"/>
  <c r="T88" i="6"/>
  <c r="Y88" i="6"/>
  <c r="CE72" i="6"/>
  <c r="CF72" i="6"/>
  <c r="CD72" i="6"/>
  <c r="Z95" i="6"/>
  <c r="T96" i="6"/>
  <c r="AD59" i="6"/>
  <c r="BG64" i="6"/>
  <c r="AY75" i="6"/>
  <c r="CH59" i="6"/>
  <c r="Z104" i="6"/>
  <c r="AD104" i="6"/>
  <c r="Y103" i="6"/>
  <c r="V66" i="6"/>
  <c r="Z39" i="6"/>
  <c r="V65" i="6"/>
  <c r="X77" i="6"/>
  <c r="P81" i="6"/>
  <c r="P82" i="6"/>
  <c r="Z62" i="6"/>
  <c r="T62" i="6"/>
  <c r="V43" i="6"/>
  <c r="T43" i="6"/>
  <c r="X42" i="6"/>
  <c r="T42" i="6"/>
  <c r="Z42" i="6"/>
  <c r="Y41" i="6"/>
  <c r="V41" i="6"/>
  <c r="Y38" i="6"/>
  <c r="T38" i="6"/>
  <c r="Z35" i="6"/>
  <c r="T35" i="6"/>
  <c r="V35" i="6"/>
  <c r="L53" i="6"/>
  <c r="L54" i="6"/>
  <c r="Y34" i="6"/>
  <c r="V34" i="6"/>
  <c r="H54" i="6"/>
  <c r="H53" i="6"/>
  <c r="Y33" i="6"/>
  <c r="P53" i="6"/>
  <c r="P54" i="6"/>
  <c r="AD43" i="6"/>
  <c r="AB39" i="6"/>
  <c r="AD31" i="6"/>
  <c r="AD33" i="6"/>
  <c r="AB33" i="6"/>
  <c r="AD40" i="6"/>
  <c r="AD44" i="6"/>
  <c r="AD46" i="6"/>
  <c r="AD34" i="6"/>
  <c r="AD36" i="6"/>
  <c r="AD49" i="6"/>
  <c r="AD35" i="6"/>
  <c r="AB35" i="6"/>
  <c r="AD47" i="6"/>
  <c r="BC51" i="6"/>
  <c r="AW51" i="6"/>
  <c r="BC46" i="6"/>
  <c r="BB46" i="6"/>
  <c r="AW43" i="6"/>
  <c r="BA43" i="6"/>
  <c r="AW38" i="6"/>
  <c r="BA38" i="6"/>
  <c r="AD76" i="6"/>
  <c r="P110" i="6"/>
  <c r="BV81" i="6"/>
  <c r="BV82" i="6"/>
  <c r="BZ60" i="6"/>
  <c r="T78" i="6"/>
  <c r="Z78" i="6"/>
  <c r="L82" i="6"/>
  <c r="V93" i="6"/>
  <c r="Y87" i="6"/>
  <c r="V51" i="6"/>
  <c r="Y96" i="6"/>
  <c r="V106" i="6"/>
  <c r="Z106" i="6"/>
  <c r="X106" i="6"/>
  <c r="Y102" i="6"/>
  <c r="T102" i="6"/>
  <c r="Y101" i="6"/>
  <c r="T101" i="6"/>
  <c r="V101" i="6"/>
  <c r="X101" i="6"/>
  <c r="Z98" i="6"/>
  <c r="Y98" i="6"/>
  <c r="V98" i="6"/>
  <c r="T97" i="6"/>
  <c r="X97" i="6"/>
  <c r="Z97" i="6"/>
  <c r="V97" i="6"/>
  <c r="Y97" i="6"/>
  <c r="X94" i="6"/>
  <c r="T94" i="6"/>
  <c r="Z94" i="6"/>
  <c r="Z93" i="6"/>
  <c r="Y93" i="6"/>
  <c r="T93" i="6"/>
  <c r="T90" i="6"/>
  <c r="J110" i="6"/>
  <c r="Z90" i="6"/>
  <c r="F109" i="6"/>
  <c r="X89" i="6"/>
  <c r="V89" i="6"/>
  <c r="F110" i="6"/>
  <c r="T89" i="6"/>
  <c r="Y89" i="6"/>
  <c r="Z89" i="6"/>
  <c r="N110" i="6"/>
  <c r="CF79" i="6"/>
  <c r="CD78" i="6"/>
  <c r="CF78" i="6"/>
  <c r="CB78" i="6"/>
  <c r="BZ78" i="6"/>
  <c r="CF75" i="6"/>
  <c r="CD71" i="6"/>
  <c r="CE70" i="6"/>
  <c r="CE64" i="6"/>
  <c r="CD62" i="6"/>
  <c r="AY72" i="6"/>
  <c r="AD78" i="6"/>
  <c r="CD63" i="6"/>
  <c r="CF63" i="6"/>
  <c r="BR82" i="6"/>
  <c r="CH75" i="6"/>
  <c r="CH77" i="6"/>
  <c r="CF59" i="6"/>
  <c r="CJ59" i="6"/>
  <c r="CD59" i="6"/>
  <c r="CH73" i="6"/>
  <c r="CJ69" i="6"/>
  <c r="CJ72" i="6"/>
  <c r="CH63" i="6"/>
  <c r="CJ62" i="6"/>
  <c r="CJ71" i="6"/>
  <c r="CH67" i="6"/>
  <c r="CJ76" i="6"/>
  <c r="AS81" i="6"/>
  <c r="AS82" i="6"/>
  <c r="BC61" i="6"/>
  <c r="AK82" i="6"/>
  <c r="BG66" i="6"/>
  <c r="BG59" i="6"/>
  <c r="AK81" i="6"/>
  <c r="BG77" i="6"/>
  <c r="BG60" i="6"/>
  <c r="BG71" i="6"/>
  <c r="BG67" i="6"/>
  <c r="BE61" i="6"/>
  <c r="BE59" i="6"/>
  <c r="AD69" i="6"/>
  <c r="AB69" i="6"/>
  <c r="AD71" i="6"/>
  <c r="AD65" i="6"/>
  <c r="AD63" i="6"/>
  <c r="AB71" i="6"/>
  <c r="H81" i="6"/>
  <c r="T60" i="6"/>
  <c r="AB63" i="6"/>
  <c r="X60" i="6"/>
  <c r="H82" i="6"/>
  <c r="AB59" i="6"/>
  <c r="AD66" i="6"/>
  <c r="Y105" i="6"/>
  <c r="V105" i="6"/>
  <c r="X105" i="6"/>
  <c r="T105" i="6"/>
  <c r="CJ68" i="6"/>
  <c r="CJ74" i="6"/>
  <c r="BR81" i="6"/>
  <c r="AD74" i="6"/>
  <c r="CB72" i="6"/>
  <c r="J109" i="6"/>
  <c r="AB65" i="6"/>
  <c r="AD45" i="6"/>
  <c r="Z34" i="6"/>
  <c r="BB43" i="6"/>
  <c r="Y68" i="6"/>
  <c r="AD60" i="6"/>
  <c r="BN81" i="6"/>
  <c r="BC65" i="6"/>
  <c r="BB65" i="6"/>
  <c r="AY65" i="6"/>
  <c r="AO82" i="6"/>
  <c r="AO81" i="6"/>
  <c r="BZ59" i="6"/>
  <c r="Y77" i="6"/>
  <c r="V107" i="6"/>
  <c r="L81" i="6"/>
  <c r="AW71" i="6"/>
  <c r="CJ60" i="6"/>
  <c r="CJ66" i="6"/>
  <c r="CF67" i="6"/>
  <c r="P109" i="6"/>
  <c r="AB75" i="6"/>
  <c r="CE73" i="6"/>
  <c r="N109" i="6"/>
  <c r="V78" i="6"/>
  <c r="BC71" i="6"/>
  <c r="BZ70" i="6"/>
  <c r="BG38" i="6"/>
  <c r="CB47" i="6"/>
  <c r="BZ64" i="6"/>
  <c r="BZ49" i="6"/>
  <c r="CF62" i="6"/>
  <c r="AW35" i="6"/>
  <c r="BA35" i="6"/>
  <c r="BC35" i="6"/>
  <c r="AK54" i="6"/>
  <c r="AY34" i="6"/>
  <c r="BC32" i="6"/>
  <c r="AY32" i="6"/>
  <c r="AO54" i="6"/>
  <c r="BG33" i="6"/>
  <c r="AW31" i="6"/>
  <c r="AO53" i="6"/>
  <c r="BG36" i="6"/>
  <c r="BA31" i="6"/>
  <c r="BG39" i="6"/>
  <c r="BZ48" i="6"/>
  <c r="CE48" i="6"/>
  <c r="CB44" i="6"/>
  <c r="BZ44" i="6"/>
  <c r="CD43" i="6"/>
  <c r="CF43" i="6"/>
  <c r="CB43" i="6"/>
  <c r="CB41" i="6"/>
  <c r="BZ41" i="6"/>
  <c r="CE41" i="6"/>
  <c r="CF40" i="6"/>
  <c r="BZ40" i="6"/>
  <c r="CB40" i="6"/>
  <c r="CF37" i="6"/>
  <c r="BZ37" i="6"/>
  <c r="CE37" i="6"/>
  <c r="BZ36" i="6"/>
  <c r="CF36" i="6"/>
  <c r="CD35" i="6"/>
  <c r="CF35" i="6"/>
  <c r="CE35" i="6"/>
  <c r="CF33" i="6"/>
  <c r="CB33" i="6"/>
  <c r="CD32" i="6"/>
  <c r="CB32" i="6"/>
  <c r="CB31" i="6"/>
  <c r="BN53" i="6"/>
  <c r="BZ31" i="6"/>
  <c r="CE31" i="6"/>
  <c r="AE106" i="6"/>
  <c r="AE92" i="6"/>
  <c r="R110" i="6"/>
  <c r="AE102" i="6"/>
  <c r="AE88" i="6"/>
  <c r="AE101" i="6"/>
  <c r="AE99" i="6"/>
  <c r="AE104" i="6"/>
  <c r="AE93" i="6"/>
  <c r="AE91" i="6"/>
  <c r="CK61" i="6"/>
  <c r="CB75" i="6"/>
  <c r="CD75" i="6"/>
  <c r="BZ75" i="6"/>
  <c r="CF74" i="6"/>
  <c r="CD74" i="6"/>
  <c r="CE74" i="6"/>
  <c r="CB74" i="6"/>
  <c r="CE71" i="6"/>
  <c r="CB71" i="6"/>
  <c r="CD70" i="6"/>
  <c r="CE68" i="6"/>
  <c r="BZ67" i="6"/>
  <c r="CF66" i="6"/>
  <c r="CE66" i="6"/>
  <c r="CF64" i="6"/>
  <c r="CE63" i="6"/>
  <c r="BZ63" i="6"/>
  <c r="CE62" i="6"/>
  <c r="CB62" i="6"/>
  <c r="BZ62" i="6"/>
  <c r="BL82" i="6"/>
  <c r="CE60" i="6"/>
  <c r="CD60" i="6"/>
  <c r="CJ67" i="6"/>
  <c r="CE59" i="6"/>
  <c r="CH69" i="6"/>
  <c r="CJ64" i="6"/>
  <c r="CB59" i="6"/>
  <c r="CJ75" i="6"/>
  <c r="CH61" i="6"/>
  <c r="CJ61" i="6"/>
  <c r="CJ73" i="6"/>
  <c r="AW79" i="6"/>
  <c r="BA79" i="6"/>
  <c r="BC79" i="6"/>
  <c r="BB79" i="6"/>
  <c r="BC77" i="6"/>
  <c r="BB77" i="6"/>
  <c r="AY77" i="6"/>
  <c r="BA77" i="6"/>
  <c r="BA76" i="6"/>
  <c r="BC76" i="6"/>
  <c r="AW76" i="6"/>
  <c r="BB76" i="6"/>
  <c r="AY76" i="6"/>
  <c r="BB75" i="6"/>
  <c r="BA75" i="6"/>
  <c r="BC75" i="6"/>
  <c r="BB73" i="6"/>
  <c r="AY73" i="6"/>
  <c r="BA73" i="6"/>
  <c r="AW73" i="6"/>
  <c r="BB72" i="6"/>
  <c r="BA72" i="6"/>
  <c r="AW72" i="6"/>
  <c r="BC72" i="6"/>
  <c r="BB71" i="6"/>
  <c r="AY69" i="6"/>
  <c r="BB69" i="6"/>
  <c r="BA69" i="6"/>
  <c r="BC69" i="6"/>
  <c r="AW69" i="6"/>
  <c r="AY68" i="6"/>
  <c r="BC68" i="6"/>
  <c r="BA68" i="6"/>
  <c r="BB68" i="6"/>
  <c r="BA64" i="6"/>
  <c r="AM82" i="6"/>
  <c r="BB59" i="6"/>
  <c r="Y72" i="6"/>
  <c r="Z70" i="6"/>
  <c r="X65" i="6"/>
  <c r="AD67" i="6"/>
  <c r="Z47" i="6"/>
  <c r="CF68" i="6"/>
  <c r="BT82" i="6"/>
  <c r="CB70" i="6"/>
  <c r="BZ74" i="6"/>
  <c r="CE44" i="6"/>
  <c r="CE75" i="6"/>
  <c r="AK53" i="6"/>
  <c r="CF71" i="6"/>
  <c r="BL81" i="6"/>
  <c r="CD67" i="6"/>
  <c r="CE67" i="6"/>
  <c r="CD68" i="6"/>
  <c r="BP81" i="6"/>
  <c r="BC34" i="6"/>
  <c r="R109" i="6"/>
  <c r="CK73" i="6"/>
  <c r="CK65" i="6"/>
  <c r="CK78" i="6"/>
  <c r="BE77" i="6"/>
  <c r="AE75" i="6"/>
  <c r="Y79" i="6"/>
  <c r="BE63" i="6"/>
  <c r="X70" i="6"/>
  <c r="BG74" i="6"/>
  <c r="BC59" i="6"/>
  <c r="BG62" i="6"/>
  <c r="BC78" i="6"/>
  <c r="AY78" i="6"/>
  <c r="BB78" i="6"/>
  <c r="AY70" i="6"/>
  <c r="BC70" i="6"/>
  <c r="AY66" i="6"/>
  <c r="AW66" i="6"/>
  <c r="AU82" i="6"/>
  <c r="BH69" i="6"/>
  <c r="BH78" i="6"/>
  <c r="BH77" i="6"/>
  <c r="BH64" i="6"/>
  <c r="BH73" i="6"/>
  <c r="AW62" i="6"/>
  <c r="Z79" i="6"/>
  <c r="X79" i="6"/>
  <c r="T71" i="6"/>
  <c r="X71" i="6"/>
  <c r="Y67" i="6"/>
  <c r="Z67" i="6"/>
  <c r="V67" i="6"/>
  <c r="V63" i="6"/>
  <c r="Z63" i="6"/>
  <c r="Z59" i="6"/>
  <c r="V59" i="6"/>
  <c r="T59" i="6"/>
  <c r="Z48" i="6"/>
  <c r="X48" i="6"/>
  <c r="V48" i="6"/>
  <c r="Z44" i="6"/>
  <c r="T44" i="6"/>
  <c r="V44" i="6"/>
  <c r="X44" i="6"/>
  <c r="V40" i="6"/>
  <c r="X40" i="6"/>
  <c r="T40" i="6"/>
  <c r="Z36" i="6"/>
  <c r="V36" i="6"/>
  <c r="X36" i="6"/>
  <c r="AE38" i="6"/>
  <c r="AE41" i="6"/>
  <c r="R54" i="6"/>
  <c r="Y32" i="6"/>
  <c r="AE46" i="6"/>
  <c r="AE34" i="6"/>
  <c r="X32" i="6"/>
  <c r="AE42" i="6"/>
  <c r="AE37" i="6"/>
  <c r="AE45" i="6"/>
  <c r="BB49" i="6"/>
  <c r="BC49" i="6"/>
  <c r="BB45" i="6"/>
  <c r="BA45" i="6"/>
  <c r="BC45" i="6"/>
  <c r="BA41" i="6"/>
  <c r="AW41" i="6"/>
  <c r="AY41" i="6"/>
  <c r="BA37" i="6"/>
  <c r="AY37" i="6"/>
  <c r="BC37" i="6"/>
  <c r="AW37" i="6"/>
  <c r="BA33" i="6"/>
  <c r="BC33" i="6"/>
  <c r="AY33" i="6"/>
  <c r="AW33" i="6"/>
  <c r="AU54" i="6"/>
  <c r="CB50" i="6"/>
  <c r="CE50" i="6"/>
  <c r="CD50" i="6"/>
  <c r="CD46" i="6"/>
  <c r="CF46" i="6"/>
  <c r="BZ46" i="6"/>
  <c r="CF42" i="6"/>
  <c r="CE42" i="6"/>
  <c r="BZ42" i="6"/>
  <c r="CD42" i="6"/>
  <c r="CB42" i="6"/>
  <c r="AY67" i="6"/>
  <c r="BB67" i="6"/>
  <c r="BC67" i="6"/>
  <c r="AW65" i="6"/>
  <c r="BC64" i="6"/>
  <c r="AY64" i="6"/>
  <c r="AW64" i="6"/>
  <c r="BB64" i="6"/>
  <c r="BA63" i="6"/>
  <c r="AY63" i="6"/>
  <c r="AW61" i="6"/>
  <c r="AQ82" i="6"/>
  <c r="AY61" i="6"/>
  <c r="BB61" i="6"/>
  <c r="AM81" i="6"/>
  <c r="BA60" i="6"/>
  <c r="BC60" i="6"/>
  <c r="BB60" i="6"/>
  <c r="AW60" i="6"/>
  <c r="BA59" i="6"/>
  <c r="BG65" i="6"/>
  <c r="AI82" i="6"/>
  <c r="AY59" i="6"/>
  <c r="BE73" i="6"/>
  <c r="BE71" i="6"/>
  <c r="BE67" i="6"/>
  <c r="BE75" i="6"/>
  <c r="BE65" i="6"/>
  <c r="BG76" i="6"/>
  <c r="BG61" i="6"/>
  <c r="BG63" i="6"/>
  <c r="Y78" i="6"/>
  <c r="Z77" i="6"/>
  <c r="V77" i="6"/>
  <c r="Y76" i="6"/>
  <c r="V76" i="6"/>
  <c r="T76" i="6"/>
  <c r="Z76" i="6"/>
  <c r="Z74" i="6"/>
  <c r="Y74" i="6"/>
  <c r="V74" i="6"/>
  <c r="Z73" i="6"/>
  <c r="T73" i="6"/>
  <c r="X73" i="6"/>
  <c r="Z72" i="6"/>
  <c r="X72" i="6"/>
  <c r="T72" i="6"/>
  <c r="V70" i="6"/>
  <c r="V69" i="6"/>
  <c r="X69" i="6"/>
  <c r="Z69" i="6"/>
  <c r="T69" i="6"/>
  <c r="X68" i="6"/>
  <c r="T68" i="6"/>
  <c r="X66" i="6"/>
  <c r="Z66" i="6"/>
  <c r="T66" i="6"/>
  <c r="Y65" i="6"/>
  <c r="T65" i="6"/>
  <c r="Y64" i="6"/>
  <c r="Z64" i="6"/>
  <c r="X64" i="6"/>
  <c r="T64" i="6"/>
  <c r="N82" i="6"/>
  <c r="N81" i="6"/>
  <c r="V62" i="6"/>
  <c r="Y62" i="6"/>
  <c r="X62" i="6"/>
  <c r="V61" i="6"/>
  <c r="Y61" i="6"/>
  <c r="Z61" i="6"/>
  <c r="X61" i="6"/>
  <c r="T61" i="6"/>
  <c r="AB73" i="6"/>
  <c r="F82" i="6"/>
  <c r="AB61" i="6"/>
  <c r="AD68" i="6"/>
  <c r="AD75" i="6"/>
  <c r="Z60" i="6"/>
  <c r="AD62" i="6"/>
  <c r="AD72" i="6"/>
  <c r="V60" i="6"/>
  <c r="AD61" i="6"/>
  <c r="F81" i="6"/>
  <c r="AD73" i="6"/>
  <c r="AB67" i="6"/>
  <c r="Y51" i="6"/>
  <c r="T50" i="6"/>
  <c r="Z50" i="6"/>
  <c r="X50" i="6"/>
  <c r="Y50" i="6"/>
  <c r="V49" i="6"/>
  <c r="Z49" i="6"/>
  <c r="Y49" i="6"/>
  <c r="X49" i="6"/>
  <c r="T49" i="6"/>
  <c r="Y47" i="6"/>
  <c r="V47" i="6"/>
  <c r="X47" i="6"/>
  <c r="Y46" i="6"/>
  <c r="T46" i="6"/>
  <c r="V46" i="6"/>
  <c r="Z46" i="6"/>
  <c r="Z45" i="6"/>
  <c r="Y45" i="6"/>
  <c r="T45" i="6"/>
  <c r="Z43" i="6"/>
  <c r="X43" i="6"/>
  <c r="Y43" i="6"/>
  <c r="V42" i="6"/>
  <c r="Y42" i="6"/>
  <c r="Z41" i="6"/>
  <c r="X41" i="6"/>
  <c r="T41" i="6"/>
  <c r="X39" i="6"/>
  <c r="V39" i="6"/>
  <c r="Y39" i="6"/>
  <c r="X34" i="6"/>
  <c r="X33" i="6"/>
  <c r="N53" i="6"/>
  <c r="BA50" i="6"/>
  <c r="BC43" i="6"/>
  <c r="AW42" i="6"/>
  <c r="AY36" i="6"/>
  <c r="AY35" i="6"/>
  <c r="AW34" i="6"/>
  <c r="CE49" i="6"/>
  <c r="CF47" i="6"/>
  <c r="CD61" i="6"/>
  <c r="CK69" i="6"/>
  <c r="BH74" i="6"/>
  <c r="AE59" i="6"/>
  <c r="AW70" i="6"/>
  <c r="T74" i="6"/>
  <c r="BC66" i="6"/>
  <c r="AB77" i="6"/>
  <c r="AD77" i="6"/>
  <c r="V68" i="6"/>
  <c r="Y75" i="6"/>
  <c r="BG75" i="6"/>
  <c r="AW59" i="6"/>
  <c r="AW74" i="6"/>
  <c r="J54" i="6"/>
  <c r="T32" i="6"/>
  <c r="V50" i="6"/>
  <c r="AW49" i="6"/>
  <c r="AQ81" i="6"/>
  <c r="BH72" i="6"/>
  <c r="BA67" i="6"/>
  <c r="BC74" i="6"/>
  <c r="X75" i="6"/>
  <c r="BG69" i="6"/>
  <c r="BG73" i="6"/>
  <c r="BB63" i="6"/>
  <c r="AI81" i="6"/>
  <c r="AE33" i="6"/>
  <c r="AY60" i="6"/>
  <c r="R82" i="6"/>
  <c r="J81" i="6"/>
  <c r="Y60" i="6"/>
  <c r="Y40" i="6"/>
  <c r="BB70" i="6"/>
  <c r="CK44" i="6"/>
  <c r="V96" i="6"/>
  <c r="Y92" i="6"/>
  <c r="V88" i="6"/>
  <c r="AW78" i="6"/>
  <c r="V31" i="6"/>
  <c r="AB45" i="6"/>
  <c r="AD41" i="6"/>
  <c r="AD37" i="6"/>
  <c r="BX53" i="6"/>
  <c r="BB44" i="6"/>
  <c r="CK40" i="6"/>
  <c r="BC50" i="6"/>
  <c r="BX54" i="6"/>
  <c r="X38" i="6"/>
  <c r="Z38" i="6"/>
  <c r="Y37" i="6"/>
  <c r="X37" i="6"/>
  <c r="Y35" i="6"/>
  <c r="T33" i="6"/>
  <c r="V33" i="6"/>
  <c r="Z33" i="6"/>
  <c r="X31" i="6"/>
  <c r="Z31" i="6"/>
  <c r="AB47" i="6"/>
  <c r="AB31" i="6"/>
  <c r="AD32" i="6"/>
  <c r="T31" i="6"/>
  <c r="AY51" i="6"/>
  <c r="BA51" i="6"/>
  <c r="BB50" i="6"/>
  <c r="AW48" i="6"/>
  <c r="BC48" i="6"/>
  <c r="BC47" i="6"/>
  <c r="AW47" i="6"/>
  <c r="AY47" i="6"/>
  <c r="AW46" i="6"/>
  <c r="AY46" i="6"/>
  <c r="AW44" i="6"/>
  <c r="BC44" i="6"/>
  <c r="AY44" i="6"/>
  <c r="AY43" i="6"/>
  <c r="BA42" i="6"/>
  <c r="BB42" i="6"/>
  <c r="AY42" i="6"/>
  <c r="BC42" i="6"/>
  <c r="BA40" i="6"/>
  <c r="BC40" i="6"/>
  <c r="AY40" i="6"/>
  <c r="BB39" i="6"/>
  <c r="BC39" i="6"/>
  <c r="AY39" i="6"/>
  <c r="BC38" i="6"/>
  <c r="BB36" i="6"/>
  <c r="AI54" i="6"/>
  <c r="AQ54" i="6"/>
  <c r="BB32" i="6"/>
  <c r="BC31" i="6"/>
  <c r="AY31" i="6"/>
  <c r="BE35" i="6"/>
  <c r="BE49" i="6"/>
  <c r="BG32" i="6"/>
  <c r="BB31" i="6"/>
  <c r="CF49" i="6"/>
  <c r="CF48" i="6"/>
  <c r="CB48" i="6"/>
  <c r="CD48" i="6"/>
  <c r="CE47" i="6"/>
  <c r="CB45" i="6"/>
  <c r="CF45" i="6"/>
  <c r="CE45" i="6"/>
  <c r="CF44" i="6"/>
  <c r="CE43" i="6"/>
  <c r="BZ43" i="6"/>
  <c r="CF41" i="6"/>
  <c r="CD40" i="6"/>
  <c r="CE40" i="6"/>
  <c r="BZ39" i="6"/>
  <c r="CF39" i="6"/>
  <c r="CD39" i="6"/>
  <c r="CD37" i="6"/>
  <c r="CB37" i="6"/>
  <c r="CD36" i="6"/>
  <c r="CE36" i="6"/>
  <c r="BZ35" i="6"/>
  <c r="BT53" i="6"/>
  <c r="CE33" i="6"/>
  <c r="CE32" i="6"/>
  <c r="CF32" i="6"/>
  <c r="BZ32" i="6"/>
  <c r="Y31" i="6"/>
  <c r="AB43" i="6"/>
  <c r="AD39" i="6"/>
  <c r="AD48" i="6"/>
  <c r="T34" i="6"/>
  <c r="CK34" i="6"/>
  <c r="CK39" i="6"/>
  <c r="BB47" i="6"/>
  <c r="BZ47" i="6"/>
  <c r="AW32" i="6"/>
  <c r="BB48" i="6"/>
  <c r="BA34" i="6"/>
  <c r="T106" i="6"/>
  <c r="Y106" i="6"/>
  <c r="X102" i="6"/>
  <c r="Z102" i="6"/>
  <c r="X98" i="6"/>
  <c r="V94" i="6"/>
  <c r="L109" i="6"/>
  <c r="BZ79" i="6"/>
  <c r="BZ71" i="6"/>
  <c r="AD42" i="6"/>
  <c r="AB49" i="6"/>
  <c r="AD50" i="6"/>
  <c r="CK45" i="6"/>
  <c r="BA39" i="6"/>
  <c r="AM54" i="6"/>
  <c r="CK35" i="6"/>
  <c r="CD49" i="6"/>
  <c r="AY38" i="6"/>
  <c r="BB34" i="6"/>
  <c r="V37" i="6"/>
  <c r="BB51" i="6"/>
  <c r="CK48" i="6"/>
  <c r="BA46" i="6"/>
  <c r="CB35" i="6"/>
  <c r="CD44" i="6"/>
  <c r="CK38" i="6"/>
  <c r="CK33" i="6"/>
  <c r="CD79" i="6"/>
  <c r="CB79" i="6"/>
  <c r="CF31" i="6"/>
  <c r="CD31" i="6"/>
  <c r="CH45" i="6"/>
  <c r="CK49" i="6"/>
  <c r="BZ34" i="6"/>
  <c r="CK47" i="6"/>
  <c r="T98" i="6"/>
  <c r="CE79" i="6"/>
  <c r="CK46" i="6"/>
  <c r="CK41" i="6"/>
  <c r="CK32" i="6"/>
  <c r="CK31" i="6"/>
  <c r="CJ47" i="6" l="1"/>
  <c r="CH35" i="6"/>
  <c r="CH37" i="6"/>
  <c r="BE43" i="6"/>
  <c r="AU53" i="6"/>
  <c r="BH50" i="6"/>
  <c r="BH35" i="6"/>
  <c r="BH36" i="6"/>
  <c r="BH46" i="6"/>
  <c r="BH31" i="6"/>
  <c r="BH32" i="6"/>
  <c r="BH42" i="6"/>
  <c r="BH49" i="6"/>
  <c r="BH38" i="6"/>
  <c r="BH34" i="6"/>
  <c r="BH48" i="6"/>
  <c r="BH37" i="6"/>
  <c r="BH43" i="6"/>
  <c r="BH33" i="6"/>
  <c r="BH47" i="6"/>
  <c r="BH39" i="6"/>
  <c r="BH44" i="6"/>
  <c r="BH41" i="6"/>
  <c r="CV12" i="6" s="1"/>
  <c r="BC73" i="6"/>
  <c r="CD64" i="6"/>
  <c r="BG35" i="6"/>
  <c r="BG37" i="6"/>
  <c r="AI53" i="6"/>
  <c r="BG31" i="6"/>
  <c r="BG48" i="6"/>
  <c r="CB60" i="6"/>
  <c r="T77" i="6"/>
  <c r="BA66" i="6"/>
  <c r="BB66" i="6"/>
  <c r="X59" i="6"/>
  <c r="Y59" i="6"/>
  <c r="AY48" i="6"/>
  <c r="CB49" i="6"/>
  <c r="CB69" i="6"/>
  <c r="CF69" i="6"/>
  <c r="CD69" i="6"/>
  <c r="AW77" i="6"/>
  <c r="CJ36" i="6"/>
  <c r="CJ50" i="6"/>
  <c r="BL53" i="6"/>
  <c r="CH31" i="6"/>
  <c r="BL54" i="6"/>
  <c r="CJ39" i="6"/>
  <c r="AY79" i="6"/>
  <c r="CD51" i="6"/>
  <c r="CJ46" i="6"/>
  <c r="CJ35" i="6"/>
  <c r="CU6" i="6" s="1"/>
  <c r="CJ31" i="6"/>
  <c r="AY50" i="6"/>
  <c r="CH49" i="6"/>
  <c r="CB51" i="6"/>
  <c r="BG34" i="6"/>
  <c r="CJ48" i="6"/>
  <c r="CJ37" i="6"/>
  <c r="CU8" i="6" s="1"/>
  <c r="BR53" i="6"/>
  <c r="BG44" i="6"/>
  <c r="AS53" i="6"/>
  <c r="BG41" i="6"/>
  <c r="BG49" i="6"/>
  <c r="BP82" i="6"/>
  <c r="CE46" i="6"/>
  <c r="CB46" i="6"/>
  <c r="CB67" i="6"/>
  <c r="Y71" i="6"/>
  <c r="V71" i="6"/>
  <c r="T51" i="6"/>
  <c r="AW50" i="6"/>
  <c r="BA32" i="6"/>
  <c r="Y70" i="6"/>
  <c r="BB41" i="6"/>
  <c r="BC41" i="6"/>
  <c r="CB63" i="6"/>
  <c r="BZ69" i="6"/>
  <c r="BH61" i="6"/>
  <c r="BH66" i="6"/>
  <c r="BH75" i="6"/>
  <c r="BH62" i="6"/>
  <c r="BH71" i="6"/>
  <c r="BH60" i="6"/>
  <c r="BH67" i="6"/>
  <c r="BH59" i="6"/>
  <c r="BH76" i="6"/>
  <c r="AU81" i="6"/>
  <c r="BH70" i="6"/>
  <c r="CF61" i="6"/>
  <c r="CE61" i="6"/>
  <c r="CE81" i="6" s="1"/>
  <c r="CB61" i="6"/>
  <c r="BZ61" i="6"/>
  <c r="AW75" i="6"/>
  <c r="BC63" i="6"/>
  <c r="CD34" i="6"/>
  <c r="CE34" i="6"/>
  <c r="CF34" i="6"/>
  <c r="CB34" i="6"/>
  <c r="CB53" i="6" s="1"/>
  <c r="BZ66" i="6"/>
  <c r="Y69" i="6"/>
  <c r="CJ63" i="6"/>
  <c r="CJ65" i="6"/>
  <c r="BB35" i="6"/>
  <c r="BA62" i="6"/>
  <c r="BB62" i="6"/>
  <c r="BC62" i="6"/>
  <c r="AY62" i="6"/>
  <c r="N54" i="6"/>
  <c r="Y44" i="6"/>
  <c r="CK77" i="6"/>
  <c r="BX81" i="6"/>
  <c r="CK59" i="6"/>
  <c r="CK70" i="6"/>
  <c r="CK60" i="6"/>
  <c r="CV31" i="6" s="1"/>
  <c r="CK71" i="6"/>
  <c r="CK62" i="6"/>
  <c r="CK72" i="6"/>
  <c r="CK63" i="6"/>
  <c r="CK74" i="6"/>
  <c r="CK66" i="6"/>
  <c r="CK76" i="6"/>
  <c r="BX82" i="6"/>
  <c r="CK64" i="6"/>
  <c r="CK75" i="6"/>
  <c r="CK67" i="6"/>
  <c r="CV38" i="6" s="1"/>
  <c r="X78" i="6"/>
  <c r="CE51" i="6"/>
  <c r="CJ38" i="6"/>
  <c r="BG45" i="6"/>
  <c r="BV54" i="6"/>
  <c r="CJ32" i="6"/>
  <c r="CH43" i="6"/>
  <c r="BE31" i="6"/>
  <c r="BE47" i="6"/>
  <c r="BE37" i="6"/>
  <c r="T37" i="6"/>
  <c r="T53" i="6" s="1"/>
  <c r="CD47" i="6"/>
  <c r="CB65" i="6"/>
  <c r="BZ65" i="6"/>
  <c r="CD65" i="6"/>
  <c r="CE65" i="6"/>
  <c r="CJ78" i="6"/>
  <c r="BA65" i="6"/>
  <c r="V72" i="6"/>
  <c r="CB64" i="6"/>
  <c r="T48" i="6"/>
  <c r="Y48" i="6"/>
  <c r="CD33" i="6"/>
  <c r="CK68" i="6"/>
  <c r="T70" i="6"/>
  <c r="V38" i="6"/>
  <c r="CK43" i="6"/>
  <c r="CK54" i="6" s="1"/>
  <c r="CJ49" i="6"/>
  <c r="CH41" i="6"/>
  <c r="BZ51" i="6"/>
  <c r="CE39" i="6"/>
  <c r="BE39" i="6"/>
  <c r="BE33" i="6"/>
  <c r="BE53" i="6" s="1"/>
  <c r="CJ44" i="6"/>
  <c r="BV53" i="6"/>
  <c r="CH33" i="6"/>
  <c r="CH54" i="6" s="1"/>
  <c r="BG43" i="6"/>
  <c r="BE41" i="6"/>
  <c r="AS54" i="6"/>
  <c r="BZ68" i="6"/>
  <c r="CF70" i="6"/>
  <c r="Y36" i="6"/>
  <c r="T36" i="6"/>
  <c r="BG72" i="6"/>
  <c r="AE44" i="6"/>
  <c r="AE35" i="6"/>
  <c r="AE40" i="6"/>
  <c r="AE31" i="6"/>
  <c r="AE36" i="6"/>
  <c r="CV7" i="6" s="1"/>
  <c r="AE32" i="6"/>
  <c r="AE50" i="6"/>
  <c r="AE43" i="6"/>
  <c r="AE47" i="6"/>
  <c r="CV18" i="6" s="1"/>
  <c r="AE48" i="6"/>
  <c r="CV19" i="6" s="1"/>
  <c r="AE39" i="6"/>
  <c r="CV10" i="6" s="1"/>
  <c r="X46" i="6"/>
  <c r="BA47" i="6"/>
  <c r="AE105" i="6"/>
  <c r="AE87" i="6"/>
  <c r="AE89" i="6"/>
  <c r="AE109" i="6" s="1"/>
  <c r="AE98" i="6"/>
  <c r="AE95" i="6"/>
  <c r="AE90" i="6"/>
  <c r="AE97" i="6"/>
  <c r="AE100" i="6"/>
  <c r="AE110" i="6" s="1"/>
  <c r="AE103" i="6"/>
  <c r="AE94" i="6"/>
  <c r="CD38" i="6"/>
  <c r="CF38" i="6"/>
  <c r="CE38" i="6"/>
  <c r="BZ38" i="6"/>
  <c r="T79" i="6"/>
  <c r="X67" i="6"/>
  <c r="X82" i="6" s="1"/>
  <c r="BT54" i="6"/>
  <c r="AW63" i="6"/>
  <c r="Z105" i="6"/>
  <c r="Z110" i="6" s="1"/>
  <c r="BH68" i="6"/>
  <c r="AY49" i="6"/>
  <c r="BA49" i="6"/>
  <c r="CK42" i="6"/>
  <c r="CV13" i="6" s="1"/>
  <c r="CH39" i="6"/>
  <c r="CH53" i="6" s="1"/>
  <c r="CJ41" i="6"/>
  <c r="CU12" i="6" s="1"/>
  <c r="CH47" i="6"/>
  <c r="CJ40" i="6"/>
  <c r="Z37" i="6"/>
  <c r="BT81" i="6"/>
  <c r="AD105" i="6"/>
  <c r="BB74" i="6"/>
  <c r="BA74" i="6"/>
  <c r="J53" i="6"/>
  <c r="V64" i="6"/>
  <c r="V81" i="6" s="1"/>
  <c r="BA70" i="6"/>
  <c r="AW45" i="6"/>
  <c r="F54" i="6"/>
  <c r="F53" i="6"/>
  <c r="BG42" i="6" s="1"/>
  <c r="BG53" i="6" s="1"/>
  <c r="AD38" i="6"/>
  <c r="AD53" i="6" s="1"/>
  <c r="CB36" i="6"/>
  <c r="BB40" i="6"/>
  <c r="BB33" i="6"/>
  <c r="Z65" i="6"/>
  <c r="Y73" i="6"/>
  <c r="CK37" i="6"/>
  <c r="Y66" i="6"/>
  <c r="Y82" i="6" s="1"/>
  <c r="CF50" i="6"/>
  <c r="BZ50" i="6"/>
  <c r="CF60" i="6"/>
  <c r="CF82" i="6" s="1"/>
  <c r="BZ33" i="6"/>
  <c r="Y63" i="6"/>
  <c r="T63" i="6"/>
  <c r="AQ53" i="6"/>
  <c r="BH45" i="6"/>
  <c r="CK50" i="6"/>
  <c r="BR54" i="6"/>
  <c r="CJ45" i="6"/>
  <c r="CU7" i="6"/>
  <c r="CJ33" i="6"/>
  <c r="CB39" i="6"/>
  <c r="BG40" i="6"/>
  <c r="CV40" i="6"/>
  <c r="CJ34" i="6"/>
  <c r="CU5" i="6" s="1"/>
  <c r="BG50" i="6"/>
  <c r="BB38" i="6"/>
  <c r="CB68" i="6"/>
  <c r="X88" i="6"/>
  <c r="BZ77" i="6"/>
  <c r="BZ82" i="6" s="1"/>
  <c r="AY71" i="6"/>
  <c r="J82" i="6"/>
  <c r="AW67" i="6"/>
  <c r="Z32" i="6"/>
  <c r="V32" i="6"/>
  <c r="V73" i="6"/>
  <c r="BP53" i="6"/>
  <c r="BP54" i="6"/>
  <c r="Z75" i="6"/>
  <c r="T75" i="6"/>
  <c r="AE74" i="6"/>
  <c r="CV17" i="6" s="1"/>
  <c r="AE69" i="6"/>
  <c r="AE78" i="6"/>
  <c r="AE65" i="6"/>
  <c r="CV36" i="6" s="1"/>
  <c r="AE71" i="6"/>
  <c r="AE61" i="6"/>
  <c r="CV4" i="6" s="1"/>
  <c r="AE64" i="6"/>
  <c r="AE67" i="6"/>
  <c r="AE76" i="6"/>
  <c r="AE62" i="6"/>
  <c r="AE60" i="6"/>
  <c r="AE72" i="6"/>
  <c r="AE68" i="6"/>
  <c r="AE63" i="6"/>
  <c r="AE66" i="6"/>
  <c r="AE77" i="6"/>
  <c r="CV20" i="6" s="1"/>
  <c r="AE70" i="6"/>
  <c r="BA48" i="6"/>
  <c r="AW36" i="6"/>
  <c r="BA36" i="6"/>
  <c r="CD41" i="6"/>
  <c r="BH40" i="6"/>
  <c r="CV11" i="6" s="1"/>
  <c r="AW39" i="6"/>
  <c r="CK81" i="6"/>
  <c r="CU14" i="6"/>
  <c r="CU21" i="6"/>
  <c r="CS10" i="6"/>
  <c r="CV8" i="6"/>
  <c r="CS12" i="6"/>
  <c r="CS16" i="6"/>
  <c r="CV9" i="6"/>
  <c r="BH81" i="6"/>
  <c r="CU10" i="6"/>
  <c r="AD70" i="6"/>
  <c r="AD81" i="6" s="1"/>
  <c r="CS20" i="6"/>
  <c r="BE81" i="6"/>
  <c r="BE82" i="6"/>
  <c r="AD54" i="6"/>
  <c r="CU2" i="6"/>
  <c r="CK53" i="6"/>
  <c r="CV2" i="6"/>
  <c r="AY81" i="6"/>
  <c r="AY82" i="6"/>
  <c r="BB81" i="6"/>
  <c r="BB82" i="6"/>
  <c r="CU19" i="6"/>
  <c r="CA59" i="6"/>
  <c r="CJ42" i="6"/>
  <c r="U87" i="6"/>
  <c r="T109" i="6"/>
  <c r="T110" i="6"/>
  <c r="CK82" i="6"/>
  <c r="Y54" i="6"/>
  <c r="Y53" i="6"/>
  <c r="CU20" i="6"/>
  <c r="CV6" i="6"/>
  <c r="CV5" i="6"/>
  <c r="AY53" i="6"/>
  <c r="AY54" i="6"/>
  <c r="U31" i="6"/>
  <c r="CB81" i="6"/>
  <c r="CB82" i="6"/>
  <c r="CE54" i="6"/>
  <c r="CE53" i="6"/>
  <c r="CB54" i="6"/>
  <c r="CS6" i="6"/>
  <c r="CD54" i="6"/>
  <c r="CD53" i="6"/>
  <c r="AW81" i="6"/>
  <c r="AW82" i="6"/>
  <c r="AX59" i="6"/>
  <c r="U59" i="6"/>
  <c r="T81" i="6"/>
  <c r="T82" i="6"/>
  <c r="CV21" i="6"/>
  <c r="CU15" i="6"/>
  <c r="CU3" i="6"/>
  <c r="BE54" i="6"/>
  <c r="AD98" i="6"/>
  <c r="AD109" i="6" s="1"/>
  <c r="AB82" i="6"/>
  <c r="AB81" i="6"/>
  <c r="BG70" i="6"/>
  <c r="BG81" i="6" s="1"/>
  <c r="AB109" i="6"/>
  <c r="AB110" i="6"/>
  <c r="Z109" i="6"/>
  <c r="X53" i="6"/>
  <c r="X54" i="6"/>
  <c r="AE82" i="6"/>
  <c r="AE81" i="6"/>
  <c r="BA82" i="6"/>
  <c r="BA81" i="6"/>
  <c r="V82" i="6"/>
  <c r="CA31" i="6"/>
  <c r="BZ53" i="6"/>
  <c r="BZ54" i="6"/>
  <c r="CD81" i="6"/>
  <c r="CD82" i="6"/>
  <c r="Y110" i="6"/>
  <c r="Y109" i="6"/>
  <c r="CJ70" i="6"/>
  <c r="CJ82" i="6" s="1"/>
  <c r="CH81" i="6"/>
  <c r="CH82" i="6"/>
  <c r="V109" i="6"/>
  <c r="V110" i="6"/>
  <c r="CU17" i="6"/>
  <c r="CF53" i="6"/>
  <c r="CF54" i="6"/>
  <c r="AB53" i="6"/>
  <c r="CS2" i="6"/>
  <c r="AB54" i="6"/>
  <c r="AE53" i="6"/>
  <c r="CS18" i="6"/>
  <c r="CV15" i="6"/>
  <c r="Z82" i="6"/>
  <c r="Z81" i="6"/>
  <c r="CE82" i="6"/>
  <c r="CU11" i="6"/>
  <c r="BA54" i="6"/>
  <c r="BA53" i="6"/>
  <c r="AW53" i="6"/>
  <c r="AX31" i="6"/>
  <c r="AW54" i="6"/>
  <c r="X81" i="6"/>
  <c r="CS4" i="6"/>
  <c r="BH82" i="6"/>
  <c r="X109" i="6"/>
  <c r="X110" i="6"/>
  <c r="V53" i="6"/>
  <c r="V54" i="6"/>
  <c r="Y81" i="6"/>
  <c r="BB53" i="6"/>
  <c r="BB54" i="6"/>
  <c r="BC53" i="6"/>
  <c r="BC54" i="6"/>
  <c r="CU18" i="6"/>
  <c r="CV16" i="6"/>
  <c r="CU4" i="6"/>
  <c r="CS14" i="6"/>
  <c r="Z53" i="6"/>
  <c r="Z54" i="6"/>
  <c r="BC81" i="6"/>
  <c r="BC82" i="6"/>
  <c r="CU16" i="6"/>
  <c r="CF81" i="6"/>
  <c r="CS8" i="6"/>
  <c r="BG54" i="6" l="1"/>
  <c r="CV35" i="6"/>
  <c r="CV42" i="6"/>
  <c r="CV32" i="6"/>
  <c r="CV41" i="6"/>
  <c r="CV14" i="6"/>
  <c r="CV37" i="6"/>
  <c r="CV30" i="6"/>
  <c r="CU33" i="6"/>
  <c r="T54" i="6"/>
  <c r="CU9" i="6"/>
  <c r="CS22" i="6"/>
  <c r="CS36" i="6" s="1"/>
  <c r="CS28" i="6"/>
  <c r="BZ81" i="6"/>
  <c r="CS38" i="6"/>
  <c r="CV39" i="6"/>
  <c r="CS40" i="6"/>
  <c r="CU22" i="6"/>
  <c r="CU27" i="6" s="1"/>
  <c r="CU24" i="6"/>
  <c r="CS30" i="6"/>
  <c r="CS26" i="6"/>
  <c r="CU26" i="6"/>
  <c r="AE54" i="6"/>
  <c r="CV34" i="6"/>
  <c r="CS42" i="6"/>
  <c r="CS34" i="6"/>
  <c r="CV3" i="6"/>
  <c r="CV22" i="6" s="1"/>
  <c r="BH54" i="6"/>
  <c r="CV25" i="6" s="1"/>
  <c r="BH53" i="6"/>
  <c r="CV24" i="6" s="1"/>
  <c r="CV43" i="6"/>
  <c r="CV33" i="6"/>
  <c r="AD82" i="6"/>
  <c r="U60" i="6"/>
  <c r="W59" i="6"/>
  <c r="CU13" i="6"/>
  <c r="AX32" i="6"/>
  <c r="AZ31" i="6"/>
  <c r="AZ59" i="6"/>
  <c r="AX60" i="6"/>
  <c r="CJ81" i="6"/>
  <c r="CA60" i="6"/>
  <c r="CC59" i="6"/>
  <c r="CC31" i="6"/>
  <c r="CA32" i="6"/>
  <c r="W31" i="6"/>
  <c r="U32" i="6"/>
  <c r="CJ54" i="6"/>
  <c r="BG82" i="6"/>
  <c r="AD110" i="6"/>
  <c r="W87" i="6"/>
  <c r="U88" i="6"/>
  <c r="CJ53" i="6"/>
  <c r="CU25" i="6" l="1"/>
  <c r="CU34" i="6"/>
  <c r="CU36" i="6"/>
  <c r="CS24" i="6"/>
  <c r="CS32" i="6"/>
  <c r="CU42" i="6"/>
  <c r="CU38" i="6"/>
  <c r="CU40" i="6"/>
  <c r="CU37" i="6"/>
  <c r="CU41" i="6"/>
  <c r="CU30" i="6"/>
  <c r="CU29" i="6"/>
  <c r="CU43" i="6"/>
  <c r="CU39" i="6"/>
  <c r="CU31" i="6"/>
  <c r="CU35" i="6"/>
  <c r="CU32" i="6"/>
  <c r="CU28" i="6"/>
  <c r="AX61" i="6"/>
  <c r="AZ60" i="6"/>
  <c r="CA33" i="6"/>
  <c r="CC32" i="6"/>
  <c r="AX33" i="6"/>
  <c r="AZ32" i="6"/>
  <c r="U89" i="6"/>
  <c r="W88" i="6"/>
  <c r="U33" i="6"/>
  <c r="W32" i="6"/>
  <c r="CC60" i="6"/>
  <c r="CA61" i="6"/>
  <c r="W60" i="6"/>
  <c r="U61" i="6"/>
  <c r="W61" i="6" l="1"/>
  <c r="U62" i="6"/>
  <c r="CC33" i="6"/>
  <c r="CA34" i="6"/>
  <c r="W89" i="6"/>
  <c r="U90" i="6"/>
  <c r="AZ33" i="6"/>
  <c r="AX34" i="6"/>
  <c r="CC61" i="6"/>
  <c r="CA62" i="6"/>
  <c r="W33" i="6"/>
  <c r="U34" i="6"/>
  <c r="AZ61" i="6"/>
  <c r="AX62" i="6"/>
  <c r="AZ34" i="6" l="1"/>
  <c r="AX35" i="6"/>
  <c r="W34" i="6"/>
  <c r="U35" i="6"/>
  <c r="W90" i="6"/>
  <c r="U91" i="6"/>
  <c r="CC34" i="6"/>
  <c r="CA35" i="6"/>
  <c r="CC62" i="6"/>
  <c r="CA63" i="6"/>
  <c r="W62" i="6"/>
  <c r="U63" i="6"/>
  <c r="AX63" i="6"/>
  <c r="AZ62" i="6"/>
  <c r="AZ63" i="6" l="1"/>
  <c r="AX64" i="6"/>
  <c r="U36" i="6"/>
  <c r="W35" i="6"/>
  <c r="AX36" i="6"/>
  <c r="AZ35" i="6"/>
  <c r="CC35" i="6"/>
  <c r="CA36" i="6"/>
  <c r="W91" i="6"/>
  <c r="U92" i="6"/>
  <c r="U64" i="6"/>
  <c r="W63" i="6"/>
  <c r="CC63" i="6"/>
  <c r="CA64" i="6"/>
  <c r="AX37" i="6" l="1"/>
  <c r="AZ36" i="6"/>
  <c r="W36" i="6"/>
  <c r="U37" i="6"/>
  <c r="CC36" i="6"/>
  <c r="CA37" i="6"/>
  <c r="CA65" i="6"/>
  <c r="CC64" i="6"/>
  <c r="U65" i="6"/>
  <c r="W64" i="6"/>
  <c r="U93" i="6"/>
  <c r="W92" i="6"/>
  <c r="AX65" i="6"/>
  <c r="AZ64" i="6"/>
  <c r="AZ65" i="6" l="1"/>
  <c r="AX66" i="6"/>
  <c r="U94" i="6"/>
  <c r="W93" i="6"/>
  <c r="W37" i="6"/>
  <c r="U38" i="6"/>
  <c r="CC65" i="6"/>
  <c r="CA66" i="6"/>
  <c r="CA38" i="6"/>
  <c r="CC37" i="6"/>
  <c r="U66" i="6"/>
  <c r="W65" i="6"/>
  <c r="AX38" i="6"/>
  <c r="AZ37" i="6"/>
  <c r="CA67" i="6" l="1"/>
  <c r="CC66" i="6"/>
  <c r="W94" i="6"/>
  <c r="U95" i="6"/>
  <c r="W38" i="6"/>
  <c r="U39" i="6"/>
  <c r="AZ38" i="6"/>
  <c r="AX39" i="6"/>
  <c r="W66" i="6"/>
  <c r="U67" i="6"/>
  <c r="AZ66" i="6"/>
  <c r="AX67" i="6"/>
  <c r="CA39" i="6"/>
  <c r="CC38" i="6"/>
  <c r="W95" i="6" l="1"/>
  <c r="U96" i="6"/>
  <c r="U40" i="6"/>
  <c r="W39" i="6"/>
  <c r="AZ39" i="6"/>
  <c r="AX40" i="6"/>
  <c r="AX68" i="6"/>
  <c r="AZ67" i="6"/>
  <c r="CC39" i="6"/>
  <c r="CA40" i="6"/>
  <c r="U68" i="6"/>
  <c r="W67" i="6"/>
  <c r="CC67" i="6"/>
  <c r="CA68" i="6"/>
  <c r="CC68" i="6" l="1"/>
  <c r="CA69" i="6"/>
  <c r="W68" i="6"/>
  <c r="U69" i="6"/>
  <c r="W40" i="6"/>
  <c r="U41" i="6"/>
  <c r="AX41" i="6"/>
  <c r="AZ40" i="6"/>
  <c r="W96" i="6"/>
  <c r="U97" i="6"/>
  <c r="AZ68" i="6"/>
  <c r="AX69" i="6"/>
  <c r="CA41" i="6"/>
  <c r="CC40" i="6"/>
  <c r="AZ41" i="6" l="1"/>
  <c r="AX42" i="6"/>
  <c r="CC41" i="6"/>
  <c r="CA42" i="6"/>
  <c r="U70" i="6"/>
  <c r="W69" i="6"/>
  <c r="CC69" i="6"/>
  <c r="CA70" i="6"/>
  <c r="W41" i="6"/>
  <c r="U42" i="6"/>
  <c r="AX70" i="6"/>
  <c r="AZ69" i="6"/>
  <c r="W97" i="6"/>
  <c r="U98" i="6"/>
  <c r="AX71" i="6" l="1"/>
  <c r="AZ70" i="6"/>
  <c r="W42" i="6"/>
  <c r="U43" i="6"/>
  <c r="CA71" i="6"/>
  <c r="CC70" i="6"/>
  <c r="U99" i="6"/>
  <c r="W98" i="6"/>
  <c r="CA43" i="6"/>
  <c r="CC42" i="6"/>
  <c r="AX43" i="6"/>
  <c r="AZ42" i="6"/>
  <c r="W70" i="6"/>
  <c r="U71" i="6"/>
  <c r="U100" i="6" l="1"/>
  <c r="W99" i="6"/>
  <c r="CC43" i="6"/>
  <c r="CA44" i="6"/>
  <c r="U72" i="6"/>
  <c r="W71" i="6"/>
  <c r="CA72" i="6"/>
  <c r="CC71" i="6"/>
  <c r="U44" i="6"/>
  <c r="W43" i="6"/>
  <c r="AX44" i="6"/>
  <c r="AZ43" i="6"/>
  <c r="AX72" i="6"/>
  <c r="AZ71" i="6"/>
  <c r="U101" i="6" l="1"/>
  <c r="W100" i="6"/>
  <c r="CC72" i="6"/>
  <c r="CA73" i="6"/>
  <c r="U45" i="6"/>
  <c r="W44" i="6"/>
  <c r="AX73" i="6"/>
  <c r="AZ72" i="6"/>
  <c r="W72" i="6"/>
  <c r="U73" i="6"/>
  <c r="CC44" i="6"/>
  <c r="CA45" i="6"/>
  <c r="AX45" i="6"/>
  <c r="AZ44" i="6"/>
  <c r="W45" i="6" l="1"/>
  <c r="U46" i="6"/>
  <c r="AZ73" i="6"/>
  <c r="AX74" i="6"/>
  <c r="AX46" i="6"/>
  <c r="AZ45" i="6"/>
  <c r="CA46" i="6"/>
  <c r="CC45" i="6"/>
  <c r="CA74" i="6"/>
  <c r="CC73" i="6"/>
  <c r="W73" i="6"/>
  <c r="U74" i="6"/>
  <c r="U102" i="6"/>
  <c r="W101" i="6"/>
  <c r="AZ46" i="6" l="1"/>
  <c r="AX47" i="6"/>
  <c r="U103" i="6"/>
  <c r="W102" i="6"/>
  <c r="CC46" i="6"/>
  <c r="CA47" i="6"/>
  <c r="W74" i="6"/>
  <c r="U75" i="6"/>
  <c r="AX75" i="6"/>
  <c r="AZ74" i="6"/>
  <c r="W46" i="6"/>
  <c r="U47" i="6"/>
  <c r="CA75" i="6"/>
  <c r="CC74" i="6"/>
  <c r="AX76" i="6" l="1"/>
  <c r="AZ75" i="6"/>
  <c r="CA48" i="6"/>
  <c r="CC47" i="6"/>
  <c r="U76" i="6"/>
  <c r="W75" i="6"/>
  <c r="CA76" i="6"/>
  <c r="CC75" i="6"/>
  <c r="W47" i="6"/>
  <c r="U48" i="6"/>
  <c r="U104" i="6"/>
  <c r="W103" i="6"/>
  <c r="AX48" i="6"/>
  <c r="AZ47" i="6"/>
  <c r="AZ76" i="6" l="1"/>
  <c r="AX77" i="6"/>
  <c r="CC76" i="6"/>
  <c r="CA77" i="6"/>
  <c r="AX49" i="6"/>
  <c r="AZ48" i="6"/>
  <c r="U77" i="6"/>
  <c r="W76" i="6"/>
  <c r="W104" i="6"/>
  <c r="U105" i="6"/>
  <c r="CA49" i="6"/>
  <c r="CC48" i="6"/>
  <c r="U49" i="6"/>
  <c r="W48" i="6"/>
  <c r="W77" i="6" l="1"/>
  <c r="U78" i="6"/>
  <c r="U50" i="6"/>
  <c r="W49" i="6"/>
  <c r="CC77" i="6"/>
  <c r="CA78" i="6"/>
  <c r="CA50" i="6"/>
  <c r="CC49" i="6"/>
  <c r="W105" i="6"/>
  <c r="U106" i="6"/>
  <c r="AX78" i="6"/>
  <c r="AZ77" i="6"/>
  <c r="AZ49" i="6"/>
  <c r="AX50" i="6"/>
  <c r="CA51" i="6" l="1"/>
  <c r="CC50" i="6"/>
  <c r="AZ50" i="6"/>
  <c r="AX51" i="6"/>
  <c r="CC78" i="6"/>
  <c r="CA79" i="6"/>
  <c r="AZ78" i="6"/>
  <c r="AX79" i="6"/>
  <c r="W50" i="6"/>
  <c r="U51" i="6"/>
  <c r="W106" i="6"/>
  <c r="U107" i="6"/>
  <c r="W78" i="6"/>
  <c r="U79" i="6"/>
  <c r="CZ7" i="6" l="1"/>
  <c r="CC79" i="6"/>
  <c r="W107" i="6"/>
  <c r="CZ8" i="6"/>
  <c r="CZ2" i="6"/>
  <c r="W51" i="6"/>
  <c r="CZ6" i="6"/>
  <c r="AZ79" i="6"/>
  <c r="W79" i="6"/>
  <c r="CZ5" i="6"/>
  <c r="CZ3" i="6"/>
  <c r="AZ51" i="6"/>
  <c r="CC51" i="6"/>
  <c r="CZ4" i="6"/>
</calcChain>
</file>

<file path=xl/sharedStrings.xml><?xml version="1.0" encoding="utf-8"?>
<sst xmlns="http://schemas.openxmlformats.org/spreadsheetml/2006/main" count="1435" uniqueCount="118">
  <si>
    <t>Roy's Croppers</t>
  </si>
  <si>
    <t>The Team Formally Known As Force India</t>
  </si>
  <si>
    <t>TeamDrivingLikeAGrandma</t>
  </si>
  <si>
    <t>Team</t>
  </si>
  <si>
    <t>Manager</t>
  </si>
  <si>
    <t>Josh Male</t>
  </si>
  <si>
    <t>Nick van Lith</t>
  </si>
  <si>
    <t>Cameron Morris</t>
  </si>
  <si>
    <t>Australia</t>
  </si>
  <si>
    <t>Bahrain</t>
  </si>
  <si>
    <t>China</t>
  </si>
  <si>
    <t>Azerbaijan</t>
  </si>
  <si>
    <t>Spain</t>
  </si>
  <si>
    <t>Monaco</t>
  </si>
  <si>
    <t>Canada</t>
  </si>
  <si>
    <t>France</t>
  </si>
  <si>
    <t>Austria</t>
  </si>
  <si>
    <t>Great Britain</t>
  </si>
  <si>
    <t>Germany</t>
  </si>
  <si>
    <t>Hungary</t>
  </si>
  <si>
    <t>Belgium</t>
  </si>
  <si>
    <t>Italy</t>
  </si>
  <si>
    <t>Singapore</t>
  </si>
  <si>
    <t>Russia</t>
  </si>
  <si>
    <t>Japan</t>
  </si>
  <si>
    <t>Mexico</t>
  </si>
  <si>
    <t>USA</t>
  </si>
  <si>
    <t>Brazil</t>
  </si>
  <si>
    <t>Abu Dhabi</t>
  </si>
  <si>
    <t>Total</t>
  </si>
  <si>
    <t>Jake Male</t>
  </si>
  <si>
    <t>Team Name</t>
  </si>
  <si>
    <t>Driver 1</t>
  </si>
  <si>
    <t>Driver 2</t>
  </si>
  <si>
    <t>Driver 3</t>
  </si>
  <si>
    <t>Driver 4</t>
  </si>
  <si>
    <t>Driver 5</t>
  </si>
  <si>
    <t>Nathan Waddell</t>
  </si>
  <si>
    <t>Verstappen</t>
  </si>
  <si>
    <t>Raikkonen</t>
  </si>
  <si>
    <t>Ricciardo</t>
  </si>
  <si>
    <t>Perez</t>
  </si>
  <si>
    <t>Mercedes</t>
  </si>
  <si>
    <t>Magnussen</t>
  </si>
  <si>
    <t>Hulkenberg</t>
  </si>
  <si>
    <t>Norris</t>
  </si>
  <si>
    <t>Ferrari</t>
  </si>
  <si>
    <t>Albon</t>
  </si>
  <si>
    <t>Hamilton</t>
  </si>
  <si>
    <t>Weekly</t>
  </si>
  <si>
    <t>Sainz</t>
  </si>
  <si>
    <t>Vettel</t>
  </si>
  <si>
    <t>Gasly</t>
  </si>
  <si>
    <t>Leclerc</t>
  </si>
  <si>
    <t>Bottas</t>
  </si>
  <si>
    <t>Kvyat</t>
  </si>
  <si>
    <t>Russell</t>
  </si>
  <si>
    <t>McLaren</t>
  </si>
  <si>
    <t>Haas</t>
  </si>
  <si>
    <t>Penalties</t>
  </si>
  <si>
    <t>Turbo</t>
  </si>
  <si>
    <t>Race Name</t>
  </si>
  <si>
    <t>Average Slot</t>
  </si>
  <si>
    <t>Average Driver</t>
  </si>
  <si>
    <t>Red Bull</t>
  </si>
  <si>
    <t>Racing Point</t>
  </si>
  <si>
    <t>Renault</t>
  </si>
  <si>
    <t>Toro Rosso</t>
  </si>
  <si>
    <t>Williams</t>
  </si>
  <si>
    <t>Alfa Romeo</t>
  </si>
  <si>
    <t>Stroll</t>
  </si>
  <si>
    <t>Grosjean</t>
  </si>
  <si>
    <t>Giovanazzi</t>
  </si>
  <si>
    <t>Kubica</t>
  </si>
  <si>
    <t>Average</t>
  </si>
  <si>
    <t>Brawn GP no.1</t>
  </si>
  <si>
    <t>Points</t>
  </si>
  <si>
    <t>Bonus Points</t>
  </si>
  <si>
    <t>Value</t>
  </si>
  <si>
    <t>Qualifying</t>
  </si>
  <si>
    <t>Race</t>
  </si>
  <si>
    <t>Rule</t>
  </si>
  <si>
    <t>Out-qualify team mate</t>
  </si>
  <si>
    <t>Clarify</t>
  </si>
  <si>
    <t>Driver only</t>
  </si>
  <si>
    <t>Did not qualify</t>
  </si>
  <si>
    <t>Finish ahead of team mate</t>
  </si>
  <si>
    <t>Finished, position gained</t>
  </si>
  <si>
    <t>Per place, max 10</t>
  </si>
  <si>
    <t>Fastest lap</t>
  </si>
  <si>
    <t>Top ten start, max 10</t>
  </si>
  <si>
    <t>Started, position lost</t>
  </si>
  <si>
    <t>Out of top ten, max 5</t>
  </si>
  <si>
    <t>Not classified</t>
  </si>
  <si>
    <t>Disqualified</t>
  </si>
  <si>
    <t>Top ten qualify</t>
  </si>
  <si>
    <t>5 races in a row</t>
  </si>
  <si>
    <t>Top ten race</t>
  </si>
  <si>
    <t>Constructors qualify</t>
  </si>
  <si>
    <t>Both drivers top 10, 3 in a row</t>
  </si>
  <si>
    <t>Constructors race</t>
  </si>
  <si>
    <t>Weekly Points/Price</t>
  </si>
  <si>
    <t>Weekly Average</t>
  </si>
  <si>
    <t>Total Points/Price</t>
  </si>
  <si>
    <t>Matty Jones</t>
  </si>
  <si>
    <t>Max Week</t>
  </si>
  <si>
    <t>Blue Flag Come On</t>
  </si>
  <si>
    <t>Rolling Average</t>
  </si>
  <si>
    <t>Total Use</t>
  </si>
  <si>
    <t>Budget</t>
  </si>
  <si>
    <t>Score</t>
  </si>
  <si>
    <t>Min Week</t>
  </si>
  <si>
    <t>Different</t>
  </si>
  <si>
    <t>Goole No.1</t>
  </si>
  <si>
    <t>James Reckitt</t>
  </si>
  <si>
    <t>N/A</t>
  </si>
  <si>
    <t>Plus 136 Bwoah Racing</t>
  </si>
  <si>
    <t>Percentage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</si>
</sst>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FFFA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/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Fill="1" applyBorder="1" applyAlignment="1">
      <alignment horizontal="center"/>
    </xf>
    <xf numFmtId="0" fontId="0" fillId="0" borderId="8" xfId="0" applyBorder="1"/>
    <xf numFmtId="0" fontId="1" fillId="0" borderId="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1" fillId="18" borderId="12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8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1" fillId="18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4" fillId="17" borderId="13" xfId="0" applyFont="1" applyFill="1" applyBorder="1" applyAlignment="1">
      <alignment horizontal="center"/>
    </xf>
    <xf numFmtId="0" fontId="4" fillId="19" borderId="13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/>
    </xf>
    <xf numFmtId="0" fontId="4" fillId="19" borderId="9" xfId="0" applyFont="1" applyFill="1" applyBorder="1" applyAlignment="1">
      <alignment horizontal="center"/>
    </xf>
    <xf numFmtId="0" fontId="1" fillId="18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center"/>
    </xf>
    <xf numFmtId="0" fontId="4" fillId="20" borderId="12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003300"/>
      <color rgb="FF800000"/>
      <color rgb="FFFF33CC"/>
      <color rgb="FF5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38277104267878E-2"/>
          <c:y val="9.7566275422888676E-2"/>
          <c:w val="0.93387342596237366"/>
          <c:h val="0.71865680835470791"/>
        </c:manualLayout>
      </c:layout>
      <c:lineChart>
        <c:grouping val="standard"/>
        <c:varyColors val="0"/>
        <c:ser>
          <c:idx val="0"/>
          <c:order val="0"/>
          <c:tx>
            <c:v>The Team Formally Known as Force India</c:v>
          </c:tx>
          <c:spPr>
            <a:ln w="508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75000"/>
                </a:schemeClr>
              </a:solidFill>
              <a:ln w="12700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Are...'!$D$87:$D$107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Are...'!$CA$31:$CA$51</c:f>
              <c:numCache>
                <c:formatCode>General</c:formatCode>
                <c:ptCount val="21"/>
                <c:pt idx="0">
                  <c:v>106</c:v>
                </c:pt>
                <c:pt idx="1">
                  <c:v>267</c:v>
                </c:pt>
                <c:pt idx="2">
                  <c:v>389</c:v>
                </c:pt>
                <c:pt idx="3">
                  <c:v>529</c:v>
                </c:pt>
                <c:pt idx="4">
                  <c:v>658</c:v>
                </c:pt>
                <c:pt idx="5">
                  <c:v>742</c:v>
                </c:pt>
                <c:pt idx="6">
                  <c:v>801</c:v>
                </c:pt>
                <c:pt idx="7">
                  <c:v>910</c:v>
                </c:pt>
                <c:pt idx="8">
                  <c:v>1075</c:v>
                </c:pt>
                <c:pt idx="9">
                  <c:v>1166</c:v>
                </c:pt>
                <c:pt idx="10">
                  <c:v>1266</c:v>
                </c:pt>
                <c:pt idx="11">
                  <c:v>1421</c:v>
                </c:pt>
                <c:pt idx="12">
                  <c:v>1547</c:v>
                </c:pt>
                <c:pt idx="13">
                  <c:v>1689</c:v>
                </c:pt>
                <c:pt idx="14">
                  <c:v>1877</c:v>
                </c:pt>
                <c:pt idx="15">
                  <c:v>2020</c:v>
                </c:pt>
                <c:pt idx="16">
                  <c:v>2126</c:v>
                </c:pt>
                <c:pt idx="17">
                  <c:v>2249</c:v>
                </c:pt>
                <c:pt idx="18">
                  <c:v>2399</c:v>
                </c:pt>
                <c:pt idx="19">
                  <c:v>2518</c:v>
                </c:pt>
                <c:pt idx="20">
                  <c:v>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5-4A56-9FEE-BFFB5B5BA362}"/>
            </c:ext>
          </c:extLst>
        </c:ser>
        <c:ser>
          <c:idx val="1"/>
          <c:order val="1"/>
          <c:tx>
            <c:strRef>
              <c:f>'Sebastian Vettel You Are...'!$AH$29</c:f>
              <c:strCache>
                <c:ptCount val="1"/>
                <c:pt idx="0">
                  <c:v>Blue Flag Come On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84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Are...'!$D$87:$D$107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Are...'!$AX$31:$AX$51</c:f>
              <c:numCache>
                <c:formatCode>General</c:formatCode>
                <c:ptCount val="21"/>
                <c:pt idx="0">
                  <c:v>94</c:v>
                </c:pt>
                <c:pt idx="1">
                  <c:v>209</c:v>
                </c:pt>
                <c:pt idx="2">
                  <c:v>297</c:v>
                </c:pt>
                <c:pt idx="3">
                  <c:v>445</c:v>
                </c:pt>
                <c:pt idx="4">
                  <c:v>593</c:v>
                </c:pt>
                <c:pt idx="5">
                  <c:v>718</c:v>
                </c:pt>
                <c:pt idx="6">
                  <c:v>847</c:v>
                </c:pt>
                <c:pt idx="7">
                  <c:v>1041</c:v>
                </c:pt>
                <c:pt idx="8">
                  <c:v>1206</c:v>
                </c:pt>
                <c:pt idx="9">
                  <c:v>1411</c:v>
                </c:pt>
                <c:pt idx="10">
                  <c:v>1430</c:v>
                </c:pt>
                <c:pt idx="11">
                  <c:v>1573</c:v>
                </c:pt>
                <c:pt idx="12">
                  <c:v>1696</c:v>
                </c:pt>
                <c:pt idx="13">
                  <c:v>1860</c:v>
                </c:pt>
                <c:pt idx="14">
                  <c:v>2053</c:v>
                </c:pt>
                <c:pt idx="15">
                  <c:v>2227</c:v>
                </c:pt>
                <c:pt idx="16">
                  <c:v>2418</c:v>
                </c:pt>
                <c:pt idx="17">
                  <c:v>2607</c:v>
                </c:pt>
                <c:pt idx="18">
                  <c:v>2728</c:v>
                </c:pt>
                <c:pt idx="19">
                  <c:v>2837</c:v>
                </c:pt>
                <c:pt idx="20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5-4A56-9FEE-BFFB5B5BA362}"/>
            </c:ext>
          </c:extLst>
        </c:ser>
        <c:ser>
          <c:idx val="2"/>
          <c:order val="2"/>
          <c:tx>
            <c:strRef>
              <c:f>'Sebastian Vettel You Are...'!$E$29</c:f>
              <c:strCache>
                <c:ptCount val="1"/>
                <c:pt idx="0">
                  <c:v>Roy's Croppers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Are...'!$D$87:$D$107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Are...'!$U$31:$U$51</c:f>
              <c:numCache>
                <c:formatCode>General</c:formatCode>
                <c:ptCount val="21"/>
                <c:pt idx="0">
                  <c:v>146</c:v>
                </c:pt>
                <c:pt idx="1">
                  <c:v>288</c:v>
                </c:pt>
                <c:pt idx="2">
                  <c:v>438</c:v>
                </c:pt>
                <c:pt idx="3">
                  <c:v>543</c:v>
                </c:pt>
                <c:pt idx="4">
                  <c:v>690</c:v>
                </c:pt>
                <c:pt idx="5">
                  <c:v>851</c:v>
                </c:pt>
                <c:pt idx="6">
                  <c:v>962</c:v>
                </c:pt>
                <c:pt idx="7">
                  <c:v>1118</c:v>
                </c:pt>
                <c:pt idx="8">
                  <c:v>1271</c:v>
                </c:pt>
                <c:pt idx="9">
                  <c:v>1475</c:v>
                </c:pt>
                <c:pt idx="10">
                  <c:v>1575</c:v>
                </c:pt>
                <c:pt idx="11">
                  <c:v>1796</c:v>
                </c:pt>
                <c:pt idx="12">
                  <c:v>1914</c:v>
                </c:pt>
                <c:pt idx="13">
                  <c:v>2065</c:v>
                </c:pt>
                <c:pt idx="14">
                  <c:v>2157</c:v>
                </c:pt>
                <c:pt idx="15">
                  <c:v>2372</c:v>
                </c:pt>
                <c:pt idx="16">
                  <c:v>2593</c:v>
                </c:pt>
                <c:pt idx="17">
                  <c:v>2763</c:v>
                </c:pt>
                <c:pt idx="18">
                  <c:v>2948</c:v>
                </c:pt>
                <c:pt idx="19">
                  <c:v>3081</c:v>
                </c:pt>
                <c:pt idx="20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5-4A56-9FEE-BFFB5B5BA362}"/>
            </c:ext>
          </c:extLst>
        </c:ser>
        <c:ser>
          <c:idx val="3"/>
          <c:order val="3"/>
          <c:tx>
            <c:strRef>
              <c:f>'Sebastian Vettel You Are...'!$E$57:$F$57</c:f>
              <c:strCache>
                <c:ptCount val="1"/>
                <c:pt idx="0">
                  <c:v>TeamDrivingLikeAGrandma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Are...'!$D$87:$D$107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Are...'!$U$59:$U$79</c:f>
              <c:numCache>
                <c:formatCode>General</c:formatCode>
                <c:ptCount val="21"/>
                <c:pt idx="0">
                  <c:v>62</c:v>
                </c:pt>
                <c:pt idx="1">
                  <c:v>245</c:v>
                </c:pt>
                <c:pt idx="2">
                  <c:v>383</c:v>
                </c:pt>
                <c:pt idx="3">
                  <c:v>543</c:v>
                </c:pt>
                <c:pt idx="4">
                  <c:v>687</c:v>
                </c:pt>
                <c:pt idx="5">
                  <c:v>743</c:v>
                </c:pt>
                <c:pt idx="6">
                  <c:v>837</c:v>
                </c:pt>
                <c:pt idx="7">
                  <c:v>975</c:v>
                </c:pt>
                <c:pt idx="8">
                  <c:v>1116</c:v>
                </c:pt>
                <c:pt idx="9">
                  <c:v>1240</c:v>
                </c:pt>
                <c:pt idx="10">
                  <c:v>1337</c:v>
                </c:pt>
                <c:pt idx="11">
                  <c:v>1485</c:v>
                </c:pt>
                <c:pt idx="12">
                  <c:v>1539</c:v>
                </c:pt>
                <c:pt idx="13">
                  <c:v>1637</c:v>
                </c:pt>
                <c:pt idx="14">
                  <c:v>1743</c:v>
                </c:pt>
                <c:pt idx="15">
                  <c:v>1869</c:v>
                </c:pt>
                <c:pt idx="16">
                  <c:v>1971</c:v>
                </c:pt>
                <c:pt idx="17">
                  <c:v>2033</c:v>
                </c:pt>
                <c:pt idx="18">
                  <c:v>2167</c:v>
                </c:pt>
                <c:pt idx="19">
                  <c:v>2296</c:v>
                </c:pt>
                <c:pt idx="20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5-4A56-9FEE-BFFB5B5BA362}"/>
            </c:ext>
          </c:extLst>
        </c:ser>
        <c:ser>
          <c:idx val="4"/>
          <c:order val="4"/>
          <c:tx>
            <c:strRef>
              <c:f>'Sebastian Vettel You Are...'!$AH$57</c:f>
              <c:strCache>
                <c:ptCount val="1"/>
                <c:pt idx="0">
                  <c:v>Goole No.1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Are...'!$D$87:$D$107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Are...'!$AX$59:$AX$79</c:f>
              <c:numCache>
                <c:formatCode>General</c:formatCode>
                <c:ptCount val="21"/>
                <c:pt idx="0">
                  <c:v>33</c:v>
                </c:pt>
                <c:pt idx="1">
                  <c:v>122</c:v>
                </c:pt>
                <c:pt idx="2">
                  <c:v>231</c:v>
                </c:pt>
                <c:pt idx="3">
                  <c:v>384</c:v>
                </c:pt>
                <c:pt idx="4">
                  <c:v>505</c:v>
                </c:pt>
                <c:pt idx="5">
                  <c:v>581</c:v>
                </c:pt>
                <c:pt idx="6">
                  <c:v>696</c:v>
                </c:pt>
                <c:pt idx="7">
                  <c:v>830</c:v>
                </c:pt>
                <c:pt idx="8">
                  <c:v>1006</c:v>
                </c:pt>
                <c:pt idx="9">
                  <c:v>1151</c:v>
                </c:pt>
                <c:pt idx="10">
                  <c:v>1240</c:v>
                </c:pt>
                <c:pt idx="11">
                  <c:v>1420</c:v>
                </c:pt>
                <c:pt idx="12">
                  <c:v>1538</c:v>
                </c:pt>
                <c:pt idx="13">
                  <c:v>1695</c:v>
                </c:pt>
                <c:pt idx="14">
                  <c:v>1812</c:v>
                </c:pt>
                <c:pt idx="15">
                  <c:v>1946</c:v>
                </c:pt>
                <c:pt idx="16">
                  <c:v>2031</c:v>
                </c:pt>
                <c:pt idx="17">
                  <c:v>2108</c:v>
                </c:pt>
                <c:pt idx="18">
                  <c:v>2273</c:v>
                </c:pt>
                <c:pt idx="19">
                  <c:v>2431</c:v>
                </c:pt>
                <c:pt idx="20">
                  <c:v>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5-4A56-9FEE-BFFB5B5BA362}"/>
            </c:ext>
          </c:extLst>
        </c:ser>
        <c:ser>
          <c:idx val="5"/>
          <c:order val="5"/>
          <c:tx>
            <c:strRef>
              <c:f>'Sebastian Vettel You Are...'!$BK$57</c:f>
              <c:strCache>
                <c:ptCount val="1"/>
                <c:pt idx="0">
                  <c:v>Brawn GP no.1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Are...'!$D$87:$D$107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Are...'!$CA$59:$CA$79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</c:v>
                </c:pt>
                <c:pt idx="13">
                  <c:v>99</c:v>
                </c:pt>
                <c:pt idx="14">
                  <c:v>194</c:v>
                </c:pt>
                <c:pt idx="15">
                  <c:v>343</c:v>
                </c:pt>
                <c:pt idx="16">
                  <c:v>466</c:v>
                </c:pt>
                <c:pt idx="17">
                  <c:v>555</c:v>
                </c:pt>
                <c:pt idx="18">
                  <c:v>707</c:v>
                </c:pt>
                <c:pt idx="19">
                  <c:v>896</c:v>
                </c:pt>
                <c:pt idx="20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95-4A56-9FEE-BFFB5B5BA362}"/>
            </c:ext>
          </c:extLst>
        </c:ser>
        <c:ser>
          <c:idx val="6"/>
          <c:order val="6"/>
          <c:tx>
            <c:strRef>
              <c:f>'Sebastian Vettel You Are...'!$E$85</c:f>
              <c:strCache>
                <c:ptCount val="1"/>
                <c:pt idx="0">
                  <c:v>Plus 136 Bwoah Racing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Are...'!$D$87:$D$107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Are...'!$U$87:$U$107</c:f>
              <c:numCache>
                <c:formatCode>General</c:formatCode>
                <c:ptCount val="21"/>
                <c:pt idx="0">
                  <c:v>0</c:v>
                </c:pt>
                <c:pt idx="1">
                  <c:v>121</c:v>
                </c:pt>
                <c:pt idx="2">
                  <c:v>211</c:v>
                </c:pt>
                <c:pt idx="3">
                  <c:v>366</c:v>
                </c:pt>
                <c:pt idx="4">
                  <c:v>494</c:v>
                </c:pt>
                <c:pt idx="5">
                  <c:v>670</c:v>
                </c:pt>
                <c:pt idx="6">
                  <c:v>817</c:v>
                </c:pt>
                <c:pt idx="7">
                  <c:v>1011</c:v>
                </c:pt>
                <c:pt idx="8">
                  <c:v>1181</c:v>
                </c:pt>
                <c:pt idx="9">
                  <c:v>1399</c:v>
                </c:pt>
                <c:pt idx="10">
                  <c:v>1519</c:v>
                </c:pt>
                <c:pt idx="11">
                  <c:v>1677</c:v>
                </c:pt>
                <c:pt idx="12">
                  <c:v>1787</c:v>
                </c:pt>
                <c:pt idx="13">
                  <c:v>1949</c:v>
                </c:pt>
                <c:pt idx="14">
                  <c:v>2082</c:v>
                </c:pt>
                <c:pt idx="15">
                  <c:v>2241</c:v>
                </c:pt>
                <c:pt idx="16">
                  <c:v>2436</c:v>
                </c:pt>
                <c:pt idx="17">
                  <c:v>2606</c:v>
                </c:pt>
                <c:pt idx="18">
                  <c:v>2837</c:v>
                </c:pt>
                <c:pt idx="19">
                  <c:v>2939</c:v>
                </c:pt>
                <c:pt idx="20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95-4A56-9FEE-BFFB5B5BA3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8113840"/>
        <c:axId val="448114160"/>
      </c:lineChart>
      <c:catAx>
        <c:axId val="4481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1" u="sng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4160"/>
        <c:crosses val="autoZero"/>
        <c:auto val="1"/>
        <c:lblAlgn val="ctr"/>
        <c:lblOffset val="100"/>
        <c:noMultiLvlLbl val="0"/>
      </c:catAx>
      <c:valAx>
        <c:axId val="4481141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1" u="sng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>
            <a:solidFill>
              <a:schemeClr val="tx1">
                <a:alpha val="91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111097504906582E-2"/>
          <c:y val="0.15125534961791379"/>
          <c:w val="0.51414327417046635"/>
          <c:h val="0.19496662039624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 u="sng">
                <a:solidFill>
                  <a:schemeClr val="tx1"/>
                </a:solidFill>
              </a:rPr>
              <a:t>Team Championship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'Sebastian Vettel You Are...'!$E$1</c:f>
              <c:strCache>
                <c:ptCount val="1"/>
                <c:pt idx="0">
                  <c:v>Mercedes</c:v>
                </c:pt>
              </c:strCache>
            </c:strRef>
          </c:tx>
          <c:spPr>
            <a:ln w="50800" cap="rnd">
              <a:solidFill>
                <a:srgbClr val="5FFFA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5FFFAF"/>
              </a:solidFill>
              <a:ln w="12700">
                <a:solidFill>
                  <a:srgbClr val="5FFFA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Are...'!$F$2:$F$22</c:f>
              <c:numCache>
                <c:formatCode>General</c:formatCode>
                <c:ptCount val="21"/>
                <c:pt idx="0">
                  <c:v>70</c:v>
                </c:pt>
                <c:pt idx="1">
                  <c:v>144</c:v>
                </c:pt>
                <c:pt idx="2">
                  <c:v>229</c:v>
                </c:pt>
                <c:pt idx="3">
                  <c:v>299</c:v>
                </c:pt>
                <c:pt idx="4">
                  <c:v>369</c:v>
                </c:pt>
                <c:pt idx="5">
                  <c:v>449</c:v>
                </c:pt>
                <c:pt idx="6">
                  <c:v>514</c:v>
                </c:pt>
                <c:pt idx="7">
                  <c:v>584</c:v>
                </c:pt>
                <c:pt idx="8">
                  <c:v>646</c:v>
                </c:pt>
                <c:pt idx="9">
                  <c:v>716</c:v>
                </c:pt>
                <c:pt idx="10">
                  <c:v>733</c:v>
                </c:pt>
                <c:pt idx="11">
                  <c:v>786</c:v>
                </c:pt>
                <c:pt idx="12">
                  <c:v>846</c:v>
                </c:pt>
                <c:pt idx="13">
                  <c:v>914</c:v>
                </c:pt>
                <c:pt idx="14">
                  <c:v>960</c:v>
                </c:pt>
                <c:pt idx="15">
                  <c:v>1032</c:v>
                </c:pt>
                <c:pt idx="16">
                  <c:v>1111</c:v>
                </c:pt>
                <c:pt idx="17">
                  <c:v>1186</c:v>
                </c:pt>
                <c:pt idx="18">
                  <c:v>1259</c:v>
                </c:pt>
                <c:pt idx="19">
                  <c:v>1278</c:v>
                </c:pt>
                <c:pt idx="20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F-425C-9A98-8691B2811880}"/>
            </c:ext>
          </c:extLst>
        </c:ser>
        <c:ser>
          <c:idx val="1"/>
          <c:order val="1"/>
          <c:tx>
            <c:strRef>
              <c:f>'Sebastian Vettel You Are...'!$N$1</c:f>
              <c:strCache>
                <c:ptCount val="1"/>
                <c:pt idx="0">
                  <c:v>Ferrari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Are...'!$O$2:$O$22</c:f>
              <c:numCache>
                <c:formatCode>General</c:formatCode>
                <c:ptCount val="21"/>
                <c:pt idx="0">
                  <c:v>42</c:v>
                </c:pt>
                <c:pt idx="1">
                  <c:v>84</c:v>
                </c:pt>
                <c:pt idx="2">
                  <c:v>145</c:v>
                </c:pt>
                <c:pt idx="3">
                  <c:v>194</c:v>
                </c:pt>
                <c:pt idx="4">
                  <c:v>236</c:v>
                </c:pt>
                <c:pt idx="5">
                  <c:v>270</c:v>
                </c:pt>
                <c:pt idx="6">
                  <c:v>327</c:v>
                </c:pt>
                <c:pt idx="7">
                  <c:v>376</c:v>
                </c:pt>
                <c:pt idx="8">
                  <c:v>448</c:v>
                </c:pt>
                <c:pt idx="9">
                  <c:v>474</c:v>
                </c:pt>
                <c:pt idx="10">
                  <c:v>507</c:v>
                </c:pt>
                <c:pt idx="11">
                  <c:v>559</c:v>
                </c:pt>
                <c:pt idx="12">
                  <c:v>619</c:v>
                </c:pt>
                <c:pt idx="13">
                  <c:v>664</c:v>
                </c:pt>
                <c:pt idx="14">
                  <c:v>735</c:v>
                </c:pt>
                <c:pt idx="15">
                  <c:v>771</c:v>
                </c:pt>
                <c:pt idx="16">
                  <c:v>819</c:v>
                </c:pt>
                <c:pt idx="17">
                  <c:v>868</c:v>
                </c:pt>
                <c:pt idx="18">
                  <c:v>903</c:v>
                </c:pt>
                <c:pt idx="19">
                  <c:v>918</c:v>
                </c:pt>
                <c:pt idx="20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F-425C-9A98-8691B2811880}"/>
            </c:ext>
          </c:extLst>
        </c:ser>
        <c:ser>
          <c:idx val="2"/>
          <c:order val="2"/>
          <c:tx>
            <c:strRef>
              <c:f>'Sebastian Vettel You Are...'!$W$1</c:f>
              <c:strCache>
                <c:ptCount val="1"/>
                <c:pt idx="0">
                  <c:v>Red Bull</c:v>
                </c:pt>
              </c:strCache>
            </c:strRef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Are...'!$X$2:$X$22</c:f>
              <c:numCache>
                <c:formatCode>General</c:formatCode>
                <c:ptCount val="21"/>
                <c:pt idx="0">
                  <c:v>40</c:v>
                </c:pt>
                <c:pt idx="1">
                  <c:v>81</c:v>
                </c:pt>
                <c:pt idx="2">
                  <c:v>122</c:v>
                </c:pt>
                <c:pt idx="3">
                  <c:v>145</c:v>
                </c:pt>
                <c:pt idx="4">
                  <c:v>190</c:v>
                </c:pt>
                <c:pt idx="5">
                  <c:v>238</c:v>
                </c:pt>
                <c:pt idx="6">
                  <c:v>277</c:v>
                </c:pt>
                <c:pt idx="7">
                  <c:v>305</c:v>
                </c:pt>
                <c:pt idx="8">
                  <c:v>358</c:v>
                </c:pt>
                <c:pt idx="9">
                  <c:v>416</c:v>
                </c:pt>
                <c:pt idx="10">
                  <c:v>457</c:v>
                </c:pt>
                <c:pt idx="11">
                  <c:v>504</c:v>
                </c:pt>
                <c:pt idx="12">
                  <c:v>536</c:v>
                </c:pt>
                <c:pt idx="13">
                  <c:v>570</c:v>
                </c:pt>
                <c:pt idx="14">
                  <c:v>615</c:v>
                </c:pt>
                <c:pt idx="15">
                  <c:v>680</c:v>
                </c:pt>
                <c:pt idx="16">
                  <c:v>714</c:v>
                </c:pt>
                <c:pt idx="17">
                  <c:v>752</c:v>
                </c:pt>
                <c:pt idx="18">
                  <c:v>805</c:v>
                </c:pt>
                <c:pt idx="19">
                  <c:v>843</c:v>
                </c:pt>
                <c:pt idx="20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F-425C-9A98-8691B2811880}"/>
            </c:ext>
          </c:extLst>
        </c:ser>
        <c:ser>
          <c:idx val="3"/>
          <c:order val="3"/>
          <c:tx>
            <c:strRef>
              <c:f>'Sebastian Vettel You Are...'!$AF$1</c:f>
              <c:strCache>
                <c:ptCount val="1"/>
                <c:pt idx="0">
                  <c:v>McLaren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Are...'!$AG$2:$AG$22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45</c:v>
                </c:pt>
                <c:pt idx="4">
                  <c:v>62</c:v>
                </c:pt>
                <c:pt idx="5">
                  <c:v>87</c:v>
                </c:pt>
                <c:pt idx="6">
                  <c:v>99</c:v>
                </c:pt>
                <c:pt idx="7">
                  <c:v>120</c:v>
                </c:pt>
                <c:pt idx="8">
                  <c:v>152</c:v>
                </c:pt>
                <c:pt idx="9">
                  <c:v>174</c:v>
                </c:pt>
                <c:pt idx="10">
                  <c:v>197</c:v>
                </c:pt>
                <c:pt idx="11">
                  <c:v>226</c:v>
                </c:pt>
                <c:pt idx="12">
                  <c:v>230</c:v>
                </c:pt>
                <c:pt idx="13">
                  <c:v>251</c:v>
                </c:pt>
                <c:pt idx="14">
                  <c:v>265</c:v>
                </c:pt>
                <c:pt idx="15">
                  <c:v>289</c:v>
                </c:pt>
                <c:pt idx="16">
                  <c:v>317</c:v>
                </c:pt>
                <c:pt idx="17">
                  <c:v>321</c:v>
                </c:pt>
                <c:pt idx="18">
                  <c:v>346</c:v>
                </c:pt>
                <c:pt idx="19">
                  <c:v>383</c:v>
                </c:pt>
                <c:pt idx="20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4F-425C-9A98-8691B2811880}"/>
            </c:ext>
          </c:extLst>
        </c:ser>
        <c:ser>
          <c:idx val="4"/>
          <c:order val="4"/>
          <c:tx>
            <c:strRef>
              <c:f>'Sebastian Vettel You Are...'!$AO$1</c:f>
              <c:strCache>
                <c:ptCount val="1"/>
                <c:pt idx="0">
                  <c:v>Renault</c:v>
                </c:pt>
              </c:strCache>
            </c:strRef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12700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Are...'!$AP$2:$AP$22</c:f>
              <c:numCache>
                <c:formatCode>General</c:formatCode>
                <c:ptCount val="21"/>
                <c:pt idx="0">
                  <c:v>19</c:v>
                </c:pt>
                <c:pt idx="1">
                  <c:v>14</c:v>
                </c:pt>
                <c:pt idx="2">
                  <c:v>34</c:v>
                </c:pt>
                <c:pt idx="3">
                  <c:v>40</c:v>
                </c:pt>
                <c:pt idx="4">
                  <c:v>59</c:v>
                </c:pt>
                <c:pt idx="5">
                  <c:v>63</c:v>
                </c:pt>
                <c:pt idx="6">
                  <c:v>92</c:v>
                </c:pt>
                <c:pt idx="7">
                  <c:v>110</c:v>
                </c:pt>
                <c:pt idx="8">
                  <c:v>120</c:v>
                </c:pt>
                <c:pt idx="9">
                  <c:v>140</c:v>
                </c:pt>
                <c:pt idx="10">
                  <c:v>147</c:v>
                </c:pt>
                <c:pt idx="11">
                  <c:v>161</c:v>
                </c:pt>
                <c:pt idx="12">
                  <c:v>182</c:v>
                </c:pt>
                <c:pt idx="13">
                  <c:v>227</c:v>
                </c:pt>
                <c:pt idx="14">
                  <c:v>250</c:v>
                </c:pt>
                <c:pt idx="15">
                  <c:v>255</c:v>
                </c:pt>
                <c:pt idx="16">
                  <c:v>258</c:v>
                </c:pt>
                <c:pt idx="17">
                  <c:v>283</c:v>
                </c:pt>
                <c:pt idx="18">
                  <c:v>312</c:v>
                </c:pt>
                <c:pt idx="19">
                  <c:v>334</c:v>
                </c:pt>
                <c:pt idx="20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4F-425C-9A98-8691B2811880}"/>
            </c:ext>
          </c:extLst>
        </c:ser>
        <c:ser>
          <c:idx val="5"/>
          <c:order val="5"/>
          <c:tx>
            <c:strRef>
              <c:f>'Sebastian Vettel You Are...'!$AX$1</c:f>
              <c:strCache>
                <c:ptCount val="1"/>
                <c:pt idx="0">
                  <c:v>Toro Rosso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Are...'!$AY$2:$AY$22</c:f>
              <c:numCache>
                <c:formatCode>General</c:formatCode>
                <c:ptCount val="21"/>
                <c:pt idx="0">
                  <c:v>16</c:v>
                </c:pt>
                <c:pt idx="1">
                  <c:v>36</c:v>
                </c:pt>
                <c:pt idx="2">
                  <c:v>49</c:v>
                </c:pt>
                <c:pt idx="3">
                  <c:v>60</c:v>
                </c:pt>
                <c:pt idx="4">
                  <c:v>71</c:v>
                </c:pt>
                <c:pt idx="5">
                  <c:v>97</c:v>
                </c:pt>
                <c:pt idx="6">
                  <c:v>103</c:v>
                </c:pt>
                <c:pt idx="7">
                  <c:v>114</c:v>
                </c:pt>
                <c:pt idx="8">
                  <c:v>124</c:v>
                </c:pt>
                <c:pt idx="9">
                  <c:v>138</c:v>
                </c:pt>
                <c:pt idx="10">
                  <c:v>186</c:v>
                </c:pt>
                <c:pt idx="11">
                  <c:v>195</c:v>
                </c:pt>
                <c:pt idx="12">
                  <c:v>225</c:v>
                </c:pt>
                <c:pt idx="13">
                  <c:v>240</c:v>
                </c:pt>
                <c:pt idx="14">
                  <c:v>255</c:v>
                </c:pt>
                <c:pt idx="15">
                  <c:v>273</c:v>
                </c:pt>
                <c:pt idx="16">
                  <c:v>301</c:v>
                </c:pt>
                <c:pt idx="17">
                  <c:v>312</c:v>
                </c:pt>
                <c:pt idx="18">
                  <c:v>312</c:v>
                </c:pt>
                <c:pt idx="19">
                  <c:v>359</c:v>
                </c:pt>
                <c:pt idx="2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4F-425C-9A98-8691B2811880}"/>
            </c:ext>
          </c:extLst>
        </c:ser>
        <c:ser>
          <c:idx val="6"/>
          <c:order val="6"/>
          <c:tx>
            <c:strRef>
              <c:f>'Sebastian Vettel You Are...'!$BG$1</c:f>
              <c:strCache>
                <c:ptCount val="1"/>
                <c:pt idx="0">
                  <c:v>Racing Point</c:v>
                </c:pt>
              </c:strCache>
            </c:strRef>
          </c:tx>
          <c:spPr>
            <a:ln w="50800" cap="rnd">
              <a:solidFill>
                <a:srgbClr val="FF33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33CC"/>
              </a:solidFill>
              <a:ln w="12700">
                <a:solidFill>
                  <a:srgbClr val="FF33C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Are...'!$BH$2:$BH$22</c:f>
              <c:numCache>
                <c:formatCode>General</c:formatCode>
                <c:ptCount val="21"/>
                <c:pt idx="0">
                  <c:v>13</c:v>
                </c:pt>
                <c:pt idx="1">
                  <c:v>35</c:v>
                </c:pt>
                <c:pt idx="2">
                  <c:v>60</c:v>
                </c:pt>
                <c:pt idx="3">
                  <c:v>88</c:v>
                </c:pt>
                <c:pt idx="4">
                  <c:v>92</c:v>
                </c:pt>
                <c:pt idx="5">
                  <c:v>104</c:v>
                </c:pt>
                <c:pt idx="6">
                  <c:v>126</c:v>
                </c:pt>
                <c:pt idx="7">
                  <c:v>143</c:v>
                </c:pt>
                <c:pt idx="8">
                  <c:v>151</c:v>
                </c:pt>
                <c:pt idx="9">
                  <c:v>164</c:v>
                </c:pt>
                <c:pt idx="10">
                  <c:v>195</c:v>
                </c:pt>
                <c:pt idx="11">
                  <c:v>211</c:v>
                </c:pt>
                <c:pt idx="12">
                  <c:v>241</c:v>
                </c:pt>
                <c:pt idx="13">
                  <c:v>259</c:v>
                </c:pt>
                <c:pt idx="14">
                  <c:v>271</c:v>
                </c:pt>
                <c:pt idx="15">
                  <c:v>297</c:v>
                </c:pt>
                <c:pt idx="16">
                  <c:v>324</c:v>
                </c:pt>
                <c:pt idx="17">
                  <c:v>351</c:v>
                </c:pt>
                <c:pt idx="18">
                  <c:v>369</c:v>
                </c:pt>
                <c:pt idx="19">
                  <c:v>384</c:v>
                </c:pt>
                <c:pt idx="2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4F-425C-9A98-8691B2811880}"/>
            </c:ext>
          </c:extLst>
        </c:ser>
        <c:ser>
          <c:idx val="7"/>
          <c:order val="7"/>
          <c:tx>
            <c:strRef>
              <c:f>'Sebastian Vettel You Are...'!$BP$1</c:f>
              <c:strCache>
                <c:ptCount val="1"/>
                <c:pt idx="0">
                  <c:v>Alfa Romeo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Are...'!$BQ$2:$BQ$22</c:f>
              <c:numCache>
                <c:formatCode>General</c:formatCode>
                <c:ptCount val="21"/>
                <c:pt idx="0">
                  <c:v>14</c:v>
                </c:pt>
                <c:pt idx="1">
                  <c:v>40</c:v>
                </c:pt>
                <c:pt idx="2">
                  <c:v>62</c:v>
                </c:pt>
                <c:pt idx="3">
                  <c:v>91</c:v>
                </c:pt>
                <c:pt idx="4">
                  <c:v>100</c:v>
                </c:pt>
                <c:pt idx="5">
                  <c:v>102</c:v>
                </c:pt>
                <c:pt idx="6">
                  <c:v>108</c:v>
                </c:pt>
                <c:pt idx="7">
                  <c:v>122</c:v>
                </c:pt>
                <c:pt idx="8">
                  <c:v>128</c:v>
                </c:pt>
                <c:pt idx="9">
                  <c:v>145</c:v>
                </c:pt>
                <c:pt idx="10">
                  <c:v>146</c:v>
                </c:pt>
                <c:pt idx="11">
                  <c:v>165</c:v>
                </c:pt>
                <c:pt idx="12">
                  <c:v>165</c:v>
                </c:pt>
                <c:pt idx="13">
                  <c:v>187</c:v>
                </c:pt>
                <c:pt idx="14">
                  <c:v>193</c:v>
                </c:pt>
                <c:pt idx="15">
                  <c:v>199</c:v>
                </c:pt>
                <c:pt idx="16">
                  <c:v>204</c:v>
                </c:pt>
                <c:pt idx="17">
                  <c:v>211</c:v>
                </c:pt>
                <c:pt idx="18">
                  <c:v>229</c:v>
                </c:pt>
                <c:pt idx="19">
                  <c:v>278</c:v>
                </c:pt>
                <c:pt idx="2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4F-425C-9A98-8691B2811880}"/>
            </c:ext>
          </c:extLst>
        </c:ser>
        <c:ser>
          <c:idx val="8"/>
          <c:order val="8"/>
          <c:tx>
            <c:strRef>
              <c:f>'Sebastian Vettel You Are...'!$BY$1</c:f>
              <c:strCache>
                <c:ptCount val="1"/>
                <c:pt idx="0">
                  <c:v>Haas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Are...'!$BZ$2:$BZ$22</c:f>
              <c:numCache>
                <c:formatCode>General</c:formatCode>
                <c:ptCount val="21"/>
                <c:pt idx="0">
                  <c:v>26</c:v>
                </c:pt>
                <c:pt idx="1">
                  <c:v>31</c:v>
                </c:pt>
                <c:pt idx="2">
                  <c:v>37</c:v>
                </c:pt>
                <c:pt idx="3">
                  <c:v>40</c:v>
                </c:pt>
                <c:pt idx="4">
                  <c:v>58</c:v>
                </c:pt>
                <c:pt idx="5">
                  <c:v>67</c:v>
                </c:pt>
                <c:pt idx="6">
                  <c:v>81</c:v>
                </c:pt>
                <c:pt idx="7">
                  <c:v>83</c:v>
                </c:pt>
                <c:pt idx="8">
                  <c:v>81</c:v>
                </c:pt>
                <c:pt idx="9">
                  <c:v>84</c:v>
                </c:pt>
                <c:pt idx="10">
                  <c:v>112</c:v>
                </c:pt>
                <c:pt idx="11">
                  <c:v>122</c:v>
                </c:pt>
                <c:pt idx="12">
                  <c:v>114</c:v>
                </c:pt>
                <c:pt idx="13">
                  <c:v>115</c:v>
                </c:pt>
                <c:pt idx="14">
                  <c:v>126</c:v>
                </c:pt>
                <c:pt idx="15">
                  <c:v>144</c:v>
                </c:pt>
                <c:pt idx="16">
                  <c:v>152</c:v>
                </c:pt>
                <c:pt idx="17">
                  <c:v>162</c:v>
                </c:pt>
                <c:pt idx="18">
                  <c:v>163</c:v>
                </c:pt>
                <c:pt idx="19">
                  <c:v>161</c:v>
                </c:pt>
                <c:pt idx="20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4F-425C-9A98-8691B2811880}"/>
            </c:ext>
          </c:extLst>
        </c:ser>
        <c:ser>
          <c:idx val="9"/>
          <c:order val="9"/>
          <c:tx>
            <c:strRef>
              <c:f>'Sebastian Vettel You Are...'!$CH$1</c:f>
              <c:strCache>
                <c:ptCount val="1"/>
                <c:pt idx="0">
                  <c:v>Williams</c:v>
                </c:pt>
              </c:strCache>
            </c:strRef>
          </c:tx>
          <c:spPr>
            <a:ln w="508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Are...'!$CI$2:$CI$22</c:f>
              <c:numCache>
                <c:formatCode>General</c:formatCode>
                <c:ptCount val="21"/>
                <c:pt idx="0">
                  <c:v>16</c:v>
                </c:pt>
                <c:pt idx="1">
                  <c:v>36</c:v>
                </c:pt>
                <c:pt idx="2">
                  <c:v>44</c:v>
                </c:pt>
                <c:pt idx="3">
                  <c:v>54</c:v>
                </c:pt>
                <c:pt idx="4">
                  <c:v>61</c:v>
                </c:pt>
                <c:pt idx="5">
                  <c:v>77</c:v>
                </c:pt>
                <c:pt idx="6">
                  <c:v>87</c:v>
                </c:pt>
                <c:pt idx="7">
                  <c:v>93</c:v>
                </c:pt>
                <c:pt idx="8">
                  <c:v>98</c:v>
                </c:pt>
                <c:pt idx="9">
                  <c:v>122</c:v>
                </c:pt>
                <c:pt idx="10">
                  <c:v>147</c:v>
                </c:pt>
                <c:pt idx="11">
                  <c:v>150</c:v>
                </c:pt>
                <c:pt idx="12">
                  <c:v>158</c:v>
                </c:pt>
                <c:pt idx="13">
                  <c:v>160</c:v>
                </c:pt>
                <c:pt idx="14">
                  <c:v>169</c:v>
                </c:pt>
                <c:pt idx="15">
                  <c:v>171</c:v>
                </c:pt>
                <c:pt idx="16">
                  <c:v>184</c:v>
                </c:pt>
                <c:pt idx="17">
                  <c:v>198</c:v>
                </c:pt>
                <c:pt idx="18">
                  <c:v>203</c:v>
                </c:pt>
                <c:pt idx="19">
                  <c:v>214</c:v>
                </c:pt>
                <c:pt idx="20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4F-425C-9A98-8691B2811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312056"/>
        <c:axId val="719311416"/>
      </c:lineChart>
      <c:catAx>
        <c:axId val="71931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1">
                    <a:solidFill>
                      <a:schemeClr val="tx1"/>
                    </a:solidFill>
                  </a:rPr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11416"/>
        <c:crosses val="autoZero"/>
        <c:auto val="1"/>
        <c:lblAlgn val="ctr"/>
        <c:lblOffset val="100"/>
        <c:noMultiLvlLbl val="0"/>
      </c:catAx>
      <c:valAx>
        <c:axId val="7193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1">
                    <a:solidFill>
                      <a:schemeClr val="tx1"/>
                    </a:solidFill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12056"/>
        <c:crosses val="autoZero"/>
        <c:crossBetween val="between"/>
        <c:majorUnit val="100"/>
        <c:min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2593454198059912E-2"/>
          <c:y val="8.7443299581797515E-2"/>
          <c:w val="0.17418602817967957"/>
          <c:h val="0.292717281670970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>
                <a:solidFill>
                  <a:schemeClr val="tx1"/>
                </a:solidFill>
              </a:rPr>
              <a:t>Driver</a:t>
            </a:r>
            <a:r>
              <a:rPr lang="en-GB" sz="4000" b="1" baseline="0">
                <a:solidFill>
                  <a:schemeClr val="tx1"/>
                </a:solidFill>
              </a:rPr>
              <a:t> Points Total</a:t>
            </a:r>
            <a:endParaRPr lang="en-GB" sz="4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9603719038177"/>
          <c:y val="6.1752915110633029E-2"/>
          <c:w val="0.8897930201169133"/>
          <c:h val="0.90807177808447526"/>
        </c:manualLayout>
      </c:layout>
      <c:lineChart>
        <c:grouping val="standard"/>
        <c:varyColors val="0"/>
        <c:ser>
          <c:idx val="0"/>
          <c:order val="0"/>
          <c:tx>
            <c:strRef>
              <c:f>'Sebastian Vettel You Are...'!$H$1</c:f>
              <c:strCache>
                <c:ptCount val="1"/>
                <c:pt idx="0">
                  <c:v>Hamilton</c:v>
                </c:pt>
              </c:strCache>
            </c:strRef>
          </c:tx>
          <c:spPr>
            <a:ln w="50800" cap="rnd">
              <a:solidFill>
                <a:srgbClr val="5FFFA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rgbClr val="5FFFA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Are...'!$I$2:$I$22</c:f>
              <c:numCache>
                <c:formatCode>General</c:formatCode>
                <c:ptCount val="21"/>
                <c:pt idx="0">
                  <c:v>32</c:v>
                </c:pt>
                <c:pt idx="1">
                  <c:v>78</c:v>
                </c:pt>
                <c:pt idx="2">
                  <c:v>121</c:v>
                </c:pt>
                <c:pt idx="3">
                  <c:v>152</c:v>
                </c:pt>
                <c:pt idx="4">
                  <c:v>215</c:v>
                </c:pt>
                <c:pt idx="5">
                  <c:v>259</c:v>
                </c:pt>
                <c:pt idx="6">
                  <c:v>304</c:v>
                </c:pt>
                <c:pt idx="7">
                  <c:v>348</c:v>
                </c:pt>
                <c:pt idx="8">
                  <c:v>371</c:v>
                </c:pt>
                <c:pt idx="9">
                  <c:v>434</c:v>
                </c:pt>
                <c:pt idx="10">
                  <c:v>445</c:v>
                </c:pt>
                <c:pt idx="11">
                  <c:v>489</c:v>
                </c:pt>
                <c:pt idx="12">
                  <c:v>526</c:v>
                </c:pt>
                <c:pt idx="13">
                  <c:v>559</c:v>
                </c:pt>
                <c:pt idx="14">
                  <c:v>600</c:v>
                </c:pt>
                <c:pt idx="15">
                  <c:v>650</c:v>
                </c:pt>
                <c:pt idx="16">
                  <c:v>683</c:v>
                </c:pt>
                <c:pt idx="17">
                  <c:v>728</c:v>
                </c:pt>
                <c:pt idx="18">
                  <c:v>762</c:v>
                </c:pt>
                <c:pt idx="19">
                  <c:v>792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1A0-B012-B346BAA49035}"/>
            </c:ext>
          </c:extLst>
        </c:ser>
        <c:ser>
          <c:idx val="1"/>
          <c:order val="1"/>
          <c:tx>
            <c:strRef>
              <c:f>'Sebastian Vettel You Are...'!$K$1</c:f>
              <c:strCache>
                <c:ptCount val="1"/>
                <c:pt idx="0">
                  <c:v>Bottas</c:v>
                </c:pt>
              </c:strCache>
            </c:strRef>
          </c:tx>
          <c:spPr>
            <a:ln w="50800" cap="rnd">
              <a:solidFill>
                <a:srgbClr val="5FFFA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rgbClr val="5FFFA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Are...'!$L$2:$L$22</c:f>
              <c:numCache>
                <c:formatCode>General</c:formatCode>
                <c:ptCount val="21"/>
                <c:pt idx="0">
                  <c:v>48</c:v>
                </c:pt>
                <c:pt idx="1">
                  <c:v>81</c:v>
                </c:pt>
                <c:pt idx="2">
                  <c:v>113</c:v>
                </c:pt>
                <c:pt idx="3">
                  <c:v>157</c:v>
                </c:pt>
                <c:pt idx="4">
                  <c:v>204</c:v>
                </c:pt>
                <c:pt idx="5">
                  <c:v>230</c:v>
                </c:pt>
                <c:pt idx="6">
                  <c:v>260</c:v>
                </c:pt>
                <c:pt idx="7">
                  <c:v>291</c:v>
                </c:pt>
                <c:pt idx="8">
                  <c:v>320</c:v>
                </c:pt>
                <c:pt idx="9">
                  <c:v>367</c:v>
                </c:pt>
                <c:pt idx="10">
                  <c:v>363</c:v>
                </c:pt>
                <c:pt idx="11">
                  <c:v>372</c:v>
                </c:pt>
                <c:pt idx="12">
                  <c:v>400</c:v>
                </c:pt>
                <c:pt idx="13">
                  <c:v>435</c:v>
                </c:pt>
                <c:pt idx="14">
                  <c:v>460</c:v>
                </c:pt>
                <c:pt idx="15">
                  <c:v>502</c:v>
                </c:pt>
                <c:pt idx="16">
                  <c:v>548</c:v>
                </c:pt>
                <c:pt idx="17">
                  <c:v>578</c:v>
                </c:pt>
                <c:pt idx="18">
                  <c:v>622</c:v>
                </c:pt>
                <c:pt idx="19">
                  <c:v>626</c:v>
                </c:pt>
                <c:pt idx="20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1A0-B012-B346BAA49035}"/>
            </c:ext>
          </c:extLst>
        </c:ser>
        <c:ser>
          <c:idx val="2"/>
          <c:order val="2"/>
          <c:tx>
            <c:strRef>
              <c:f>'Sebastian Vettel You Are...'!$Q$1</c:f>
              <c:strCache>
                <c:ptCount val="1"/>
                <c:pt idx="0">
                  <c:v>Vettel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Are...'!$R$2:$R$22</c:f>
              <c:numCache>
                <c:formatCode>General</c:formatCode>
                <c:ptCount val="21"/>
                <c:pt idx="0">
                  <c:v>27</c:v>
                </c:pt>
                <c:pt idx="1">
                  <c:v>44</c:v>
                </c:pt>
                <c:pt idx="2">
                  <c:v>76</c:v>
                </c:pt>
                <c:pt idx="3">
                  <c:v>108</c:v>
                </c:pt>
                <c:pt idx="4">
                  <c:v>150</c:v>
                </c:pt>
                <c:pt idx="5">
                  <c:v>188</c:v>
                </c:pt>
                <c:pt idx="6">
                  <c:v>223</c:v>
                </c:pt>
                <c:pt idx="7">
                  <c:v>250</c:v>
                </c:pt>
                <c:pt idx="8">
                  <c:v>277</c:v>
                </c:pt>
                <c:pt idx="9">
                  <c:v>281</c:v>
                </c:pt>
                <c:pt idx="10">
                  <c:v>308</c:v>
                </c:pt>
                <c:pt idx="11">
                  <c:v>340</c:v>
                </c:pt>
                <c:pt idx="12">
                  <c:v>366</c:v>
                </c:pt>
                <c:pt idx="13">
                  <c:v>367</c:v>
                </c:pt>
                <c:pt idx="14">
                  <c:v>411</c:v>
                </c:pt>
                <c:pt idx="15">
                  <c:v>412</c:v>
                </c:pt>
                <c:pt idx="16">
                  <c:v>447</c:v>
                </c:pt>
                <c:pt idx="17">
                  <c:v>480</c:v>
                </c:pt>
                <c:pt idx="18">
                  <c:v>479</c:v>
                </c:pt>
                <c:pt idx="19">
                  <c:v>487</c:v>
                </c:pt>
                <c:pt idx="2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F-41A0-B012-B346BAA49035}"/>
            </c:ext>
          </c:extLst>
        </c:ser>
        <c:ser>
          <c:idx val="3"/>
          <c:order val="3"/>
          <c:tx>
            <c:strRef>
              <c:f>'Sebastian Vettel You Are...'!$T$1</c:f>
              <c:strCache>
                <c:ptCount val="1"/>
                <c:pt idx="0">
                  <c:v>Leclerc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Are...'!$U$2:$U$22</c:f>
              <c:numCache>
                <c:formatCode>General</c:formatCode>
                <c:ptCount val="21"/>
                <c:pt idx="0">
                  <c:v>20</c:v>
                </c:pt>
                <c:pt idx="1">
                  <c:v>55</c:v>
                </c:pt>
                <c:pt idx="2">
                  <c:v>74</c:v>
                </c:pt>
                <c:pt idx="3">
                  <c:v>101</c:v>
                </c:pt>
                <c:pt idx="4">
                  <c:v>136</c:v>
                </c:pt>
                <c:pt idx="5">
                  <c:v>122</c:v>
                </c:pt>
                <c:pt idx="6">
                  <c:v>149</c:v>
                </c:pt>
                <c:pt idx="7">
                  <c:v>181</c:v>
                </c:pt>
                <c:pt idx="8">
                  <c:v>216</c:v>
                </c:pt>
                <c:pt idx="9">
                  <c:v>248</c:v>
                </c:pt>
                <c:pt idx="10">
                  <c:v>244</c:v>
                </c:pt>
                <c:pt idx="11">
                  <c:v>269</c:v>
                </c:pt>
                <c:pt idx="12">
                  <c:v>313</c:v>
                </c:pt>
                <c:pt idx="13">
                  <c:v>357</c:v>
                </c:pt>
                <c:pt idx="14">
                  <c:v>389</c:v>
                </c:pt>
                <c:pt idx="15">
                  <c:v>434</c:v>
                </c:pt>
                <c:pt idx="16">
                  <c:v>447</c:v>
                </c:pt>
                <c:pt idx="17">
                  <c:v>473</c:v>
                </c:pt>
                <c:pt idx="18">
                  <c:v>504</c:v>
                </c:pt>
                <c:pt idx="19">
                  <c:v>511</c:v>
                </c:pt>
                <c:pt idx="20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F-41A0-B012-B346BAA49035}"/>
            </c:ext>
          </c:extLst>
        </c:ser>
        <c:ser>
          <c:idx val="4"/>
          <c:order val="4"/>
          <c:tx>
            <c:strRef>
              <c:f>'Sebastian Vettel You Are...'!$Z$1</c:f>
              <c:strCache>
                <c:ptCount val="1"/>
                <c:pt idx="0">
                  <c:v>Verstappen</c:v>
                </c:pt>
              </c:strCache>
            </c:strRef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Are...'!$AA$2:$AA$22</c:f>
              <c:numCache>
                <c:formatCode>General</c:formatCode>
                <c:ptCount val="21"/>
                <c:pt idx="0">
                  <c:v>33</c:v>
                </c:pt>
                <c:pt idx="1">
                  <c:v>62</c:v>
                </c:pt>
                <c:pt idx="2">
                  <c:v>91</c:v>
                </c:pt>
                <c:pt idx="3">
                  <c:v>119</c:v>
                </c:pt>
                <c:pt idx="4">
                  <c:v>167</c:v>
                </c:pt>
                <c:pt idx="5">
                  <c:v>194</c:v>
                </c:pt>
                <c:pt idx="6">
                  <c:v>218</c:v>
                </c:pt>
                <c:pt idx="7">
                  <c:v>246</c:v>
                </c:pt>
                <c:pt idx="8">
                  <c:v>295</c:v>
                </c:pt>
                <c:pt idx="9">
                  <c:v>326</c:v>
                </c:pt>
                <c:pt idx="10">
                  <c:v>376</c:v>
                </c:pt>
                <c:pt idx="11">
                  <c:v>421</c:v>
                </c:pt>
                <c:pt idx="12">
                  <c:v>417</c:v>
                </c:pt>
                <c:pt idx="13">
                  <c:v>427</c:v>
                </c:pt>
                <c:pt idx="14">
                  <c:v>460</c:v>
                </c:pt>
                <c:pt idx="15">
                  <c:v>498</c:v>
                </c:pt>
                <c:pt idx="16">
                  <c:v>494</c:v>
                </c:pt>
                <c:pt idx="17">
                  <c:v>514</c:v>
                </c:pt>
                <c:pt idx="18">
                  <c:v>551</c:v>
                </c:pt>
                <c:pt idx="19">
                  <c:v>595</c:v>
                </c:pt>
                <c:pt idx="20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F-41A0-B012-B346BAA49035}"/>
            </c:ext>
          </c:extLst>
        </c:ser>
        <c:ser>
          <c:idx val="5"/>
          <c:order val="5"/>
          <c:tx>
            <c:strRef>
              <c:f>'Sebastian Vettel You Are...'!$AC$1</c:f>
              <c:strCache>
                <c:ptCount val="1"/>
                <c:pt idx="0">
                  <c:v>Albon</c:v>
                </c:pt>
              </c:strCache>
            </c:strRef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Are...'!$AD$2:$AD$22</c:f>
              <c:numCache>
                <c:formatCode>General</c:formatCode>
                <c:ptCount val="21"/>
                <c:pt idx="0">
                  <c:v>4</c:v>
                </c:pt>
                <c:pt idx="1">
                  <c:v>20</c:v>
                </c:pt>
                <c:pt idx="2">
                  <c:v>30</c:v>
                </c:pt>
                <c:pt idx="3">
                  <c:v>36</c:v>
                </c:pt>
                <c:pt idx="4">
                  <c:v>39</c:v>
                </c:pt>
                <c:pt idx="5">
                  <c:v>52</c:v>
                </c:pt>
                <c:pt idx="6">
                  <c:v>39</c:v>
                </c:pt>
                <c:pt idx="7">
                  <c:v>40</c:v>
                </c:pt>
                <c:pt idx="8">
                  <c:v>54</c:v>
                </c:pt>
                <c:pt idx="9">
                  <c:v>56</c:v>
                </c:pt>
                <c:pt idx="10">
                  <c:v>76</c:v>
                </c:pt>
                <c:pt idx="11">
                  <c:v>89</c:v>
                </c:pt>
                <c:pt idx="12">
                  <c:v>115</c:v>
                </c:pt>
                <c:pt idx="13">
                  <c:v>139</c:v>
                </c:pt>
                <c:pt idx="14">
                  <c:v>166</c:v>
                </c:pt>
                <c:pt idx="15">
                  <c:v>188</c:v>
                </c:pt>
                <c:pt idx="16">
                  <c:v>216</c:v>
                </c:pt>
                <c:pt idx="17">
                  <c:v>239</c:v>
                </c:pt>
                <c:pt idx="18">
                  <c:v>260</c:v>
                </c:pt>
                <c:pt idx="19">
                  <c:v>259</c:v>
                </c:pt>
                <c:pt idx="20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F-41A0-B012-B346BAA49035}"/>
            </c:ext>
          </c:extLst>
        </c:ser>
        <c:ser>
          <c:idx val="6"/>
          <c:order val="6"/>
          <c:tx>
            <c:strRef>
              <c:f>'Sebastian Vettel You Are...'!$AI$1</c:f>
              <c:strCache>
                <c:ptCount val="1"/>
                <c:pt idx="0">
                  <c:v>Sainz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Are...'!$AJ$2:$AJ$22</c:f>
              <c:numCache>
                <c:formatCode>General</c:formatCode>
                <c:ptCount val="21"/>
                <c:pt idx="0">
                  <c:v>-14</c:v>
                </c:pt>
                <c:pt idx="1">
                  <c:v>-14</c:v>
                </c:pt>
                <c:pt idx="2">
                  <c:v>-6</c:v>
                </c:pt>
                <c:pt idx="3">
                  <c:v>12</c:v>
                </c:pt>
                <c:pt idx="4">
                  <c:v>30</c:v>
                </c:pt>
                <c:pt idx="5">
                  <c:v>55</c:v>
                </c:pt>
                <c:pt idx="6">
                  <c:v>64</c:v>
                </c:pt>
                <c:pt idx="7">
                  <c:v>84</c:v>
                </c:pt>
                <c:pt idx="8">
                  <c:v>101</c:v>
                </c:pt>
                <c:pt idx="9">
                  <c:v>125</c:v>
                </c:pt>
                <c:pt idx="10">
                  <c:v>152</c:v>
                </c:pt>
                <c:pt idx="11">
                  <c:v>188</c:v>
                </c:pt>
                <c:pt idx="12">
                  <c:v>174</c:v>
                </c:pt>
                <c:pt idx="13">
                  <c:v>168</c:v>
                </c:pt>
                <c:pt idx="14">
                  <c:v>168</c:v>
                </c:pt>
                <c:pt idx="15">
                  <c:v>188</c:v>
                </c:pt>
                <c:pt idx="16">
                  <c:v>215</c:v>
                </c:pt>
                <c:pt idx="17">
                  <c:v>223</c:v>
                </c:pt>
                <c:pt idx="18">
                  <c:v>235</c:v>
                </c:pt>
                <c:pt idx="19">
                  <c:v>259</c:v>
                </c:pt>
                <c:pt idx="20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DF-41A0-B012-B346BAA49035}"/>
            </c:ext>
          </c:extLst>
        </c:ser>
        <c:ser>
          <c:idx val="7"/>
          <c:order val="7"/>
          <c:tx>
            <c:strRef>
              <c:f>'Sebastian Vettel You Are...'!$AL$1</c:f>
              <c:strCache>
                <c:ptCount val="1"/>
                <c:pt idx="0">
                  <c:v>Norris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Are...'!$AM$9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DF-41A0-B012-B346BAA49035}"/>
            </c:ext>
          </c:extLst>
        </c:ser>
        <c:ser>
          <c:idx val="8"/>
          <c:order val="8"/>
          <c:tx>
            <c:strRef>
              <c:f>'Sebastian Vettel You Are...'!$AR$1</c:f>
              <c:strCache>
                <c:ptCount val="1"/>
                <c:pt idx="0">
                  <c:v>Hulkenberg</c:v>
                </c:pt>
              </c:strCache>
            </c:strRef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Are...'!$AS$2:$AS$22</c:f>
              <c:numCache>
                <c:formatCode>General</c:formatCode>
                <c:ptCount val="21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25</c:v>
                </c:pt>
                <c:pt idx="4">
                  <c:v>37</c:v>
                </c:pt>
                <c:pt idx="5">
                  <c:v>37</c:v>
                </c:pt>
                <c:pt idx="6">
                  <c:v>51</c:v>
                </c:pt>
                <c:pt idx="7">
                  <c:v>71</c:v>
                </c:pt>
                <c:pt idx="8">
                  <c:v>80</c:v>
                </c:pt>
                <c:pt idx="9">
                  <c:v>86</c:v>
                </c:pt>
                <c:pt idx="10">
                  <c:v>78</c:v>
                </c:pt>
                <c:pt idx="11">
                  <c:v>85</c:v>
                </c:pt>
                <c:pt idx="12">
                  <c:v>108</c:v>
                </c:pt>
                <c:pt idx="13">
                  <c:v>129</c:v>
                </c:pt>
                <c:pt idx="14">
                  <c:v>141</c:v>
                </c:pt>
                <c:pt idx="15">
                  <c:v>147</c:v>
                </c:pt>
                <c:pt idx="16">
                  <c:v>131</c:v>
                </c:pt>
                <c:pt idx="17">
                  <c:v>141</c:v>
                </c:pt>
                <c:pt idx="18">
                  <c:v>150</c:v>
                </c:pt>
                <c:pt idx="19">
                  <c:v>151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DF-41A0-B012-B346BAA49035}"/>
            </c:ext>
          </c:extLst>
        </c:ser>
        <c:ser>
          <c:idx val="9"/>
          <c:order val="9"/>
          <c:tx>
            <c:strRef>
              <c:f>'Sebastian Vettel You Are...'!$AU$1</c:f>
              <c:strCache>
                <c:ptCount val="1"/>
                <c:pt idx="0">
                  <c:v>Ricciardo</c:v>
                </c:pt>
              </c:strCache>
            </c:strRef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Are...'!$AV$2:$AV$22</c:f>
              <c:numCache>
                <c:formatCode>General</c:formatCode>
                <c:ptCount val="21"/>
                <c:pt idx="0">
                  <c:v>-13</c:v>
                </c:pt>
                <c:pt idx="1">
                  <c:v>-18</c:v>
                </c:pt>
                <c:pt idx="2">
                  <c:v>1</c:v>
                </c:pt>
                <c:pt idx="3">
                  <c:v>-10</c:v>
                </c:pt>
                <c:pt idx="4">
                  <c:v>2</c:v>
                </c:pt>
                <c:pt idx="5">
                  <c:v>11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  <c:pt idx="9">
                  <c:v>59</c:v>
                </c:pt>
                <c:pt idx="10">
                  <c:v>46</c:v>
                </c:pt>
                <c:pt idx="11">
                  <c:v>58</c:v>
                </c:pt>
                <c:pt idx="12">
                  <c:v>61</c:v>
                </c:pt>
                <c:pt idx="13">
                  <c:v>90</c:v>
                </c:pt>
                <c:pt idx="14">
                  <c:v>101</c:v>
                </c:pt>
                <c:pt idx="15">
                  <c:v>90</c:v>
                </c:pt>
                <c:pt idx="16">
                  <c:v>71</c:v>
                </c:pt>
                <c:pt idx="17">
                  <c:v>91</c:v>
                </c:pt>
                <c:pt idx="18">
                  <c:v>116</c:v>
                </c:pt>
                <c:pt idx="19">
                  <c:v>142</c:v>
                </c:pt>
                <c:pt idx="2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DF-41A0-B012-B346BAA49035}"/>
            </c:ext>
          </c:extLst>
        </c:ser>
        <c:ser>
          <c:idx val="10"/>
          <c:order val="10"/>
          <c:tx>
            <c:strRef>
              <c:f>'Sebastian Vettel You Are...'!$BA$1</c:f>
              <c:strCache>
                <c:ptCount val="1"/>
                <c:pt idx="0">
                  <c:v>Kvyat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Are...'!$BB$2:$BB$22</c:f>
              <c:numCache>
                <c:formatCode>General</c:formatCode>
                <c:ptCount val="21"/>
                <c:pt idx="0">
                  <c:v>17</c:v>
                </c:pt>
                <c:pt idx="1">
                  <c:v>26</c:v>
                </c:pt>
                <c:pt idx="2">
                  <c:v>15</c:v>
                </c:pt>
                <c:pt idx="3">
                  <c:v>10</c:v>
                </c:pt>
                <c:pt idx="4">
                  <c:v>23</c:v>
                </c:pt>
                <c:pt idx="5">
                  <c:v>41</c:v>
                </c:pt>
                <c:pt idx="6">
                  <c:v>50</c:v>
                </c:pt>
                <c:pt idx="7">
                  <c:v>65</c:v>
                </c:pt>
                <c:pt idx="8">
                  <c:v>66</c:v>
                </c:pt>
                <c:pt idx="9">
                  <c:v>83</c:v>
                </c:pt>
                <c:pt idx="10">
                  <c:v>116</c:v>
                </c:pt>
                <c:pt idx="11">
                  <c:v>117</c:v>
                </c:pt>
                <c:pt idx="12">
                  <c:v>138</c:v>
                </c:pt>
                <c:pt idx="13">
                  <c:v>127</c:v>
                </c:pt>
                <c:pt idx="14">
                  <c:v>129</c:v>
                </c:pt>
                <c:pt idx="15">
                  <c:v>138</c:v>
                </c:pt>
                <c:pt idx="16">
                  <c:v>150</c:v>
                </c:pt>
                <c:pt idx="17">
                  <c:v>154</c:v>
                </c:pt>
                <c:pt idx="18">
                  <c:v>162</c:v>
                </c:pt>
                <c:pt idx="19">
                  <c:v>175</c:v>
                </c:pt>
                <c:pt idx="2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DF-41A0-B012-B346BAA49035}"/>
            </c:ext>
          </c:extLst>
        </c:ser>
        <c:ser>
          <c:idx val="11"/>
          <c:order val="11"/>
          <c:tx>
            <c:strRef>
              <c:f>'Sebastian Vettel You Are...'!$BD$1</c:f>
              <c:strCache>
                <c:ptCount val="1"/>
                <c:pt idx="0">
                  <c:v>Gasly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Are...'!$BE$2:$BE$22</c:f>
              <c:numCache>
                <c:formatCode>General</c:formatCode>
                <c:ptCount val="21"/>
                <c:pt idx="0">
                  <c:v>12</c:v>
                </c:pt>
                <c:pt idx="1">
                  <c:v>29</c:v>
                </c:pt>
                <c:pt idx="2">
                  <c:v>51</c:v>
                </c:pt>
                <c:pt idx="3">
                  <c:v>31</c:v>
                </c:pt>
                <c:pt idx="4">
                  <c:v>48</c:v>
                </c:pt>
                <c:pt idx="5">
                  <c:v>79</c:v>
                </c:pt>
                <c:pt idx="6">
                  <c:v>89</c:v>
                </c:pt>
                <c:pt idx="7">
                  <c:v>94</c:v>
                </c:pt>
                <c:pt idx="8">
                  <c:v>123</c:v>
                </c:pt>
                <c:pt idx="9">
                  <c:v>150</c:v>
                </c:pt>
                <c:pt idx="10">
                  <c:v>151</c:v>
                </c:pt>
                <c:pt idx="11">
                  <c:v>168</c:v>
                </c:pt>
                <c:pt idx="12">
                  <c:v>182</c:v>
                </c:pt>
                <c:pt idx="13">
                  <c:v>198</c:v>
                </c:pt>
                <c:pt idx="14">
                  <c:v>216</c:v>
                </c:pt>
                <c:pt idx="15">
                  <c:v>225</c:v>
                </c:pt>
                <c:pt idx="16">
                  <c:v>246</c:v>
                </c:pt>
                <c:pt idx="17">
                  <c:v>258</c:v>
                </c:pt>
                <c:pt idx="18">
                  <c:v>255</c:v>
                </c:pt>
                <c:pt idx="19">
                  <c:v>294</c:v>
                </c:pt>
                <c:pt idx="2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DF-41A0-B012-B346BAA49035}"/>
            </c:ext>
          </c:extLst>
        </c:ser>
        <c:ser>
          <c:idx val="12"/>
          <c:order val="12"/>
          <c:tx>
            <c:strRef>
              <c:f>'Sebastian Vettel You Are...'!$BJ$1</c:f>
              <c:strCache>
                <c:ptCount val="1"/>
                <c:pt idx="0">
                  <c:v>Perez</c:v>
                </c:pt>
              </c:strCache>
            </c:strRef>
          </c:tx>
          <c:spPr>
            <a:ln w="50800" cap="rnd">
              <a:solidFill>
                <a:srgbClr val="FF33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rgbClr val="FF33C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Are...'!$BK$2:$BK$22</c:f>
              <c:numCache>
                <c:formatCode>General</c:formatCode>
                <c:ptCount val="21"/>
                <c:pt idx="0">
                  <c:v>1</c:v>
                </c:pt>
                <c:pt idx="1">
                  <c:v>18</c:v>
                </c:pt>
                <c:pt idx="2">
                  <c:v>38</c:v>
                </c:pt>
                <c:pt idx="3">
                  <c:v>59</c:v>
                </c:pt>
                <c:pt idx="4">
                  <c:v>67</c:v>
                </c:pt>
                <c:pt idx="5">
                  <c:v>80</c:v>
                </c:pt>
                <c:pt idx="6">
                  <c:v>90</c:v>
                </c:pt>
                <c:pt idx="7">
                  <c:v>102</c:v>
                </c:pt>
                <c:pt idx="8">
                  <c:v>113</c:v>
                </c:pt>
                <c:pt idx="9">
                  <c:v>116</c:v>
                </c:pt>
                <c:pt idx="10">
                  <c:v>109</c:v>
                </c:pt>
                <c:pt idx="11">
                  <c:v>126</c:v>
                </c:pt>
                <c:pt idx="12">
                  <c:v>147</c:v>
                </c:pt>
                <c:pt idx="13">
                  <c:v>168</c:v>
                </c:pt>
                <c:pt idx="14">
                  <c:v>159</c:v>
                </c:pt>
                <c:pt idx="15">
                  <c:v>181</c:v>
                </c:pt>
                <c:pt idx="16">
                  <c:v>200</c:v>
                </c:pt>
                <c:pt idx="17">
                  <c:v>222</c:v>
                </c:pt>
                <c:pt idx="18">
                  <c:v>238</c:v>
                </c:pt>
                <c:pt idx="19">
                  <c:v>268</c:v>
                </c:pt>
                <c:pt idx="2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DF-41A0-B012-B346BAA49035}"/>
            </c:ext>
          </c:extLst>
        </c:ser>
        <c:ser>
          <c:idx val="13"/>
          <c:order val="13"/>
          <c:tx>
            <c:strRef>
              <c:f>'Sebastian Vettel You Are...'!$BM$1</c:f>
              <c:strCache>
                <c:ptCount val="1"/>
                <c:pt idx="0">
                  <c:v>Stroll</c:v>
                </c:pt>
              </c:strCache>
            </c:strRef>
          </c:tx>
          <c:spPr>
            <a:ln w="50800" cap="rnd">
              <a:solidFill>
                <a:srgbClr val="FF33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rgbClr val="FF33CC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Are...'!$BN$2:$BN$22</c:f>
              <c:numCache>
                <c:formatCode>General</c:formatCode>
                <c:ptCount val="21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35</c:v>
                </c:pt>
                <c:pt idx="5">
                  <c:v>39</c:v>
                </c:pt>
                <c:pt idx="6">
                  <c:v>56</c:v>
                </c:pt>
                <c:pt idx="7">
                  <c:v>66</c:v>
                </c:pt>
                <c:pt idx="8">
                  <c:v>68</c:v>
                </c:pt>
                <c:pt idx="9">
                  <c:v>83</c:v>
                </c:pt>
                <c:pt idx="10">
                  <c:v>111</c:v>
                </c:pt>
                <c:pt idx="11">
                  <c:v>115</c:v>
                </c:pt>
                <c:pt idx="12">
                  <c:v>129</c:v>
                </c:pt>
                <c:pt idx="13">
                  <c:v>131</c:v>
                </c:pt>
                <c:pt idx="14">
                  <c:v>142</c:v>
                </c:pt>
                <c:pt idx="15">
                  <c:v>151</c:v>
                </c:pt>
                <c:pt idx="16">
                  <c:v>164</c:v>
                </c:pt>
                <c:pt idx="17">
                  <c:v>174</c:v>
                </c:pt>
                <c:pt idx="18">
                  <c:v>181</c:v>
                </c:pt>
                <c:pt idx="19">
                  <c:v>181</c:v>
                </c:pt>
                <c:pt idx="20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DF-41A0-B012-B346BAA49035}"/>
            </c:ext>
          </c:extLst>
        </c:ser>
        <c:ser>
          <c:idx val="14"/>
          <c:order val="14"/>
          <c:tx>
            <c:strRef>
              <c:f>'Sebastian Vettel You Are...'!$BS$1</c:f>
              <c:strCache>
                <c:ptCount val="1"/>
                <c:pt idx="0">
                  <c:v>Raikkonen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Are...'!$BT$2:$BT$22</c:f>
              <c:numCache>
                <c:formatCode>General</c:formatCode>
                <c:ptCount val="21"/>
                <c:pt idx="0">
                  <c:v>17</c:v>
                </c:pt>
                <c:pt idx="1">
                  <c:v>36</c:v>
                </c:pt>
                <c:pt idx="2">
                  <c:v>54</c:v>
                </c:pt>
                <c:pt idx="3">
                  <c:v>64</c:v>
                </c:pt>
                <c:pt idx="4">
                  <c:v>72</c:v>
                </c:pt>
                <c:pt idx="5">
                  <c:v>77</c:v>
                </c:pt>
                <c:pt idx="6">
                  <c:v>81</c:v>
                </c:pt>
                <c:pt idx="7">
                  <c:v>103</c:v>
                </c:pt>
                <c:pt idx="8">
                  <c:v>112</c:v>
                </c:pt>
                <c:pt idx="9">
                  <c:v>130</c:v>
                </c:pt>
                <c:pt idx="10">
                  <c:v>135</c:v>
                </c:pt>
                <c:pt idx="11">
                  <c:v>157</c:v>
                </c:pt>
                <c:pt idx="12">
                  <c:v>159</c:v>
                </c:pt>
                <c:pt idx="13">
                  <c:v>176</c:v>
                </c:pt>
                <c:pt idx="14">
                  <c:v>163</c:v>
                </c:pt>
                <c:pt idx="15">
                  <c:v>172</c:v>
                </c:pt>
                <c:pt idx="16">
                  <c:v>180</c:v>
                </c:pt>
                <c:pt idx="17">
                  <c:v>169</c:v>
                </c:pt>
                <c:pt idx="18">
                  <c:v>184</c:v>
                </c:pt>
                <c:pt idx="19">
                  <c:v>215</c:v>
                </c:pt>
                <c:pt idx="2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DF-41A0-B012-B346BAA49035}"/>
            </c:ext>
          </c:extLst>
        </c:ser>
        <c:ser>
          <c:idx val="15"/>
          <c:order val="15"/>
          <c:tx>
            <c:strRef>
              <c:f>'Sebastian Vettel You Are...'!$BV$1</c:f>
              <c:strCache>
                <c:ptCount val="1"/>
                <c:pt idx="0">
                  <c:v>Giovanazzi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Are...'!$BW$2:$BW$22</c:f>
              <c:numCache>
                <c:formatCode>General</c:formatCode>
                <c:ptCount val="21"/>
                <c:pt idx="0">
                  <c:v>2</c:v>
                </c:pt>
                <c:pt idx="1">
                  <c:v>14</c:v>
                </c:pt>
                <c:pt idx="2">
                  <c:v>18</c:v>
                </c:pt>
                <c:pt idx="3">
                  <c:v>37</c:v>
                </c:pt>
                <c:pt idx="4">
                  <c:v>43</c:v>
                </c:pt>
                <c:pt idx="5">
                  <c:v>45</c:v>
                </c:pt>
                <c:pt idx="6">
                  <c:v>52</c:v>
                </c:pt>
                <c:pt idx="7">
                  <c:v>49</c:v>
                </c:pt>
                <c:pt idx="8">
                  <c:v>51</c:v>
                </c:pt>
                <c:pt idx="9">
                  <c:v>40</c:v>
                </c:pt>
                <c:pt idx="10">
                  <c:v>41</c:v>
                </c:pt>
                <c:pt idx="11">
                  <c:v>43</c:v>
                </c:pt>
                <c:pt idx="12">
                  <c:v>46</c:v>
                </c:pt>
                <c:pt idx="13">
                  <c:v>56</c:v>
                </c:pt>
                <c:pt idx="14">
                  <c:v>65</c:v>
                </c:pt>
                <c:pt idx="15">
                  <c:v>67</c:v>
                </c:pt>
                <c:pt idx="16">
                  <c:v>69</c:v>
                </c:pt>
                <c:pt idx="17">
                  <c:v>77</c:v>
                </c:pt>
                <c:pt idx="18">
                  <c:v>85</c:v>
                </c:pt>
                <c:pt idx="19">
                  <c:v>108</c:v>
                </c:pt>
                <c:pt idx="2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DF-41A0-B012-B346BAA49035}"/>
            </c:ext>
          </c:extLst>
        </c:ser>
        <c:ser>
          <c:idx val="16"/>
          <c:order val="16"/>
          <c:tx>
            <c:strRef>
              <c:f>'Sebastian Vettel You Are...'!$CB$1</c:f>
              <c:strCache>
                <c:ptCount val="1"/>
                <c:pt idx="0">
                  <c:v>Grosjean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Are...'!$CC$2:$CC$22</c:f>
              <c:numCache>
                <c:formatCode>General</c:formatCode>
                <c:ptCount val="21"/>
                <c:pt idx="0">
                  <c:v>-5</c:v>
                </c:pt>
                <c:pt idx="1">
                  <c:v>-14</c:v>
                </c:pt>
                <c:pt idx="2">
                  <c:v>-8</c:v>
                </c:pt>
                <c:pt idx="3">
                  <c:v>-22</c:v>
                </c:pt>
                <c:pt idx="4">
                  <c:v>-17</c:v>
                </c:pt>
                <c:pt idx="5">
                  <c:v>-4</c:v>
                </c:pt>
                <c:pt idx="6">
                  <c:v>2</c:v>
                </c:pt>
                <c:pt idx="7">
                  <c:v>-12</c:v>
                </c:pt>
                <c:pt idx="8">
                  <c:v>-11</c:v>
                </c:pt>
                <c:pt idx="9">
                  <c:v>-22</c:v>
                </c:pt>
                <c:pt idx="10">
                  <c:v>-4</c:v>
                </c:pt>
                <c:pt idx="11">
                  <c:v>-12</c:v>
                </c:pt>
                <c:pt idx="12">
                  <c:v>-17</c:v>
                </c:pt>
                <c:pt idx="13">
                  <c:v>-15</c:v>
                </c:pt>
                <c:pt idx="14">
                  <c:v>0</c:v>
                </c:pt>
                <c:pt idx="15">
                  <c:v>-8</c:v>
                </c:pt>
                <c:pt idx="16">
                  <c:v>-4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DF-41A0-B012-B346BAA49035}"/>
            </c:ext>
          </c:extLst>
        </c:ser>
        <c:ser>
          <c:idx val="17"/>
          <c:order val="17"/>
          <c:tx>
            <c:strRef>
              <c:f>'Sebastian Vettel You Are...'!$CE$1</c:f>
              <c:strCache>
                <c:ptCount val="1"/>
                <c:pt idx="0">
                  <c:v>Magnussen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Are...'!$CF$2:$CF$22</c:f>
              <c:numCache>
                <c:formatCode>General</c:formatCode>
                <c:ptCount val="21"/>
                <c:pt idx="0">
                  <c:v>21</c:v>
                </c:pt>
                <c:pt idx="1">
                  <c:v>25</c:v>
                </c:pt>
                <c:pt idx="2">
                  <c:v>25</c:v>
                </c:pt>
                <c:pt idx="3">
                  <c:v>32</c:v>
                </c:pt>
                <c:pt idx="4">
                  <c:v>50</c:v>
                </c:pt>
                <c:pt idx="5">
                  <c:v>51</c:v>
                </c:pt>
                <c:pt idx="6">
                  <c:v>64</c:v>
                </c:pt>
                <c:pt idx="7">
                  <c:v>70</c:v>
                </c:pt>
                <c:pt idx="8">
                  <c:v>72</c:v>
                </c:pt>
                <c:pt idx="9">
                  <c:v>58</c:v>
                </c:pt>
                <c:pt idx="10">
                  <c:v>73</c:v>
                </c:pt>
                <c:pt idx="11">
                  <c:v>81</c:v>
                </c:pt>
                <c:pt idx="12">
                  <c:v>83</c:v>
                </c:pt>
                <c:pt idx="13">
                  <c:v>72</c:v>
                </c:pt>
                <c:pt idx="14">
                  <c:v>78</c:v>
                </c:pt>
                <c:pt idx="15">
                  <c:v>94</c:v>
                </c:pt>
                <c:pt idx="16">
                  <c:v>98</c:v>
                </c:pt>
                <c:pt idx="17">
                  <c:v>109</c:v>
                </c:pt>
                <c:pt idx="18">
                  <c:v>109</c:v>
                </c:pt>
                <c:pt idx="19">
                  <c:v>113</c:v>
                </c:pt>
                <c:pt idx="2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DF-41A0-B012-B346BAA49035}"/>
            </c:ext>
          </c:extLst>
        </c:ser>
        <c:ser>
          <c:idx val="18"/>
          <c:order val="18"/>
          <c:tx>
            <c:strRef>
              <c:f>'Sebastian Vettel You Are...'!$CK$1</c:f>
              <c:strCache>
                <c:ptCount val="1"/>
                <c:pt idx="0">
                  <c:v>Kubica</c:v>
                </c:pt>
              </c:strCache>
            </c:strRef>
          </c:tx>
          <c:spPr>
            <a:ln w="508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Are...'!$CL$2:$CL$22</c:f>
              <c:numCache>
                <c:formatCode>General</c:formatCode>
                <c:ptCount val="21"/>
                <c:pt idx="0">
                  <c:v>8</c:v>
                </c:pt>
                <c:pt idx="1">
                  <c:v>18</c:v>
                </c:pt>
                <c:pt idx="2">
                  <c:v>22</c:v>
                </c:pt>
                <c:pt idx="3">
                  <c:v>28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55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75</c:v>
                </c:pt>
                <c:pt idx="14">
                  <c:v>86</c:v>
                </c:pt>
                <c:pt idx="15">
                  <c:v>72</c:v>
                </c:pt>
                <c:pt idx="16">
                  <c:v>74</c:v>
                </c:pt>
                <c:pt idx="17">
                  <c:v>80</c:v>
                </c:pt>
                <c:pt idx="18">
                  <c:v>66</c:v>
                </c:pt>
                <c:pt idx="19">
                  <c:v>74</c:v>
                </c:pt>
                <c:pt idx="2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DF-41A0-B012-B346BAA49035}"/>
            </c:ext>
          </c:extLst>
        </c:ser>
        <c:ser>
          <c:idx val="19"/>
          <c:order val="19"/>
          <c:tx>
            <c:strRef>
              <c:f>'Sebastian Vettel You Are...'!$CN$1</c:f>
              <c:strCache>
                <c:ptCount val="1"/>
                <c:pt idx="0">
                  <c:v>Russell</c:v>
                </c:pt>
              </c:strCache>
            </c:strRef>
          </c:tx>
          <c:spPr>
            <a:ln w="508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Are...'!$D$2:$D$22</c:f>
              <c:strCache>
                <c:ptCount val="21"/>
                <c:pt idx="0">
                  <c:v>Australia</c:v>
                </c:pt>
                <c:pt idx="1">
                  <c:v>Bahrain</c:v>
                </c:pt>
                <c:pt idx="2">
                  <c:v>China</c:v>
                </c:pt>
                <c:pt idx="3">
                  <c:v>Azerbaijan</c:v>
                </c:pt>
                <c:pt idx="4">
                  <c:v>Spain</c:v>
                </c:pt>
                <c:pt idx="5">
                  <c:v>Monaco</c:v>
                </c:pt>
                <c:pt idx="6">
                  <c:v>Canada</c:v>
                </c:pt>
                <c:pt idx="7">
                  <c:v>France</c:v>
                </c:pt>
                <c:pt idx="8">
                  <c:v>Austria</c:v>
                </c:pt>
                <c:pt idx="9">
                  <c:v>Great Britain</c:v>
                </c:pt>
                <c:pt idx="10">
                  <c:v>Germany</c:v>
                </c:pt>
                <c:pt idx="11">
                  <c:v>Hungary</c:v>
                </c:pt>
                <c:pt idx="12">
                  <c:v>Belgium</c:v>
                </c:pt>
                <c:pt idx="13">
                  <c:v>Italy</c:v>
                </c:pt>
                <c:pt idx="14">
                  <c:v>Singapore</c:v>
                </c:pt>
                <c:pt idx="15">
                  <c:v>Russia</c:v>
                </c:pt>
                <c:pt idx="16">
                  <c:v>Japan</c:v>
                </c:pt>
                <c:pt idx="17">
                  <c:v>Mexico</c:v>
                </c:pt>
                <c:pt idx="18">
                  <c:v>USA</c:v>
                </c:pt>
                <c:pt idx="19">
                  <c:v>Brazil</c:v>
                </c:pt>
                <c:pt idx="20">
                  <c:v>Abu Dhabi</c:v>
                </c:pt>
              </c:strCache>
            </c:strRef>
          </c:cat>
          <c:val>
            <c:numRef>
              <c:f>'Sebastian Vettel You Are...'!$CO$2:$CO$22</c:f>
              <c:numCache>
                <c:formatCode>General</c:formatCode>
                <c:ptCount val="21"/>
                <c:pt idx="0">
                  <c:v>13</c:v>
                </c:pt>
                <c:pt idx="1">
                  <c:v>28</c:v>
                </c:pt>
                <c:pt idx="2">
                  <c:v>37</c:v>
                </c:pt>
                <c:pt idx="3">
                  <c:v>46</c:v>
                </c:pt>
                <c:pt idx="4">
                  <c:v>57</c:v>
                </c:pt>
                <c:pt idx="5">
                  <c:v>72</c:v>
                </c:pt>
                <c:pt idx="6">
                  <c:v>83</c:v>
                </c:pt>
                <c:pt idx="7">
                  <c:v>89</c:v>
                </c:pt>
                <c:pt idx="8">
                  <c:v>100</c:v>
                </c:pt>
                <c:pt idx="9">
                  <c:v>117</c:v>
                </c:pt>
                <c:pt idx="10">
                  <c:v>131</c:v>
                </c:pt>
                <c:pt idx="11">
                  <c:v>137</c:v>
                </c:pt>
                <c:pt idx="12">
                  <c:v>143</c:v>
                </c:pt>
                <c:pt idx="13">
                  <c:v>150</c:v>
                </c:pt>
                <c:pt idx="14">
                  <c:v>138</c:v>
                </c:pt>
                <c:pt idx="15">
                  <c:v>126</c:v>
                </c:pt>
                <c:pt idx="16">
                  <c:v>137</c:v>
                </c:pt>
                <c:pt idx="17">
                  <c:v>150</c:v>
                </c:pt>
                <c:pt idx="18">
                  <c:v>159</c:v>
                </c:pt>
                <c:pt idx="19">
                  <c:v>176</c:v>
                </c:pt>
                <c:pt idx="2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DF-41A0-B012-B346BAA490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5884880"/>
        <c:axId val="625887440"/>
      </c:lineChart>
      <c:catAx>
        <c:axId val="625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1">
                    <a:solidFill>
                      <a:schemeClr val="tx1"/>
                    </a:solidFill>
                  </a:rPr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7440"/>
        <c:crosses val="autoZero"/>
        <c:auto val="1"/>
        <c:lblAlgn val="ctr"/>
        <c:lblOffset val="100"/>
        <c:noMultiLvlLbl val="0"/>
      </c:catAx>
      <c:valAx>
        <c:axId val="6258874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1">
                    <a:solidFill>
                      <a:schemeClr val="tx1"/>
                    </a:solidFill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690018152185254"/>
          <c:y val="0.12525412870846508"/>
          <c:w val="0.21425068035370687"/>
          <c:h val="0.276560422181974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Total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'Sebastian Vettel You Are...'!$CR$1:$CU$1</c:f>
              <c:strCache>
                <c:ptCount val="1"/>
                <c:pt idx="0">
                  <c:v>Total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FFF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05-4478-8BDA-0AA75B4CC75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305-4478-8BDA-0AA75B4CC75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05-4478-8BDA-0AA75B4CC754}"/>
              </c:ext>
            </c:extLst>
          </c:dPt>
          <c:dPt>
            <c:idx val="12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305-4478-8BDA-0AA75B4CC75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05-4478-8BDA-0AA75B4CC754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305-4478-8BDA-0AA75B4CC7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'Sebastian Vettel You Are...'!$CR$2:$CR$21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Toro Rosso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'Sebastian Vettel You Are...'!$CS$2:$CS$21</c:f>
              <c:numCache>
                <c:formatCode>General</c:formatCode>
                <c:ptCount val="20"/>
                <c:pt idx="0">
                  <c:v>41</c:v>
                </c:pt>
                <c:pt idx="2">
                  <c:v>28</c:v>
                </c:pt>
                <c:pt idx="4">
                  <c:v>0</c:v>
                </c:pt>
                <c:pt idx="6">
                  <c:v>15</c:v>
                </c:pt>
                <c:pt idx="8">
                  <c:v>0</c:v>
                </c:pt>
                <c:pt idx="10">
                  <c:v>0</c:v>
                </c:pt>
                <c:pt idx="12">
                  <c:v>2</c:v>
                </c:pt>
                <c:pt idx="14">
                  <c:v>33</c:v>
                </c:pt>
                <c:pt idx="16">
                  <c:v>15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05-4478-8BDA-0AA75B4CC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4524104"/>
        <c:axId val="684520264"/>
      </c:barChart>
      <c:catAx>
        <c:axId val="6845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0264"/>
        <c:crosses val="autoZero"/>
        <c:auto val="1"/>
        <c:lblAlgn val="ctr"/>
        <c:lblOffset val="100"/>
        <c:noMultiLvlLbl val="0"/>
      </c:catAx>
      <c:valAx>
        <c:axId val="6845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Driver Total Use</a:t>
            </a:r>
          </a:p>
        </c:rich>
      </c:tx>
      <c:layout>
        <c:manualLayout>
          <c:xMode val="edge"/>
          <c:yMode val="edge"/>
          <c:x val="0.77721669368095281"/>
          <c:y val="2.41983955101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'Sebastian Vettel You Are...'!$CR$1:$CU$1</c:f>
              <c:strCache>
                <c:ptCount val="1"/>
                <c:pt idx="0">
                  <c:v>Total 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5-47F9-9FBD-14AB201C98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7F9-9FBD-14AB201C98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7F9-9FBD-14AB201C98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7F9-9FBD-14AB201C98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7F9-9FBD-14AB201C98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0FE-44F9-ACF3-A54384BA79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7F9-9FBD-14AB201C98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95-47F9-9FBD-14AB201C98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FE-44F9-ACF3-A54384BA79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E-44F9-ACF3-A54384BA79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FE-44F9-ACF3-A54384BA79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FE-44F9-ACF3-A54384BA79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0FE-44F9-ACF3-A54384BA796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FE-44F9-ACF3-A54384BA79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0FE-44F9-ACF3-A54384BA796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FE-44F9-ACF3-A54384BA796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FE-44F9-ACF3-A54384BA79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0FE-44F9-ACF3-A54384BA796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0FE-44F9-ACF3-A54384BA796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FE-44F9-ACF3-A54384BA796A}"/>
              </c:ext>
            </c:extLst>
          </c:dPt>
          <c:dLbls>
            <c:dLbl>
              <c:idx val="8"/>
              <c:layout>
                <c:manualLayout>
                  <c:x val="-8.8386562458677556E-2"/>
                  <c:y val="5.7359159727829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FE-44F9-ACF3-A54384BA796A}"/>
                </c:ext>
              </c:extLst>
            </c:dLbl>
            <c:dLbl>
              <c:idx val="9"/>
              <c:layout>
                <c:manualLayout>
                  <c:x val="-0.10330896910754518"/>
                  <c:y val="8.066131836725901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FE-44F9-ACF3-A54384BA796A}"/>
                </c:ext>
              </c:extLst>
            </c:dLbl>
            <c:dLbl>
              <c:idx val="10"/>
              <c:layout>
                <c:manualLayout>
                  <c:x val="-0.13602347599160114"/>
                  <c:y val="-1.61322636734519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FE-44F9-ACF3-A54384BA796A}"/>
                </c:ext>
              </c:extLst>
            </c:dLbl>
            <c:dLbl>
              <c:idx val="11"/>
              <c:layout>
                <c:manualLayout>
                  <c:x val="-0.12971015010169562"/>
                  <c:y val="-6.45290546938077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FE-44F9-ACF3-A54384BA796A}"/>
                </c:ext>
              </c:extLst>
            </c:dLbl>
            <c:dLbl>
              <c:idx val="12"/>
              <c:layout>
                <c:manualLayout>
                  <c:x val="-6.3707197616319544E-2"/>
                  <c:y val="-5.4670449115587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FE-44F9-ACF3-A54384BA796A}"/>
                </c:ext>
              </c:extLst>
            </c:dLbl>
            <c:dLbl>
              <c:idx val="13"/>
              <c:layout>
                <c:manualLayout>
                  <c:x val="-1.6644222800660056E-2"/>
                  <c:y val="-4.21231329251244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FE-44F9-ACF3-A54384BA796A}"/>
                </c:ext>
              </c:extLst>
            </c:dLbl>
            <c:dLbl>
              <c:idx val="14"/>
              <c:layout>
                <c:manualLayout>
                  <c:x val="-0.11191804986650727"/>
                  <c:y val="3.31607642176511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FE-44F9-ACF3-A54384BA796A}"/>
                </c:ext>
              </c:extLst>
            </c:dLbl>
            <c:dLbl>
              <c:idx val="15"/>
              <c:layout>
                <c:manualLayout>
                  <c:x val="-0.1463543729023557"/>
                  <c:y val="6.00478703400710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FE-44F9-ACF3-A54384BA796A}"/>
                </c:ext>
              </c:extLst>
            </c:dLbl>
            <c:dLbl>
              <c:idx val="16"/>
              <c:layout>
                <c:manualLayout>
                  <c:x val="-1.3774529214339358E-2"/>
                  <c:y val="-4.21231329251244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FE-44F9-ACF3-A54384BA796A}"/>
                </c:ext>
              </c:extLst>
            </c:dLbl>
            <c:dLbl>
              <c:idx val="17"/>
              <c:layout>
                <c:manualLayout>
                  <c:x val="-0.12569257908084663"/>
                  <c:y val="-1.70285005441992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FE-44F9-ACF3-A54384BA796A}"/>
                </c:ext>
              </c:extLst>
            </c:dLbl>
            <c:dLbl>
              <c:idx val="18"/>
              <c:layout>
                <c:manualLayout>
                  <c:x val="2.5827242276886254E-2"/>
                  <c:y val="-2.41983955101778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FE-44F9-ACF3-A54384BA796A}"/>
                </c:ext>
              </c:extLst>
            </c:dLbl>
            <c:dLbl>
              <c:idx val="19"/>
              <c:layout>
                <c:manualLayout>
                  <c:x val="2.4105426125093875E-2"/>
                  <c:y val="-7.169894965978637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FE-44F9-ACF3-A54384BA79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'Sebastian Vettel You Are...'!$CT$2:$CT$21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Hulkenberg</c:v>
                </c:pt>
                <c:pt idx="9">
                  <c:v>Ricciardo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Kubica</c:v>
                </c:pt>
                <c:pt idx="19">
                  <c:v>Russell</c:v>
                </c:pt>
              </c:strCache>
            </c:strRef>
          </c:cat>
          <c:val>
            <c:numRef>
              <c:f>'Sebastian Vettel You Are...'!$CU$2:$CU$21</c:f>
              <c:numCache>
                <c:formatCode>General</c:formatCode>
                <c:ptCount val="20"/>
                <c:pt idx="0">
                  <c:v>31</c:v>
                </c:pt>
                <c:pt idx="1">
                  <c:v>56</c:v>
                </c:pt>
                <c:pt idx="2">
                  <c:v>47</c:v>
                </c:pt>
                <c:pt idx="3">
                  <c:v>64</c:v>
                </c:pt>
                <c:pt idx="4">
                  <c:v>98</c:v>
                </c:pt>
                <c:pt idx="5">
                  <c:v>56</c:v>
                </c:pt>
                <c:pt idx="6">
                  <c:v>34</c:v>
                </c:pt>
                <c:pt idx="7">
                  <c:v>89</c:v>
                </c:pt>
                <c:pt idx="8">
                  <c:v>7</c:v>
                </c:pt>
                <c:pt idx="9">
                  <c:v>12</c:v>
                </c:pt>
                <c:pt idx="10">
                  <c:v>13</c:v>
                </c:pt>
                <c:pt idx="11">
                  <c:v>0</c:v>
                </c:pt>
                <c:pt idx="12">
                  <c:v>20</c:v>
                </c:pt>
                <c:pt idx="13">
                  <c:v>2</c:v>
                </c:pt>
                <c:pt idx="14">
                  <c:v>82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E-44F9-ACF3-A54384BA7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'Sebastian Vettel You Are...'!$CR$23:$CU$23</c15:sqref>
                        </c15:formulaRef>
                      </c:ext>
                    </c:extLst>
                    <c:strCache>
                      <c:ptCount val="1"/>
                      <c:pt idx="0">
                        <c:v>Percentage Use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D095-47F9-9FBD-14AB201C986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D095-47F9-9FBD-14AB201C986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D095-47F9-9FBD-14AB201C986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D095-47F9-9FBD-14AB201C986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D095-47F9-9FBD-14AB201C986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D095-47F9-9FBD-14AB201C986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D095-47F9-9FBD-14AB201C986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D095-47F9-9FBD-14AB201C986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D095-47F9-9FBD-14AB201C986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D095-47F9-9FBD-14AB201C986C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D095-47F9-9FBD-14AB201C986C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D095-47F9-9FBD-14AB201C986C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D095-47F9-9FBD-14AB201C986C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D095-47F9-9FBD-14AB201C986C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D095-47F9-9FBD-14AB201C986C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D095-47F9-9FBD-14AB201C986C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D095-47F9-9FBD-14AB201C986C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D095-47F9-9FBD-14AB201C986C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D095-47F9-9FBD-14AB201C986C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D095-47F9-9FBD-14AB201C986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'Sebastian Vettel You Are...'!$CT$2:$CT$21</c15:sqref>
                        </c15:formulaRef>
                      </c:ext>
                    </c:extLst>
                    <c:strCache>
                      <c:ptCount val="20"/>
                      <c:pt idx="0">
                        <c:v>Hamilton</c:v>
                      </c:pt>
                      <c:pt idx="1">
                        <c:v>Bottas</c:v>
                      </c:pt>
                      <c:pt idx="2">
                        <c:v>Vettel</c:v>
                      </c:pt>
                      <c:pt idx="3">
                        <c:v>Leclerc</c:v>
                      </c:pt>
                      <c:pt idx="4">
                        <c:v>Verstappen</c:v>
                      </c:pt>
                      <c:pt idx="5">
                        <c:v>Albon</c:v>
                      </c:pt>
                      <c:pt idx="6">
                        <c:v>Sainz</c:v>
                      </c:pt>
                      <c:pt idx="7">
                        <c:v>Norris</c:v>
                      </c:pt>
                      <c:pt idx="8">
                        <c:v>Hulkenberg</c:v>
                      </c:pt>
                      <c:pt idx="9">
                        <c:v>Ricciardo</c:v>
                      </c:pt>
                      <c:pt idx="10">
                        <c:v>Kvyat</c:v>
                      </c:pt>
                      <c:pt idx="11">
                        <c:v>Gasly</c:v>
                      </c:pt>
                      <c:pt idx="12">
                        <c:v>Perez</c:v>
                      </c:pt>
                      <c:pt idx="13">
                        <c:v>Stroll</c:v>
                      </c:pt>
                      <c:pt idx="14">
                        <c:v>Raikkonen</c:v>
                      </c:pt>
                      <c:pt idx="15">
                        <c:v>Giovanazzi</c:v>
                      </c:pt>
                      <c:pt idx="16">
                        <c:v>Grosjean</c:v>
                      </c:pt>
                      <c:pt idx="17">
                        <c:v>Magnussen</c:v>
                      </c:pt>
                      <c:pt idx="18">
                        <c:v>Kubica</c:v>
                      </c:pt>
                      <c:pt idx="19">
                        <c:v>Russell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'Sebastian Vettel You Are...'!$CU$24:$CU$43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4.6476761619190405</c:v>
                      </c:pt>
                      <c:pt idx="1">
                        <c:v>8.3958020989505258</c:v>
                      </c:pt>
                      <c:pt idx="2">
                        <c:v>7.0464767616191901</c:v>
                      </c:pt>
                      <c:pt idx="3">
                        <c:v>9.5952023988006001</c:v>
                      </c:pt>
                      <c:pt idx="4">
                        <c:v>14.69265367316342</c:v>
                      </c:pt>
                      <c:pt idx="5">
                        <c:v>8.3958020989505258</c:v>
                      </c:pt>
                      <c:pt idx="6">
                        <c:v>5.0974512743628182</c:v>
                      </c:pt>
                      <c:pt idx="7">
                        <c:v>13.343328335832084</c:v>
                      </c:pt>
                      <c:pt idx="8">
                        <c:v>1.0494752623688157</c:v>
                      </c:pt>
                      <c:pt idx="9">
                        <c:v>1.7991004497751124</c:v>
                      </c:pt>
                      <c:pt idx="10">
                        <c:v>1.9490254872563717</c:v>
                      </c:pt>
                      <c:pt idx="11">
                        <c:v>0</c:v>
                      </c:pt>
                      <c:pt idx="12">
                        <c:v>2.9985007496251872</c:v>
                      </c:pt>
                      <c:pt idx="13">
                        <c:v>0.29985007496251875</c:v>
                      </c:pt>
                      <c:pt idx="14">
                        <c:v>12.293853073463268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1.9490254872563717</c:v>
                      </c:pt>
                      <c:pt idx="18">
                        <c:v>0</c:v>
                      </c:pt>
                      <c:pt idx="19">
                        <c:v>6.4467766116941538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FE-44F9-ACF3-A54384BA796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Driver Turbo Use</a:t>
            </a:r>
          </a:p>
        </c:rich>
      </c:tx>
      <c:layout>
        <c:manualLayout>
          <c:xMode val="edge"/>
          <c:yMode val="edge"/>
          <c:x val="0.77721669368095281"/>
          <c:y val="2.41983955101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'Sebastian Vettel You Are...'!$CV$1</c:f>
              <c:strCache>
                <c:ptCount val="1"/>
                <c:pt idx="0">
                  <c:v>Turbo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55AB-4623-BA7D-E8D0DE9803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5AB-4623-BA7D-E8D0DE9803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55AB-4623-BA7D-E8D0DE9803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5AB-4623-BA7D-E8D0DE9803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55AB-4623-BA7D-E8D0DE9803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5AB-4623-BA7D-E8D0DE9803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5AB-4623-BA7D-E8D0DE9803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55AB-4623-BA7D-E8D0DE9803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55AB-4623-BA7D-E8D0DE9803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5AB-4623-BA7D-E8D0DE9803D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55AB-4623-BA7D-E8D0DE9803D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5AB-4623-BA7D-E8D0DE9803D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55AB-4623-BA7D-E8D0DE9803D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5AB-4623-BA7D-E8D0DE9803D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55AB-4623-BA7D-E8D0DE9803D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5AB-4623-BA7D-E8D0DE9803D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55AB-4623-BA7D-E8D0DE9803D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5AB-4623-BA7D-E8D0DE9803D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5AB-4623-BA7D-E8D0DE9803D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55AB-4623-BA7D-E8D0DE9803D5}"/>
              </c:ext>
            </c:extLst>
          </c:dPt>
          <c:dLbls>
            <c:dLbl>
              <c:idx val="0"/>
              <c:layout>
                <c:manualLayout>
                  <c:x val="0.22239747839983118"/>
                  <c:y val="4.076200432149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5AB-4623-BA7D-E8D0DE9803D5}"/>
                </c:ext>
              </c:extLst>
            </c:dLbl>
            <c:dLbl>
              <c:idx val="1"/>
              <c:layout>
                <c:manualLayout>
                  <c:x val="0.15436328834949714"/>
                  <c:y val="-1.73455337538282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5AB-4623-BA7D-E8D0DE9803D5}"/>
                </c:ext>
              </c:extLst>
            </c:dLbl>
            <c:dLbl>
              <c:idx val="2"/>
              <c:layout>
                <c:manualLayout>
                  <c:x val="-0.43793436620635134"/>
                  <c:y val="1.30091503153711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5AB-4623-BA7D-E8D0DE9803D5}"/>
                </c:ext>
              </c:extLst>
            </c:dLbl>
            <c:dLbl>
              <c:idx val="3"/>
              <c:layout>
                <c:manualLayout>
                  <c:x val="-0.37790419851488022"/>
                  <c:y val="-1.99473638169024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5AB-4623-BA7D-E8D0DE9803D5}"/>
                </c:ext>
              </c:extLst>
            </c:dLbl>
            <c:dLbl>
              <c:idx val="4"/>
              <c:layout>
                <c:manualLayout>
                  <c:x val="0.34588810907942896"/>
                  <c:y val="0.103205925835277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5AB-4623-BA7D-E8D0DE9803D5}"/>
                </c:ext>
              </c:extLst>
            </c:dLbl>
            <c:dLbl>
              <c:idx val="5"/>
              <c:layout>
                <c:manualLayout>
                  <c:x val="0.10062199536856115"/>
                  <c:y val="6.93821350153125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55AB-4623-BA7D-E8D0DE9803D5}"/>
                </c:ext>
              </c:extLst>
            </c:dLbl>
            <c:dLbl>
              <c:idx val="6"/>
              <c:layout>
                <c:manualLayout>
                  <c:x val="0.12177548303126985"/>
                  <c:y val="-8.06567319553012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5AB-4623-BA7D-E8D0DE9803D5}"/>
                </c:ext>
              </c:extLst>
            </c:dLbl>
            <c:dLbl>
              <c:idx val="7"/>
              <c:layout>
                <c:manualLayout>
                  <c:x val="0.24069238664866047"/>
                  <c:y val="-9.1931328895289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5AB-4623-BA7D-E8D0DE9803D5}"/>
                </c:ext>
              </c:extLst>
            </c:dLbl>
            <c:dLbl>
              <c:idx val="8"/>
              <c:layout>
                <c:manualLayout>
                  <c:x val="0.13206636892123658"/>
                  <c:y val="-1.12745969399884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55AB-4623-BA7D-E8D0DE9803D5}"/>
                </c:ext>
              </c:extLst>
            </c:dLbl>
            <c:dLbl>
              <c:idx val="9"/>
              <c:layout>
                <c:manualLayout>
                  <c:x val="-9.4904836540801993E-2"/>
                  <c:y val="-2.1681917192285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55AB-4623-BA7D-E8D0DE9803D5}"/>
                </c:ext>
              </c:extLst>
            </c:dLbl>
            <c:dLbl>
              <c:idx val="10"/>
              <c:layout>
                <c:manualLayout>
                  <c:x val="-0.29271853198126879"/>
                  <c:y val="-0.274059433310485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55AB-4623-BA7D-E8D0DE9803D5}"/>
                </c:ext>
              </c:extLst>
            </c:dLbl>
            <c:dLbl>
              <c:idx val="11"/>
              <c:layout>
                <c:manualLayout>
                  <c:x val="-0.21839546722039976"/>
                  <c:y val="-0.271457603247411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55AB-4623-BA7D-E8D0DE9803D5}"/>
                </c:ext>
              </c:extLst>
            </c:dLbl>
            <c:dLbl>
              <c:idx val="12"/>
              <c:layout>
                <c:manualLayout>
                  <c:x val="-0.34531639319665303"/>
                  <c:y val="-0.109276862649117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5AB-4623-BA7D-E8D0DE9803D5}"/>
                </c:ext>
              </c:extLst>
            </c:dLbl>
            <c:dLbl>
              <c:idx val="13"/>
              <c:layout>
                <c:manualLayout>
                  <c:x val="-0.31958917847173685"/>
                  <c:y val="-0.179526274352122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5AB-4623-BA7D-E8D0DE9803D5}"/>
                </c:ext>
              </c:extLst>
            </c:dLbl>
            <c:dLbl>
              <c:idx val="14"/>
              <c:layout>
                <c:manualLayout>
                  <c:x val="-0.14464411834230667"/>
                  <c:y val="-3.64256208830392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5AB-4623-BA7D-E8D0DE9803D5}"/>
                </c:ext>
              </c:extLst>
            </c:dLbl>
            <c:dLbl>
              <c:idx val="15"/>
              <c:layout>
                <c:manualLayout>
                  <c:x val="-0.36189615379715456"/>
                  <c:y val="0.273192156622794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5AB-4623-BA7D-E8D0DE9803D5}"/>
                </c:ext>
              </c:extLst>
            </c:dLbl>
            <c:dLbl>
              <c:idx val="16"/>
              <c:layout>
                <c:manualLayout>
                  <c:x val="-0.3264497690650478"/>
                  <c:y val="0.156977080472145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5AB-4623-BA7D-E8D0DE9803D5}"/>
                </c:ext>
              </c:extLst>
            </c:dLbl>
            <c:dLbl>
              <c:idx val="17"/>
              <c:layout>
                <c:manualLayout>
                  <c:x val="-0.34531639319665303"/>
                  <c:y val="8.58603920814497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5AB-4623-BA7D-E8D0DE9803D5}"/>
                </c:ext>
              </c:extLst>
            </c:dLbl>
            <c:dLbl>
              <c:idx val="18"/>
              <c:layout>
                <c:manualLayout>
                  <c:x val="-6.5747326519230292E-2"/>
                  <c:y val="-1.99473638169024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5AB-4623-BA7D-E8D0DE9803D5}"/>
                </c:ext>
              </c:extLst>
            </c:dLbl>
            <c:dLbl>
              <c:idx val="19"/>
              <c:layout>
                <c:manualLayout>
                  <c:x val="1.2006033538294228E-2"/>
                  <c:y val="-1.561098037844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5AB-4623-BA7D-E8D0DE9803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'Sebastian Vettel You Are...'!$CT$2:$CT$21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Hulkenberg</c:v>
                </c:pt>
                <c:pt idx="9">
                  <c:v>Ricciardo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Kubica</c:v>
                </c:pt>
                <c:pt idx="19">
                  <c:v>Russell</c:v>
                </c:pt>
              </c:strCache>
            </c:strRef>
          </c:cat>
          <c:val>
            <c:numRef>
              <c:f>'Sebastian Vettel You Are...'!$CV$2:$CV$21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19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5AB-4623-BA7D-E8D0DE98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'Sebastian Vettel You Are...'!$CR$23:$CU$23</c15:sqref>
                        </c15:formulaRef>
                      </c:ext>
                    </c:extLst>
                    <c:strCache>
                      <c:ptCount val="1"/>
                      <c:pt idx="0">
                        <c:v>Percentage Use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55AB-4623-BA7D-E8D0DE9803D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55AB-4623-BA7D-E8D0DE9803D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55AB-4623-BA7D-E8D0DE9803D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55AB-4623-BA7D-E8D0DE9803D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55AB-4623-BA7D-E8D0DE9803D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55AB-4623-BA7D-E8D0DE9803D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55AB-4623-BA7D-E8D0DE9803D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55AB-4623-BA7D-E8D0DE9803D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55AB-4623-BA7D-E8D0DE9803D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55AB-4623-BA7D-E8D0DE9803D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55AB-4623-BA7D-E8D0DE9803D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55AB-4623-BA7D-E8D0DE9803D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2-55AB-4623-BA7D-E8D0DE9803D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4-55AB-4623-BA7D-E8D0DE9803D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6-55AB-4623-BA7D-E8D0DE9803D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8-55AB-4623-BA7D-E8D0DE9803D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A-55AB-4623-BA7D-E8D0DE9803D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55AB-4623-BA7D-E8D0DE9803D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55AB-4623-BA7D-E8D0DE9803D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55AB-4623-BA7D-E8D0DE9803D5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'Sebastian Vettel You Are...'!$CT$2:$CT$21</c15:sqref>
                        </c15:formulaRef>
                      </c:ext>
                    </c:extLst>
                    <c:strCache>
                      <c:ptCount val="20"/>
                      <c:pt idx="0">
                        <c:v>Hamilton</c:v>
                      </c:pt>
                      <c:pt idx="1">
                        <c:v>Bottas</c:v>
                      </c:pt>
                      <c:pt idx="2">
                        <c:v>Vettel</c:v>
                      </c:pt>
                      <c:pt idx="3">
                        <c:v>Leclerc</c:v>
                      </c:pt>
                      <c:pt idx="4">
                        <c:v>Verstappen</c:v>
                      </c:pt>
                      <c:pt idx="5">
                        <c:v>Albon</c:v>
                      </c:pt>
                      <c:pt idx="6">
                        <c:v>Sainz</c:v>
                      </c:pt>
                      <c:pt idx="7">
                        <c:v>Norris</c:v>
                      </c:pt>
                      <c:pt idx="8">
                        <c:v>Hulkenberg</c:v>
                      </c:pt>
                      <c:pt idx="9">
                        <c:v>Ricciardo</c:v>
                      </c:pt>
                      <c:pt idx="10">
                        <c:v>Kvyat</c:v>
                      </c:pt>
                      <c:pt idx="11">
                        <c:v>Gasly</c:v>
                      </c:pt>
                      <c:pt idx="12">
                        <c:v>Perez</c:v>
                      </c:pt>
                      <c:pt idx="13">
                        <c:v>Stroll</c:v>
                      </c:pt>
                      <c:pt idx="14">
                        <c:v>Raikkonen</c:v>
                      </c:pt>
                      <c:pt idx="15">
                        <c:v>Giovanazzi</c:v>
                      </c:pt>
                      <c:pt idx="16">
                        <c:v>Grosjean</c:v>
                      </c:pt>
                      <c:pt idx="17">
                        <c:v>Magnussen</c:v>
                      </c:pt>
                      <c:pt idx="18">
                        <c:v>Kubica</c:v>
                      </c:pt>
                      <c:pt idx="19">
                        <c:v>Russell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'Sebastian Vettel You Are...'!$CU$24:$CU$43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4.6476761619190405</c:v>
                      </c:pt>
                      <c:pt idx="1">
                        <c:v>8.3958020989505258</c:v>
                      </c:pt>
                      <c:pt idx="2">
                        <c:v>7.0464767616191901</c:v>
                      </c:pt>
                      <c:pt idx="3">
                        <c:v>9.5952023988006001</c:v>
                      </c:pt>
                      <c:pt idx="4">
                        <c:v>14.69265367316342</c:v>
                      </c:pt>
                      <c:pt idx="5">
                        <c:v>8.3958020989505258</c:v>
                      </c:pt>
                      <c:pt idx="6">
                        <c:v>5.0974512743628182</c:v>
                      </c:pt>
                      <c:pt idx="7">
                        <c:v>13.343328335832084</c:v>
                      </c:pt>
                      <c:pt idx="8">
                        <c:v>1.0494752623688157</c:v>
                      </c:pt>
                      <c:pt idx="9">
                        <c:v>1.7991004497751124</c:v>
                      </c:pt>
                      <c:pt idx="10">
                        <c:v>1.9490254872563717</c:v>
                      </c:pt>
                      <c:pt idx="11">
                        <c:v>0</c:v>
                      </c:pt>
                      <c:pt idx="12">
                        <c:v>2.9985007496251872</c:v>
                      </c:pt>
                      <c:pt idx="13">
                        <c:v>0.29985007496251875</c:v>
                      </c:pt>
                      <c:pt idx="14">
                        <c:v>12.293853073463268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1.9490254872563717</c:v>
                      </c:pt>
                      <c:pt idx="18">
                        <c:v>0</c:v>
                      </c:pt>
                      <c:pt idx="19">
                        <c:v>6.4467766116941538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1-55AB-4623-BA7D-E8D0DE9803D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'Sebastian Vettel You Are...'!$CR$1:$CU$1</c15:sqref>
                        </c15:formulaRef>
                      </c:ext>
                    </c:extLst>
                    <c:strCache>
                      <c:ptCount val="1"/>
                      <c:pt idx="0">
                        <c:v>Total Use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55AB-4623-BA7D-E8D0DE9803D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55AB-4623-BA7D-E8D0DE9803D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55AB-4623-BA7D-E8D0DE9803D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55AB-4623-BA7D-E8D0DE9803D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55AB-4623-BA7D-E8D0DE9803D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55AB-4623-BA7D-E8D0DE9803D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55AB-4623-BA7D-E8D0DE9803D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55AB-4623-BA7D-E8D0DE9803D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55AB-4623-BA7D-E8D0DE9803D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5AB-4623-BA7D-E8D0DE9803D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5AB-4623-BA7D-E8D0DE9803D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5AB-4623-BA7D-E8D0DE9803D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5AB-4623-BA7D-E8D0DE9803D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55AB-4623-BA7D-E8D0DE9803D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55AB-4623-BA7D-E8D0DE9803D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55AB-4623-BA7D-E8D0DE9803D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55AB-4623-BA7D-E8D0DE9803D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55AB-4623-BA7D-E8D0DE9803D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5AB-4623-BA7D-E8D0DE9803D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5AB-4623-BA7D-E8D0DE9803D5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30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'Sebastian Vettel You Are...'!$CT$2:$CT$21</c15:sqref>
                        </c15:formulaRef>
                      </c:ext>
                    </c:extLst>
                    <c:strCache>
                      <c:ptCount val="20"/>
                      <c:pt idx="0">
                        <c:v>Hamilton</c:v>
                      </c:pt>
                      <c:pt idx="1">
                        <c:v>Bottas</c:v>
                      </c:pt>
                      <c:pt idx="2">
                        <c:v>Vettel</c:v>
                      </c:pt>
                      <c:pt idx="3">
                        <c:v>Leclerc</c:v>
                      </c:pt>
                      <c:pt idx="4">
                        <c:v>Verstappen</c:v>
                      </c:pt>
                      <c:pt idx="5">
                        <c:v>Albon</c:v>
                      </c:pt>
                      <c:pt idx="6">
                        <c:v>Sainz</c:v>
                      </c:pt>
                      <c:pt idx="7">
                        <c:v>Norris</c:v>
                      </c:pt>
                      <c:pt idx="8">
                        <c:v>Hulkenberg</c:v>
                      </c:pt>
                      <c:pt idx="9">
                        <c:v>Ricciardo</c:v>
                      </c:pt>
                      <c:pt idx="10">
                        <c:v>Kvyat</c:v>
                      </c:pt>
                      <c:pt idx="11">
                        <c:v>Gasly</c:v>
                      </c:pt>
                      <c:pt idx="12">
                        <c:v>Perez</c:v>
                      </c:pt>
                      <c:pt idx="13">
                        <c:v>Stroll</c:v>
                      </c:pt>
                      <c:pt idx="14">
                        <c:v>Raikkonen</c:v>
                      </c:pt>
                      <c:pt idx="15">
                        <c:v>Giovanazzi</c:v>
                      </c:pt>
                      <c:pt idx="16">
                        <c:v>Grosjean</c:v>
                      </c:pt>
                      <c:pt idx="17">
                        <c:v>Magnussen</c:v>
                      </c:pt>
                      <c:pt idx="18">
                        <c:v>Kubica</c:v>
                      </c:pt>
                      <c:pt idx="19">
                        <c:v>Russell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'Sebastian Vettel You Are...'!$CU$2:$CU$21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31</c:v>
                      </c:pt>
                      <c:pt idx="1">
                        <c:v>56</c:v>
                      </c:pt>
                      <c:pt idx="2">
                        <c:v>47</c:v>
                      </c:pt>
                      <c:pt idx="3">
                        <c:v>64</c:v>
                      </c:pt>
                      <c:pt idx="4">
                        <c:v>98</c:v>
                      </c:pt>
                      <c:pt idx="5">
                        <c:v>56</c:v>
                      </c:pt>
                      <c:pt idx="6">
                        <c:v>34</c:v>
                      </c:pt>
                      <c:pt idx="7">
                        <c:v>89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20</c:v>
                      </c:pt>
                      <c:pt idx="13">
                        <c:v>2</c:v>
                      </c:pt>
                      <c:pt idx="14">
                        <c:v>82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13</c:v>
                      </c:pt>
                      <c:pt idx="18">
                        <c:v>0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5AB-4623-BA7D-E8D0DE9803D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'Sebastian Vettel You Are...'!$CR$1:$CU$1</c15:sqref>
                        </c15:formulaRef>
                      </c:ext>
                    </c:extLst>
                    <c:strCache>
                      <c:ptCount val="1"/>
                      <c:pt idx="0">
                        <c:v>Total Use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D17E-47BD-B794-A64E93CFCC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D17E-47BD-B794-A64E93CFCC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D17E-47BD-B794-A64E93CFCC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D17E-47BD-B794-A64E93CFCCA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D17E-47BD-B794-A64E93CFCCA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D17E-47BD-B794-A64E93CFCCA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D17E-47BD-B794-A64E93CFCCA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D17E-47BD-B794-A64E93CFCCA4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D17E-47BD-B794-A64E93CFCCA4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D17E-47BD-B794-A64E93CFCCA4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D17E-47BD-B794-A64E93CFCCA4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D17E-47BD-B794-A64E93CFCCA4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D17E-47BD-B794-A64E93CFCCA4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D17E-47BD-B794-A64E93CFCCA4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D17E-47BD-B794-A64E93CFCCA4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D17E-47BD-B794-A64E93CFCCA4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D17E-47BD-B794-A64E93CFCCA4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D17E-47BD-B794-A64E93CFCCA4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D17E-47BD-B794-A64E93CFCCA4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D17E-47BD-B794-A64E93CFCCA4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'Sebastian Vettel You Are...'!$CT$2:$CT$21</c15:sqref>
                        </c15:formulaRef>
                      </c:ext>
                    </c:extLst>
                    <c:strCache>
                      <c:ptCount val="20"/>
                      <c:pt idx="0">
                        <c:v>Hamilton</c:v>
                      </c:pt>
                      <c:pt idx="1">
                        <c:v>Bottas</c:v>
                      </c:pt>
                      <c:pt idx="2">
                        <c:v>Vettel</c:v>
                      </c:pt>
                      <c:pt idx="3">
                        <c:v>Leclerc</c:v>
                      </c:pt>
                      <c:pt idx="4">
                        <c:v>Verstappen</c:v>
                      </c:pt>
                      <c:pt idx="5">
                        <c:v>Albon</c:v>
                      </c:pt>
                      <c:pt idx="6">
                        <c:v>Sainz</c:v>
                      </c:pt>
                      <c:pt idx="7">
                        <c:v>Norris</c:v>
                      </c:pt>
                      <c:pt idx="8">
                        <c:v>Hulkenberg</c:v>
                      </c:pt>
                      <c:pt idx="9">
                        <c:v>Ricciardo</c:v>
                      </c:pt>
                      <c:pt idx="10">
                        <c:v>Kvyat</c:v>
                      </c:pt>
                      <c:pt idx="11">
                        <c:v>Gasly</c:v>
                      </c:pt>
                      <c:pt idx="12">
                        <c:v>Perez</c:v>
                      </c:pt>
                      <c:pt idx="13">
                        <c:v>Stroll</c:v>
                      </c:pt>
                      <c:pt idx="14">
                        <c:v>Raikkonen</c:v>
                      </c:pt>
                      <c:pt idx="15">
                        <c:v>Giovanazzi</c:v>
                      </c:pt>
                      <c:pt idx="16">
                        <c:v>Grosjean</c:v>
                      </c:pt>
                      <c:pt idx="17">
                        <c:v>Magnussen</c:v>
                      </c:pt>
                      <c:pt idx="18">
                        <c:v>Kubica</c:v>
                      </c:pt>
                      <c:pt idx="19">
                        <c:v>Russell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'Sebastian Vettel You Are...'!$CS$2:$CS$21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41</c:v>
                      </c:pt>
                      <c:pt idx="2">
                        <c:v>28</c:v>
                      </c:pt>
                      <c:pt idx="4">
                        <c:v>0</c:v>
                      </c:pt>
                      <c:pt idx="6">
                        <c:v>15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2">
                        <c:v>2</c:v>
                      </c:pt>
                      <c:pt idx="14">
                        <c:v>33</c:v>
                      </c:pt>
                      <c:pt idx="16">
                        <c:v>15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55AB-4623-BA7D-E8D0DE9803D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290457</xdr:colOff>
      <xdr:row>36</xdr:row>
      <xdr:rowOff>142870</xdr:rowOff>
    </xdr:from>
    <xdr:to>
      <xdr:col>123</xdr:col>
      <xdr:colOff>333375</xdr:colOff>
      <xdr:row>103</xdr:row>
      <xdr:rowOff>172641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B89B9-7110-4508-AF23-0C5228DA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100</xdr:col>
      <xdr:colOff>285749</xdr:colOff>
      <xdr:row>104</xdr:row>
      <xdr:rowOff>149677</xdr:rowOff>
    </xdr:from>
    <xdr:to>
      <xdr:col>123</xdr:col>
      <xdr:colOff>326570</xdr:colOff>
      <xdr:row>178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F1CCA-D770-4792-9182-194090DF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123</xdr:col>
      <xdr:colOff>568597</xdr:colOff>
      <xdr:row>36</xdr:row>
      <xdr:rowOff>149677</xdr:rowOff>
    </xdr:from>
    <xdr:to>
      <xdr:col>156</xdr:col>
      <xdr:colOff>0</xdr:colOff>
      <xdr:row>104</xdr:row>
      <xdr:rowOff>95245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21851-564F-4FF4-A95F-9D1A342A005A}"/>
            </a:ext>
            <a:ext uri="{147F2762-F138-4A5C-976F-8EAC2B608ADB}">
              <a16:predDERef xmlns:a16="http://schemas.microsoft.com/office/drawing/2014/main" pred="{4D3F1CCA-D770-4792-9182-194090DF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123</xdr:col>
      <xdr:colOff>618469</xdr:colOff>
      <xdr:row>105</xdr:row>
      <xdr:rowOff>37968</xdr:rowOff>
    </xdr:from>
    <xdr:to>
      <xdr:col>156</xdr:col>
      <xdr:colOff>273844</xdr:colOff>
      <xdr:row>178</xdr:row>
      <xdr:rowOff>23808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C254B-DA40-4E55-89F1-059A028E7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100</xdr:col>
      <xdr:colOff>240587</xdr:colOff>
      <xdr:row>178</xdr:row>
      <xdr:rowOff>9595</xdr:rowOff>
    </xdr:from>
    <xdr:to>
      <xdr:col>123</xdr:col>
      <xdr:colOff>276530</xdr:colOff>
      <xdr:row>254</xdr:row>
      <xdr:rowOff>168989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52988F-F7D3-474D-99B3-88C424BB5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123</xdr:col>
      <xdr:colOff>491612</xdr:colOff>
      <xdr:row>178</xdr:row>
      <xdr:rowOff>46088</xdr:rowOff>
    </xdr:from>
    <xdr:to>
      <xdr:col>158</xdr:col>
      <xdr:colOff>35943</xdr:colOff>
      <xdr:row>255</xdr:row>
      <xdr:rowOff>21127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B1EBD1-EB5A-452C-8C7A-278D1F2E3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0.22945</cdr:x>
      <cdr:y>0</cdr:y>
    </cdr:from>
    <cdr:to>
      <cdr:x>0.75207</cdr:x>
      <cdr:y>0.09096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936DB3-56E1-4B2A-AFDD-5DA8A9503F04}"/>
            </a:ext>
          </a:extLst>
        </cdr:cNvPr>
        <cdr:cNvSpPr txBox="1"/>
      </cdr:nvSpPr>
      <cdr:spPr>
        <a:xfrm xmlns:a="http://schemas.openxmlformats.org/drawingml/2006/main">
          <a:off x="3221717" y="0"/>
          <a:ext cx="7338275" cy="664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4000" b="1" u="sng"/>
            <a:t>League Championship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508D-2205-4E86-8C39-E8BFAB59B8F5}">
  <dimension ref="A1:DL110"/>
  <sheetViews>
    <sheetView tabSelected="1" topLeftCell="BJ1" zoomScale="70" zoomScaleNormal="70" workbookViewId="0">
      <selection activeCell="BN14" sqref="BN14"/>
    </sheetView>
  </sheetViews>
  <sheetFormatPr defaultColWidth="9" defaultRowHeight="14.25" x14ac:dyDescent="0.45"/>
  <cols>
    <col min="1" max="1" width="11.73046875" style="3" bestFit="1" customWidth="1"/>
    <col min="2" max="2" width="10.86328125" style="3" bestFit="1" customWidth="1"/>
    <col min="3" max="3" width="9" style="3"/>
    <col min="4" max="4" width="18.9296875" style="3" customWidth="1"/>
    <col min="5" max="5" width="15.33203125" style="3" bestFit="1" customWidth="1"/>
    <col min="6" max="6" width="11.86328125" style="3" bestFit="1" customWidth="1"/>
    <col min="7" max="7" width="10.06640625" style="3" customWidth="1"/>
    <col min="8" max="8" width="11.86328125" style="3" bestFit="1" customWidth="1"/>
    <col min="9" max="9" width="11" style="3" bestFit="1" customWidth="1"/>
    <col min="10" max="10" width="7.9296875" style="3" bestFit="1" customWidth="1"/>
    <col min="11" max="11" width="11.86328125" style="3" bestFit="1" customWidth="1"/>
    <col min="12" max="12" width="6.06640625" style="3" bestFit="1" customWidth="1"/>
    <col min="13" max="13" width="10.06640625" style="3" bestFit="1" customWidth="1"/>
    <col min="14" max="14" width="11.86328125" style="3" bestFit="1" customWidth="1"/>
    <col min="15" max="15" width="10.73046875" style="3" bestFit="1" customWidth="1"/>
    <col min="16" max="16" width="7.9296875" style="3" bestFit="1" customWidth="1"/>
    <col min="17" max="17" width="11.86328125" style="3" bestFit="1" customWidth="1"/>
    <col min="18" max="18" width="6.06640625" style="3" bestFit="1" customWidth="1"/>
    <col min="19" max="19" width="9" style="3" customWidth="1"/>
    <col min="20" max="20" width="11.86328125" style="3" bestFit="1" customWidth="1"/>
    <col min="21" max="21" width="6.86328125" style="3" bestFit="1" customWidth="1"/>
    <col min="22" max="22" width="12.265625" style="3" bestFit="1" customWidth="1"/>
    <col min="23" max="23" width="14.796875" style="3" bestFit="1" customWidth="1"/>
    <col min="24" max="24" width="14.3984375" style="3" bestFit="1" customWidth="1"/>
    <col min="25" max="25" width="10.59765625" style="3" bestFit="1" customWidth="1"/>
    <col min="26" max="26" width="11.86328125" style="3" bestFit="1" customWidth="1"/>
    <col min="27" max="27" width="12" style="3" bestFit="1" customWidth="1"/>
    <col min="28" max="28" width="9.265625" style="3" bestFit="1" customWidth="1"/>
    <col min="29" max="29" width="11.86328125" style="3" bestFit="1" customWidth="1"/>
    <col min="30" max="30" width="5.53125" style="3" bestFit="1" customWidth="1"/>
    <col min="31" max="32" width="9.265625" style="3" bestFit="1" customWidth="1"/>
    <col min="33" max="33" width="12.3984375" style="3" bestFit="1" customWidth="1"/>
    <col min="34" max="34" width="18" style="3" bestFit="1" customWidth="1"/>
    <col min="35" max="35" width="11.86328125" style="3" bestFit="1" customWidth="1"/>
    <col min="36" max="36" width="10.06640625" style="3" bestFit="1" customWidth="1"/>
    <col min="37" max="39" width="11.86328125" style="3" bestFit="1" customWidth="1"/>
    <col min="40" max="40" width="9.265625" style="3" bestFit="1" customWidth="1"/>
    <col min="41" max="41" width="11.86328125" style="3" bestFit="1" customWidth="1"/>
    <col min="42" max="42" width="10.06640625" style="3" bestFit="1" customWidth="1"/>
    <col min="43" max="45" width="11.86328125" style="3" bestFit="1" customWidth="1"/>
    <col min="46" max="46" width="9.265625" style="3" bestFit="1" customWidth="1"/>
    <col min="47" max="47" width="11.86328125" style="3" bestFit="1" customWidth="1"/>
    <col min="48" max="48" width="9.1328125" style="3" bestFit="1" customWidth="1"/>
    <col min="49" max="50" width="11.86328125" style="3" bestFit="1" customWidth="1"/>
    <col min="51" max="51" width="12.265625" style="3" bestFit="1" customWidth="1"/>
    <col min="52" max="52" width="14.796875" style="3" bestFit="1" customWidth="1"/>
    <col min="53" max="53" width="14.3984375" style="3" bestFit="1" customWidth="1"/>
    <col min="54" max="54" width="11.86328125" style="3" bestFit="1" customWidth="1"/>
    <col min="55" max="55" width="12.53125" style="3" bestFit="1" customWidth="1"/>
    <col min="56" max="56" width="12" style="3" bestFit="1" customWidth="1"/>
    <col min="57" max="57" width="5.53125" style="3" bestFit="1" customWidth="1"/>
    <col min="58" max="58" width="11.265625" style="3" bestFit="1" customWidth="1"/>
    <col min="59" max="59" width="12" style="3" bestFit="1" customWidth="1"/>
    <col min="60" max="60" width="6.33203125" style="3" bestFit="1" customWidth="1"/>
    <col min="61" max="61" width="9.265625" style="3" bestFit="1" customWidth="1"/>
    <col min="62" max="62" width="12.3984375" style="3" bestFit="1" customWidth="1"/>
    <col min="63" max="63" width="15.33203125" style="3" bestFit="1" customWidth="1"/>
    <col min="64" max="64" width="10.86328125" style="3" bestFit="1" customWidth="1"/>
    <col min="65" max="66" width="11.86328125" style="3" bestFit="1" customWidth="1"/>
    <col min="67" max="67" width="10.06640625" style="3" bestFit="1" customWidth="1"/>
    <col min="68" max="68" width="11.86328125" style="3" bestFit="1" customWidth="1"/>
    <col min="69" max="69" width="8.19921875" style="3" bestFit="1" customWidth="1"/>
    <col min="70" max="72" width="11.86328125" style="3" bestFit="1" customWidth="1"/>
    <col min="73" max="73" width="10.19921875" style="3" bestFit="1" customWidth="1"/>
    <col min="74" max="74" width="11.86328125" style="3" bestFit="1" customWidth="1"/>
    <col min="75" max="75" width="6.33203125" style="3" bestFit="1" customWidth="1"/>
    <col min="76" max="78" width="11.86328125" style="3" bestFit="1" customWidth="1"/>
    <col min="79" max="79" width="9.265625" style="3" bestFit="1" customWidth="1"/>
    <col min="80" max="80" width="12.53125" style="3" bestFit="1" customWidth="1"/>
    <col min="81" max="81" width="14.796875" style="3" bestFit="1" customWidth="1"/>
    <col min="82" max="82" width="14.3984375" style="3" bestFit="1" customWidth="1"/>
    <col min="83" max="83" width="11.86328125" style="3" bestFit="1" customWidth="1"/>
    <col min="84" max="84" width="12.53125" style="3" bestFit="1" customWidth="1"/>
    <col min="85" max="85" width="12" style="3" bestFit="1" customWidth="1"/>
    <col min="86" max="86" width="11.86328125" style="3" bestFit="1" customWidth="1"/>
    <col min="87" max="87" width="11.1328125" style="3" bestFit="1" customWidth="1"/>
    <col min="88" max="88" width="9.265625" style="3" bestFit="1" customWidth="1"/>
    <col min="89" max="89" width="11.86328125" style="3" bestFit="1" customWidth="1"/>
    <col min="90" max="90" width="5.3984375" style="3" bestFit="1" customWidth="1"/>
    <col min="91" max="92" width="9.265625" style="3" bestFit="1" customWidth="1"/>
    <col min="93" max="93" width="5.53125" style="3" bestFit="1" customWidth="1"/>
    <col min="94" max="94" width="9.265625" style="3" bestFit="1" customWidth="1"/>
    <col min="95" max="95" width="9" style="3" bestFit="1" customWidth="1"/>
    <col min="96" max="96" width="11.73046875" style="3" bestFit="1" customWidth="1"/>
    <col min="97" max="97" width="12.53125" style="3" bestFit="1" customWidth="1"/>
    <col min="98" max="98" width="11" style="3" bestFit="1" customWidth="1"/>
    <col min="99" max="99" width="12.53125" style="3" bestFit="1" customWidth="1"/>
    <col min="100" max="100" width="6.59765625" style="3" bestFit="1" customWidth="1"/>
    <col min="101" max="102" width="15.33203125" style="3" bestFit="1" customWidth="1"/>
    <col min="103" max="103" width="36.59765625" style="3" bestFit="1" customWidth="1"/>
    <col min="104" max="104" width="6.59765625" style="3" bestFit="1" customWidth="1"/>
    <col min="105" max="105" width="9" style="3"/>
    <col min="106" max="106" width="11.53125" style="3" bestFit="1" customWidth="1"/>
    <col min="107" max="107" width="7.53125" style="3" bestFit="1" customWidth="1"/>
    <col min="108" max="108" width="14.6640625" style="3" bestFit="1" customWidth="1"/>
    <col min="109" max="109" width="9" style="3"/>
    <col min="110" max="110" width="6.19921875" style="3" bestFit="1" customWidth="1"/>
    <col min="111" max="111" width="7.3984375" style="3" bestFit="1" customWidth="1"/>
    <col min="112" max="112" width="14.6640625" style="3" bestFit="1" customWidth="1"/>
    <col min="113" max="113" width="9" style="3"/>
    <col min="114" max="114" width="22.73046875" style="3" bestFit="1" customWidth="1"/>
    <col min="115" max="115" width="34.73046875" style="3" bestFit="1" customWidth="1"/>
    <col min="116" max="116" width="25.6640625" style="3" bestFit="1" customWidth="1"/>
    <col min="117" max="16384" width="9" style="3"/>
  </cols>
  <sheetData>
    <row r="1" spans="1:116" s="120" customFormat="1" ht="18.399999999999999" thickBot="1" x14ac:dyDescent="0.6">
      <c r="A1" s="38"/>
      <c r="B1" s="38"/>
      <c r="D1" s="31"/>
      <c r="E1" s="39" t="str">
        <f>A2</f>
        <v>Mercedes</v>
      </c>
      <c r="F1" s="135" t="s">
        <v>29</v>
      </c>
      <c r="G1" s="40" t="s">
        <v>78</v>
      </c>
      <c r="H1" s="39" t="str">
        <f>B2</f>
        <v>Hamilton</v>
      </c>
      <c r="I1" s="135" t="s">
        <v>29</v>
      </c>
      <c r="J1" s="40" t="s">
        <v>78</v>
      </c>
      <c r="K1" s="39" t="str">
        <f>B3</f>
        <v>Bottas</v>
      </c>
      <c r="L1" s="135" t="s">
        <v>29</v>
      </c>
      <c r="M1" s="40" t="s">
        <v>78</v>
      </c>
      <c r="N1" s="41" t="str">
        <f>A4</f>
        <v>Ferrari</v>
      </c>
      <c r="O1" s="132" t="s">
        <v>29</v>
      </c>
      <c r="P1" s="42" t="s">
        <v>78</v>
      </c>
      <c r="Q1" s="41" t="str">
        <f>B4</f>
        <v>Vettel</v>
      </c>
      <c r="R1" s="132" t="s">
        <v>29</v>
      </c>
      <c r="S1" s="42" t="s">
        <v>78</v>
      </c>
      <c r="T1" s="41" t="str">
        <f>B5</f>
        <v>Leclerc</v>
      </c>
      <c r="U1" s="132" t="s">
        <v>29</v>
      </c>
      <c r="V1" s="42" t="s">
        <v>78</v>
      </c>
      <c r="W1" s="129" t="str">
        <f>A6</f>
        <v>Red Bull</v>
      </c>
      <c r="X1" s="130" t="s">
        <v>29</v>
      </c>
      <c r="Y1" s="131" t="s">
        <v>78</v>
      </c>
      <c r="Z1" s="129" t="str">
        <f>B6</f>
        <v>Verstappen</v>
      </c>
      <c r="AA1" s="130" t="s">
        <v>29</v>
      </c>
      <c r="AB1" s="131" t="s">
        <v>78</v>
      </c>
      <c r="AC1" s="129" t="str">
        <f>B7</f>
        <v>Albon</v>
      </c>
      <c r="AD1" s="130" t="s">
        <v>29</v>
      </c>
      <c r="AE1" s="131" t="s">
        <v>78</v>
      </c>
      <c r="AF1" s="128" t="str">
        <f>A8</f>
        <v>McLaren</v>
      </c>
      <c r="AG1" s="43" t="s">
        <v>29</v>
      </c>
      <c r="AH1" s="44" t="s">
        <v>78</v>
      </c>
      <c r="AI1" s="128" t="str">
        <f>B8</f>
        <v>Sainz</v>
      </c>
      <c r="AJ1" s="43" t="s">
        <v>29</v>
      </c>
      <c r="AK1" s="44" t="s">
        <v>78</v>
      </c>
      <c r="AL1" s="128" t="str">
        <f>B9</f>
        <v>Norris</v>
      </c>
      <c r="AM1" s="43" t="s">
        <v>29</v>
      </c>
      <c r="AN1" s="44" t="s">
        <v>78</v>
      </c>
      <c r="AO1" s="127" t="str">
        <f>A10</f>
        <v>Renault</v>
      </c>
      <c r="AP1" s="45" t="s">
        <v>29</v>
      </c>
      <c r="AQ1" s="46" t="s">
        <v>78</v>
      </c>
      <c r="AR1" s="127" t="str">
        <f>B10</f>
        <v>Hulkenberg</v>
      </c>
      <c r="AS1" s="45" t="s">
        <v>29</v>
      </c>
      <c r="AT1" s="46" t="s">
        <v>78</v>
      </c>
      <c r="AU1" s="127" t="str">
        <f>B11</f>
        <v>Ricciardo</v>
      </c>
      <c r="AV1" s="45" t="s">
        <v>29</v>
      </c>
      <c r="AW1" s="46" t="s">
        <v>78</v>
      </c>
      <c r="AX1" s="126" t="str">
        <f>A12</f>
        <v>Toro Rosso</v>
      </c>
      <c r="AY1" s="47" t="s">
        <v>29</v>
      </c>
      <c r="AZ1" s="48" t="s">
        <v>78</v>
      </c>
      <c r="BA1" s="126" t="str">
        <f>B12</f>
        <v>Kvyat</v>
      </c>
      <c r="BB1" s="47" t="s">
        <v>29</v>
      </c>
      <c r="BC1" s="48" t="s">
        <v>78</v>
      </c>
      <c r="BD1" s="126" t="str">
        <f>B13</f>
        <v>Gasly</v>
      </c>
      <c r="BE1" s="47" t="s">
        <v>29</v>
      </c>
      <c r="BF1" s="48" t="s">
        <v>78</v>
      </c>
      <c r="BG1" s="125" t="str">
        <f>A14</f>
        <v>Racing Point</v>
      </c>
      <c r="BH1" s="49" t="s">
        <v>29</v>
      </c>
      <c r="BI1" s="50" t="s">
        <v>78</v>
      </c>
      <c r="BJ1" s="125" t="str">
        <f>B14</f>
        <v>Perez</v>
      </c>
      <c r="BK1" s="49" t="s">
        <v>29</v>
      </c>
      <c r="BL1" s="50" t="s">
        <v>78</v>
      </c>
      <c r="BM1" s="125" t="str">
        <f>B15</f>
        <v>Stroll</v>
      </c>
      <c r="BN1" s="49" t="s">
        <v>29</v>
      </c>
      <c r="BO1" s="50" t="s">
        <v>78</v>
      </c>
      <c r="BP1" s="124" t="str">
        <f>A16</f>
        <v>Alfa Romeo</v>
      </c>
      <c r="BQ1" s="51" t="s">
        <v>29</v>
      </c>
      <c r="BR1" s="52" t="s">
        <v>78</v>
      </c>
      <c r="BS1" s="124" t="str">
        <f>B16</f>
        <v>Raikkonen</v>
      </c>
      <c r="BT1" s="51" t="s">
        <v>29</v>
      </c>
      <c r="BU1" s="52" t="s">
        <v>78</v>
      </c>
      <c r="BV1" s="124" t="str">
        <f>B17</f>
        <v>Giovanazzi</v>
      </c>
      <c r="BW1" s="51" t="s">
        <v>29</v>
      </c>
      <c r="BX1" s="52" t="s">
        <v>78</v>
      </c>
      <c r="BY1" s="121" t="str">
        <f>A18</f>
        <v>Haas</v>
      </c>
      <c r="BZ1" s="122" t="s">
        <v>29</v>
      </c>
      <c r="CA1" s="123" t="s">
        <v>78</v>
      </c>
      <c r="CB1" s="121" t="str">
        <f>B18</f>
        <v>Grosjean</v>
      </c>
      <c r="CC1" s="122" t="s">
        <v>29</v>
      </c>
      <c r="CD1" s="123" t="s">
        <v>78</v>
      </c>
      <c r="CE1" s="121" t="str">
        <f>B19</f>
        <v>Magnussen</v>
      </c>
      <c r="CF1" s="122" t="s">
        <v>29</v>
      </c>
      <c r="CG1" s="123" t="s">
        <v>78</v>
      </c>
      <c r="CH1" s="55" t="str">
        <f>A20</f>
        <v>Williams</v>
      </c>
      <c r="CI1" s="53" t="s">
        <v>29</v>
      </c>
      <c r="CJ1" s="54" t="s">
        <v>78</v>
      </c>
      <c r="CK1" s="55" t="str">
        <f>B20</f>
        <v>Kubica</v>
      </c>
      <c r="CL1" s="53" t="s">
        <v>29</v>
      </c>
      <c r="CM1" s="54" t="s">
        <v>78</v>
      </c>
      <c r="CN1" s="55" t="str">
        <f>B21</f>
        <v>Russell</v>
      </c>
      <c r="CO1" s="53" t="s">
        <v>29</v>
      </c>
      <c r="CP1" s="54" t="s">
        <v>78</v>
      </c>
      <c r="CQ1" s="145" t="s">
        <v>115</v>
      </c>
      <c r="CR1" s="227" t="s">
        <v>108</v>
      </c>
      <c r="CS1" s="228"/>
      <c r="CT1" s="229"/>
      <c r="CU1" s="230"/>
      <c r="CV1" s="94" t="s">
        <v>60</v>
      </c>
      <c r="CX1" s="145" t="s">
        <v>4</v>
      </c>
      <c r="CY1" s="145" t="s">
        <v>3</v>
      </c>
      <c r="CZ1" s="145" t="s">
        <v>76</v>
      </c>
      <c r="DB1" s="10" t="s">
        <v>79</v>
      </c>
      <c r="DC1" s="11" t="s">
        <v>76</v>
      </c>
      <c r="DD1" s="12" t="s">
        <v>77</v>
      </c>
      <c r="DF1" s="10" t="s">
        <v>80</v>
      </c>
      <c r="DG1" s="11" t="s">
        <v>76</v>
      </c>
      <c r="DH1" s="12" t="s">
        <v>77</v>
      </c>
      <c r="DJ1" s="10" t="s">
        <v>81</v>
      </c>
      <c r="DK1" s="11" t="s">
        <v>76</v>
      </c>
      <c r="DL1" s="12" t="s">
        <v>83</v>
      </c>
    </row>
    <row r="2" spans="1:116" ht="16.149999999999999" thickBot="1" x14ac:dyDescent="0.55000000000000004">
      <c r="A2" s="107" t="s">
        <v>42</v>
      </c>
      <c r="B2" s="84" t="s">
        <v>48</v>
      </c>
      <c r="D2" s="133" t="s">
        <v>8</v>
      </c>
      <c r="E2" s="37">
        <v>70</v>
      </c>
      <c r="F2" s="1">
        <f>E2</f>
        <v>70</v>
      </c>
      <c r="G2" s="7"/>
      <c r="H2" s="37">
        <v>32</v>
      </c>
      <c r="I2" s="1">
        <f>H2</f>
        <v>32</v>
      </c>
      <c r="J2" s="7"/>
      <c r="K2" s="37">
        <v>48</v>
      </c>
      <c r="L2" s="1">
        <f>K2</f>
        <v>48</v>
      </c>
      <c r="M2" s="7"/>
      <c r="N2" s="37">
        <v>42</v>
      </c>
      <c r="O2" s="1">
        <f>N2</f>
        <v>42</v>
      </c>
      <c r="P2" s="7"/>
      <c r="Q2" s="37">
        <v>27</v>
      </c>
      <c r="R2" s="1">
        <f>Q2</f>
        <v>27</v>
      </c>
      <c r="S2" s="7"/>
      <c r="T2" s="37">
        <v>20</v>
      </c>
      <c r="U2" s="1">
        <f>T2</f>
        <v>20</v>
      </c>
      <c r="V2" s="7"/>
      <c r="W2" s="37">
        <v>40</v>
      </c>
      <c r="X2" s="1">
        <f>W2</f>
        <v>40</v>
      </c>
      <c r="Y2" s="7"/>
      <c r="Z2" s="37">
        <v>33</v>
      </c>
      <c r="AA2" s="1">
        <f>Z2</f>
        <v>33</v>
      </c>
      <c r="AB2" s="7"/>
      <c r="AC2" s="37">
        <v>4</v>
      </c>
      <c r="AD2" s="1">
        <f>AC2</f>
        <v>4</v>
      </c>
      <c r="AE2" s="7"/>
      <c r="AF2" s="37">
        <v>0</v>
      </c>
      <c r="AG2" s="1">
        <f>AF2</f>
        <v>0</v>
      </c>
      <c r="AH2" s="7"/>
      <c r="AI2" s="37">
        <v>-14</v>
      </c>
      <c r="AJ2" s="1">
        <f>AI2</f>
        <v>-14</v>
      </c>
      <c r="AK2" s="7"/>
      <c r="AL2" s="37">
        <v>4</v>
      </c>
      <c r="AM2" s="1">
        <f>AL2</f>
        <v>4</v>
      </c>
      <c r="AN2" s="7"/>
      <c r="AO2" s="37">
        <v>19</v>
      </c>
      <c r="AP2" s="1">
        <f>AO2</f>
        <v>19</v>
      </c>
      <c r="AQ2" s="7"/>
      <c r="AR2" s="37">
        <v>22</v>
      </c>
      <c r="AS2" s="1">
        <f>AR2</f>
        <v>22</v>
      </c>
      <c r="AT2" s="7"/>
      <c r="AU2" s="37">
        <v>-13</v>
      </c>
      <c r="AV2" s="1">
        <f>AU2</f>
        <v>-13</v>
      </c>
      <c r="AW2" s="7"/>
      <c r="AX2" s="37">
        <v>16</v>
      </c>
      <c r="AY2" s="1">
        <f>AX2</f>
        <v>16</v>
      </c>
      <c r="AZ2" s="7"/>
      <c r="BA2" s="37">
        <v>17</v>
      </c>
      <c r="BB2" s="1">
        <f>BA2</f>
        <v>17</v>
      </c>
      <c r="BC2" s="7"/>
      <c r="BD2" s="37">
        <v>12</v>
      </c>
      <c r="BE2" s="1">
        <f>BD2</f>
        <v>12</v>
      </c>
      <c r="BF2" s="7"/>
      <c r="BG2" s="37">
        <v>13</v>
      </c>
      <c r="BH2" s="1">
        <f>BG2</f>
        <v>13</v>
      </c>
      <c r="BI2" s="7"/>
      <c r="BJ2" s="37">
        <v>1</v>
      </c>
      <c r="BK2" s="1">
        <f>BJ2</f>
        <v>1</v>
      </c>
      <c r="BL2" s="7"/>
      <c r="BM2" s="37">
        <v>17</v>
      </c>
      <c r="BN2" s="1">
        <f>BM2</f>
        <v>17</v>
      </c>
      <c r="BO2" s="7"/>
      <c r="BP2" s="37">
        <v>14</v>
      </c>
      <c r="BQ2" s="1">
        <f>BP2</f>
        <v>14</v>
      </c>
      <c r="BR2" s="7"/>
      <c r="BS2" s="37">
        <v>17</v>
      </c>
      <c r="BT2" s="1">
        <f>BS2</f>
        <v>17</v>
      </c>
      <c r="BU2" s="7"/>
      <c r="BV2" s="37">
        <v>2</v>
      </c>
      <c r="BW2" s="1">
        <f>BV2</f>
        <v>2</v>
      </c>
      <c r="BX2" s="7"/>
      <c r="BY2" s="37">
        <v>26</v>
      </c>
      <c r="BZ2" s="1">
        <f>BY2</f>
        <v>26</v>
      </c>
      <c r="CA2" s="7"/>
      <c r="CB2" s="37">
        <v>-5</v>
      </c>
      <c r="CC2" s="1">
        <f>CB2</f>
        <v>-5</v>
      </c>
      <c r="CD2" s="7"/>
      <c r="CE2" s="37">
        <v>21</v>
      </c>
      <c r="CF2" s="1">
        <f>CE2</f>
        <v>21</v>
      </c>
      <c r="CG2" s="7"/>
      <c r="CH2" s="37">
        <v>16</v>
      </c>
      <c r="CI2" s="1">
        <f>CH2</f>
        <v>16</v>
      </c>
      <c r="CJ2" s="7"/>
      <c r="CK2" s="37">
        <v>8</v>
      </c>
      <c r="CL2" s="1">
        <f>CK2</f>
        <v>8</v>
      </c>
      <c r="CM2" s="7"/>
      <c r="CN2" s="171">
        <v>13</v>
      </c>
      <c r="CO2" s="172">
        <f>CN2</f>
        <v>13</v>
      </c>
      <c r="CP2" s="172"/>
      <c r="CQ2" s="82">
        <v>0</v>
      </c>
      <c r="CR2" s="84" t="str">
        <f>$A$2</f>
        <v>Mercedes</v>
      </c>
      <c r="CS2" s="136">
        <f>SUM($AB31,$AB59,$AB87,$BE59,$BE31,$CH31,$CH59)</f>
        <v>41</v>
      </c>
      <c r="CT2" s="74" t="str">
        <f>$B$2</f>
        <v>Hamilton</v>
      </c>
      <c r="CU2" s="136">
        <f t="shared" ref="CU2:CU21" si="0">SUM($CJ31,$BG31,$AD31,$AD59,$BG59,$CJ59,$AD87)</f>
        <v>31</v>
      </c>
      <c r="CV2" s="82">
        <f t="shared" ref="CV2:CV21" si="1">SUM($CK31,$BH31,$AE31,$AE59,$BH59,$CK59,$AE87)</f>
        <v>0</v>
      </c>
      <c r="CX2" s="82" t="str">
        <f>$E$28</f>
        <v>Matty Jones</v>
      </c>
      <c r="CY2" s="82" t="str">
        <f>$E$29</f>
        <v>Roy's Croppers</v>
      </c>
      <c r="CZ2" s="82">
        <f>$U$51</f>
        <v>3271</v>
      </c>
      <c r="DB2" s="16">
        <v>1</v>
      </c>
      <c r="DC2" s="17">
        <v>3</v>
      </c>
      <c r="DD2" s="18">
        <v>10</v>
      </c>
      <c r="DF2" s="16">
        <v>1</v>
      </c>
      <c r="DG2" s="17">
        <v>1</v>
      </c>
      <c r="DH2" s="18">
        <v>25</v>
      </c>
      <c r="DJ2" s="23" t="s">
        <v>82</v>
      </c>
      <c r="DK2" s="24">
        <v>2</v>
      </c>
      <c r="DL2" s="25" t="s">
        <v>84</v>
      </c>
    </row>
    <row r="3" spans="1:116" ht="16.149999999999999" thickBot="1" x14ac:dyDescent="0.55000000000000004">
      <c r="A3" s="69"/>
      <c r="B3" s="98" t="s">
        <v>54</v>
      </c>
      <c r="D3" s="134" t="s">
        <v>9</v>
      </c>
      <c r="E3" s="37">
        <v>74</v>
      </c>
      <c r="F3" s="1">
        <f>SUM(F2+E3)</f>
        <v>144</v>
      </c>
      <c r="G3" s="7"/>
      <c r="H3" s="37">
        <v>46</v>
      </c>
      <c r="I3" s="1">
        <f>SUM(I2+H3)</f>
        <v>78</v>
      </c>
      <c r="J3" s="7"/>
      <c r="K3" s="37">
        <v>33</v>
      </c>
      <c r="L3" s="1">
        <f>SUM(L2+K3)</f>
        <v>81</v>
      </c>
      <c r="M3" s="7"/>
      <c r="N3" s="37">
        <v>42</v>
      </c>
      <c r="O3" s="1">
        <f>SUM(O2+N3)</f>
        <v>84</v>
      </c>
      <c r="P3" s="7"/>
      <c r="Q3" s="37">
        <v>17</v>
      </c>
      <c r="R3" s="1">
        <f>SUM(R2+Q3)</f>
        <v>44</v>
      </c>
      <c r="S3" s="7"/>
      <c r="T3" s="37">
        <v>35</v>
      </c>
      <c r="U3" s="1">
        <f>SUM(U2+T3)</f>
        <v>55</v>
      </c>
      <c r="V3" s="7"/>
      <c r="W3" s="37">
        <v>41</v>
      </c>
      <c r="X3" s="1">
        <f>SUM(X2+W3)</f>
        <v>81</v>
      </c>
      <c r="Y3" s="7"/>
      <c r="Z3" s="37">
        <v>29</v>
      </c>
      <c r="AA3" s="1">
        <f>SUM(AA2+Z3)</f>
        <v>62</v>
      </c>
      <c r="AB3" s="7"/>
      <c r="AC3" s="37">
        <v>16</v>
      </c>
      <c r="AD3" s="1">
        <f>SUM(AD2+AC3)</f>
        <v>20</v>
      </c>
      <c r="AE3" s="7"/>
      <c r="AF3" s="37">
        <v>17</v>
      </c>
      <c r="AG3" s="1">
        <f>SUM(AG2+AF3)</f>
        <v>17</v>
      </c>
      <c r="AH3" s="7"/>
      <c r="AI3" s="37">
        <v>0</v>
      </c>
      <c r="AJ3" s="1">
        <f>SUM(AJ2+AI3)</f>
        <v>-14</v>
      </c>
      <c r="AK3" s="7"/>
      <c r="AL3" s="37">
        <v>22</v>
      </c>
      <c r="AM3" s="1">
        <f>SUM(AM2+AL3)</f>
        <v>26</v>
      </c>
      <c r="AN3" s="7"/>
      <c r="AO3" s="37">
        <v>-5</v>
      </c>
      <c r="AP3" s="1">
        <f>SUM(AP2+AO3)</f>
        <v>14</v>
      </c>
      <c r="AQ3" s="7"/>
      <c r="AR3" s="37">
        <v>5</v>
      </c>
      <c r="AS3" s="1">
        <f>SUM(AS2+AR3)</f>
        <v>27</v>
      </c>
      <c r="AT3" s="7"/>
      <c r="AU3" s="37">
        <v>-5</v>
      </c>
      <c r="AV3" s="1">
        <f>SUM(AV2+AU3)</f>
        <v>-18</v>
      </c>
      <c r="AW3" s="7"/>
      <c r="AX3" s="37">
        <v>20</v>
      </c>
      <c r="AY3" s="1">
        <f>SUM(AY2+AX3)</f>
        <v>36</v>
      </c>
      <c r="AZ3" s="7"/>
      <c r="BA3" s="37">
        <v>9</v>
      </c>
      <c r="BB3" s="1">
        <f>SUM(BB2+BA3)</f>
        <v>26</v>
      </c>
      <c r="BC3" s="7"/>
      <c r="BD3" s="37">
        <v>17</v>
      </c>
      <c r="BE3" s="1">
        <f>SUM(BE2+BD3)</f>
        <v>29</v>
      </c>
      <c r="BF3" s="7"/>
      <c r="BG3" s="37">
        <v>22</v>
      </c>
      <c r="BH3" s="1">
        <f>SUM(BH2+BG3)</f>
        <v>35</v>
      </c>
      <c r="BI3" s="7"/>
      <c r="BJ3" s="37">
        <v>17</v>
      </c>
      <c r="BK3" s="1">
        <f>SUM(BK2+BJ3)</f>
        <v>18</v>
      </c>
      <c r="BL3" s="7"/>
      <c r="BM3" s="37">
        <v>10</v>
      </c>
      <c r="BN3" s="1">
        <f>SUM(BN2+BM3)</f>
        <v>27</v>
      </c>
      <c r="BO3" s="7"/>
      <c r="BP3" s="37">
        <v>26</v>
      </c>
      <c r="BQ3" s="1">
        <f>SUM(BQ2+BP3)</f>
        <v>40</v>
      </c>
      <c r="BR3" s="7"/>
      <c r="BS3" s="37">
        <v>19</v>
      </c>
      <c r="BT3" s="1">
        <f>SUM(BT2+BS3)</f>
        <v>36</v>
      </c>
      <c r="BU3" s="7"/>
      <c r="BV3" s="37">
        <v>12</v>
      </c>
      <c r="BW3" s="1">
        <f>SUM(BW2+BV3)</f>
        <v>14</v>
      </c>
      <c r="BX3" s="7"/>
      <c r="BY3" s="37">
        <v>5</v>
      </c>
      <c r="BZ3" s="1">
        <f>SUM(BZ2+BY3)</f>
        <v>31</v>
      </c>
      <c r="CA3" s="7"/>
      <c r="CB3" s="37">
        <v>-9</v>
      </c>
      <c r="CC3" s="1">
        <f>SUM(CC2+CB3)</f>
        <v>-14</v>
      </c>
      <c r="CD3" s="7"/>
      <c r="CE3" s="37">
        <v>4</v>
      </c>
      <c r="CF3" s="1">
        <f>SUM(CF2+CE3)</f>
        <v>25</v>
      </c>
      <c r="CG3" s="7"/>
      <c r="CH3" s="37">
        <v>20</v>
      </c>
      <c r="CI3" s="1">
        <f>SUM(CI2+CH3)</f>
        <v>36</v>
      </c>
      <c r="CJ3" s="7"/>
      <c r="CK3" s="37">
        <v>10</v>
      </c>
      <c r="CL3" s="1">
        <f>SUM(CL2+CK3)</f>
        <v>18</v>
      </c>
      <c r="CM3" s="7"/>
      <c r="CN3" s="173">
        <v>15</v>
      </c>
      <c r="CO3" s="1">
        <f>SUM(CO2+CN3)</f>
        <v>28</v>
      </c>
      <c r="CP3" s="184"/>
      <c r="CQ3" s="70">
        <v>0</v>
      </c>
      <c r="CR3" s="69"/>
      <c r="CS3" s="5"/>
      <c r="CT3" s="75" t="str">
        <f>$B$3</f>
        <v>Bottas</v>
      </c>
      <c r="CU3" s="5">
        <f t="shared" si="0"/>
        <v>56</v>
      </c>
      <c r="CV3" s="69">
        <f t="shared" si="1"/>
        <v>0</v>
      </c>
      <c r="CX3" s="70" t="str">
        <f>$AH$28</f>
        <v>Josh Male</v>
      </c>
      <c r="CY3" s="70" t="str">
        <f>$AH$29</f>
        <v>Blue Flag Come On</v>
      </c>
      <c r="CZ3" s="70">
        <f>$AX$51</f>
        <v>3050</v>
      </c>
      <c r="DB3" s="16">
        <v>2</v>
      </c>
      <c r="DC3" s="17">
        <v>3</v>
      </c>
      <c r="DD3" s="18">
        <v>9</v>
      </c>
      <c r="DF3" s="16">
        <v>2</v>
      </c>
      <c r="DG3" s="17">
        <v>1</v>
      </c>
      <c r="DH3" s="18">
        <v>18</v>
      </c>
      <c r="DJ3" s="26" t="s">
        <v>85</v>
      </c>
      <c r="DK3" s="22">
        <v>-5</v>
      </c>
      <c r="DL3" s="27" t="s">
        <v>84</v>
      </c>
    </row>
    <row r="4" spans="1:116" ht="16.149999999999999" thickBot="1" x14ac:dyDescent="0.55000000000000004">
      <c r="A4" s="108" t="s">
        <v>46</v>
      </c>
      <c r="B4" s="85" t="s">
        <v>51</v>
      </c>
      <c r="D4" s="134" t="s">
        <v>10</v>
      </c>
      <c r="E4" s="37">
        <v>85</v>
      </c>
      <c r="F4" s="1">
        <f>SUM(F3+E4)</f>
        <v>229</v>
      </c>
      <c r="G4" s="7"/>
      <c r="H4" s="37">
        <v>43</v>
      </c>
      <c r="I4" s="1">
        <f>SUM(I3+H4)</f>
        <v>121</v>
      </c>
      <c r="J4" s="7"/>
      <c r="K4" s="37">
        <v>32</v>
      </c>
      <c r="L4" s="1">
        <f>SUM(L3+K4)</f>
        <v>113</v>
      </c>
      <c r="M4" s="7"/>
      <c r="N4" s="37">
        <v>61</v>
      </c>
      <c r="O4" s="1">
        <f>SUM(O3+N4)</f>
        <v>145</v>
      </c>
      <c r="P4" s="7"/>
      <c r="Q4" s="37">
        <v>32</v>
      </c>
      <c r="R4" s="1">
        <f>SUM(R3+Q4)</f>
        <v>76</v>
      </c>
      <c r="S4" s="7"/>
      <c r="T4" s="37">
        <v>19</v>
      </c>
      <c r="U4" s="1">
        <f>SUM(U3+T4)</f>
        <v>74</v>
      </c>
      <c r="V4" s="7"/>
      <c r="W4" s="37">
        <v>41</v>
      </c>
      <c r="X4" s="1">
        <f>SUM(X3+W4)</f>
        <v>122</v>
      </c>
      <c r="Y4" s="7"/>
      <c r="Z4" s="37">
        <v>29</v>
      </c>
      <c r="AA4" s="1">
        <f>SUM(AA3+Z4)</f>
        <v>91</v>
      </c>
      <c r="AB4" s="7"/>
      <c r="AC4" s="37">
        <v>10</v>
      </c>
      <c r="AD4" s="1">
        <f>SUM(AD3+AC4)</f>
        <v>30</v>
      </c>
      <c r="AE4" s="7"/>
      <c r="AF4" s="37">
        <v>3</v>
      </c>
      <c r="AG4" s="1">
        <f>SUM(AG3+AF4)</f>
        <v>20</v>
      </c>
      <c r="AH4" s="7"/>
      <c r="AI4" s="37">
        <v>8</v>
      </c>
      <c r="AJ4" s="1">
        <f>SUM(AJ3+AI4)</f>
        <v>-6</v>
      </c>
      <c r="AK4" s="7"/>
      <c r="AL4" s="37">
        <v>0</v>
      </c>
      <c r="AM4" s="1">
        <f>SUM(AM3+AL4)</f>
        <v>26</v>
      </c>
      <c r="AN4" s="7"/>
      <c r="AO4" s="37">
        <v>20</v>
      </c>
      <c r="AP4" s="1">
        <f>SUM(AP3+AO4)</f>
        <v>34</v>
      </c>
      <c r="AQ4" s="7"/>
      <c r="AR4" s="37">
        <v>-9</v>
      </c>
      <c r="AS4" s="1">
        <f>SUM(AS3+AR4)</f>
        <v>18</v>
      </c>
      <c r="AT4" s="7"/>
      <c r="AU4" s="37">
        <v>19</v>
      </c>
      <c r="AV4" s="1">
        <f>SUM(AV3+AU4)</f>
        <v>1</v>
      </c>
      <c r="AW4" s="7"/>
      <c r="AX4" s="37">
        <v>13</v>
      </c>
      <c r="AY4" s="1">
        <f>SUM(AY3+AX4)</f>
        <v>49</v>
      </c>
      <c r="AZ4" s="7"/>
      <c r="BA4" s="37">
        <v>-11</v>
      </c>
      <c r="BB4" s="1">
        <f>SUM(BB3+BA4)</f>
        <v>15</v>
      </c>
      <c r="BC4" s="7"/>
      <c r="BD4" s="37">
        <v>22</v>
      </c>
      <c r="BE4" s="1">
        <f>SUM(BE3+BD4)</f>
        <v>51</v>
      </c>
      <c r="BF4" s="7"/>
      <c r="BG4" s="37">
        <v>25</v>
      </c>
      <c r="BH4" s="1">
        <f>SUM(BH3+BG4)</f>
        <v>60</v>
      </c>
      <c r="BI4" s="7"/>
      <c r="BJ4" s="37">
        <v>20</v>
      </c>
      <c r="BK4" s="1">
        <f>SUM(BK3+BJ4)</f>
        <v>38</v>
      </c>
      <c r="BL4" s="7"/>
      <c r="BM4" s="37">
        <v>10</v>
      </c>
      <c r="BN4" s="1">
        <f>SUM(BN3+BM4)</f>
        <v>37</v>
      </c>
      <c r="BO4" s="7"/>
      <c r="BP4" s="37">
        <v>22</v>
      </c>
      <c r="BQ4" s="1">
        <f>SUM(BQ3+BP4)</f>
        <v>62</v>
      </c>
      <c r="BR4" s="7"/>
      <c r="BS4" s="37">
        <v>18</v>
      </c>
      <c r="BT4" s="1">
        <f>SUM(BT3+BS4)</f>
        <v>54</v>
      </c>
      <c r="BU4" s="7"/>
      <c r="BV4" s="37">
        <v>4</v>
      </c>
      <c r="BW4" s="1">
        <f>SUM(BW3+BV4)</f>
        <v>18</v>
      </c>
      <c r="BX4" s="7"/>
      <c r="BY4" s="37">
        <v>6</v>
      </c>
      <c r="BZ4" s="1">
        <f>SUM(BZ3+BY4)</f>
        <v>37</v>
      </c>
      <c r="CA4" s="7"/>
      <c r="CB4" s="37">
        <v>6</v>
      </c>
      <c r="CC4" s="1">
        <f>SUM(CC3+CB4)</f>
        <v>-8</v>
      </c>
      <c r="CD4" s="7"/>
      <c r="CE4" s="37">
        <v>0</v>
      </c>
      <c r="CF4" s="1">
        <f>SUM(CF3+CE4)</f>
        <v>25</v>
      </c>
      <c r="CG4" s="7"/>
      <c r="CH4" s="37">
        <v>8</v>
      </c>
      <c r="CI4" s="1">
        <f>SUM(CI3+CH4)</f>
        <v>44</v>
      </c>
      <c r="CJ4" s="7"/>
      <c r="CK4" s="37">
        <v>4</v>
      </c>
      <c r="CL4" s="1">
        <f>SUM(CL3+CK4)</f>
        <v>22</v>
      </c>
      <c r="CM4" s="7"/>
      <c r="CN4" s="173">
        <v>9</v>
      </c>
      <c r="CO4" s="1">
        <f>SUM(CO3+CN4)</f>
        <v>37</v>
      </c>
      <c r="CP4" s="184"/>
      <c r="CQ4" s="70">
        <v>0</v>
      </c>
      <c r="CR4" s="85" t="str">
        <f>$A$4</f>
        <v>Ferrari</v>
      </c>
      <c r="CS4" s="136">
        <f>SUM($AB33,$AB61,$AB89,$BE61,$BE33,$CH33,$CH61)</f>
        <v>28</v>
      </c>
      <c r="CT4" s="56" t="str">
        <f>$B$4</f>
        <v>Vettel</v>
      </c>
      <c r="CU4" s="136">
        <f t="shared" si="0"/>
        <v>47</v>
      </c>
      <c r="CV4" s="82">
        <f t="shared" si="1"/>
        <v>0</v>
      </c>
      <c r="CX4" s="70" t="str">
        <f>$BK$28</f>
        <v>Nathan Waddell</v>
      </c>
      <c r="CY4" s="70" t="str">
        <f>$BK$29</f>
        <v>The Team Formally Known As Force India</v>
      </c>
      <c r="CZ4" s="70">
        <f>$CA$51</f>
        <v>2677</v>
      </c>
      <c r="DB4" s="16">
        <v>3</v>
      </c>
      <c r="DC4" s="17">
        <v>3</v>
      </c>
      <c r="DD4" s="18">
        <v>8</v>
      </c>
      <c r="DF4" s="16">
        <v>3</v>
      </c>
      <c r="DG4" s="17">
        <v>1</v>
      </c>
      <c r="DH4" s="18">
        <v>15</v>
      </c>
      <c r="DJ4" s="26" t="s">
        <v>86</v>
      </c>
      <c r="DK4" s="22">
        <v>3</v>
      </c>
      <c r="DL4" s="27" t="s">
        <v>84</v>
      </c>
    </row>
    <row r="5" spans="1:116" ht="16.149999999999999" thickBot="1" x14ac:dyDescent="0.55000000000000004">
      <c r="A5" s="69"/>
      <c r="B5" s="99" t="s">
        <v>53</v>
      </c>
      <c r="D5" s="134" t="s">
        <v>11</v>
      </c>
      <c r="E5" s="37">
        <v>70</v>
      </c>
      <c r="F5" s="1">
        <f t="shared" ref="F5:I22" si="2">SUM(F4+E5)</f>
        <v>299</v>
      </c>
      <c r="G5" s="7"/>
      <c r="H5" s="37">
        <v>31</v>
      </c>
      <c r="I5" s="1">
        <f t="shared" si="2"/>
        <v>152</v>
      </c>
      <c r="J5" s="7"/>
      <c r="K5" s="37">
        <v>44</v>
      </c>
      <c r="L5" s="1">
        <f t="shared" ref="L5:L22" si="3">SUM(L4+K5)</f>
        <v>157</v>
      </c>
      <c r="M5" s="7"/>
      <c r="N5" s="37">
        <v>49</v>
      </c>
      <c r="O5" s="1">
        <f t="shared" ref="O5:O22" si="4">SUM(O4+N5)</f>
        <v>194</v>
      </c>
      <c r="P5" s="7"/>
      <c r="Q5" s="37">
        <v>32</v>
      </c>
      <c r="R5" s="1">
        <f t="shared" ref="R5:R22" si="5">SUM(R4+Q5)</f>
        <v>108</v>
      </c>
      <c r="S5" s="7"/>
      <c r="T5" s="37">
        <v>27</v>
      </c>
      <c r="U5" s="1">
        <f t="shared" ref="U5:U22" si="6">SUM(U4+T5)</f>
        <v>101</v>
      </c>
      <c r="V5" s="7"/>
      <c r="W5" s="37">
        <v>23</v>
      </c>
      <c r="X5" s="1">
        <f t="shared" ref="X5:X22" si="7">SUM(X4+W5)</f>
        <v>145</v>
      </c>
      <c r="Y5" s="7"/>
      <c r="Z5" s="37">
        <v>28</v>
      </c>
      <c r="AA5" s="1">
        <f t="shared" ref="AA5:AA22" si="8">SUM(AA4+Z5)</f>
        <v>119</v>
      </c>
      <c r="AB5" s="7"/>
      <c r="AC5" s="37">
        <v>6</v>
      </c>
      <c r="AD5" s="1">
        <f t="shared" ref="AD5:AD22" si="9">SUM(AD4+AC5)</f>
        <v>36</v>
      </c>
      <c r="AE5" s="7"/>
      <c r="AF5" s="37">
        <v>25</v>
      </c>
      <c r="AG5" s="1">
        <f t="shared" ref="AG5:AG22" si="10">SUM(AG4+AF5)</f>
        <v>45</v>
      </c>
      <c r="AH5" s="7"/>
      <c r="AI5" s="37">
        <v>18</v>
      </c>
      <c r="AJ5" s="1">
        <f t="shared" ref="AJ5:AJ22" si="11">SUM(AJ4+AI5)</f>
        <v>12</v>
      </c>
      <c r="AK5" s="7"/>
      <c r="AL5" s="37">
        <v>12</v>
      </c>
      <c r="AM5" s="1">
        <f t="shared" ref="AM5:AM22" si="12">SUM(AM4+AL5)</f>
        <v>38</v>
      </c>
      <c r="AN5" s="7"/>
      <c r="AO5" s="37">
        <v>6</v>
      </c>
      <c r="AP5" s="1">
        <f t="shared" ref="AP5:AP22" si="13">SUM(AP4+AO5)</f>
        <v>40</v>
      </c>
      <c r="AQ5" s="7"/>
      <c r="AR5" s="37">
        <v>7</v>
      </c>
      <c r="AS5" s="1">
        <f t="shared" ref="AS5:AS22" si="14">SUM(AS4+AR5)</f>
        <v>25</v>
      </c>
      <c r="AT5" s="7"/>
      <c r="AU5" s="37">
        <v>-11</v>
      </c>
      <c r="AV5" s="1">
        <f t="shared" ref="AV5:AV22" si="15">SUM(AV4+AU5)</f>
        <v>-10</v>
      </c>
      <c r="AW5" s="7"/>
      <c r="AX5" s="37">
        <v>11</v>
      </c>
      <c r="AY5" s="1">
        <f t="shared" ref="AY5:AY22" si="16">SUM(AY4+AX5)</f>
        <v>60</v>
      </c>
      <c r="AZ5" s="7"/>
      <c r="BA5" s="37">
        <v>-5</v>
      </c>
      <c r="BB5" s="1">
        <f t="shared" ref="BB5:BB22" si="17">SUM(BB4+BA5)</f>
        <v>10</v>
      </c>
      <c r="BC5" s="7"/>
      <c r="BD5" s="37">
        <v>-20</v>
      </c>
      <c r="BE5" s="1">
        <f t="shared" ref="BE5:BE22" si="18">SUM(BE4+BD5)</f>
        <v>31</v>
      </c>
      <c r="BF5" s="7"/>
      <c r="BG5" s="37">
        <v>28</v>
      </c>
      <c r="BH5" s="1">
        <f t="shared" ref="BH5:BH22" si="19">SUM(BH4+BG5)</f>
        <v>88</v>
      </c>
      <c r="BI5" s="7"/>
      <c r="BJ5" s="37">
        <v>21</v>
      </c>
      <c r="BK5" s="1">
        <f t="shared" ref="BK5:BK22" si="20">SUM(BK4+BJ5)</f>
        <v>59</v>
      </c>
      <c r="BL5" s="7"/>
      <c r="BM5" s="37">
        <v>12</v>
      </c>
      <c r="BN5" s="1">
        <f t="shared" ref="BN5:BN22" si="21">SUM(BN4+BM5)</f>
        <v>49</v>
      </c>
      <c r="BO5" s="7"/>
      <c r="BP5" s="37">
        <v>29</v>
      </c>
      <c r="BQ5" s="1">
        <f t="shared" ref="BQ5:BQ22" si="22">SUM(BQ4+BP5)</f>
        <v>91</v>
      </c>
      <c r="BR5" s="7"/>
      <c r="BS5" s="37">
        <v>10</v>
      </c>
      <c r="BT5" s="1">
        <f t="shared" ref="BT5:BT22" si="23">SUM(BT4+BS5)</f>
        <v>64</v>
      </c>
      <c r="BU5" s="7"/>
      <c r="BV5" s="37">
        <v>19</v>
      </c>
      <c r="BW5" s="1">
        <f t="shared" ref="BW5:BW22" si="24">SUM(BW4+BV5)</f>
        <v>37</v>
      </c>
      <c r="BX5" s="7"/>
      <c r="BY5" s="37">
        <v>3</v>
      </c>
      <c r="BZ5" s="1">
        <f t="shared" ref="BZ5:BZ22" si="25">SUM(BZ4+BY5)</f>
        <v>40</v>
      </c>
      <c r="CA5" s="7"/>
      <c r="CB5" s="37">
        <v>-14</v>
      </c>
      <c r="CC5" s="1">
        <f t="shared" ref="CC5:CC22" si="26">SUM(CC4+CB5)</f>
        <v>-22</v>
      </c>
      <c r="CD5" s="7"/>
      <c r="CE5" s="37">
        <v>7</v>
      </c>
      <c r="CF5" s="1">
        <f t="shared" ref="CF5:CF22" si="27">SUM(CF4+CE5)</f>
        <v>32</v>
      </c>
      <c r="CG5" s="7"/>
      <c r="CH5" s="37">
        <v>10</v>
      </c>
      <c r="CI5" s="1">
        <f t="shared" ref="CI5:CI22" si="28">SUM(CI4+CH5)</f>
        <v>54</v>
      </c>
      <c r="CJ5" s="7"/>
      <c r="CK5" s="37">
        <v>6</v>
      </c>
      <c r="CL5" s="1">
        <f t="shared" ref="CL5:CL22" si="29">SUM(CL4+CK5)</f>
        <v>28</v>
      </c>
      <c r="CM5" s="7"/>
      <c r="CN5" s="173">
        <v>9</v>
      </c>
      <c r="CO5" s="1">
        <f t="shared" ref="CO5:CO22" si="30">SUM(CO4+CN5)</f>
        <v>46</v>
      </c>
      <c r="CP5" s="184"/>
      <c r="CQ5" s="70">
        <v>0</v>
      </c>
      <c r="CR5" s="69"/>
      <c r="CS5" s="5"/>
      <c r="CT5" s="76" t="str">
        <f>$B$5</f>
        <v>Leclerc</v>
      </c>
      <c r="CU5" s="5">
        <f t="shared" si="0"/>
        <v>64</v>
      </c>
      <c r="CV5" s="69">
        <f t="shared" si="1"/>
        <v>0</v>
      </c>
      <c r="CX5" s="70" t="str">
        <f>$E$56</f>
        <v>Nick van Lith</v>
      </c>
      <c r="CY5" s="70" t="str">
        <f>$E$57</f>
        <v>TeamDrivingLikeAGrandma</v>
      </c>
      <c r="CZ5" s="70">
        <f>$U$79</f>
        <v>2433</v>
      </c>
      <c r="DB5" s="16">
        <v>4</v>
      </c>
      <c r="DC5" s="17">
        <v>3</v>
      </c>
      <c r="DD5" s="18">
        <v>7</v>
      </c>
      <c r="DF5" s="16">
        <v>4</v>
      </c>
      <c r="DG5" s="17">
        <v>1</v>
      </c>
      <c r="DH5" s="18">
        <v>12</v>
      </c>
      <c r="DJ5" s="26" t="s">
        <v>87</v>
      </c>
      <c r="DK5" s="22">
        <v>2</v>
      </c>
      <c r="DL5" s="27" t="s">
        <v>88</v>
      </c>
    </row>
    <row r="6" spans="1:116" ht="16.149999999999999" thickBot="1" x14ac:dyDescent="0.55000000000000004">
      <c r="A6" s="109" t="s">
        <v>64</v>
      </c>
      <c r="B6" s="86" t="s">
        <v>38</v>
      </c>
      <c r="D6" s="134" t="s">
        <v>12</v>
      </c>
      <c r="E6" s="37">
        <v>70</v>
      </c>
      <c r="F6" s="1">
        <f t="shared" si="2"/>
        <v>369</v>
      </c>
      <c r="G6" s="7"/>
      <c r="H6" s="37">
        <v>63</v>
      </c>
      <c r="I6" s="1">
        <f t="shared" si="2"/>
        <v>215</v>
      </c>
      <c r="J6" s="7"/>
      <c r="K6" s="37">
        <v>47</v>
      </c>
      <c r="L6" s="1">
        <f t="shared" si="3"/>
        <v>204</v>
      </c>
      <c r="M6" s="7"/>
      <c r="N6" s="37">
        <v>42</v>
      </c>
      <c r="O6" s="1">
        <f t="shared" si="4"/>
        <v>236</v>
      </c>
      <c r="P6" s="7"/>
      <c r="Q6" s="37">
        <v>42</v>
      </c>
      <c r="R6" s="1">
        <f t="shared" si="5"/>
        <v>150</v>
      </c>
      <c r="S6" s="7"/>
      <c r="T6" s="37">
        <v>35</v>
      </c>
      <c r="U6" s="1">
        <f t="shared" si="6"/>
        <v>136</v>
      </c>
      <c r="V6" s="7"/>
      <c r="W6" s="37">
        <v>45</v>
      </c>
      <c r="X6" s="1">
        <f t="shared" si="7"/>
        <v>190</v>
      </c>
      <c r="Y6" s="7"/>
      <c r="Z6" s="37">
        <v>48</v>
      </c>
      <c r="AA6" s="1">
        <f t="shared" si="8"/>
        <v>167</v>
      </c>
      <c r="AB6" s="7"/>
      <c r="AC6" s="37">
        <v>3</v>
      </c>
      <c r="AD6" s="1">
        <f t="shared" si="9"/>
        <v>39</v>
      </c>
      <c r="AE6" s="7"/>
      <c r="AF6" s="37">
        <v>17</v>
      </c>
      <c r="AG6" s="1">
        <f t="shared" si="10"/>
        <v>62</v>
      </c>
      <c r="AH6" s="7"/>
      <c r="AI6" s="37">
        <v>18</v>
      </c>
      <c r="AJ6" s="1">
        <f t="shared" si="11"/>
        <v>30</v>
      </c>
      <c r="AK6" s="7"/>
      <c r="AL6" s="37">
        <v>-11</v>
      </c>
      <c r="AM6" s="1">
        <f t="shared" si="12"/>
        <v>27</v>
      </c>
      <c r="AN6" s="7"/>
      <c r="AO6" s="37">
        <v>19</v>
      </c>
      <c r="AP6" s="1">
        <f t="shared" si="13"/>
        <v>59</v>
      </c>
      <c r="AQ6" s="7"/>
      <c r="AR6" s="37">
        <v>12</v>
      </c>
      <c r="AS6" s="1">
        <f t="shared" si="14"/>
        <v>37</v>
      </c>
      <c r="AT6" s="7"/>
      <c r="AU6" s="37">
        <v>12</v>
      </c>
      <c r="AV6" s="1">
        <f t="shared" si="15"/>
        <v>2</v>
      </c>
      <c r="AW6" s="7"/>
      <c r="AX6" s="37">
        <v>11</v>
      </c>
      <c r="AY6" s="1">
        <f t="shared" si="16"/>
        <v>71</v>
      </c>
      <c r="AZ6" s="7"/>
      <c r="BA6" s="37">
        <v>13</v>
      </c>
      <c r="BB6" s="1">
        <f t="shared" si="17"/>
        <v>23</v>
      </c>
      <c r="BC6" s="7"/>
      <c r="BD6" s="37">
        <v>17</v>
      </c>
      <c r="BE6" s="1">
        <f t="shared" si="18"/>
        <v>48</v>
      </c>
      <c r="BF6" s="7"/>
      <c r="BG6" s="37">
        <v>4</v>
      </c>
      <c r="BH6" s="1">
        <f t="shared" si="19"/>
        <v>92</v>
      </c>
      <c r="BI6" s="7"/>
      <c r="BJ6" s="37">
        <v>8</v>
      </c>
      <c r="BK6" s="1">
        <f t="shared" si="20"/>
        <v>67</v>
      </c>
      <c r="BL6" s="7"/>
      <c r="BM6" s="37">
        <v>-14</v>
      </c>
      <c r="BN6" s="1">
        <f t="shared" si="21"/>
        <v>35</v>
      </c>
      <c r="BO6" s="7"/>
      <c r="BP6" s="37">
        <v>9</v>
      </c>
      <c r="BQ6" s="1">
        <f t="shared" si="22"/>
        <v>100</v>
      </c>
      <c r="BR6" s="7"/>
      <c r="BS6" s="37">
        <v>8</v>
      </c>
      <c r="BT6" s="1">
        <f t="shared" si="23"/>
        <v>72</v>
      </c>
      <c r="BU6" s="7"/>
      <c r="BV6" s="37">
        <v>6</v>
      </c>
      <c r="BW6" s="1">
        <f t="shared" si="24"/>
        <v>43</v>
      </c>
      <c r="BX6" s="7"/>
      <c r="BY6" s="37">
        <v>18</v>
      </c>
      <c r="BZ6" s="1">
        <f t="shared" si="25"/>
        <v>58</v>
      </c>
      <c r="CA6" s="7"/>
      <c r="CB6" s="37">
        <v>5</v>
      </c>
      <c r="CC6" s="1">
        <f t="shared" si="26"/>
        <v>-17</v>
      </c>
      <c r="CD6" s="7"/>
      <c r="CE6" s="37">
        <v>18</v>
      </c>
      <c r="CF6" s="1">
        <f t="shared" si="27"/>
        <v>50</v>
      </c>
      <c r="CG6" s="7"/>
      <c r="CH6" s="37">
        <v>7</v>
      </c>
      <c r="CI6" s="1">
        <f t="shared" si="28"/>
        <v>61</v>
      </c>
      <c r="CJ6" s="7"/>
      <c r="CK6" s="37">
        <v>1</v>
      </c>
      <c r="CL6" s="1">
        <f t="shared" si="29"/>
        <v>29</v>
      </c>
      <c r="CM6" s="7"/>
      <c r="CN6" s="173">
        <v>11</v>
      </c>
      <c r="CO6" s="1">
        <f t="shared" si="30"/>
        <v>57</v>
      </c>
      <c r="CP6" s="184"/>
      <c r="CQ6" s="70">
        <v>0</v>
      </c>
      <c r="CR6" s="157" t="str">
        <f>$A$6</f>
        <v>Red Bull</v>
      </c>
      <c r="CS6" s="136">
        <f>SUM($AB35,$AB63,$AB91,$BE63,$BE35,$CH35,$CH63)</f>
        <v>0</v>
      </c>
      <c r="CT6" s="218" t="str">
        <f>$B$6</f>
        <v>Verstappen</v>
      </c>
      <c r="CU6" s="136">
        <f t="shared" si="0"/>
        <v>98</v>
      </c>
      <c r="CV6" s="82">
        <f t="shared" si="1"/>
        <v>0</v>
      </c>
      <c r="CX6" s="70" t="str">
        <f>$AH$56</f>
        <v>Cameron Morris</v>
      </c>
      <c r="CY6" s="70" t="str">
        <f>$AH$57</f>
        <v>Goole No.1</v>
      </c>
      <c r="CZ6" s="70">
        <f>$AX$79</f>
        <v>2594</v>
      </c>
      <c r="DB6" s="16">
        <v>5</v>
      </c>
      <c r="DC6" s="17">
        <v>3</v>
      </c>
      <c r="DD6" s="18">
        <v>6</v>
      </c>
      <c r="DF6" s="16">
        <v>5</v>
      </c>
      <c r="DG6" s="17">
        <v>1</v>
      </c>
      <c r="DH6" s="18">
        <v>10</v>
      </c>
      <c r="DJ6" s="26" t="s">
        <v>89</v>
      </c>
      <c r="DK6" s="22">
        <v>5</v>
      </c>
      <c r="DL6" s="27" t="s">
        <v>84</v>
      </c>
    </row>
    <row r="7" spans="1:116" ht="16.149999999999999" thickBot="1" x14ac:dyDescent="0.55000000000000004">
      <c r="A7" s="69"/>
      <c r="B7" s="100" t="s">
        <v>47</v>
      </c>
      <c r="D7" s="134" t="s">
        <v>13</v>
      </c>
      <c r="E7" s="37">
        <v>80</v>
      </c>
      <c r="F7" s="1">
        <f t="shared" si="2"/>
        <v>449</v>
      </c>
      <c r="G7" s="7"/>
      <c r="H7" s="37">
        <v>44</v>
      </c>
      <c r="I7" s="1">
        <f t="shared" si="2"/>
        <v>259</v>
      </c>
      <c r="J7" s="7"/>
      <c r="K7" s="37">
        <v>26</v>
      </c>
      <c r="L7" s="1">
        <f t="shared" si="3"/>
        <v>230</v>
      </c>
      <c r="M7" s="7"/>
      <c r="N7" s="37">
        <v>34</v>
      </c>
      <c r="O7" s="1">
        <f t="shared" si="4"/>
        <v>270</v>
      </c>
      <c r="P7" s="7"/>
      <c r="Q7" s="37">
        <v>38</v>
      </c>
      <c r="R7" s="1">
        <f t="shared" si="5"/>
        <v>188</v>
      </c>
      <c r="S7" s="7"/>
      <c r="T7" s="37">
        <v>-14</v>
      </c>
      <c r="U7" s="1">
        <f t="shared" si="6"/>
        <v>122</v>
      </c>
      <c r="V7" s="7"/>
      <c r="W7" s="37">
        <v>48</v>
      </c>
      <c r="X7" s="1">
        <f t="shared" si="7"/>
        <v>238</v>
      </c>
      <c r="Y7" s="7"/>
      <c r="Z7" s="37">
        <v>27</v>
      </c>
      <c r="AA7" s="1">
        <f t="shared" si="8"/>
        <v>194</v>
      </c>
      <c r="AB7" s="7"/>
      <c r="AC7" s="37">
        <v>13</v>
      </c>
      <c r="AD7" s="1">
        <f t="shared" si="9"/>
        <v>52</v>
      </c>
      <c r="AE7" s="7"/>
      <c r="AF7" s="37">
        <v>25</v>
      </c>
      <c r="AG7" s="1">
        <f t="shared" si="10"/>
        <v>87</v>
      </c>
      <c r="AH7" s="7"/>
      <c r="AI7" s="37">
        <v>25</v>
      </c>
      <c r="AJ7" s="1">
        <f t="shared" si="11"/>
        <v>55</v>
      </c>
      <c r="AK7" s="7"/>
      <c r="AL7" s="37">
        <v>5</v>
      </c>
      <c r="AM7" s="1">
        <f t="shared" si="12"/>
        <v>32</v>
      </c>
      <c r="AN7" s="7"/>
      <c r="AO7" s="37">
        <v>4</v>
      </c>
      <c r="AP7" s="1">
        <f t="shared" si="13"/>
        <v>63</v>
      </c>
      <c r="AQ7" s="7"/>
      <c r="AR7" s="37">
        <v>0</v>
      </c>
      <c r="AS7" s="1">
        <f t="shared" si="14"/>
        <v>37</v>
      </c>
      <c r="AT7" s="7"/>
      <c r="AU7" s="37">
        <v>9</v>
      </c>
      <c r="AV7" s="1">
        <f t="shared" si="15"/>
        <v>11</v>
      </c>
      <c r="AW7" s="7"/>
      <c r="AX7" s="37">
        <v>26</v>
      </c>
      <c r="AY7" s="1">
        <f t="shared" si="16"/>
        <v>97</v>
      </c>
      <c r="AZ7" s="7"/>
      <c r="BA7" s="37">
        <v>18</v>
      </c>
      <c r="BB7" s="1">
        <f t="shared" si="17"/>
        <v>41</v>
      </c>
      <c r="BC7" s="7"/>
      <c r="BD7" s="37">
        <v>31</v>
      </c>
      <c r="BE7" s="1">
        <f t="shared" si="18"/>
        <v>79</v>
      </c>
      <c r="BF7" s="7"/>
      <c r="BG7" s="37">
        <v>12</v>
      </c>
      <c r="BH7" s="1">
        <f t="shared" si="19"/>
        <v>104</v>
      </c>
      <c r="BI7" s="7"/>
      <c r="BJ7" s="37">
        <v>13</v>
      </c>
      <c r="BK7" s="1">
        <f t="shared" si="20"/>
        <v>80</v>
      </c>
      <c r="BL7" s="7"/>
      <c r="BM7" s="37">
        <v>4</v>
      </c>
      <c r="BN7" s="1">
        <f t="shared" si="21"/>
        <v>39</v>
      </c>
      <c r="BO7" s="7"/>
      <c r="BP7" s="37">
        <v>2</v>
      </c>
      <c r="BQ7" s="1">
        <f t="shared" si="22"/>
        <v>102</v>
      </c>
      <c r="BR7" s="7"/>
      <c r="BS7" s="37">
        <v>5</v>
      </c>
      <c r="BT7" s="1">
        <f t="shared" si="23"/>
        <v>77</v>
      </c>
      <c r="BU7" s="7"/>
      <c r="BV7" s="37">
        <v>2</v>
      </c>
      <c r="BW7" s="1">
        <f t="shared" si="24"/>
        <v>45</v>
      </c>
      <c r="BX7" s="7"/>
      <c r="BY7" s="37">
        <v>9</v>
      </c>
      <c r="BZ7" s="1">
        <f t="shared" si="25"/>
        <v>67</v>
      </c>
      <c r="CA7" s="7"/>
      <c r="CB7" s="37">
        <v>13</v>
      </c>
      <c r="CC7" s="1">
        <f t="shared" si="26"/>
        <v>-4</v>
      </c>
      <c r="CD7" s="7"/>
      <c r="CE7" s="37">
        <v>1</v>
      </c>
      <c r="CF7" s="1">
        <f t="shared" si="27"/>
        <v>51</v>
      </c>
      <c r="CG7" s="7"/>
      <c r="CH7" s="37">
        <v>16</v>
      </c>
      <c r="CI7" s="1">
        <f t="shared" si="28"/>
        <v>77</v>
      </c>
      <c r="CJ7" s="7"/>
      <c r="CK7" s="37">
        <v>6</v>
      </c>
      <c r="CL7" s="1">
        <f t="shared" si="29"/>
        <v>35</v>
      </c>
      <c r="CM7" s="7"/>
      <c r="CN7" s="173">
        <v>15</v>
      </c>
      <c r="CO7" s="1">
        <f t="shared" si="30"/>
        <v>72</v>
      </c>
      <c r="CP7" s="184"/>
      <c r="CQ7" s="70">
        <v>0</v>
      </c>
      <c r="CR7" s="69"/>
      <c r="CS7" s="5"/>
      <c r="CT7" s="219" t="str">
        <f>$B$7</f>
        <v>Albon</v>
      </c>
      <c r="CU7" s="5">
        <f t="shared" si="0"/>
        <v>56</v>
      </c>
      <c r="CV7" s="69">
        <f t="shared" si="1"/>
        <v>42</v>
      </c>
      <c r="CX7" s="70" t="str">
        <f>$BK$56</f>
        <v>Jake Male</v>
      </c>
      <c r="CY7" s="70" t="str">
        <f>$BK$57</f>
        <v>Brawn GP no.1</v>
      </c>
      <c r="CZ7" s="70">
        <f>$CA$79</f>
        <v>1029</v>
      </c>
      <c r="DB7" s="16">
        <v>6</v>
      </c>
      <c r="DC7" s="17">
        <v>3</v>
      </c>
      <c r="DD7" s="18">
        <v>5</v>
      </c>
      <c r="DF7" s="16">
        <v>6</v>
      </c>
      <c r="DG7" s="17">
        <v>1</v>
      </c>
      <c r="DH7" s="18">
        <v>8</v>
      </c>
      <c r="DJ7" s="26" t="s">
        <v>91</v>
      </c>
      <c r="DK7" s="22">
        <v>-2</v>
      </c>
      <c r="DL7" s="27" t="s">
        <v>90</v>
      </c>
    </row>
    <row r="8" spans="1:116" ht="16.149999999999999" thickBot="1" x14ac:dyDescent="0.55000000000000004">
      <c r="A8" s="110" t="s">
        <v>57</v>
      </c>
      <c r="B8" s="87" t="s">
        <v>50</v>
      </c>
      <c r="D8" s="134" t="s">
        <v>14</v>
      </c>
      <c r="E8" s="37">
        <v>65</v>
      </c>
      <c r="F8" s="1">
        <f t="shared" si="2"/>
        <v>514</v>
      </c>
      <c r="G8" s="7"/>
      <c r="H8" s="37">
        <v>45</v>
      </c>
      <c r="I8" s="1">
        <f t="shared" si="2"/>
        <v>304</v>
      </c>
      <c r="J8" s="7"/>
      <c r="K8" s="37">
        <v>30</v>
      </c>
      <c r="L8" s="1">
        <f t="shared" si="3"/>
        <v>260</v>
      </c>
      <c r="M8" s="7"/>
      <c r="N8" s="37">
        <v>57</v>
      </c>
      <c r="O8" s="1">
        <f t="shared" si="4"/>
        <v>327</v>
      </c>
      <c r="P8" s="7"/>
      <c r="Q8" s="37">
        <v>35</v>
      </c>
      <c r="R8" s="1">
        <f t="shared" si="5"/>
        <v>223</v>
      </c>
      <c r="S8" s="7"/>
      <c r="T8" s="37">
        <v>27</v>
      </c>
      <c r="U8" s="1">
        <f t="shared" si="6"/>
        <v>149</v>
      </c>
      <c r="V8" s="7"/>
      <c r="W8" s="37">
        <v>39</v>
      </c>
      <c r="X8" s="1">
        <f t="shared" si="7"/>
        <v>277</v>
      </c>
      <c r="Y8" s="7"/>
      <c r="Z8" s="37">
        <v>24</v>
      </c>
      <c r="AA8" s="1">
        <f t="shared" si="8"/>
        <v>218</v>
      </c>
      <c r="AB8" s="7"/>
      <c r="AC8" s="37">
        <v>-13</v>
      </c>
      <c r="AD8" s="1">
        <f t="shared" si="9"/>
        <v>39</v>
      </c>
      <c r="AE8" s="7"/>
      <c r="AF8" s="37">
        <v>12</v>
      </c>
      <c r="AG8" s="1">
        <f t="shared" si="10"/>
        <v>99</v>
      </c>
      <c r="AH8" s="7"/>
      <c r="AI8" s="37">
        <v>9</v>
      </c>
      <c r="AJ8" s="1">
        <f t="shared" si="11"/>
        <v>64</v>
      </c>
      <c r="AK8" s="7"/>
      <c r="AL8" s="37">
        <v>-7</v>
      </c>
      <c r="AM8" s="1">
        <f t="shared" si="12"/>
        <v>25</v>
      </c>
      <c r="AN8" s="7"/>
      <c r="AO8" s="37">
        <v>29</v>
      </c>
      <c r="AP8" s="1">
        <f t="shared" si="13"/>
        <v>92</v>
      </c>
      <c r="AQ8" s="7"/>
      <c r="AR8" s="37">
        <v>14</v>
      </c>
      <c r="AS8" s="1">
        <f t="shared" si="14"/>
        <v>51</v>
      </c>
      <c r="AT8" s="7"/>
      <c r="AU8" s="37">
        <v>20</v>
      </c>
      <c r="AV8" s="1">
        <f t="shared" si="15"/>
        <v>31</v>
      </c>
      <c r="AW8" s="7"/>
      <c r="AX8" s="37">
        <v>6</v>
      </c>
      <c r="AY8" s="1">
        <f t="shared" si="16"/>
        <v>103</v>
      </c>
      <c r="AZ8" s="7"/>
      <c r="BA8" s="37">
        <v>9</v>
      </c>
      <c r="BB8" s="1">
        <f t="shared" si="17"/>
        <v>50</v>
      </c>
      <c r="BC8" s="7"/>
      <c r="BD8" s="37">
        <v>10</v>
      </c>
      <c r="BE8" s="1">
        <f t="shared" si="18"/>
        <v>89</v>
      </c>
      <c r="BF8" s="7"/>
      <c r="BG8" s="37">
        <v>22</v>
      </c>
      <c r="BH8" s="1">
        <f t="shared" si="19"/>
        <v>126</v>
      </c>
      <c r="BI8" s="7"/>
      <c r="BJ8" s="37">
        <v>10</v>
      </c>
      <c r="BK8" s="1">
        <f t="shared" si="20"/>
        <v>90</v>
      </c>
      <c r="BL8" s="7"/>
      <c r="BM8" s="37">
        <v>17</v>
      </c>
      <c r="BN8" s="1">
        <f t="shared" si="21"/>
        <v>56</v>
      </c>
      <c r="BO8" s="7"/>
      <c r="BP8" s="37">
        <v>6</v>
      </c>
      <c r="BQ8" s="1">
        <f t="shared" si="22"/>
        <v>108</v>
      </c>
      <c r="BR8" s="7"/>
      <c r="BS8" s="37">
        <v>4</v>
      </c>
      <c r="BT8" s="1">
        <f t="shared" si="23"/>
        <v>81</v>
      </c>
      <c r="BU8" s="7"/>
      <c r="BV8" s="37">
        <v>7</v>
      </c>
      <c r="BW8" s="1">
        <f t="shared" si="24"/>
        <v>52</v>
      </c>
      <c r="BX8" s="7"/>
      <c r="BY8" s="37">
        <v>14</v>
      </c>
      <c r="BZ8" s="1">
        <f t="shared" si="25"/>
        <v>81</v>
      </c>
      <c r="CA8" s="7"/>
      <c r="CB8" s="37">
        <v>6</v>
      </c>
      <c r="CC8" s="1">
        <f t="shared" si="26"/>
        <v>2</v>
      </c>
      <c r="CD8" s="7"/>
      <c r="CE8" s="37">
        <v>13</v>
      </c>
      <c r="CF8" s="1">
        <f t="shared" si="27"/>
        <v>64</v>
      </c>
      <c r="CG8" s="7"/>
      <c r="CH8" s="37">
        <v>10</v>
      </c>
      <c r="CI8" s="1">
        <f t="shared" si="28"/>
        <v>87</v>
      </c>
      <c r="CJ8" s="7"/>
      <c r="CK8" s="37">
        <v>4</v>
      </c>
      <c r="CL8" s="1">
        <f t="shared" si="29"/>
        <v>39</v>
      </c>
      <c r="CM8" s="7"/>
      <c r="CN8" s="173">
        <v>11</v>
      </c>
      <c r="CO8" s="1">
        <f t="shared" si="30"/>
        <v>83</v>
      </c>
      <c r="CP8" s="184"/>
      <c r="CQ8" s="70">
        <v>0</v>
      </c>
      <c r="CR8" s="87" t="str">
        <f>$A$8</f>
        <v>McLaren</v>
      </c>
      <c r="CS8" s="136">
        <f>SUM($AB37,$AB65,$AB93,$BE65,$BE37,$CH37,$CH65)</f>
        <v>15</v>
      </c>
      <c r="CT8" s="57" t="str">
        <f>$B$8</f>
        <v>Sainz</v>
      </c>
      <c r="CU8" s="136">
        <f t="shared" si="0"/>
        <v>34</v>
      </c>
      <c r="CV8" s="82">
        <f t="shared" si="1"/>
        <v>19</v>
      </c>
      <c r="CX8" s="69" t="str">
        <f>$E$84</f>
        <v>James Reckitt</v>
      </c>
      <c r="CY8" s="69" t="str">
        <f>$E$85</f>
        <v>Plus 136 Bwoah Racing</v>
      </c>
      <c r="CZ8" s="69">
        <f>$U$107</f>
        <v>3144</v>
      </c>
      <c r="DB8" s="16">
        <v>7</v>
      </c>
      <c r="DC8" s="17">
        <v>3</v>
      </c>
      <c r="DD8" s="18">
        <v>4</v>
      </c>
      <c r="DF8" s="16">
        <v>7</v>
      </c>
      <c r="DG8" s="17">
        <v>1</v>
      </c>
      <c r="DH8" s="18">
        <v>6</v>
      </c>
      <c r="DJ8" s="26" t="s">
        <v>91</v>
      </c>
      <c r="DK8" s="22">
        <v>-1</v>
      </c>
      <c r="DL8" s="27" t="s">
        <v>92</v>
      </c>
    </row>
    <row r="9" spans="1:116" ht="16.149999999999999" thickBot="1" x14ac:dyDescent="0.55000000000000004">
      <c r="A9" s="69"/>
      <c r="B9" s="101" t="s">
        <v>45</v>
      </c>
      <c r="D9" s="134" t="s">
        <v>15</v>
      </c>
      <c r="E9" s="37">
        <v>70</v>
      </c>
      <c r="F9" s="1">
        <f t="shared" si="2"/>
        <v>584</v>
      </c>
      <c r="G9" s="7"/>
      <c r="H9" s="37">
        <v>44</v>
      </c>
      <c r="I9" s="1">
        <f t="shared" si="2"/>
        <v>348</v>
      </c>
      <c r="J9" s="7"/>
      <c r="K9" s="37">
        <v>31</v>
      </c>
      <c r="L9" s="1">
        <f t="shared" si="3"/>
        <v>291</v>
      </c>
      <c r="M9" s="7"/>
      <c r="N9" s="37">
        <v>49</v>
      </c>
      <c r="O9" s="1">
        <f t="shared" si="4"/>
        <v>376</v>
      </c>
      <c r="P9" s="7"/>
      <c r="Q9" s="37">
        <v>27</v>
      </c>
      <c r="R9" s="1">
        <f t="shared" si="5"/>
        <v>250</v>
      </c>
      <c r="S9" s="7"/>
      <c r="T9" s="37">
        <v>32</v>
      </c>
      <c r="U9" s="1">
        <f t="shared" si="6"/>
        <v>181</v>
      </c>
      <c r="V9" s="7"/>
      <c r="W9" s="37">
        <v>28</v>
      </c>
      <c r="X9" s="1">
        <f t="shared" si="7"/>
        <v>305</v>
      </c>
      <c r="Y9" s="7"/>
      <c r="Z9" s="37">
        <v>28</v>
      </c>
      <c r="AA9" s="1">
        <f t="shared" si="8"/>
        <v>246</v>
      </c>
      <c r="AB9" s="7"/>
      <c r="AC9" s="37">
        <v>1</v>
      </c>
      <c r="AD9" s="1">
        <f t="shared" si="9"/>
        <v>40</v>
      </c>
      <c r="AE9" s="7"/>
      <c r="AF9" s="37">
        <v>21</v>
      </c>
      <c r="AG9" s="1">
        <f t="shared" si="10"/>
        <v>120</v>
      </c>
      <c r="AH9" s="7"/>
      <c r="AI9" s="37">
        <v>20</v>
      </c>
      <c r="AJ9" s="1">
        <f t="shared" si="11"/>
        <v>84</v>
      </c>
      <c r="AK9" s="7"/>
      <c r="AL9" s="37">
        <v>6</v>
      </c>
      <c r="AM9" s="1">
        <f t="shared" si="12"/>
        <v>31</v>
      </c>
      <c r="AN9" s="7"/>
      <c r="AO9" s="37">
        <v>18</v>
      </c>
      <c r="AP9" s="1">
        <f t="shared" si="13"/>
        <v>110</v>
      </c>
      <c r="AQ9" s="7"/>
      <c r="AR9" s="37">
        <v>20</v>
      </c>
      <c r="AS9" s="1">
        <f t="shared" si="14"/>
        <v>71</v>
      </c>
      <c r="AT9" s="7"/>
      <c r="AU9" s="37">
        <v>3</v>
      </c>
      <c r="AV9" s="1">
        <f t="shared" si="15"/>
        <v>34</v>
      </c>
      <c r="AW9" s="7"/>
      <c r="AX9" s="37">
        <v>11</v>
      </c>
      <c r="AY9" s="1">
        <f t="shared" si="16"/>
        <v>114</v>
      </c>
      <c r="AZ9" s="7"/>
      <c r="BA9" s="37">
        <v>15</v>
      </c>
      <c r="BB9" s="1">
        <f t="shared" si="17"/>
        <v>65</v>
      </c>
      <c r="BC9" s="7"/>
      <c r="BD9" s="37">
        <v>5</v>
      </c>
      <c r="BE9" s="1">
        <f t="shared" si="18"/>
        <v>94</v>
      </c>
      <c r="BF9" s="7"/>
      <c r="BG9" s="37">
        <v>17</v>
      </c>
      <c r="BH9" s="1">
        <f t="shared" si="19"/>
        <v>143</v>
      </c>
      <c r="BI9" s="7"/>
      <c r="BJ9" s="37">
        <v>12</v>
      </c>
      <c r="BK9" s="1">
        <f t="shared" si="20"/>
        <v>102</v>
      </c>
      <c r="BL9" s="7"/>
      <c r="BM9" s="37">
        <v>10</v>
      </c>
      <c r="BN9" s="1">
        <f t="shared" si="21"/>
        <v>66</v>
      </c>
      <c r="BO9" s="7"/>
      <c r="BP9" s="37">
        <v>14</v>
      </c>
      <c r="BQ9" s="1">
        <f t="shared" si="22"/>
        <v>122</v>
      </c>
      <c r="BR9" s="7"/>
      <c r="BS9" s="37">
        <v>22</v>
      </c>
      <c r="BT9" s="1">
        <f t="shared" si="23"/>
        <v>103</v>
      </c>
      <c r="BU9" s="7"/>
      <c r="BV9" s="37">
        <v>-3</v>
      </c>
      <c r="BW9" s="1">
        <f t="shared" si="24"/>
        <v>49</v>
      </c>
      <c r="BX9" s="7"/>
      <c r="BY9" s="37">
        <v>2</v>
      </c>
      <c r="BZ9" s="1">
        <f t="shared" si="25"/>
        <v>83</v>
      </c>
      <c r="CA9" s="7"/>
      <c r="CB9" s="37">
        <v>-14</v>
      </c>
      <c r="CC9" s="1">
        <f t="shared" si="26"/>
        <v>-12</v>
      </c>
      <c r="CD9" s="7"/>
      <c r="CE9" s="37">
        <v>6</v>
      </c>
      <c r="CF9" s="1">
        <f t="shared" si="27"/>
        <v>70</v>
      </c>
      <c r="CG9" s="7"/>
      <c r="CH9" s="37">
        <v>6</v>
      </c>
      <c r="CI9" s="1">
        <f t="shared" si="28"/>
        <v>93</v>
      </c>
      <c r="CJ9" s="7"/>
      <c r="CK9" s="37">
        <v>5</v>
      </c>
      <c r="CL9" s="1">
        <f t="shared" si="29"/>
        <v>44</v>
      </c>
      <c r="CM9" s="7"/>
      <c r="CN9" s="173">
        <v>6</v>
      </c>
      <c r="CO9" s="1">
        <f t="shared" si="30"/>
        <v>89</v>
      </c>
      <c r="CP9" s="184"/>
      <c r="CQ9" s="70">
        <v>0</v>
      </c>
      <c r="CR9" s="69"/>
      <c r="CS9" s="5"/>
      <c r="CT9" s="77" t="str">
        <f>$B$9</f>
        <v>Norris</v>
      </c>
      <c r="CU9" s="5">
        <f t="shared" si="0"/>
        <v>89</v>
      </c>
      <c r="CV9" s="69">
        <f t="shared" si="1"/>
        <v>3</v>
      </c>
      <c r="DB9" s="16">
        <v>8</v>
      </c>
      <c r="DC9" s="17">
        <v>3</v>
      </c>
      <c r="DD9" s="18">
        <v>3</v>
      </c>
      <c r="DF9" s="16">
        <v>8</v>
      </c>
      <c r="DG9" s="17">
        <v>1</v>
      </c>
      <c r="DH9" s="18">
        <v>4</v>
      </c>
      <c r="DJ9" s="26" t="s">
        <v>93</v>
      </c>
      <c r="DK9" s="22">
        <v>-15</v>
      </c>
      <c r="DL9" s="27" t="s">
        <v>84</v>
      </c>
    </row>
    <row r="10" spans="1:116" ht="16.149999999999999" thickBot="1" x14ac:dyDescent="0.55000000000000004">
      <c r="A10" s="111" t="s">
        <v>66</v>
      </c>
      <c r="B10" s="88" t="s">
        <v>44</v>
      </c>
      <c r="D10" s="134" t="s">
        <v>16</v>
      </c>
      <c r="E10" s="37">
        <v>62</v>
      </c>
      <c r="F10" s="1">
        <f t="shared" si="2"/>
        <v>646</v>
      </c>
      <c r="G10" s="7"/>
      <c r="H10" s="37">
        <v>23</v>
      </c>
      <c r="I10" s="1">
        <f t="shared" si="2"/>
        <v>371</v>
      </c>
      <c r="J10" s="7"/>
      <c r="K10" s="37">
        <v>29</v>
      </c>
      <c r="L10" s="1">
        <f t="shared" si="3"/>
        <v>320</v>
      </c>
      <c r="M10" s="7"/>
      <c r="N10" s="37">
        <v>72</v>
      </c>
      <c r="O10" s="1">
        <f t="shared" si="4"/>
        <v>448</v>
      </c>
      <c r="P10" s="7"/>
      <c r="Q10" s="37">
        <v>27</v>
      </c>
      <c r="R10" s="1">
        <f t="shared" si="5"/>
        <v>277</v>
      </c>
      <c r="S10" s="7"/>
      <c r="T10" s="37">
        <v>35</v>
      </c>
      <c r="U10" s="1">
        <f t="shared" si="6"/>
        <v>216</v>
      </c>
      <c r="V10" s="7"/>
      <c r="W10" s="37">
        <v>53</v>
      </c>
      <c r="X10" s="1">
        <f t="shared" si="7"/>
        <v>358</v>
      </c>
      <c r="Y10" s="7"/>
      <c r="Z10" s="37">
        <v>49</v>
      </c>
      <c r="AA10" s="1">
        <f t="shared" si="8"/>
        <v>295</v>
      </c>
      <c r="AB10" s="7"/>
      <c r="AC10" s="37">
        <v>14</v>
      </c>
      <c r="AD10" s="1">
        <f t="shared" si="9"/>
        <v>54</v>
      </c>
      <c r="AE10" s="7"/>
      <c r="AF10" s="37">
        <v>32</v>
      </c>
      <c r="AG10" s="1">
        <f t="shared" si="10"/>
        <v>152</v>
      </c>
      <c r="AH10" s="7"/>
      <c r="AI10" s="37">
        <v>17</v>
      </c>
      <c r="AJ10" s="1">
        <f t="shared" si="11"/>
        <v>101</v>
      </c>
      <c r="AK10" s="7"/>
      <c r="AL10" s="37">
        <v>20</v>
      </c>
      <c r="AM10" s="1">
        <f t="shared" si="12"/>
        <v>51</v>
      </c>
      <c r="AN10" s="7"/>
      <c r="AO10" s="37">
        <v>10</v>
      </c>
      <c r="AP10" s="1">
        <f t="shared" si="13"/>
        <v>120</v>
      </c>
      <c r="AQ10" s="7"/>
      <c r="AR10" s="37">
        <v>9</v>
      </c>
      <c r="AS10" s="1">
        <f t="shared" si="14"/>
        <v>80</v>
      </c>
      <c r="AT10" s="7"/>
      <c r="AU10" s="37">
        <v>6</v>
      </c>
      <c r="AV10" s="1">
        <f t="shared" si="15"/>
        <v>40</v>
      </c>
      <c r="AW10" s="7"/>
      <c r="AX10" s="37">
        <v>10</v>
      </c>
      <c r="AY10" s="1">
        <f t="shared" si="16"/>
        <v>124</v>
      </c>
      <c r="AZ10" s="7"/>
      <c r="BA10" s="37">
        <v>1</v>
      </c>
      <c r="BB10" s="1">
        <f t="shared" si="17"/>
        <v>66</v>
      </c>
      <c r="BC10" s="7"/>
      <c r="BD10" s="37">
        <v>29</v>
      </c>
      <c r="BE10" s="1">
        <f t="shared" si="18"/>
        <v>123</v>
      </c>
      <c r="BF10" s="7"/>
      <c r="BG10" s="37">
        <v>8</v>
      </c>
      <c r="BH10" s="1">
        <f t="shared" si="19"/>
        <v>151</v>
      </c>
      <c r="BI10" s="7"/>
      <c r="BJ10" s="37">
        <v>11</v>
      </c>
      <c r="BK10" s="1">
        <f t="shared" si="20"/>
        <v>113</v>
      </c>
      <c r="BL10" s="7"/>
      <c r="BM10" s="37">
        <v>2</v>
      </c>
      <c r="BN10" s="1">
        <f t="shared" si="21"/>
        <v>68</v>
      </c>
      <c r="BO10" s="7"/>
      <c r="BP10" s="37">
        <v>6</v>
      </c>
      <c r="BQ10" s="1">
        <f t="shared" si="22"/>
        <v>128</v>
      </c>
      <c r="BR10" s="7"/>
      <c r="BS10" s="37">
        <v>9</v>
      </c>
      <c r="BT10" s="1">
        <f t="shared" si="23"/>
        <v>112</v>
      </c>
      <c r="BU10" s="7"/>
      <c r="BV10" s="37">
        <v>2</v>
      </c>
      <c r="BW10" s="1">
        <f t="shared" si="24"/>
        <v>51</v>
      </c>
      <c r="BX10" s="7"/>
      <c r="BY10" s="37">
        <v>-2</v>
      </c>
      <c r="BZ10" s="1">
        <f t="shared" si="25"/>
        <v>81</v>
      </c>
      <c r="CA10" s="7"/>
      <c r="CB10" s="37">
        <v>1</v>
      </c>
      <c r="CC10" s="1">
        <f t="shared" si="26"/>
        <v>-11</v>
      </c>
      <c r="CD10" s="7"/>
      <c r="CE10" s="37">
        <v>2</v>
      </c>
      <c r="CF10" s="1">
        <f t="shared" si="27"/>
        <v>72</v>
      </c>
      <c r="CG10" s="7"/>
      <c r="CH10" s="37">
        <v>5</v>
      </c>
      <c r="CI10" s="1">
        <f t="shared" si="28"/>
        <v>98</v>
      </c>
      <c r="CJ10" s="7"/>
      <c r="CK10" s="37">
        <v>-1</v>
      </c>
      <c r="CL10" s="1">
        <f t="shared" si="29"/>
        <v>43</v>
      </c>
      <c r="CM10" s="7"/>
      <c r="CN10" s="173">
        <v>11</v>
      </c>
      <c r="CO10" s="1">
        <f t="shared" si="30"/>
        <v>100</v>
      </c>
      <c r="CP10" s="184"/>
      <c r="CQ10" s="70">
        <v>0</v>
      </c>
      <c r="CR10" s="88" t="str">
        <f>$A$10</f>
        <v>Renault</v>
      </c>
      <c r="CS10" s="136">
        <f>SUM($AB39,$AB67,$AB95,$BE67,$BE39,$CH39,$CH67)</f>
        <v>0</v>
      </c>
      <c r="CT10" s="58" t="str">
        <f>$B$10</f>
        <v>Hulkenberg</v>
      </c>
      <c r="CU10" s="136">
        <f t="shared" si="0"/>
        <v>7</v>
      </c>
      <c r="CV10" s="82">
        <f t="shared" si="1"/>
        <v>3</v>
      </c>
      <c r="DB10" s="16">
        <v>9</v>
      </c>
      <c r="DC10" s="17">
        <v>3</v>
      </c>
      <c r="DD10" s="18">
        <v>2</v>
      </c>
      <c r="DF10" s="16">
        <v>9</v>
      </c>
      <c r="DG10" s="17">
        <v>1</v>
      </c>
      <c r="DH10" s="18">
        <v>2</v>
      </c>
      <c r="DJ10" s="26" t="s">
        <v>94</v>
      </c>
      <c r="DK10" s="22">
        <v>-20</v>
      </c>
      <c r="DL10" s="27" t="s">
        <v>84</v>
      </c>
    </row>
    <row r="11" spans="1:116" ht="16.149999999999999" thickBot="1" x14ac:dyDescent="0.55000000000000004">
      <c r="A11" s="69"/>
      <c r="B11" s="102" t="s">
        <v>40</v>
      </c>
      <c r="D11" s="134" t="s">
        <v>17</v>
      </c>
      <c r="E11" s="37">
        <v>70</v>
      </c>
      <c r="F11" s="1">
        <f t="shared" si="2"/>
        <v>716</v>
      </c>
      <c r="G11" s="7"/>
      <c r="H11" s="37">
        <v>63</v>
      </c>
      <c r="I11" s="1">
        <f t="shared" si="2"/>
        <v>434</v>
      </c>
      <c r="J11" s="7"/>
      <c r="K11" s="37">
        <v>47</v>
      </c>
      <c r="L11" s="1">
        <f t="shared" si="3"/>
        <v>367</v>
      </c>
      <c r="M11" s="7"/>
      <c r="N11" s="37">
        <v>26</v>
      </c>
      <c r="O11" s="1">
        <f t="shared" si="4"/>
        <v>474</v>
      </c>
      <c r="P11" s="7"/>
      <c r="Q11" s="37">
        <v>4</v>
      </c>
      <c r="R11" s="1">
        <f t="shared" si="5"/>
        <v>281</v>
      </c>
      <c r="S11" s="7"/>
      <c r="T11" s="37">
        <v>32</v>
      </c>
      <c r="U11" s="1">
        <f t="shared" si="6"/>
        <v>248</v>
      </c>
      <c r="V11" s="7"/>
      <c r="W11" s="37">
        <v>58</v>
      </c>
      <c r="X11" s="1">
        <f t="shared" si="7"/>
        <v>416</v>
      </c>
      <c r="Y11" s="7"/>
      <c r="Z11" s="37">
        <v>31</v>
      </c>
      <c r="AA11" s="1">
        <f t="shared" si="8"/>
        <v>326</v>
      </c>
      <c r="AB11" s="7"/>
      <c r="AC11" s="37">
        <v>2</v>
      </c>
      <c r="AD11" s="1">
        <f t="shared" si="9"/>
        <v>56</v>
      </c>
      <c r="AE11" s="7"/>
      <c r="AF11" s="37">
        <v>22</v>
      </c>
      <c r="AG11" s="1">
        <f t="shared" si="10"/>
        <v>174</v>
      </c>
      <c r="AH11" s="7"/>
      <c r="AI11" s="37">
        <v>24</v>
      </c>
      <c r="AJ11" s="1">
        <f t="shared" si="11"/>
        <v>125</v>
      </c>
      <c r="AK11" s="7"/>
      <c r="AL11" s="37">
        <v>3</v>
      </c>
      <c r="AM11" s="1">
        <f t="shared" si="12"/>
        <v>54</v>
      </c>
      <c r="AN11" s="7"/>
      <c r="AO11" s="37">
        <v>20</v>
      </c>
      <c r="AP11" s="1">
        <f t="shared" si="13"/>
        <v>140</v>
      </c>
      <c r="AQ11" s="7"/>
      <c r="AR11" s="37">
        <v>6</v>
      </c>
      <c r="AS11" s="1">
        <f t="shared" si="14"/>
        <v>86</v>
      </c>
      <c r="AT11" s="7"/>
      <c r="AU11" s="37">
        <v>19</v>
      </c>
      <c r="AV11" s="1">
        <f t="shared" si="15"/>
        <v>59</v>
      </c>
      <c r="AW11" s="7"/>
      <c r="AX11" s="37">
        <v>14</v>
      </c>
      <c r="AY11" s="1">
        <f t="shared" si="16"/>
        <v>138</v>
      </c>
      <c r="AZ11" s="7"/>
      <c r="BA11" s="37">
        <v>17</v>
      </c>
      <c r="BB11" s="1">
        <f t="shared" si="17"/>
        <v>83</v>
      </c>
      <c r="BC11" s="7"/>
      <c r="BD11" s="37">
        <v>27</v>
      </c>
      <c r="BE11" s="1">
        <f t="shared" si="18"/>
        <v>150</v>
      </c>
      <c r="BF11" s="7"/>
      <c r="BG11" s="37">
        <v>13</v>
      </c>
      <c r="BH11" s="1">
        <f t="shared" si="19"/>
        <v>164</v>
      </c>
      <c r="BI11" s="7"/>
      <c r="BJ11" s="37">
        <v>3</v>
      </c>
      <c r="BK11" s="1">
        <f t="shared" si="20"/>
        <v>116</v>
      </c>
      <c r="BL11" s="7"/>
      <c r="BM11" s="37">
        <v>15</v>
      </c>
      <c r="BN11" s="1">
        <f t="shared" si="21"/>
        <v>83</v>
      </c>
      <c r="BO11" s="7"/>
      <c r="BP11" s="37">
        <v>17</v>
      </c>
      <c r="BQ11" s="1">
        <f t="shared" si="22"/>
        <v>145</v>
      </c>
      <c r="BR11" s="7"/>
      <c r="BS11" s="37">
        <v>18</v>
      </c>
      <c r="BT11" s="1">
        <f t="shared" si="23"/>
        <v>130</v>
      </c>
      <c r="BU11" s="7"/>
      <c r="BV11" s="37">
        <v>-11</v>
      </c>
      <c r="BW11" s="1">
        <f t="shared" si="24"/>
        <v>40</v>
      </c>
      <c r="BX11" s="7"/>
      <c r="BY11" s="37">
        <v>3</v>
      </c>
      <c r="BZ11" s="1">
        <f t="shared" si="25"/>
        <v>84</v>
      </c>
      <c r="CA11" s="7"/>
      <c r="CB11" s="37">
        <v>-11</v>
      </c>
      <c r="CC11" s="1">
        <f t="shared" si="26"/>
        <v>-22</v>
      </c>
      <c r="CD11" s="7"/>
      <c r="CE11" s="37">
        <v>-14</v>
      </c>
      <c r="CF11" s="1">
        <f t="shared" si="27"/>
        <v>58</v>
      </c>
      <c r="CG11" s="7"/>
      <c r="CH11" s="37">
        <v>24</v>
      </c>
      <c r="CI11" s="1">
        <f t="shared" si="28"/>
        <v>122</v>
      </c>
      <c r="CJ11" s="7"/>
      <c r="CK11" s="37">
        <v>12</v>
      </c>
      <c r="CL11" s="1">
        <f t="shared" si="29"/>
        <v>55</v>
      </c>
      <c r="CM11" s="7"/>
      <c r="CN11" s="173">
        <v>17</v>
      </c>
      <c r="CO11" s="1">
        <f t="shared" si="30"/>
        <v>117</v>
      </c>
      <c r="CP11" s="184"/>
      <c r="CQ11" s="70">
        <v>0</v>
      </c>
      <c r="CR11" s="69"/>
      <c r="CS11" s="5"/>
      <c r="CT11" s="78" t="str">
        <f>$B$11</f>
        <v>Ricciardo</v>
      </c>
      <c r="CU11" s="5">
        <f t="shared" si="0"/>
        <v>12</v>
      </c>
      <c r="CV11" s="69">
        <f t="shared" si="1"/>
        <v>5</v>
      </c>
      <c r="DB11" s="16">
        <v>10</v>
      </c>
      <c r="DC11" s="17">
        <v>3</v>
      </c>
      <c r="DD11" s="18">
        <v>1</v>
      </c>
      <c r="DF11" s="16">
        <v>10</v>
      </c>
      <c r="DG11" s="17">
        <v>1</v>
      </c>
      <c r="DH11" s="18">
        <v>1</v>
      </c>
      <c r="DJ11" s="26" t="s">
        <v>95</v>
      </c>
      <c r="DK11" s="22">
        <v>5</v>
      </c>
      <c r="DL11" s="27" t="s">
        <v>96</v>
      </c>
    </row>
    <row r="12" spans="1:116" ht="16.149999999999999" thickBot="1" x14ac:dyDescent="0.55000000000000004">
      <c r="A12" s="112" t="s">
        <v>67</v>
      </c>
      <c r="B12" s="89" t="s">
        <v>55</v>
      </c>
      <c r="D12" s="134" t="s">
        <v>18</v>
      </c>
      <c r="E12" s="37">
        <v>17</v>
      </c>
      <c r="F12" s="1">
        <f t="shared" si="2"/>
        <v>733</v>
      </c>
      <c r="G12" s="7"/>
      <c r="H12" s="37">
        <v>11</v>
      </c>
      <c r="I12" s="1">
        <f t="shared" si="2"/>
        <v>445</v>
      </c>
      <c r="J12" s="7"/>
      <c r="K12" s="37">
        <v>-4</v>
      </c>
      <c r="L12" s="1">
        <f t="shared" si="3"/>
        <v>363</v>
      </c>
      <c r="M12" s="7"/>
      <c r="N12" s="37">
        <v>33</v>
      </c>
      <c r="O12" s="1">
        <f t="shared" si="4"/>
        <v>507</v>
      </c>
      <c r="P12" s="7"/>
      <c r="Q12" s="37">
        <v>27</v>
      </c>
      <c r="R12" s="1">
        <f t="shared" si="5"/>
        <v>308</v>
      </c>
      <c r="S12" s="7"/>
      <c r="T12" s="37">
        <v>-4</v>
      </c>
      <c r="U12" s="1">
        <f t="shared" si="6"/>
        <v>244</v>
      </c>
      <c r="V12" s="7"/>
      <c r="W12" s="37">
        <v>41</v>
      </c>
      <c r="X12" s="1">
        <f t="shared" si="7"/>
        <v>457</v>
      </c>
      <c r="Y12" s="7"/>
      <c r="Z12" s="37">
        <v>50</v>
      </c>
      <c r="AA12" s="1">
        <f t="shared" si="8"/>
        <v>376</v>
      </c>
      <c r="AB12" s="7"/>
      <c r="AC12" s="37">
        <v>20</v>
      </c>
      <c r="AD12" s="1">
        <f t="shared" si="9"/>
        <v>76</v>
      </c>
      <c r="AE12" s="7"/>
      <c r="AF12" s="37">
        <v>23</v>
      </c>
      <c r="AG12" s="1">
        <f t="shared" si="10"/>
        <v>197</v>
      </c>
      <c r="AH12" s="7"/>
      <c r="AI12" s="37">
        <v>27</v>
      </c>
      <c r="AJ12" s="1">
        <f t="shared" si="11"/>
        <v>152</v>
      </c>
      <c r="AK12" s="7"/>
      <c r="AL12" s="37">
        <v>-14</v>
      </c>
      <c r="AM12" s="1">
        <f t="shared" si="12"/>
        <v>40</v>
      </c>
      <c r="AN12" s="7"/>
      <c r="AO12" s="37">
        <v>7</v>
      </c>
      <c r="AP12" s="1">
        <f t="shared" si="13"/>
        <v>147</v>
      </c>
      <c r="AQ12" s="7"/>
      <c r="AR12" s="37">
        <v>-8</v>
      </c>
      <c r="AS12" s="1">
        <f t="shared" si="14"/>
        <v>78</v>
      </c>
      <c r="AT12" s="7"/>
      <c r="AU12" s="37">
        <v>-13</v>
      </c>
      <c r="AV12" s="1">
        <f t="shared" si="15"/>
        <v>46</v>
      </c>
      <c r="AW12" s="7"/>
      <c r="AX12" s="37">
        <v>48</v>
      </c>
      <c r="AY12" s="1">
        <f t="shared" si="16"/>
        <v>186</v>
      </c>
      <c r="AZ12" s="7"/>
      <c r="BA12" s="37">
        <v>33</v>
      </c>
      <c r="BB12" s="1">
        <f t="shared" si="17"/>
        <v>116</v>
      </c>
      <c r="BC12" s="7"/>
      <c r="BD12" s="37">
        <v>1</v>
      </c>
      <c r="BE12" s="1">
        <f t="shared" si="18"/>
        <v>151</v>
      </c>
      <c r="BF12" s="7"/>
      <c r="BG12" s="37">
        <v>31</v>
      </c>
      <c r="BH12" s="1">
        <f t="shared" si="19"/>
        <v>195</v>
      </c>
      <c r="BI12" s="7"/>
      <c r="BJ12" s="37">
        <v>-7</v>
      </c>
      <c r="BK12" s="1">
        <f t="shared" si="20"/>
        <v>109</v>
      </c>
      <c r="BL12" s="7"/>
      <c r="BM12" s="37">
        <v>28</v>
      </c>
      <c r="BN12" s="1">
        <f t="shared" si="21"/>
        <v>111</v>
      </c>
      <c r="BO12" s="7"/>
      <c r="BP12" s="37">
        <v>1</v>
      </c>
      <c r="BQ12" s="1">
        <f t="shared" si="22"/>
        <v>146</v>
      </c>
      <c r="BR12" s="7"/>
      <c r="BS12" s="37">
        <v>5</v>
      </c>
      <c r="BT12" s="1">
        <f t="shared" si="23"/>
        <v>135</v>
      </c>
      <c r="BU12" s="7"/>
      <c r="BV12" s="37">
        <v>1</v>
      </c>
      <c r="BW12" s="1">
        <f t="shared" si="24"/>
        <v>41</v>
      </c>
      <c r="BX12" s="7"/>
      <c r="BY12" s="37">
        <v>28</v>
      </c>
      <c r="BZ12" s="1">
        <f t="shared" si="25"/>
        <v>112</v>
      </c>
      <c r="CA12" s="7"/>
      <c r="CB12" s="37">
        <v>18</v>
      </c>
      <c r="CC12" s="1">
        <f t="shared" si="26"/>
        <v>-4</v>
      </c>
      <c r="CD12" s="7"/>
      <c r="CE12" s="37">
        <v>15</v>
      </c>
      <c r="CF12" s="1">
        <f t="shared" si="27"/>
        <v>73</v>
      </c>
      <c r="CG12" s="7"/>
      <c r="CH12" s="37">
        <v>25</v>
      </c>
      <c r="CI12" s="1">
        <f t="shared" si="28"/>
        <v>147</v>
      </c>
      <c r="CJ12" s="7"/>
      <c r="CK12" s="37">
        <v>16</v>
      </c>
      <c r="CL12" s="1">
        <f t="shared" si="29"/>
        <v>71</v>
      </c>
      <c r="CM12" s="7"/>
      <c r="CN12" s="173">
        <v>14</v>
      </c>
      <c r="CO12" s="1">
        <f t="shared" si="30"/>
        <v>131</v>
      </c>
      <c r="CP12" s="184"/>
      <c r="CQ12" s="70">
        <v>0</v>
      </c>
      <c r="CR12" s="89" t="str">
        <f>$A$12</f>
        <v>Toro Rosso</v>
      </c>
      <c r="CS12" s="136">
        <f>SUM($AB41,$AB69,$AB97,$BE69,$BE41,$CH41,$CH69)</f>
        <v>0</v>
      </c>
      <c r="CT12" s="59" t="str">
        <f>$B$12</f>
        <v>Kvyat</v>
      </c>
      <c r="CU12" s="136">
        <f t="shared" si="0"/>
        <v>13</v>
      </c>
      <c r="CV12" s="82">
        <f t="shared" si="1"/>
        <v>0</v>
      </c>
      <c r="DB12" s="19">
        <v>11</v>
      </c>
      <c r="DC12" s="17">
        <v>2</v>
      </c>
      <c r="DD12" s="18"/>
      <c r="DF12" s="19">
        <v>11</v>
      </c>
      <c r="DG12" s="17">
        <v>1</v>
      </c>
      <c r="DH12" s="18"/>
      <c r="DJ12" s="26" t="s">
        <v>97</v>
      </c>
      <c r="DK12" s="22">
        <v>10</v>
      </c>
      <c r="DL12" s="27" t="s">
        <v>96</v>
      </c>
    </row>
    <row r="13" spans="1:116" ht="16.149999999999999" thickBot="1" x14ac:dyDescent="0.55000000000000004">
      <c r="A13" s="69"/>
      <c r="B13" s="103" t="s">
        <v>52</v>
      </c>
      <c r="D13" s="134" t="s">
        <v>19</v>
      </c>
      <c r="E13" s="37">
        <v>53</v>
      </c>
      <c r="F13" s="1">
        <f t="shared" si="2"/>
        <v>786</v>
      </c>
      <c r="G13" s="7"/>
      <c r="H13" s="37">
        <v>44</v>
      </c>
      <c r="I13" s="1">
        <f t="shared" si="2"/>
        <v>489</v>
      </c>
      <c r="J13" s="7"/>
      <c r="K13" s="37">
        <v>9</v>
      </c>
      <c r="L13" s="1">
        <f t="shared" si="3"/>
        <v>372</v>
      </c>
      <c r="M13" s="7"/>
      <c r="N13" s="37">
        <v>52</v>
      </c>
      <c r="O13" s="1">
        <f t="shared" si="4"/>
        <v>559</v>
      </c>
      <c r="P13" s="7"/>
      <c r="Q13" s="37">
        <v>32</v>
      </c>
      <c r="R13" s="1">
        <f t="shared" si="5"/>
        <v>340</v>
      </c>
      <c r="S13" s="7"/>
      <c r="T13" s="37">
        <v>25</v>
      </c>
      <c r="U13" s="1">
        <f t="shared" si="6"/>
        <v>269</v>
      </c>
      <c r="V13" s="7"/>
      <c r="W13" s="37">
        <v>47</v>
      </c>
      <c r="X13" s="1">
        <f t="shared" si="7"/>
        <v>504</v>
      </c>
      <c r="Y13" s="7"/>
      <c r="Z13" s="37">
        <v>45</v>
      </c>
      <c r="AA13" s="1">
        <f t="shared" si="8"/>
        <v>421</v>
      </c>
      <c r="AB13" s="7"/>
      <c r="AC13" s="37">
        <v>13</v>
      </c>
      <c r="AD13" s="1">
        <f t="shared" si="9"/>
        <v>89</v>
      </c>
      <c r="AE13" s="7"/>
      <c r="AF13" s="37">
        <v>29</v>
      </c>
      <c r="AG13" s="1">
        <f t="shared" si="10"/>
        <v>226</v>
      </c>
      <c r="AH13" s="7"/>
      <c r="AI13" s="37">
        <v>36</v>
      </c>
      <c r="AJ13" s="1">
        <f t="shared" si="11"/>
        <v>188</v>
      </c>
      <c r="AK13" s="7"/>
      <c r="AL13" s="37">
        <v>8</v>
      </c>
      <c r="AM13" s="1">
        <f t="shared" si="12"/>
        <v>48</v>
      </c>
      <c r="AN13" s="7"/>
      <c r="AO13" s="37">
        <v>14</v>
      </c>
      <c r="AP13" s="1">
        <f t="shared" si="13"/>
        <v>161</v>
      </c>
      <c r="AQ13" s="7"/>
      <c r="AR13" s="37">
        <v>7</v>
      </c>
      <c r="AS13" s="1">
        <f t="shared" si="14"/>
        <v>85</v>
      </c>
      <c r="AT13" s="7"/>
      <c r="AU13" s="37">
        <v>12</v>
      </c>
      <c r="AV13" s="1">
        <f t="shared" si="15"/>
        <v>58</v>
      </c>
      <c r="AW13" s="7"/>
      <c r="AX13" s="37">
        <v>9</v>
      </c>
      <c r="AY13" s="1">
        <f t="shared" si="16"/>
        <v>195</v>
      </c>
      <c r="AZ13" s="7"/>
      <c r="BA13" s="37">
        <v>1</v>
      </c>
      <c r="BB13" s="1">
        <f t="shared" si="17"/>
        <v>117</v>
      </c>
      <c r="BC13" s="7"/>
      <c r="BD13" s="37">
        <v>17</v>
      </c>
      <c r="BE13" s="1">
        <f t="shared" si="18"/>
        <v>168</v>
      </c>
      <c r="BF13" s="7"/>
      <c r="BG13" s="37">
        <v>16</v>
      </c>
      <c r="BH13" s="1">
        <f t="shared" si="19"/>
        <v>211</v>
      </c>
      <c r="BI13" s="7"/>
      <c r="BJ13" s="37">
        <v>17</v>
      </c>
      <c r="BK13" s="1">
        <f t="shared" si="20"/>
        <v>126</v>
      </c>
      <c r="BL13" s="7"/>
      <c r="BM13" s="37">
        <v>4</v>
      </c>
      <c r="BN13" s="1">
        <f t="shared" si="21"/>
        <v>115</v>
      </c>
      <c r="BO13" s="7"/>
      <c r="BP13" s="37">
        <v>19</v>
      </c>
      <c r="BQ13" s="1">
        <f t="shared" si="22"/>
        <v>165</v>
      </c>
      <c r="BR13" s="7"/>
      <c r="BS13" s="37">
        <v>22</v>
      </c>
      <c r="BT13" s="1">
        <f t="shared" si="23"/>
        <v>157</v>
      </c>
      <c r="BU13" s="7"/>
      <c r="BV13" s="37">
        <v>2</v>
      </c>
      <c r="BW13" s="1">
        <f t="shared" si="24"/>
        <v>43</v>
      </c>
      <c r="BX13" s="7"/>
      <c r="BY13" s="37">
        <v>10</v>
      </c>
      <c r="BZ13" s="1">
        <f t="shared" si="25"/>
        <v>122</v>
      </c>
      <c r="CA13" s="7"/>
      <c r="CB13" s="37">
        <v>-8</v>
      </c>
      <c r="CC13" s="1">
        <f t="shared" si="26"/>
        <v>-12</v>
      </c>
      <c r="CD13" s="7"/>
      <c r="CE13" s="37">
        <v>8</v>
      </c>
      <c r="CF13" s="1">
        <f t="shared" si="27"/>
        <v>81</v>
      </c>
      <c r="CG13" s="7"/>
      <c r="CH13" s="37">
        <v>3</v>
      </c>
      <c r="CI13" s="1">
        <f t="shared" si="28"/>
        <v>150</v>
      </c>
      <c r="CJ13" s="7"/>
      <c r="CK13" s="37">
        <v>2</v>
      </c>
      <c r="CL13" s="1">
        <f t="shared" si="29"/>
        <v>73</v>
      </c>
      <c r="CM13" s="7"/>
      <c r="CN13" s="173">
        <v>6</v>
      </c>
      <c r="CO13" s="1">
        <f t="shared" si="30"/>
        <v>137</v>
      </c>
      <c r="CP13" s="184"/>
      <c r="CQ13" s="70">
        <v>0</v>
      </c>
      <c r="CR13" s="69"/>
      <c r="CS13" s="5"/>
      <c r="CT13" s="79" t="str">
        <f>$B$13</f>
        <v>Gasly</v>
      </c>
      <c r="CU13" s="5">
        <f t="shared" si="0"/>
        <v>0</v>
      </c>
      <c r="CV13" s="69">
        <f t="shared" si="1"/>
        <v>0</v>
      </c>
      <c r="DB13" s="19">
        <v>12</v>
      </c>
      <c r="DC13" s="17">
        <v>2</v>
      </c>
      <c r="DD13" s="18"/>
      <c r="DF13" s="19">
        <v>12</v>
      </c>
      <c r="DG13" s="17">
        <v>1</v>
      </c>
      <c r="DH13" s="18"/>
      <c r="DJ13" s="26" t="s">
        <v>98</v>
      </c>
      <c r="DK13" s="22">
        <v>5</v>
      </c>
      <c r="DL13" s="27" t="s">
        <v>99</v>
      </c>
    </row>
    <row r="14" spans="1:116" ht="16.149999999999999" thickBot="1" x14ac:dyDescent="0.55000000000000004">
      <c r="A14" s="113" t="s">
        <v>65</v>
      </c>
      <c r="B14" s="90" t="s">
        <v>41</v>
      </c>
      <c r="D14" s="134" t="s">
        <v>20</v>
      </c>
      <c r="E14" s="37">
        <v>60</v>
      </c>
      <c r="F14" s="1">
        <f t="shared" si="2"/>
        <v>846</v>
      </c>
      <c r="G14" s="7"/>
      <c r="H14" s="37">
        <v>37</v>
      </c>
      <c r="I14" s="1">
        <f t="shared" si="2"/>
        <v>526</v>
      </c>
      <c r="J14" s="7"/>
      <c r="K14" s="37">
        <v>28</v>
      </c>
      <c r="L14" s="1">
        <f t="shared" si="3"/>
        <v>400</v>
      </c>
      <c r="M14" s="7"/>
      <c r="N14" s="37">
        <v>60</v>
      </c>
      <c r="O14" s="1">
        <f t="shared" si="4"/>
        <v>619</v>
      </c>
      <c r="P14" s="7"/>
      <c r="Q14" s="37">
        <v>26</v>
      </c>
      <c r="R14" s="1">
        <f t="shared" si="5"/>
        <v>366</v>
      </c>
      <c r="S14" s="7"/>
      <c r="T14" s="37">
        <v>44</v>
      </c>
      <c r="U14" s="1">
        <f t="shared" si="6"/>
        <v>313</v>
      </c>
      <c r="V14" s="7"/>
      <c r="W14" s="37">
        <v>32</v>
      </c>
      <c r="X14" s="1">
        <f t="shared" si="7"/>
        <v>536</v>
      </c>
      <c r="Y14" s="7"/>
      <c r="Z14" s="37">
        <v>-4</v>
      </c>
      <c r="AA14" s="1">
        <f t="shared" si="8"/>
        <v>417</v>
      </c>
      <c r="AB14" s="7"/>
      <c r="AC14" s="37">
        <v>26</v>
      </c>
      <c r="AD14" s="1">
        <f t="shared" si="9"/>
        <v>115</v>
      </c>
      <c r="AE14" s="7"/>
      <c r="AF14" s="37">
        <v>4</v>
      </c>
      <c r="AG14" s="1">
        <f t="shared" si="10"/>
        <v>230</v>
      </c>
      <c r="AH14" s="7"/>
      <c r="AI14" s="37">
        <v>-14</v>
      </c>
      <c r="AJ14" s="1">
        <f t="shared" si="11"/>
        <v>174</v>
      </c>
      <c r="AK14" s="7"/>
      <c r="AL14" s="37">
        <v>8</v>
      </c>
      <c r="AM14" s="1">
        <f t="shared" si="12"/>
        <v>56</v>
      </c>
      <c r="AN14" s="7"/>
      <c r="AO14" s="37">
        <v>21</v>
      </c>
      <c r="AP14" s="1">
        <f t="shared" si="13"/>
        <v>182</v>
      </c>
      <c r="AQ14" s="7"/>
      <c r="AR14" s="37">
        <v>23</v>
      </c>
      <c r="AS14" s="1">
        <f t="shared" si="14"/>
        <v>108</v>
      </c>
      <c r="AT14" s="7"/>
      <c r="AU14" s="37">
        <v>3</v>
      </c>
      <c r="AV14" s="1">
        <f t="shared" si="15"/>
        <v>61</v>
      </c>
      <c r="AW14" s="7"/>
      <c r="AX14" s="37">
        <v>30</v>
      </c>
      <c r="AY14" s="1">
        <f t="shared" si="16"/>
        <v>225</v>
      </c>
      <c r="AZ14" s="7"/>
      <c r="BA14" s="37">
        <v>21</v>
      </c>
      <c r="BB14" s="1">
        <f t="shared" si="17"/>
        <v>138</v>
      </c>
      <c r="BC14" s="7"/>
      <c r="BD14" s="37">
        <v>14</v>
      </c>
      <c r="BE14" s="1">
        <f t="shared" si="18"/>
        <v>182</v>
      </c>
      <c r="BF14" s="7"/>
      <c r="BG14" s="37">
        <v>30</v>
      </c>
      <c r="BH14" s="1">
        <f t="shared" si="19"/>
        <v>241</v>
      </c>
      <c r="BI14" s="7"/>
      <c r="BJ14" s="37">
        <v>21</v>
      </c>
      <c r="BK14" s="1">
        <f t="shared" si="20"/>
        <v>147</v>
      </c>
      <c r="BL14" s="7"/>
      <c r="BM14" s="37">
        <v>14</v>
      </c>
      <c r="BN14" s="1">
        <f t="shared" si="21"/>
        <v>129</v>
      </c>
      <c r="BO14" s="7"/>
      <c r="BP14" s="37">
        <v>0</v>
      </c>
      <c r="BQ14" s="1">
        <f t="shared" si="22"/>
        <v>165</v>
      </c>
      <c r="BR14" s="7"/>
      <c r="BS14" s="37">
        <v>2</v>
      </c>
      <c r="BT14" s="1">
        <f t="shared" si="23"/>
        <v>159</v>
      </c>
      <c r="BU14" s="7"/>
      <c r="BV14" s="37">
        <v>3</v>
      </c>
      <c r="BW14" s="1">
        <f t="shared" si="24"/>
        <v>46</v>
      </c>
      <c r="BX14" s="7"/>
      <c r="BY14" s="37">
        <v>-8</v>
      </c>
      <c r="BZ14" s="1">
        <f t="shared" si="25"/>
        <v>114</v>
      </c>
      <c r="CA14" s="7"/>
      <c r="CB14" s="37">
        <v>-5</v>
      </c>
      <c r="CC14" s="1">
        <f t="shared" si="26"/>
        <v>-17</v>
      </c>
      <c r="CD14" s="7"/>
      <c r="CE14" s="37">
        <v>2</v>
      </c>
      <c r="CF14" s="1">
        <f t="shared" si="27"/>
        <v>83</v>
      </c>
      <c r="CG14" s="7"/>
      <c r="CH14" s="37">
        <v>8</v>
      </c>
      <c r="CI14" s="1">
        <f t="shared" si="28"/>
        <v>158</v>
      </c>
      <c r="CJ14" s="7"/>
      <c r="CK14" s="37">
        <v>2</v>
      </c>
      <c r="CL14" s="1">
        <f t="shared" si="29"/>
        <v>75</v>
      </c>
      <c r="CM14" s="7"/>
      <c r="CN14" s="173">
        <v>6</v>
      </c>
      <c r="CO14" s="1">
        <f t="shared" si="30"/>
        <v>143</v>
      </c>
      <c r="CP14" s="184"/>
      <c r="CQ14" s="70">
        <v>0</v>
      </c>
      <c r="CR14" s="90" t="str">
        <f>$A$14</f>
        <v>Racing Point</v>
      </c>
      <c r="CS14" s="136">
        <f>SUM($AB43,$AB71,$AB99,$BE71,$BE43,$CH43,$CH71)</f>
        <v>2</v>
      </c>
      <c r="CT14" s="60" t="str">
        <f>$B$14</f>
        <v>Perez</v>
      </c>
      <c r="CU14" s="136">
        <f t="shared" si="0"/>
        <v>20</v>
      </c>
      <c r="CV14" s="82">
        <f t="shared" si="1"/>
        <v>0</v>
      </c>
      <c r="DB14" s="19">
        <v>13</v>
      </c>
      <c r="DC14" s="17">
        <v>2</v>
      </c>
      <c r="DD14" s="18"/>
      <c r="DF14" s="19">
        <v>13</v>
      </c>
      <c r="DG14" s="17">
        <v>1</v>
      </c>
      <c r="DH14" s="18"/>
      <c r="DJ14" s="28" t="s">
        <v>100</v>
      </c>
      <c r="DK14" s="29">
        <v>10</v>
      </c>
      <c r="DL14" s="30" t="s">
        <v>99</v>
      </c>
    </row>
    <row r="15" spans="1:116" ht="16.149999999999999" thickBot="1" x14ac:dyDescent="0.55000000000000004">
      <c r="A15" s="69"/>
      <c r="B15" s="104" t="s">
        <v>70</v>
      </c>
      <c r="D15" s="134" t="s">
        <v>21</v>
      </c>
      <c r="E15" s="37">
        <v>68</v>
      </c>
      <c r="F15" s="1">
        <f t="shared" si="2"/>
        <v>914</v>
      </c>
      <c r="G15" s="7"/>
      <c r="H15" s="37">
        <v>33</v>
      </c>
      <c r="I15" s="1">
        <f t="shared" si="2"/>
        <v>559</v>
      </c>
      <c r="J15" s="7"/>
      <c r="K15" s="37">
        <v>35</v>
      </c>
      <c r="L15" s="1">
        <f t="shared" si="3"/>
        <v>435</v>
      </c>
      <c r="M15" s="7"/>
      <c r="N15" s="37">
        <v>45</v>
      </c>
      <c r="O15" s="1">
        <f t="shared" si="4"/>
        <v>664</v>
      </c>
      <c r="P15" s="7"/>
      <c r="Q15" s="37">
        <v>1</v>
      </c>
      <c r="R15" s="1">
        <f t="shared" si="5"/>
        <v>367</v>
      </c>
      <c r="S15" s="7"/>
      <c r="T15" s="37">
        <v>44</v>
      </c>
      <c r="U15" s="1">
        <f t="shared" si="6"/>
        <v>357</v>
      </c>
      <c r="V15" s="7"/>
      <c r="W15" s="37">
        <v>34</v>
      </c>
      <c r="X15" s="1">
        <f t="shared" si="7"/>
        <v>570</v>
      </c>
      <c r="Y15" s="7"/>
      <c r="Z15" s="37">
        <v>10</v>
      </c>
      <c r="AA15" s="1">
        <f t="shared" si="8"/>
        <v>427</v>
      </c>
      <c r="AB15" s="7"/>
      <c r="AC15" s="37">
        <v>24</v>
      </c>
      <c r="AD15" s="1">
        <f t="shared" si="9"/>
        <v>139</v>
      </c>
      <c r="AE15" s="7"/>
      <c r="AF15" s="37">
        <v>21</v>
      </c>
      <c r="AG15" s="1">
        <f t="shared" si="10"/>
        <v>251</v>
      </c>
      <c r="AH15" s="7"/>
      <c r="AI15" s="37">
        <v>-6</v>
      </c>
      <c r="AJ15" s="1">
        <f t="shared" si="11"/>
        <v>168</v>
      </c>
      <c r="AK15" s="7"/>
      <c r="AL15" s="37">
        <v>17</v>
      </c>
      <c r="AM15" s="1">
        <f t="shared" si="12"/>
        <v>73</v>
      </c>
      <c r="AN15" s="7"/>
      <c r="AO15" s="37">
        <v>45</v>
      </c>
      <c r="AP15" s="1">
        <f t="shared" si="13"/>
        <v>227</v>
      </c>
      <c r="AQ15" s="7"/>
      <c r="AR15" s="37">
        <v>21</v>
      </c>
      <c r="AS15" s="1">
        <f t="shared" si="14"/>
        <v>129</v>
      </c>
      <c r="AT15" s="7"/>
      <c r="AU15" s="37">
        <v>29</v>
      </c>
      <c r="AV15" s="1">
        <f t="shared" si="15"/>
        <v>90</v>
      </c>
      <c r="AW15" s="7"/>
      <c r="AX15" s="37">
        <v>15</v>
      </c>
      <c r="AY15" s="1">
        <f t="shared" si="16"/>
        <v>240</v>
      </c>
      <c r="AZ15" s="7"/>
      <c r="BA15" s="37">
        <v>-11</v>
      </c>
      <c r="BB15" s="1">
        <f t="shared" si="17"/>
        <v>127</v>
      </c>
      <c r="BC15" s="7"/>
      <c r="BD15" s="37">
        <v>16</v>
      </c>
      <c r="BE15" s="1">
        <f t="shared" si="18"/>
        <v>198</v>
      </c>
      <c r="BF15" s="7"/>
      <c r="BG15" s="37">
        <v>18</v>
      </c>
      <c r="BH15" s="1">
        <f t="shared" si="19"/>
        <v>259</v>
      </c>
      <c r="BI15" s="7"/>
      <c r="BJ15" s="37">
        <v>21</v>
      </c>
      <c r="BK15" s="1">
        <f t="shared" si="20"/>
        <v>168</v>
      </c>
      <c r="BL15" s="7"/>
      <c r="BM15" s="37">
        <v>2</v>
      </c>
      <c r="BN15" s="1">
        <f t="shared" si="21"/>
        <v>131</v>
      </c>
      <c r="BO15" s="7"/>
      <c r="BP15" s="37">
        <v>22</v>
      </c>
      <c r="BQ15" s="1">
        <f t="shared" si="22"/>
        <v>187</v>
      </c>
      <c r="BR15" s="7"/>
      <c r="BS15" s="37">
        <v>17</v>
      </c>
      <c r="BT15" s="1">
        <f t="shared" si="23"/>
        <v>176</v>
      </c>
      <c r="BU15" s="7"/>
      <c r="BV15" s="37">
        <v>10</v>
      </c>
      <c r="BW15" s="1">
        <f t="shared" si="24"/>
        <v>56</v>
      </c>
      <c r="BX15" s="7"/>
      <c r="BY15" s="37">
        <v>1</v>
      </c>
      <c r="BZ15" s="1">
        <f t="shared" si="25"/>
        <v>115</v>
      </c>
      <c r="CA15" s="7"/>
      <c r="CB15" s="37">
        <v>2</v>
      </c>
      <c r="CC15" s="1">
        <f t="shared" si="26"/>
        <v>-15</v>
      </c>
      <c r="CD15" s="7"/>
      <c r="CE15" s="37">
        <v>-11</v>
      </c>
      <c r="CF15" s="1">
        <f t="shared" si="27"/>
        <v>72</v>
      </c>
      <c r="CG15" s="7"/>
      <c r="CH15" s="37">
        <v>2</v>
      </c>
      <c r="CI15" s="1">
        <f t="shared" si="28"/>
        <v>160</v>
      </c>
      <c r="CJ15" s="7"/>
      <c r="CK15" s="37">
        <v>0</v>
      </c>
      <c r="CL15" s="1">
        <f t="shared" si="29"/>
        <v>75</v>
      </c>
      <c r="CM15" s="7"/>
      <c r="CN15" s="173">
        <v>7</v>
      </c>
      <c r="CO15" s="1">
        <f t="shared" si="30"/>
        <v>150</v>
      </c>
      <c r="CP15" s="184"/>
      <c r="CQ15" s="70">
        <v>0</v>
      </c>
      <c r="CR15" s="69"/>
      <c r="CS15" s="5"/>
      <c r="CT15" s="80" t="str">
        <f>$B$15</f>
        <v>Stroll</v>
      </c>
      <c r="CU15" s="5">
        <f t="shared" si="0"/>
        <v>2</v>
      </c>
      <c r="CV15" s="69">
        <f t="shared" si="1"/>
        <v>0</v>
      </c>
      <c r="DB15" s="19">
        <v>14</v>
      </c>
      <c r="DC15" s="17">
        <v>2</v>
      </c>
      <c r="DD15" s="18"/>
      <c r="DF15" s="19">
        <v>14</v>
      </c>
      <c r="DG15" s="17">
        <v>1</v>
      </c>
      <c r="DH15" s="18"/>
    </row>
    <row r="16" spans="1:116" ht="16.149999999999999" thickBot="1" x14ac:dyDescent="0.55000000000000004">
      <c r="A16" s="114" t="s">
        <v>69</v>
      </c>
      <c r="B16" s="91" t="s">
        <v>39</v>
      </c>
      <c r="D16" s="134" t="s">
        <v>22</v>
      </c>
      <c r="E16" s="37">
        <v>46</v>
      </c>
      <c r="F16" s="1">
        <f t="shared" si="2"/>
        <v>960</v>
      </c>
      <c r="G16" s="7"/>
      <c r="H16" s="37">
        <v>41</v>
      </c>
      <c r="I16" s="1">
        <f t="shared" si="2"/>
        <v>600</v>
      </c>
      <c r="J16" s="7"/>
      <c r="K16" s="37">
        <v>25</v>
      </c>
      <c r="L16" s="1">
        <f t="shared" si="3"/>
        <v>460</v>
      </c>
      <c r="M16" s="7"/>
      <c r="N16" s="37">
        <v>71</v>
      </c>
      <c r="O16" s="1">
        <f t="shared" si="4"/>
        <v>735</v>
      </c>
      <c r="P16" s="7"/>
      <c r="Q16" s="37">
        <v>44</v>
      </c>
      <c r="R16" s="1">
        <f t="shared" si="5"/>
        <v>411</v>
      </c>
      <c r="S16" s="7"/>
      <c r="T16" s="37">
        <v>32</v>
      </c>
      <c r="U16" s="1">
        <f t="shared" si="6"/>
        <v>389</v>
      </c>
      <c r="V16" s="7"/>
      <c r="W16" s="37">
        <v>45</v>
      </c>
      <c r="X16" s="1">
        <f t="shared" si="7"/>
        <v>615</v>
      </c>
      <c r="Y16" s="7"/>
      <c r="Z16" s="37">
        <v>33</v>
      </c>
      <c r="AA16" s="1">
        <f t="shared" si="8"/>
        <v>460</v>
      </c>
      <c r="AB16" s="7"/>
      <c r="AC16" s="37">
        <v>27</v>
      </c>
      <c r="AD16" s="1">
        <f t="shared" si="9"/>
        <v>166</v>
      </c>
      <c r="AE16" s="7"/>
      <c r="AF16" s="37">
        <v>14</v>
      </c>
      <c r="AG16" s="1">
        <f t="shared" si="10"/>
        <v>265</v>
      </c>
      <c r="AH16" s="7"/>
      <c r="AI16" s="37">
        <v>0</v>
      </c>
      <c r="AJ16" s="1">
        <f t="shared" si="11"/>
        <v>168</v>
      </c>
      <c r="AK16" s="7"/>
      <c r="AL16" s="37">
        <v>19</v>
      </c>
      <c r="AM16" s="1">
        <f t="shared" si="12"/>
        <v>92</v>
      </c>
      <c r="AN16" s="7"/>
      <c r="AO16" s="37">
        <v>23</v>
      </c>
      <c r="AP16" s="1">
        <f t="shared" si="13"/>
        <v>250</v>
      </c>
      <c r="AQ16" s="7"/>
      <c r="AR16" s="37">
        <v>12</v>
      </c>
      <c r="AS16" s="1">
        <f t="shared" si="14"/>
        <v>141</v>
      </c>
      <c r="AT16" s="7"/>
      <c r="AU16" s="37">
        <v>11</v>
      </c>
      <c r="AV16" s="1">
        <f t="shared" si="15"/>
        <v>101</v>
      </c>
      <c r="AW16" s="7"/>
      <c r="AX16" s="37">
        <v>15</v>
      </c>
      <c r="AY16" s="1">
        <f t="shared" si="16"/>
        <v>255</v>
      </c>
      <c r="AZ16" s="7"/>
      <c r="BA16" s="37">
        <v>2</v>
      </c>
      <c r="BB16" s="1">
        <f t="shared" si="17"/>
        <v>129</v>
      </c>
      <c r="BC16" s="7"/>
      <c r="BD16" s="37">
        <v>18</v>
      </c>
      <c r="BE16" s="1">
        <f t="shared" si="18"/>
        <v>216</v>
      </c>
      <c r="BF16" s="7"/>
      <c r="BG16" s="37">
        <v>12</v>
      </c>
      <c r="BH16" s="1">
        <f t="shared" si="19"/>
        <v>271</v>
      </c>
      <c r="BI16" s="7"/>
      <c r="BJ16" s="37">
        <v>-9</v>
      </c>
      <c r="BK16" s="1">
        <f t="shared" si="20"/>
        <v>159</v>
      </c>
      <c r="BL16" s="7"/>
      <c r="BM16" s="37">
        <v>11</v>
      </c>
      <c r="BN16" s="1">
        <f t="shared" si="21"/>
        <v>142</v>
      </c>
      <c r="BO16" s="7"/>
      <c r="BP16" s="37">
        <v>6</v>
      </c>
      <c r="BQ16" s="1">
        <f t="shared" si="22"/>
        <v>193</v>
      </c>
      <c r="BR16" s="7"/>
      <c r="BS16" s="37">
        <v>-13</v>
      </c>
      <c r="BT16" s="1">
        <f t="shared" si="23"/>
        <v>163</v>
      </c>
      <c r="BU16" s="7"/>
      <c r="BV16" s="37">
        <v>9</v>
      </c>
      <c r="BW16" s="1">
        <f t="shared" si="24"/>
        <v>65</v>
      </c>
      <c r="BX16" s="7"/>
      <c r="BY16" s="37">
        <v>11</v>
      </c>
      <c r="BZ16" s="1">
        <f t="shared" si="25"/>
        <v>126</v>
      </c>
      <c r="CA16" s="7"/>
      <c r="CB16" s="37">
        <v>15</v>
      </c>
      <c r="CC16" s="1">
        <f t="shared" si="26"/>
        <v>0</v>
      </c>
      <c r="CD16" s="7"/>
      <c r="CE16" s="37">
        <v>6</v>
      </c>
      <c r="CF16" s="1">
        <f t="shared" si="27"/>
        <v>78</v>
      </c>
      <c r="CG16" s="7"/>
      <c r="CH16" s="37">
        <v>9</v>
      </c>
      <c r="CI16" s="1">
        <f t="shared" si="28"/>
        <v>169</v>
      </c>
      <c r="CJ16" s="7"/>
      <c r="CK16" s="37">
        <v>11</v>
      </c>
      <c r="CL16" s="1">
        <f t="shared" si="29"/>
        <v>86</v>
      </c>
      <c r="CM16" s="7"/>
      <c r="CN16" s="173">
        <v>-12</v>
      </c>
      <c r="CO16" s="1">
        <f t="shared" si="30"/>
        <v>138</v>
      </c>
      <c r="CP16" s="184"/>
      <c r="CQ16" s="70">
        <v>0</v>
      </c>
      <c r="CR16" s="91" t="str">
        <f>$A$16</f>
        <v>Alfa Romeo</v>
      </c>
      <c r="CS16" s="136">
        <f>SUM($AB45,$AB73,$AB101,$BE73,$BE45,$CH45,$CH73)</f>
        <v>33</v>
      </c>
      <c r="CT16" s="61" t="str">
        <f>$B$16</f>
        <v>Raikkonen</v>
      </c>
      <c r="CU16" s="136">
        <f t="shared" si="0"/>
        <v>82</v>
      </c>
      <c r="CV16" s="82">
        <f t="shared" si="1"/>
        <v>58</v>
      </c>
      <c r="DB16" s="19">
        <v>15</v>
      </c>
      <c r="DC16" s="17">
        <v>2</v>
      </c>
      <c r="DD16" s="18"/>
      <c r="DF16" s="19">
        <v>15</v>
      </c>
      <c r="DG16" s="17">
        <v>1</v>
      </c>
      <c r="DH16" s="18"/>
    </row>
    <row r="17" spans="1:112" ht="16.149999999999999" thickBot="1" x14ac:dyDescent="0.55000000000000004">
      <c r="A17" s="69"/>
      <c r="B17" s="105" t="s">
        <v>72</v>
      </c>
      <c r="D17" s="134" t="s">
        <v>23</v>
      </c>
      <c r="E17" s="37">
        <v>72</v>
      </c>
      <c r="F17" s="1">
        <f t="shared" si="2"/>
        <v>1032</v>
      </c>
      <c r="G17" s="7"/>
      <c r="H17" s="37">
        <v>50</v>
      </c>
      <c r="I17" s="1">
        <f t="shared" si="2"/>
        <v>650</v>
      </c>
      <c r="J17" s="7"/>
      <c r="K17" s="37">
        <v>42</v>
      </c>
      <c r="L17" s="1">
        <f t="shared" si="3"/>
        <v>502</v>
      </c>
      <c r="M17" s="7"/>
      <c r="N17" s="37">
        <v>36</v>
      </c>
      <c r="O17" s="1">
        <f t="shared" si="4"/>
        <v>771</v>
      </c>
      <c r="P17" s="7"/>
      <c r="Q17" s="37">
        <v>1</v>
      </c>
      <c r="R17" s="1">
        <f t="shared" si="5"/>
        <v>412</v>
      </c>
      <c r="S17" s="7"/>
      <c r="T17" s="37">
        <v>45</v>
      </c>
      <c r="U17" s="1">
        <f t="shared" si="6"/>
        <v>434</v>
      </c>
      <c r="V17" s="7"/>
      <c r="W17" s="37">
        <v>65</v>
      </c>
      <c r="X17" s="1">
        <f t="shared" si="7"/>
        <v>680</v>
      </c>
      <c r="Y17" s="7"/>
      <c r="Z17" s="37">
        <v>38</v>
      </c>
      <c r="AA17" s="1">
        <f t="shared" si="8"/>
        <v>498</v>
      </c>
      <c r="AB17" s="7"/>
      <c r="AC17" s="37">
        <v>22</v>
      </c>
      <c r="AD17" s="1">
        <f t="shared" si="9"/>
        <v>188</v>
      </c>
      <c r="AE17" s="7"/>
      <c r="AF17" s="37">
        <v>24</v>
      </c>
      <c r="AG17" s="1">
        <f t="shared" si="10"/>
        <v>289</v>
      </c>
      <c r="AH17" s="7"/>
      <c r="AI17" s="37">
        <v>20</v>
      </c>
      <c r="AJ17" s="1">
        <f t="shared" si="11"/>
        <v>188</v>
      </c>
      <c r="AK17" s="7"/>
      <c r="AL17" s="37">
        <v>9</v>
      </c>
      <c r="AM17" s="1">
        <f t="shared" si="12"/>
        <v>101</v>
      </c>
      <c r="AN17" s="7"/>
      <c r="AO17" s="37">
        <v>5</v>
      </c>
      <c r="AP17" s="1">
        <f t="shared" si="13"/>
        <v>255</v>
      </c>
      <c r="AQ17" s="7"/>
      <c r="AR17" s="37">
        <v>6</v>
      </c>
      <c r="AS17" s="1">
        <f t="shared" si="14"/>
        <v>147</v>
      </c>
      <c r="AT17" s="7"/>
      <c r="AU17" s="37">
        <v>-11</v>
      </c>
      <c r="AV17" s="1">
        <f t="shared" si="15"/>
        <v>90</v>
      </c>
      <c r="AW17" s="7"/>
      <c r="AX17" s="37">
        <v>18</v>
      </c>
      <c r="AY17" s="1">
        <f t="shared" si="16"/>
        <v>273</v>
      </c>
      <c r="AZ17" s="7"/>
      <c r="BA17" s="37">
        <v>9</v>
      </c>
      <c r="BB17" s="1">
        <f t="shared" si="17"/>
        <v>138</v>
      </c>
      <c r="BC17" s="7"/>
      <c r="BD17" s="37">
        <v>9</v>
      </c>
      <c r="BE17" s="1">
        <f t="shared" si="18"/>
        <v>225</v>
      </c>
      <c r="BF17" s="7"/>
      <c r="BG17" s="37">
        <v>26</v>
      </c>
      <c r="BH17" s="1">
        <f t="shared" si="19"/>
        <v>297</v>
      </c>
      <c r="BI17" s="7"/>
      <c r="BJ17" s="37">
        <v>22</v>
      </c>
      <c r="BK17" s="1">
        <f t="shared" si="20"/>
        <v>181</v>
      </c>
      <c r="BL17" s="7"/>
      <c r="BM17" s="37">
        <v>9</v>
      </c>
      <c r="BN17" s="1">
        <f t="shared" si="21"/>
        <v>151</v>
      </c>
      <c r="BO17" s="7"/>
      <c r="BP17" s="37">
        <v>6</v>
      </c>
      <c r="BQ17" s="1">
        <f t="shared" si="22"/>
        <v>199</v>
      </c>
      <c r="BR17" s="7"/>
      <c r="BS17" s="37">
        <v>9</v>
      </c>
      <c r="BT17" s="1">
        <f t="shared" si="23"/>
        <v>172</v>
      </c>
      <c r="BU17" s="7"/>
      <c r="BV17" s="37">
        <v>2</v>
      </c>
      <c r="BW17" s="1">
        <f t="shared" si="24"/>
        <v>67</v>
      </c>
      <c r="BX17" s="7"/>
      <c r="BY17" s="37">
        <v>18</v>
      </c>
      <c r="BZ17" s="1">
        <f t="shared" si="25"/>
        <v>144</v>
      </c>
      <c r="CA17" s="7"/>
      <c r="CB17" s="37">
        <v>-8</v>
      </c>
      <c r="CC17" s="1">
        <f t="shared" si="26"/>
        <v>-8</v>
      </c>
      <c r="CD17" s="7"/>
      <c r="CE17" s="37">
        <v>16</v>
      </c>
      <c r="CF17" s="1">
        <f t="shared" si="27"/>
        <v>94</v>
      </c>
      <c r="CG17" s="7"/>
      <c r="CH17" s="37">
        <v>2</v>
      </c>
      <c r="CI17" s="1">
        <f t="shared" si="28"/>
        <v>171</v>
      </c>
      <c r="CJ17" s="7"/>
      <c r="CK17" s="37">
        <v>-14</v>
      </c>
      <c r="CL17" s="1">
        <f t="shared" si="29"/>
        <v>72</v>
      </c>
      <c r="CM17" s="7"/>
      <c r="CN17" s="173">
        <v>-12</v>
      </c>
      <c r="CO17" s="1">
        <f t="shared" si="30"/>
        <v>126</v>
      </c>
      <c r="CP17" s="184"/>
      <c r="CQ17" s="70">
        <v>0</v>
      </c>
      <c r="CR17" s="69"/>
      <c r="CS17" s="5"/>
      <c r="CT17" s="81" t="str">
        <f>$B$17</f>
        <v>Giovanazzi</v>
      </c>
      <c r="CU17" s="5">
        <f t="shared" si="0"/>
        <v>0</v>
      </c>
      <c r="CV17" s="69">
        <f t="shared" si="1"/>
        <v>0</v>
      </c>
      <c r="DB17" s="20">
        <v>16</v>
      </c>
      <c r="DC17" s="17">
        <v>1</v>
      </c>
      <c r="DD17" s="18"/>
      <c r="DF17" s="20">
        <v>16</v>
      </c>
      <c r="DG17" s="17">
        <v>1</v>
      </c>
      <c r="DH17" s="18"/>
    </row>
    <row r="18" spans="1:112" ht="16.149999999999999" thickBot="1" x14ac:dyDescent="0.55000000000000004">
      <c r="A18" s="115" t="s">
        <v>58</v>
      </c>
      <c r="B18" s="92" t="s">
        <v>71</v>
      </c>
      <c r="D18" s="134" t="s">
        <v>24</v>
      </c>
      <c r="E18" s="35">
        <v>79</v>
      </c>
      <c r="F18" s="1">
        <f t="shared" si="2"/>
        <v>1111</v>
      </c>
      <c r="G18" s="141"/>
      <c r="H18" s="37">
        <v>33</v>
      </c>
      <c r="I18" s="1">
        <f>SUM(I17+H18)</f>
        <v>683</v>
      </c>
      <c r="J18" s="141"/>
      <c r="K18" s="37">
        <v>46</v>
      </c>
      <c r="L18" s="1">
        <f t="shared" si="3"/>
        <v>548</v>
      </c>
      <c r="M18" s="141"/>
      <c r="N18" s="37">
        <v>48</v>
      </c>
      <c r="O18" s="1">
        <f t="shared" si="4"/>
        <v>819</v>
      </c>
      <c r="P18" s="141"/>
      <c r="Q18" s="37">
        <v>35</v>
      </c>
      <c r="R18" s="1">
        <f t="shared" si="5"/>
        <v>447</v>
      </c>
      <c r="S18" s="141"/>
      <c r="T18" s="37">
        <v>13</v>
      </c>
      <c r="U18" s="1">
        <f t="shared" si="6"/>
        <v>447</v>
      </c>
      <c r="V18" s="141"/>
      <c r="W18" s="37">
        <v>34</v>
      </c>
      <c r="X18" s="1">
        <f t="shared" si="7"/>
        <v>714</v>
      </c>
      <c r="Y18" s="141"/>
      <c r="Z18" s="37">
        <v>-4</v>
      </c>
      <c r="AA18" s="1">
        <f t="shared" si="8"/>
        <v>494</v>
      </c>
      <c r="AB18" s="141"/>
      <c r="AC18" s="37">
        <v>28</v>
      </c>
      <c r="AD18" s="1">
        <f t="shared" si="9"/>
        <v>216</v>
      </c>
      <c r="AE18" s="141"/>
      <c r="AF18" s="37">
        <v>28</v>
      </c>
      <c r="AG18" s="1">
        <f t="shared" si="10"/>
        <v>317</v>
      </c>
      <c r="AH18" s="141"/>
      <c r="AI18" s="37">
        <v>27</v>
      </c>
      <c r="AJ18" s="1">
        <f t="shared" si="11"/>
        <v>215</v>
      </c>
      <c r="AK18" s="141"/>
      <c r="AL18" s="37">
        <v>1</v>
      </c>
      <c r="AM18" s="1">
        <f t="shared" si="12"/>
        <v>102</v>
      </c>
      <c r="AN18" s="141"/>
      <c r="AO18" s="37">
        <v>3</v>
      </c>
      <c r="AP18" s="1">
        <f t="shared" si="13"/>
        <v>258</v>
      </c>
      <c r="AQ18" s="142"/>
      <c r="AR18" s="37">
        <v>-16</v>
      </c>
      <c r="AS18" s="1">
        <f t="shared" si="14"/>
        <v>131</v>
      </c>
      <c r="AT18" s="142"/>
      <c r="AU18" s="37">
        <v>-19</v>
      </c>
      <c r="AV18" s="1">
        <f t="shared" si="15"/>
        <v>71</v>
      </c>
      <c r="AW18" s="142"/>
      <c r="AX18" s="37">
        <v>28</v>
      </c>
      <c r="AY18" s="1">
        <f t="shared" si="16"/>
        <v>301</v>
      </c>
      <c r="AZ18" s="142"/>
      <c r="BA18" s="37">
        <v>12</v>
      </c>
      <c r="BB18" s="1">
        <f t="shared" si="17"/>
        <v>150</v>
      </c>
      <c r="BC18" s="142"/>
      <c r="BD18" s="37">
        <v>21</v>
      </c>
      <c r="BE18" s="1">
        <f t="shared" si="18"/>
        <v>246</v>
      </c>
      <c r="BF18" s="142"/>
      <c r="BG18" s="37">
        <v>27</v>
      </c>
      <c r="BH18" s="1">
        <f t="shared" si="19"/>
        <v>324</v>
      </c>
      <c r="BI18" s="142"/>
      <c r="BJ18" s="37">
        <v>19</v>
      </c>
      <c r="BK18" s="1">
        <f t="shared" si="20"/>
        <v>200</v>
      </c>
      <c r="BL18" s="142"/>
      <c r="BM18" s="37">
        <v>13</v>
      </c>
      <c r="BN18" s="1">
        <f t="shared" si="21"/>
        <v>164</v>
      </c>
      <c r="BO18" s="142"/>
      <c r="BP18" s="37">
        <v>5</v>
      </c>
      <c r="BQ18" s="1">
        <f t="shared" si="22"/>
        <v>204</v>
      </c>
      <c r="BR18" s="142"/>
      <c r="BS18" s="37">
        <v>8</v>
      </c>
      <c r="BT18" s="1">
        <f t="shared" si="23"/>
        <v>180</v>
      </c>
      <c r="BU18" s="142"/>
      <c r="BV18" s="37">
        <v>2</v>
      </c>
      <c r="BW18" s="1">
        <f t="shared" si="24"/>
        <v>69</v>
      </c>
      <c r="BX18" s="142"/>
      <c r="BY18" s="37">
        <v>8</v>
      </c>
      <c r="BZ18" s="1">
        <f t="shared" si="25"/>
        <v>152</v>
      </c>
      <c r="CA18" s="141"/>
      <c r="CB18" s="37">
        <v>4</v>
      </c>
      <c r="CC18" s="1">
        <f t="shared" si="26"/>
        <v>-4</v>
      </c>
      <c r="CD18" s="141"/>
      <c r="CE18" s="37">
        <v>4</v>
      </c>
      <c r="CF18" s="1">
        <f t="shared" si="27"/>
        <v>98</v>
      </c>
      <c r="CG18" s="141"/>
      <c r="CH18" s="37">
        <v>13</v>
      </c>
      <c r="CI18" s="1">
        <f t="shared" si="28"/>
        <v>184</v>
      </c>
      <c r="CJ18" s="141"/>
      <c r="CK18" s="37">
        <v>2</v>
      </c>
      <c r="CL18" s="1">
        <f t="shared" si="29"/>
        <v>74</v>
      </c>
      <c r="CM18" s="141"/>
      <c r="CN18" s="173">
        <v>11</v>
      </c>
      <c r="CO18" s="1">
        <f t="shared" si="30"/>
        <v>137</v>
      </c>
      <c r="CP18" s="17"/>
      <c r="CQ18" s="70">
        <v>0</v>
      </c>
      <c r="CR18" s="92" t="str">
        <f>$A$18</f>
        <v>Haas</v>
      </c>
      <c r="CS18" s="136">
        <f>SUM($AB47,$AB75,$AB103,$BE75,$BE47,$CH47,$CH75)</f>
        <v>15</v>
      </c>
      <c r="CT18" s="220" t="str">
        <f>$B$18</f>
        <v>Grosjean</v>
      </c>
      <c r="CU18" s="136">
        <f t="shared" si="0"/>
        <v>0</v>
      </c>
      <c r="CV18" s="82">
        <f t="shared" si="1"/>
        <v>0</v>
      </c>
      <c r="DB18" s="20">
        <v>17</v>
      </c>
      <c r="DC18" s="17">
        <v>1</v>
      </c>
      <c r="DD18" s="18"/>
      <c r="DF18" s="20">
        <v>17</v>
      </c>
      <c r="DG18" s="17">
        <v>1</v>
      </c>
      <c r="DH18" s="18"/>
    </row>
    <row r="19" spans="1:112" ht="16.149999999999999" thickBot="1" x14ac:dyDescent="0.55000000000000004">
      <c r="A19" s="69"/>
      <c r="B19" s="106" t="s">
        <v>43</v>
      </c>
      <c r="D19" s="134" t="s">
        <v>25</v>
      </c>
      <c r="E19" s="35">
        <v>75</v>
      </c>
      <c r="F19" s="1">
        <f t="shared" si="2"/>
        <v>1186</v>
      </c>
      <c r="G19" s="7"/>
      <c r="H19" s="37">
        <v>45</v>
      </c>
      <c r="I19" s="1">
        <f t="shared" si="2"/>
        <v>728</v>
      </c>
      <c r="J19" s="7"/>
      <c r="K19" s="37">
        <v>30</v>
      </c>
      <c r="L19" s="1">
        <f t="shared" si="3"/>
        <v>578</v>
      </c>
      <c r="M19" s="7"/>
      <c r="N19" s="37">
        <v>49</v>
      </c>
      <c r="O19" s="1">
        <f t="shared" si="4"/>
        <v>868</v>
      </c>
      <c r="P19" s="7"/>
      <c r="Q19" s="37">
        <v>33</v>
      </c>
      <c r="R19" s="1">
        <f t="shared" si="5"/>
        <v>480</v>
      </c>
      <c r="S19" s="7"/>
      <c r="T19" s="37">
        <v>26</v>
      </c>
      <c r="U19" s="1">
        <f t="shared" si="6"/>
        <v>473</v>
      </c>
      <c r="V19" s="7"/>
      <c r="W19" s="37">
        <v>38</v>
      </c>
      <c r="X19" s="1">
        <f t="shared" si="7"/>
        <v>752</v>
      </c>
      <c r="Y19" s="7"/>
      <c r="Z19" s="37">
        <v>20</v>
      </c>
      <c r="AA19" s="1">
        <f t="shared" si="8"/>
        <v>514</v>
      </c>
      <c r="AB19" s="7"/>
      <c r="AC19" s="37">
        <v>23</v>
      </c>
      <c r="AD19" s="1">
        <f t="shared" si="9"/>
        <v>239</v>
      </c>
      <c r="AE19" s="7"/>
      <c r="AF19" s="37">
        <v>4</v>
      </c>
      <c r="AG19" s="1">
        <f t="shared" si="10"/>
        <v>321</v>
      </c>
      <c r="AH19" s="7"/>
      <c r="AI19" s="37">
        <v>8</v>
      </c>
      <c r="AJ19" s="1">
        <f t="shared" si="11"/>
        <v>223</v>
      </c>
      <c r="AK19" s="7"/>
      <c r="AL19" s="37">
        <v>-9</v>
      </c>
      <c r="AM19" s="1">
        <f t="shared" si="12"/>
        <v>93</v>
      </c>
      <c r="AN19" s="7"/>
      <c r="AO19" s="37">
        <v>25</v>
      </c>
      <c r="AP19" s="1">
        <f t="shared" si="13"/>
        <v>283</v>
      </c>
      <c r="AQ19" s="7"/>
      <c r="AR19" s="37">
        <v>10</v>
      </c>
      <c r="AS19" s="1">
        <f t="shared" si="14"/>
        <v>141</v>
      </c>
      <c r="AT19" s="7"/>
      <c r="AU19" s="37">
        <v>20</v>
      </c>
      <c r="AV19" s="1">
        <f t="shared" si="15"/>
        <v>91</v>
      </c>
      <c r="AW19" s="7"/>
      <c r="AX19" s="37">
        <v>11</v>
      </c>
      <c r="AY19" s="1">
        <f t="shared" si="16"/>
        <v>312</v>
      </c>
      <c r="AZ19" s="7"/>
      <c r="BA19" s="37">
        <v>4</v>
      </c>
      <c r="BB19" s="1">
        <f t="shared" si="17"/>
        <v>154</v>
      </c>
      <c r="BC19" s="7"/>
      <c r="BD19" s="37">
        <v>12</v>
      </c>
      <c r="BE19" s="1">
        <f t="shared" si="18"/>
        <v>258</v>
      </c>
      <c r="BF19" s="7"/>
      <c r="BG19" s="37">
        <v>27</v>
      </c>
      <c r="BH19" s="1">
        <f t="shared" si="19"/>
        <v>351</v>
      </c>
      <c r="BI19" s="7"/>
      <c r="BJ19" s="37">
        <v>22</v>
      </c>
      <c r="BK19" s="1">
        <f t="shared" si="20"/>
        <v>222</v>
      </c>
      <c r="BL19" s="7"/>
      <c r="BM19" s="37">
        <v>10</v>
      </c>
      <c r="BN19" s="1">
        <f t="shared" si="21"/>
        <v>174</v>
      </c>
      <c r="BO19" s="7"/>
      <c r="BP19" s="37">
        <v>7</v>
      </c>
      <c r="BQ19" s="1">
        <f t="shared" si="22"/>
        <v>211</v>
      </c>
      <c r="BR19" s="7"/>
      <c r="BS19" s="37">
        <v>-11</v>
      </c>
      <c r="BT19" s="1">
        <f t="shared" si="23"/>
        <v>169</v>
      </c>
      <c r="BU19" s="7"/>
      <c r="BV19" s="37">
        <v>8</v>
      </c>
      <c r="BW19" s="1">
        <f t="shared" si="24"/>
        <v>77</v>
      </c>
      <c r="BX19" s="7"/>
      <c r="BY19" s="37">
        <v>10</v>
      </c>
      <c r="BZ19" s="1">
        <f t="shared" si="25"/>
        <v>162</v>
      </c>
      <c r="CA19" s="7"/>
      <c r="CB19" s="37">
        <v>4</v>
      </c>
      <c r="CC19" s="1">
        <f t="shared" si="26"/>
        <v>0</v>
      </c>
      <c r="CD19" s="7"/>
      <c r="CE19" s="37">
        <v>11</v>
      </c>
      <c r="CF19" s="1">
        <f t="shared" si="27"/>
        <v>109</v>
      </c>
      <c r="CG19" s="7"/>
      <c r="CH19" s="37">
        <v>14</v>
      </c>
      <c r="CI19" s="1">
        <f t="shared" si="28"/>
        <v>198</v>
      </c>
      <c r="CJ19" s="7"/>
      <c r="CK19" s="37">
        <v>6</v>
      </c>
      <c r="CL19" s="1">
        <f t="shared" si="29"/>
        <v>80</v>
      </c>
      <c r="CM19" s="7"/>
      <c r="CN19" s="173">
        <v>13</v>
      </c>
      <c r="CO19" s="1">
        <f t="shared" si="30"/>
        <v>150</v>
      </c>
      <c r="CP19" s="184"/>
      <c r="CQ19" s="70">
        <v>0</v>
      </c>
      <c r="CR19" s="69"/>
      <c r="CS19" s="5"/>
      <c r="CT19" s="221" t="str">
        <f>$B$19</f>
        <v>Magnussen</v>
      </c>
      <c r="CU19" s="5">
        <f t="shared" si="0"/>
        <v>13</v>
      </c>
      <c r="CV19" s="69">
        <f t="shared" si="1"/>
        <v>3</v>
      </c>
      <c r="DB19" s="20">
        <v>18</v>
      </c>
      <c r="DC19" s="17">
        <v>1</v>
      </c>
      <c r="DD19" s="18"/>
      <c r="DF19" s="20">
        <v>18</v>
      </c>
      <c r="DG19" s="17">
        <v>1</v>
      </c>
      <c r="DH19" s="18"/>
    </row>
    <row r="20" spans="1:112" ht="16.149999999999999" thickBot="1" x14ac:dyDescent="0.55000000000000004">
      <c r="A20" s="116" t="s">
        <v>68</v>
      </c>
      <c r="B20" s="93" t="s">
        <v>73</v>
      </c>
      <c r="D20" s="134" t="s">
        <v>26</v>
      </c>
      <c r="E20" s="37">
        <v>73</v>
      </c>
      <c r="F20" s="1">
        <f t="shared" si="2"/>
        <v>1259</v>
      </c>
      <c r="G20" s="7"/>
      <c r="H20" s="37">
        <v>34</v>
      </c>
      <c r="I20" s="1">
        <f t="shared" si="2"/>
        <v>762</v>
      </c>
      <c r="J20" s="7"/>
      <c r="K20" s="37">
        <v>44</v>
      </c>
      <c r="L20" s="1">
        <f t="shared" si="3"/>
        <v>622</v>
      </c>
      <c r="M20" s="7"/>
      <c r="N20" s="37">
        <v>35</v>
      </c>
      <c r="O20" s="1">
        <f t="shared" si="4"/>
        <v>903</v>
      </c>
      <c r="P20" s="7"/>
      <c r="Q20" s="37">
        <v>-1</v>
      </c>
      <c r="R20" s="1">
        <f t="shared" si="5"/>
        <v>479</v>
      </c>
      <c r="S20" s="7"/>
      <c r="T20" s="37">
        <v>31</v>
      </c>
      <c r="U20" s="1">
        <f t="shared" si="6"/>
        <v>504</v>
      </c>
      <c r="V20" s="7"/>
      <c r="W20" s="37">
        <v>53</v>
      </c>
      <c r="X20" s="1">
        <f t="shared" si="7"/>
        <v>805</v>
      </c>
      <c r="Y20" s="7"/>
      <c r="Z20" s="37">
        <v>37</v>
      </c>
      <c r="AA20" s="1">
        <f t="shared" si="8"/>
        <v>551</v>
      </c>
      <c r="AB20" s="7"/>
      <c r="AC20" s="37">
        <v>21</v>
      </c>
      <c r="AD20" s="1">
        <f t="shared" si="9"/>
        <v>260</v>
      </c>
      <c r="AE20" s="7"/>
      <c r="AF20" s="37">
        <v>25</v>
      </c>
      <c r="AG20" s="1">
        <f t="shared" si="10"/>
        <v>346</v>
      </c>
      <c r="AH20" s="7"/>
      <c r="AI20" s="37">
        <v>12</v>
      </c>
      <c r="AJ20" s="1">
        <f t="shared" si="11"/>
        <v>235</v>
      </c>
      <c r="AK20" s="7"/>
      <c r="AL20" s="37">
        <v>23</v>
      </c>
      <c r="AM20" s="1">
        <f t="shared" si="12"/>
        <v>116</v>
      </c>
      <c r="AN20" s="7"/>
      <c r="AO20" s="37">
        <v>29</v>
      </c>
      <c r="AP20" s="1">
        <f t="shared" si="13"/>
        <v>312</v>
      </c>
      <c r="AQ20" s="7"/>
      <c r="AR20" s="37">
        <v>9</v>
      </c>
      <c r="AS20" s="1">
        <f t="shared" si="14"/>
        <v>150</v>
      </c>
      <c r="AT20" s="7"/>
      <c r="AU20" s="37">
        <v>25</v>
      </c>
      <c r="AV20" s="1">
        <f t="shared" si="15"/>
        <v>116</v>
      </c>
      <c r="AW20" s="7"/>
      <c r="AX20" s="37">
        <v>0</v>
      </c>
      <c r="AY20" s="1">
        <f t="shared" si="16"/>
        <v>312</v>
      </c>
      <c r="AZ20" s="7"/>
      <c r="BA20" s="37">
        <v>8</v>
      </c>
      <c r="BB20" s="1">
        <f t="shared" si="17"/>
        <v>162</v>
      </c>
      <c r="BC20" s="7"/>
      <c r="BD20" s="37">
        <v>-3</v>
      </c>
      <c r="BE20" s="1">
        <f t="shared" si="18"/>
        <v>255</v>
      </c>
      <c r="BF20" s="7"/>
      <c r="BG20" s="37">
        <v>18</v>
      </c>
      <c r="BH20" s="1">
        <f t="shared" si="19"/>
        <v>369</v>
      </c>
      <c r="BI20" s="7"/>
      <c r="BJ20" s="37">
        <v>16</v>
      </c>
      <c r="BK20" s="1">
        <f t="shared" si="20"/>
        <v>238</v>
      </c>
      <c r="BL20" s="7"/>
      <c r="BM20" s="37">
        <v>7</v>
      </c>
      <c r="BN20" s="1">
        <f t="shared" si="21"/>
        <v>181</v>
      </c>
      <c r="BO20" s="7"/>
      <c r="BP20" s="37">
        <v>18</v>
      </c>
      <c r="BQ20" s="1">
        <f t="shared" si="22"/>
        <v>229</v>
      </c>
      <c r="BR20" s="7"/>
      <c r="BS20" s="37">
        <v>15</v>
      </c>
      <c r="BT20" s="1">
        <f t="shared" si="23"/>
        <v>184</v>
      </c>
      <c r="BU20" s="7"/>
      <c r="BV20" s="37">
        <v>8</v>
      </c>
      <c r="BW20" s="1">
        <f t="shared" si="24"/>
        <v>85</v>
      </c>
      <c r="BX20" s="7"/>
      <c r="BY20" s="37">
        <v>1</v>
      </c>
      <c r="BZ20" s="1">
        <f t="shared" si="25"/>
        <v>163</v>
      </c>
      <c r="CA20" s="7"/>
      <c r="CB20" s="37">
        <v>6</v>
      </c>
      <c r="CC20" s="1">
        <f t="shared" si="26"/>
        <v>6</v>
      </c>
      <c r="CD20" s="7"/>
      <c r="CE20" s="37">
        <v>0</v>
      </c>
      <c r="CF20" s="1">
        <f t="shared" si="27"/>
        <v>109</v>
      </c>
      <c r="CG20" s="7"/>
      <c r="CH20" s="37">
        <v>5</v>
      </c>
      <c r="CI20" s="1">
        <f t="shared" si="28"/>
        <v>203</v>
      </c>
      <c r="CJ20" s="7"/>
      <c r="CK20" s="37">
        <v>-14</v>
      </c>
      <c r="CL20" s="1">
        <f t="shared" si="29"/>
        <v>66</v>
      </c>
      <c r="CM20" s="7"/>
      <c r="CN20" s="173">
        <v>9</v>
      </c>
      <c r="CO20" s="1">
        <f t="shared" si="30"/>
        <v>159</v>
      </c>
      <c r="CP20" s="184"/>
      <c r="CQ20" s="70">
        <v>0</v>
      </c>
      <c r="CR20" s="93" t="str">
        <f>$A$20</f>
        <v>Williams</v>
      </c>
      <c r="CS20" s="136">
        <f>SUM($AB49,$AB77,$AB105,$BE77,$BE49,$CH49,$CH77)</f>
        <v>0</v>
      </c>
      <c r="CT20" s="62" t="str">
        <f>$B$20</f>
        <v>Kubica</v>
      </c>
      <c r="CU20" s="4">
        <f t="shared" si="0"/>
        <v>0</v>
      </c>
      <c r="CV20" s="82">
        <f t="shared" si="1"/>
        <v>0</v>
      </c>
      <c r="DB20" s="20">
        <v>19</v>
      </c>
      <c r="DC20" s="17">
        <v>1</v>
      </c>
      <c r="DD20" s="18"/>
      <c r="DF20" s="20">
        <v>19</v>
      </c>
      <c r="DG20" s="17">
        <v>1</v>
      </c>
      <c r="DH20" s="18"/>
    </row>
    <row r="21" spans="1:112" ht="16.149999999999999" thickBot="1" x14ac:dyDescent="0.55000000000000004">
      <c r="A21" s="69"/>
      <c r="B21" s="68" t="s">
        <v>56</v>
      </c>
      <c r="D21" s="134" t="s">
        <v>27</v>
      </c>
      <c r="E21" s="37">
        <v>19</v>
      </c>
      <c r="F21" s="1">
        <f t="shared" si="2"/>
        <v>1278</v>
      </c>
      <c r="G21" s="7"/>
      <c r="H21" s="37">
        <v>30</v>
      </c>
      <c r="I21" s="1">
        <f t="shared" si="2"/>
        <v>792</v>
      </c>
      <c r="J21" s="7"/>
      <c r="K21" s="37">
        <v>4</v>
      </c>
      <c r="L21" s="1">
        <f t="shared" si="3"/>
        <v>626</v>
      </c>
      <c r="M21" s="7"/>
      <c r="N21" s="37">
        <v>15</v>
      </c>
      <c r="O21" s="1">
        <f t="shared" si="4"/>
        <v>918</v>
      </c>
      <c r="P21" s="7"/>
      <c r="Q21" s="37">
        <v>8</v>
      </c>
      <c r="R21" s="1">
        <f t="shared" si="5"/>
        <v>487</v>
      </c>
      <c r="S21" s="7"/>
      <c r="T21" s="37">
        <v>7</v>
      </c>
      <c r="U21" s="1">
        <f t="shared" si="6"/>
        <v>511</v>
      </c>
      <c r="V21" s="7"/>
      <c r="W21" s="37">
        <v>38</v>
      </c>
      <c r="X21" s="1">
        <f t="shared" si="7"/>
        <v>843</v>
      </c>
      <c r="Y21" s="7"/>
      <c r="Z21" s="37">
        <v>44</v>
      </c>
      <c r="AA21" s="1">
        <f t="shared" si="8"/>
        <v>595</v>
      </c>
      <c r="AB21" s="7"/>
      <c r="AC21" s="37">
        <v>-1</v>
      </c>
      <c r="AD21" s="1">
        <f t="shared" si="9"/>
        <v>259</v>
      </c>
      <c r="AE21" s="7"/>
      <c r="AF21" s="37">
        <v>37</v>
      </c>
      <c r="AG21" s="1">
        <f t="shared" si="10"/>
        <v>383</v>
      </c>
      <c r="AH21" s="7"/>
      <c r="AI21" s="37">
        <v>24</v>
      </c>
      <c r="AJ21" s="1">
        <f t="shared" si="11"/>
        <v>259</v>
      </c>
      <c r="AK21" s="7"/>
      <c r="AL21" s="37">
        <v>13</v>
      </c>
      <c r="AM21" s="1">
        <f t="shared" si="12"/>
        <v>129</v>
      </c>
      <c r="AN21" s="7"/>
      <c r="AO21" s="37">
        <v>22</v>
      </c>
      <c r="AP21" s="1">
        <f t="shared" si="13"/>
        <v>334</v>
      </c>
      <c r="AQ21" s="7"/>
      <c r="AR21" s="37">
        <v>1</v>
      </c>
      <c r="AS21" s="1">
        <f t="shared" si="14"/>
        <v>151</v>
      </c>
      <c r="AT21" s="7"/>
      <c r="AU21" s="37">
        <v>26</v>
      </c>
      <c r="AV21" s="1">
        <f t="shared" si="15"/>
        <v>142</v>
      </c>
      <c r="AW21" s="7"/>
      <c r="AX21" s="37">
        <v>47</v>
      </c>
      <c r="AY21" s="1">
        <f t="shared" si="16"/>
        <v>359</v>
      </c>
      <c r="AZ21" s="7"/>
      <c r="BA21" s="37">
        <v>13</v>
      </c>
      <c r="BB21" s="1">
        <f t="shared" si="17"/>
        <v>175</v>
      </c>
      <c r="BC21" s="7"/>
      <c r="BD21" s="37">
        <v>39</v>
      </c>
      <c r="BE21" s="1">
        <f t="shared" si="18"/>
        <v>294</v>
      </c>
      <c r="BF21" s="7"/>
      <c r="BG21" s="37">
        <v>15</v>
      </c>
      <c r="BH21" s="1">
        <f t="shared" si="19"/>
        <v>384</v>
      </c>
      <c r="BI21" s="7"/>
      <c r="BJ21" s="37">
        <v>30</v>
      </c>
      <c r="BK21" s="1">
        <f t="shared" si="20"/>
        <v>268</v>
      </c>
      <c r="BL21" s="7"/>
      <c r="BM21" s="37">
        <v>0</v>
      </c>
      <c r="BN21" s="1">
        <f t="shared" si="21"/>
        <v>181</v>
      </c>
      <c r="BO21" s="7"/>
      <c r="BP21" s="37">
        <v>49</v>
      </c>
      <c r="BQ21" s="1">
        <f t="shared" si="22"/>
        <v>278</v>
      </c>
      <c r="BR21" s="7"/>
      <c r="BS21" s="37">
        <v>31</v>
      </c>
      <c r="BT21" s="1">
        <f t="shared" si="23"/>
        <v>215</v>
      </c>
      <c r="BU21" s="7"/>
      <c r="BV21" s="37">
        <v>23</v>
      </c>
      <c r="BW21" s="1">
        <f t="shared" si="24"/>
        <v>108</v>
      </c>
      <c r="BX21" s="7"/>
      <c r="BY21" s="37">
        <v>-2</v>
      </c>
      <c r="BZ21" s="1">
        <f t="shared" si="25"/>
        <v>161</v>
      </c>
      <c r="CA21" s="7"/>
      <c r="CB21" s="37">
        <v>-1</v>
      </c>
      <c r="CC21" s="1">
        <f t="shared" si="26"/>
        <v>5</v>
      </c>
      <c r="CD21" s="7"/>
      <c r="CE21" s="37">
        <v>4</v>
      </c>
      <c r="CF21" s="1">
        <f t="shared" si="27"/>
        <v>113</v>
      </c>
      <c r="CG21" s="7"/>
      <c r="CH21" s="37">
        <v>11</v>
      </c>
      <c r="CI21" s="1">
        <f t="shared" si="28"/>
        <v>214</v>
      </c>
      <c r="CJ21" s="7"/>
      <c r="CK21" s="37">
        <v>8</v>
      </c>
      <c r="CL21" s="1">
        <f t="shared" si="29"/>
        <v>74</v>
      </c>
      <c r="CM21" s="7"/>
      <c r="CN21" s="173">
        <v>17</v>
      </c>
      <c r="CO21" s="1">
        <f t="shared" si="30"/>
        <v>176</v>
      </c>
      <c r="CP21" s="184"/>
      <c r="CQ21" s="70">
        <v>0</v>
      </c>
      <c r="CR21" s="69"/>
      <c r="CS21" s="5"/>
      <c r="CT21" s="67" t="str">
        <f>$B$21</f>
        <v>Russell</v>
      </c>
      <c r="CU21" s="5">
        <f t="shared" si="0"/>
        <v>43</v>
      </c>
      <c r="CV21" s="69">
        <f t="shared" si="1"/>
        <v>1</v>
      </c>
      <c r="DB21" s="21">
        <v>20</v>
      </c>
      <c r="DC21" s="14">
        <v>1</v>
      </c>
      <c r="DD21" s="15"/>
      <c r="DF21" s="21">
        <v>20</v>
      </c>
      <c r="DG21" s="14">
        <v>1</v>
      </c>
      <c r="DH21" s="15"/>
    </row>
    <row r="22" spans="1:112" ht="16.149999999999999" thickBot="1" x14ac:dyDescent="0.55000000000000004">
      <c r="D22" s="95" t="s">
        <v>28</v>
      </c>
      <c r="E22" s="13">
        <v>79</v>
      </c>
      <c r="F22" s="96">
        <f t="shared" si="2"/>
        <v>1357</v>
      </c>
      <c r="G22" s="97"/>
      <c r="H22" s="13">
        <v>49</v>
      </c>
      <c r="I22" s="96">
        <f t="shared" si="2"/>
        <v>841</v>
      </c>
      <c r="J22" s="97"/>
      <c r="K22" s="13">
        <v>35</v>
      </c>
      <c r="L22" s="96">
        <f t="shared" si="3"/>
        <v>661</v>
      </c>
      <c r="M22" s="97"/>
      <c r="N22" s="13">
        <v>44</v>
      </c>
      <c r="O22" s="96">
        <f t="shared" si="4"/>
        <v>962</v>
      </c>
      <c r="P22" s="97"/>
      <c r="Q22" s="13">
        <v>23</v>
      </c>
      <c r="R22" s="96">
        <f t="shared" si="5"/>
        <v>510</v>
      </c>
      <c r="S22" s="97"/>
      <c r="T22" s="13">
        <v>36</v>
      </c>
      <c r="U22" s="96">
        <f t="shared" si="6"/>
        <v>547</v>
      </c>
      <c r="V22" s="97"/>
      <c r="W22" s="13">
        <v>45</v>
      </c>
      <c r="X22" s="96">
        <f t="shared" si="7"/>
        <v>888</v>
      </c>
      <c r="Y22" s="97"/>
      <c r="Z22" s="13">
        <v>35</v>
      </c>
      <c r="AA22" s="96">
        <f t="shared" si="8"/>
        <v>630</v>
      </c>
      <c r="AB22" s="97"/>
      <c r="AC22" s="13">
        <v>20</v>
      </c>
      <c r="AD22" s="96">
        <f t="shared" si="9"/>
        <v>279</v>
      </c>
      <c r="AE22" s="97"/>
      <c r="AF22" s="13">
        <v>21</v>
      </c>
      <c r="AG22" s="96">
        <f t="shared" si="10"/>
        <v>404</v>
      </c>
      <c r="AH22" s="97"/>
      <c r="AI22" s="13">
        <v>3</v>
      </c>
      <c r="AJ22" s="96">
        <f t="shared" si="11"/>
        <v>262</v>
      </c>
      <c r="AK22" s="97"/>
      <c r="AL22" s="13">
        <v>13</v>
      </c>
      <c r="AM22" s="96">
        <f t="shared" si="12"/>
        <v>142</v>
      </c>
      <c r="AN22" s="97"/>
      <c r="AO22" s="13">
        <v>-2</v>
      </c>
      <c r="AP22" s="96">
        <f t="shared" si="13"/>
        <v>332</v>
      </c>
      <c r="AQ22" s="97"/>
      <c r="AR22" s="13">
        <v>-1</v>
      </c>
      <c r="AS22" s="96">
        <f t="shared" si="14"/>
        <v>150</v>
      </c>
      <c r="AT22" s="97"/>
      <c r="AU22" s="13">
        <v>4</v>
      </c>
      <c r="AV22" s="96">
        <f t="shared" si="15"/>
        <v>146</v>
      </c>
      <c r="AW22" s="97"/>
      <c r="AX22" s="13">
        <v>11</v>
      </c>
      <c r="AY22" s="96">
        <f t="shared" si="16"/>
        <v>370</v>
      </c>
      <c r="AZ22" s="97"/>
      <c r="BA22" s="13">
        <v>16</v>
      </c>
      <c r="BB22" s="96">
        <f t="shared" si="17"/>
        <v>191</v>
      </c>
      <c r="BC22" s="97"/>
      <c r="BD22" s="13">
        <v>0</v>
      </c>
      <c r="BE22" s="96">
        <f t="shared" si="18"/>
        <v>294</v>
      </c>
      <c r="BF22" s="97"/>
      <c r="BG22" s="13">
        <v>17</v>
      </c>
      <c r="BH22" s="96">
        <f t="shared" si="19"/>
        <v>401</v>
      </c>
      <c r="BI22" s="97"/>
      <c r="BJ22" s="13">
        <v>20</v>
      </c>
      <c r="BK22" s="96">
        <f t="shared" si="20"/>
        <v>288</v>
      </c>
      <c r="BL22" s="97"/>
      <c r="BM22" s="13">
        <v>-13</v>
      </c>
      <c r="BN22" s="96">
        <f t="shared" si="21"/>
        <v>168</v>
      </c>
      <c r="BO22" s="97"/>
      <c r="BP22" s="13">
        <v>12</v>
      </c>
      <c r="BQ22" s="96">
        <f t="shared" si="22"/>
        <v>290</v>
      </c>
      <c r="BR22" s="97"/>
      <c r="BS22" s="13">
        <v>13</v>
      </c>
      <c r="BT22" s="96">
        <f t="shared" si="23"/>
        <v>228</v>
      </c>
      <c r="BU22" s="97"/>
      <c r="BV22" s="13">
        <v>4</v>
      </c>
      <c r="BW22" s="96">
        <f t="shared" si="24"/>
        <v>112</v>
      </c>
      <c r="BX22" s="97"/>
      <c r="BY22" s="13">
        <v>5</v>
      </c>
      <c r="BZ22" s="96">
        <f t="shared" si="25"/>
        <v>166</v>
      </c>
      <c r="CA22" s="97"/>
      <c r="CB22" s="13">
        <v>2</v>
      </c>
      <c r="CC22" s="96">
        <f t="shared" si="26"/>
        <v>7</v>
      </c>
      <c r="CD22" s="97"/>
      <c r="CE22" s="13">
        <v>8</v>
      </c>
      <c r="CF22" s="96">
        <f t="shared" si="27"/>
        <v>121</v>
      </c>
      <c r="CG22" s="97"/>
      <c r="CH22" s="13">
        <v>7</v>
      </c>
      <c r="CI22" s="96">
        <f t="shared" si="28"/>
        <v>221</v>
      </c>
      <c r="CJ22" s="97"/>
      <c r="CK22" s="13">
        <v>2</v>
      </c>
      <c r="CL22" s="96">
        <f t="shared" si="29"/>
        <v>76</v>
      </c>
      <c r="CM22" s="97"/>
      <c r="CN22" s="174">
        <v>9</v>
      </c>
      <c r="CO22" s="175">
        <f t="shared" si="30"/>
        <v>185</v>
      </c>
      <c r="CP22" s="175"/>
      <c r="CQ22" s="69">
        <v>0</v>
      </c>
      <c r="CR22" s="223" t="s">
        <v>29</v>
      </c>
      <c r="CS22" s="224">
        <f>SUM(CS2:CS21)</f>
        <v>134</v>
      </c>
      <c r="CT22" s="223" t="s">
        <v>29</v>
      </c>
      <c r="CU22" s="224">
        <f>SUM(CU2:CU21)</f>
        <v>667</v>
      </c>
      <c r="CV22" s="225">
        <f>SUM(CV2:CV21)</f>
        <v>134</v>
      </c>
      <c r="CX22"/>
      <c r="CY22"/>
      <c r="CZ22"/>
    </row>
    <row r="23" spans="1:112" ht="16.149999999999999" thickBot="1" x14ac:dyDescent="0.55000000000000004">
      <c r="A23" s="145" t="s">
        <v>109</v>
      </c>
      <c r="B23" s="144">
        <v>100</v>
      </c>
      <c r="D23" s="38" t="s">
        <v>102</v>
      </c>
      <c r="E23" s="136">
        <f>AVERAGE(E2:E22)</f>
        <v>64.61904761904762</v>
      </c>
      <c r="F23" s="137"/>
      <c r="G23" s="6" t="e">
        <f>AVERAGE(G2:G22)</f>
        <v>#DIV/0!</v>
      </c>
      <c r="H23" s="136">
        <f t="shared" ref="H23:BP23" si="31">AVERAGE(H2:H22)</f>
        <v>40.047619047619051</v>
      </c>
      <c r="I23" s="137"/>
      <c r="J23" s="6" t="e">
        <f>AVERAGE(J2:J22)</f>
        <v>#DIV/0!</v>
      </c>
      <c r="K23" s="136">
        <f t="shared" si="31"/>
        <v>31.476190476190474</v>
      </c>
      <c r="L23" s="137"/>
      <c r="M23" s="6" t="e">
        <f>AVERAGE(M2:M22)</f>
        <v>#DIV/0!</v>
      </c>
      <c r="N23" s="136">
        <f t="shared" si="31"/>
        <v>45.80952380952381</v>
      </c>
      <c r="O23" s="137"/>
      <c r="P23" s="6" t="e">
        <f>AVERAGE(P2:P22)</f>
        <v>#DIV/0!</v>
      </c>
      <c r="Q23" s="136">
        <f t="shared" si="31"/>
        <v>24.285714285714285</v>
      </c>
      <c r="R23" s="137"/>
      <c r="S23" s="6" t="e">
        <f>AVERAGE(S2:S22)</f>
        <v>#DIV/0!</v>
      </c>
      <c r="T23" s="136">
        <f t="shared" si="31"/>
        <v>26.047619047619047</v>
      </c>
      <c r="U23" s="137"/>
      <c r="V23" s="6" t="e">
        <f>AVERAGE(V2:V22)</f>
        <v>#DIV/0!</v>
      </c>
      <c r="W23" s="136">
        <f t="shared" si="31"/>
        <v>42.285714285714285</v>
      </c>
      <c r="X23" s="137"/>
      <c r="Y23" s="6" t="e">
        <f>AVERAGE(Y2:Y22)</f>
        <v>#DIV/0!</v>
      </c>
      <c r="Z23" s="136">
        <f t="shared" si="31"/>
        <v>30</v>
      </c>
      <c r="AA23" s="137"/>
      <c r="AB23" s="6" t="e">
        <f>AVERAGE(AB2:AB22)</f>
        <v>#DIV/0!</v>
      </c>
      <c r="AC23" s="136">
        <f t="shared" si="31"/>
        <v>13.285714285714286</v>
      </c>
      <c r="AD23" s="137"/>
      <c r="AE23" s="6" t="e">
        <f>AVERAGE(AE2:AE22)</f>
        <v>#DIV/0!</v>
      </c>
      <c r="AF23" s="136">
        <f t="shared" si="31"/>
        <v>19.238095238095237</v>
      </c>
      <c r="AG23" s="137"/>
      <c r="AH23" s="6" t="e">
        <f>AVERAGE(AH2:AH22)</f>
        <v>#DIV/0!</v>
      </c>
      <c r="AI23" s="136">
        <f t="shared" si="31"/>
        <v>12.476190476190476</v>
      </c>
      <c r="AJ23" s="137"/>
      <c r="AK23" s="6" t="e">
        <f>AVERAGE(AK2:AK22)</f>
        <v>#DIV/0!</v>
      </c>
      <c r="AL23" s="136">
        <f t="shared" si="31"/>
        <v>6.7619047619047619</v>
      </c>
      <c r="AM23" s="137"/>
      <c r="AN23" s="6" t="e">
        <f>AVERAGE(AN2:AN22)</f>
        <v>#DIV/0!</v>
      </c>
      <c r="AO23" s="136">
        <f t="shared" si="31"/>
        <v>15.80952380952381</v>
      </c>
      <c r="AP23" s="137"/>
      <c r="AQ23" s="6" t="e">
        <f>AVERAGE(AQ2:AQ22)</f>
        <v>#DIV/0!</v>
      </c>
      <c r="AR23" s="136">
        <f t="shared" si="31"/>
        <v>7.1428571428571432</v>
      </c>
      <c r="AS23" s="137"/>
      <c r="AT23" s="6" t="e">
        <f>AVERAGE(AT2:AT22)</f>
        <v>#DIV/0!</v>
      </c>
      <c r="AU23" s="136">
        <f t="shared" si="31"/>
        <v>6.9523809523809526</v>
      </c>
      <c r="AV23" s="137"/>
      <c r="AW23" s="6" t="e">
        <f>AVERAGE(AW2:AW22)</f>
        <v>#DIV/0!</v>
      </c>
      <c r="AX23" s="136">
        <f t="shared" si="31"/>
        <v>17.61904761904762</v>
      </c>
      <c r="AY23" s="137"/>
      <c r="AZ23" s="6" t="e">
        <f>AVERAGE(AZ2:AZ22)</f>
        <v>#DIV/0!</v>
      </c>
      <c r="BA23" s="136">
        <f t="shared" si="31"/>
        <v>9.0952380952380949</v>
      </c>
      <c r="BB23" s="137"/>
      <c r="BC23" s="6" t="e">
        <f>AVERAGE(BC2:BC22)</f>
        <v>#DIV/0!</v>
      </c>
      <c r="BD23" s="136">
        <f t="shared" si="31"/>
        <v>14</v>
      </c>
      <c r="BE23" s="137"/>
      <c r="BF23" s="6" t="e">
        <f>AVERAGE(BF2:BF22)</f>
        <v>#DIV/0!</v>
      </c>
      <c r="BG23" s="136">
        <f t="shared" si="31"/>
        <v>19.095238095238095</v>
      </c>
      <c r="BH23" s="137"/>
      <c r="BI23" s="6" t="e">
        <f>AVERAGE(BI2:BI22)</f>
        <v>#DIV/0!</v>
      </c>
      <c r="BJ23" s="136">
        <f t="shared" si="31"/>
        <v>13.714285714285714</v>
      </c>
      <c r="BK23" s="137"/>
      <c r="BL23" s="6" t="e">
        <f>AVERAGE(BL2:BL22)</f>
        <v>#DIV/0!</v>
      </c>
      <c r="BM23" s="136">
        <f t="shared" si="31"/>
        <v>8</v>
      </c>
      <c r="BN23" s="137"/>
      <c r="BO23" s="6" t="e">
        <f>AVERAGE(BO2:BO22)</f>
        <v>#DIV/0!</v>
      </c>
      <c r="BP23" s="136">
        <f t="shared" si="31"/>
        <v>13.80952380952381</v>
      </c>
      <c r="BQ23" s="137"/>
      <c r="BR23" s="6" t="e">
        <f>AVERAGE(BR2:BR22)</f>
        <v>#DIV/0!</v>
      </c>
      <c r="BS23" s="136">
        <f t="shared" ref="BS23:CN23" si="32">AVERAGE(BS2:BS22)</f>
        <v>10.857142857142858</v>
      </c>
      <c r="BT23" s="137"/>
      <c r="BU23" s="6" t="e">
        <f>AVERAGE(BU2:BU22)</f>
        <v>#DIV/0!</v>
      </c>
      <c r="BV23" s="136">
        <f t="shared" si="32"/>
        <v>5.333333333333333</v>
      </c>
      <c r="BW23" s="137"/>
      <c r="BX23" s="6" t="e">
        <f>AVERAGE(BX2:BX22)</f>
        <v>#DIV/0!</v>
      </c>
      <c r="BY23" s="136">
        <f t="shared" si="32"/>
        <v>7.9047619047619051</v>
      </c>
      <c r="BZ23" s="137"/>
      <c r="CA23" s="6" t="e">
        <f>AVERAGE(CA2:CA22)</f>
        <v>#DIV/0!</v>
      </c>
      <c r="CB23" s="136">
        <f t="shared" si="32"/>
        <v>0.33333333333333331</v>
      </c>
      <c r="CC23" s="137"/>
      <c r="CD23" s="6" t="e">
        <f>AVERAGE(CD2:CD22)</f>
        <v>#DIV/0!</v>
      </c>
      <c r="CE23" s="136">
        <f t="shared" si="32"/>
        <v>5.7619047619047619</v>
      </c>
      <c r="CF23" s="137"/>
      <c r="CG23" s="6" t="e">
        <f>AVERAGE(CG2:CG22)</f>
        <v>#DIV/0!</v>
      </c>
      <c r="CH23" s="136">
        <f t="shared" si="32"/>
        <v>10.523809523809524</v>
      </c>
      <c r="CI23" s="137"/>
      <c r="CJ23" s="6" t="e">
        <f>AVERAGE(CJ2:CJ22)</f>
        <v>#DIV/0!</v>
      </c>
      <c r="CK23" s="136">
        <f t="shared" si="32"/>
        <v>3.6190476190476191</v>
      </c>
      <c r="CL23" s="137"/>
      <c r="CM23" s="6" t="e">
        <f>AVERAGE(CM2:CM22)</f>
        <v>#DIV/0!</v>
      </c>
      <c r="CN23" s="136">
        <f t="shared" si="32"/>
        <v>8.8095238095238102</v>
      </c>
      <c r="CO23" s="137"/>
      <c r="CP23" s="6" t="e">
        <f>AVERAGE(CP2:CP22)</f>
        <v>#DIV/0!</v>
      </c>
      <c r="CR23" s="227" t="s">
        <v>117</v>
      </c>
      <c r="CS23" s="228"/>
      <c r="CT23" s="229"/>
      <c r="CU23" s="230"/>
      <c r="CV23" s="94" t="s">
        <v>60</v>
      </c>
    </row>
    <row r="24" spans="1:112" ht="15.75" x14ac:dyDescent="0.5">
      <c r="D24" s="33" t="s">
        <v>101</v>
      </c>
      <c r="E24" s="4" t="e">
        <f>SUM(E23/G23)</f>
        <v>#DIV/0!</v>
      </c>
      <c r="F24" s="1"/>
      <c r="G24" s="7"/>
      <c r="H24" s="4" t="e">
        <f>SUM(H23/J23)</f>
        <v>#DIV/0!</v>
      </c>
      <c r="I24" s="1"/>
      <c r="J24" s="7"/>
      <c r="K24" s="4" t="e">
        <f>SUM(K23/M23)</f>
        <v>#DIV/0!</v>
      </c>
      <c r="L24" s="1"/>
      <c r="M24" s="7"/>
      <c r="N24" s="4" t="e">
        <f>SUM(N23/P23)</f>
        <v>#DIV/0!</v>
      </c>
      <c r="O24" s="1"/>
      <c r="P24" s="7"/>
      <c r="Q24" s="4" t="e">
        <f>SUM(Q23/S23)</f>
        <v>#DIV/0!</v>
      </c>
      <c r="R24" s="1"/>
      <c r="S24" s="7"/>
      <c r="T24" s="4" t="e">
        <f>SUM(T23/V23)</f>
        <v>#DIV/0!</v>
      </c>
      <c r="U24" s="1"/>
      <c r="V24" s="7"/>
      <c r="W24" s="4" t="e">
        <f>SUM(W23/Y23)</f>
        <v>#DIV/0!</v>
      </c>
      <c r="X24" s="1"/>
      <c r="Y24" s="7"/>
      <c r="Z24" s="4" t="e">
        <f>SUM(Z23/AB23)</f>
        <v>#DIV/0!</v>
      </c>
      <c r="AA24" s="1"/>
      <c r="AB24" s="7"/>
      <c r="AC24" s="4" t="e">
        <f>SUM(AC23/AE23)</f>
        <v>#DIV/0!</v>
      </c>
      <c r="AD24" s="1"/>
      <c r="AE24" s="7"/>
      <c r="AF24" s="4" t="e">
        <f>SUM(AF23/AH23)</f>
        <v>#DIV/0!</v>
      </c>
      <c r="AG24" s="1"/>
      <c r="AH24" s="7"/>
      <c r="AI24" s="4" t="e">
        <f>SUM(AI23/AK23)</f>
        <v>#DIV/0!</v>
      </c>
      <c r="AJ24" s="1"/>
      <c r="AK24" s="7"/>
      <c r="AL24" s="4" t="e">
        <f>SUM(AL23/AN23)</f>
        <v>#DIV/0!</v>
      </c>
      <c r="AM24" s="1"/>
      <c r="AN24" s="7"/>
      <c r="AO24" s="4" t="e">
        <f>SUM(AO23/AQ23)</f>
        <v>#DIV/0!</v>
      </c>
      <c r="AP24" s="1"/>
      <c r="AQ24" s="7"/>
      <c r="AR24" s="4" t="e">
        <f>SUM(AR23/AT23)</f>
        <v>#DIV/0!</v>
      </c>
      <c r="AS24" s="1"/>
      <c r="AT24" s="7"/>
      <c r="AU24" s="4" t="e">
        <f>SUM(AU23/AW23)</f>
        <v>#DIV/0!</v>
      </c>
      <c r="AV24" s="1"/>
      <c r="AW24" s="7"/>
      <c r="AX24" s="4" t="e">
        <f>SUM(AX23/AZ23)</f>
        <v>#DIV/0!</v>
      </c>
      <c r="AY24" s="1"/>
      <c r="AZ24" s="7"/>
      <c r="BA24" s="4" t="e">
        <f>SUM(BA23/BC23)</f>
        <v>#DIV/0!</v>
      </c>
      <c r="BB24" s="1"/>
      <c r="BC24" s="7"/>
      <c r="BD24" s="4" t="e">
        <f>SUM(BD23/BF23)</f>
        <v>#DIV/0!</v>
      </c>
      <c r="BE24" s="1"/>
      <c r="BF24" s="7"/>
      <c r="BG24" s="4" t="e">
        <f>SUM(BG23/BI23)</f>
        <v>#DIV/0!</v>
      </c>
      <c r="BH24" s="1"/>
      <c r="BI24" s="7"/>
      <c r="BJ24" s="4" t="e">
        <f>SUM(BJ23/BL23)</f>
        <v>#DIV/0!</v>
      </c>
      <c r="BK24" s="1"/>
      <c r="BL24" s="7"/>
      <c r="BM24" s="4" t="e">
        <f>SUM(BM23/BO23)</f>
        <v>#DIV/0!</v>
      </c>
      <c r="BN24" s="1"/>
      <c r="BO24" s="7"/>
      <c r="BP24" s="4" t="e">
        <f>SUM(BP23/BR23)</f>
        <v>#DIV/0!</v>
      </c>
      <c r="BQ24" s="1"/>
      <c r="BR24" s="7"/>
      <c r="BS24" s="4" t="e">
        <f>SUM(BS23/BU23)</f>
        <v>#DIV/0!</v>
      </c>
      <c r="BT24" s="1"/>
      <c r="BU24" s="7"/>
      <c r="BV24" s="4" t="e">
        <f>SUM(BV23/BX23)</f>
        <v>#DIV/0!</v>
      </c>
      <c r="BW24" s="1"/>
      <c r="BX24" s="7"/>
      <c r="BY24" s="4" t="e">
        <f>SUM(BY23/CA23)</f>
        <v>#DIV/0!</v>
      </c>
      <c r="BZ24" s="1"/>
      <c r="CA24" s="7"/>
      <c r="CB24" s="4" t="e">
        <f>SUM(CB23/CD23)</f>
        <v>#DIV/0!</v>
      </c>
      <c r="CC24" s="1"/>
      <c r="CD24" s="7"/>
      <c r="CE24" s="4" t="e">
        <f>SUM(CE23/CG23)</f>
        <v>#DIV/0!</v>
      </c>
      <c r="CF24" s="1"/>
      <c r="CG24" s="7"/>
      <c r="CH24" s="4" t="e">
        <f>SUM(CH23/CJ23)</f>
        <v>#DIV/0!</v>
      </c>
      <c r="CI24" s="1"/>
      <c r="CJ24" s="7"/>
      <c r="CK24" s="4" t="e">
        <f>SUM(CK23/CM23)</f>
        <v>#DIV/0!</v>
      </c>
      <c r="CL24" s="1"/>
      <c r="CM24" s="7"/>
      <c r="CN24" s="4" t="e">
        <f>SUM(CN23/CP23)</f>
        <v>#DIV/0!</v>
      </c>
      <c r="CO24" s="1"/>
      <c r="CP24" s="7"/>
      <c r="CR24" s="84" t="str">
        <f>$A$2</f>
        <v>Mercedes</v>
      </c>
      <c r="CS24" s="136">
        <f>SUM((CS2/$CS$22)*100)</f>
        <v>30.597014925373134</v>
      </c>
      <c r="CT24" s="74" t="str">
        <f>$B$2</f>
        <v>Hamilton</v>
      </c>
      <c r="CU24" s="82">
        <f t="shared" ref="CU24:CU43" si="33">SUM((CU2/$CU$22)*100)</f>
        <v>4.6476761619190405</v>
      </c>
      <c r="CV24" s="6">
        <f t="shared" ref="CV24:CV43" si="34">SUM($CK53,$BH53,$AE53,$AE81,$BH81,$CK81,$AE109)</f>
        <v>18</v>
      </c>
    </row>
    <row r="25" spans="1:112" ht="16.149999999999999" thickBot="1" x14ac:dyDescent="0.55000000000000004">
      <c r="D25" s="33" t="s">
        <v>29</v>
      </c>
      <c r="E25" s="4">
        <f>SUM(E2:E22)</f>
        <v>1357</v>
      </c>
      <c r="F25" s="1"/>
      <c r="G25" s="7">
        <f>SUM(G2:G22)</f>
        <v>0</v>
      </c>
      <c r="H25" s="4">
        <f>SUM(H2:H22)</f>
        <v>841</v>
      </c>
      <c r="I25" s="1"/>
      <c r="J25" s="7">
        <f>SUM(J2:J22)</f>
        <v>0</v>
      </c>
      <c r="K25" s="4">
        <f>SUM(K2:K22)</f>
        <v>661</v>
      </c>
      <c r="L25" s="1"/>
      <c r="M25" s="7">
        <f>SUM(M2:M22)</f>
        <v>0</v>
      </c>
      <c r="N25" s="4">
        <f>SUM(N2:N22)</f>
        <v>962</v>
      </c>
      <c r="O25" s="1"/>
      <c r="P25" s="7">
        <f>SUM(P2:P22)</f>
        <v>0</v>
      </c>
      <c r="Q25" s="4">
        <f>SUM(Q2:Q22)</f>
        <v>510</v>
      </c>
      <c r="R25" s="1"/>
      <c r="S25" s="7">
        <f>SUM(S2:S22)</f>
        <v>0</v>
      </c>
      <c r="T25" s="4">
        <f>SUM(T2:T22)</f>
        <v>547</v>
      </c>
      <c r="U25" s="1"/>
      <c r="V25" s="7">
        <f>SUM(V2:V22)</f>
        <v>0</v>
      </c>
      <c r="W25" s="4">
        <f>SUM(W2:W22)</f>
        <v>888</v>
      </c>
      <c r="X25" s="1"/>
      <c r="Y25" s="7">
        <f>SUM(Y2:Y22)</f>
        <v>0</v>
      </c>
      <c r="Z25" s="4">
        <f>SUM(Z2:Z22)</f>
        <v>630</v>
      </c>
      <c r="AA25" s="1"/>
      <c r="AB25" s="7">
        <f>SUM(AB2:AB22)</f>
        <v>0</v>
      </c>
      <c r="AC25" s="4">
        <f>SUM(AC2:AC22)</f>
        <v>279</v>
      </c>
      <c r="AD25" s="1"/>
      <c r="AE25" s="7">
        <f>SUM(AE2:AE22)</f>
        <v>0</v>
      </c>
      <c r="AF25" s="4">
        <f>SUM(AF2:AF22)</f>
        <v>404</v>
      </c>
      <c r="AG25" s="1"/>
      <c r="AH25" s="7">
        <f>SUM(AH2:AH22)</f>
        <v>0</v>
      </c>
      <c r="AI25" s="4">
        <f>SUM(AI2:AI22)</f>
        <v>262</v>
      </c>
      <c r="AJ25" s="1"/>
      <c r="AK25" s="7">
        <f>SUM(AK2:AK22)</f>
        <v>0</v>
      </c>
      <c r="AL25" s="4">
        <f>SUM(AL2:AL22)</f>
        <v>142</v>
      </c>
      <c r="AM25" s="1"/>
      <c r="AN25" s="7">
        <f>SUM(AN2:AN22)</f>
        <v>0</v>
      </c>
      <c r="AO25" s="4">
        <f>SUM(AO2:AO22)</f>
        <v>332</v>
      </c>
      <c r="AP25" s="1"/>
      <c r="AQ25" s="7">
        <f>SUM(AQ2:AQ22)</f>
        <v>0</v>
      </c>
      <c r="AR25" s="4">
        <f>SUM(AR2:AR22)</f>
        <v>150</v>
      </c>
      <c r="AS25" s="1"/>
      <c r="AT25" s="7">
        <f>SUM(AT2:AT22)</f>
        <v>0</v>
      </c>
      <c r="AU25" s="4">
        <f>SUM(AU2:AU22)</f>
        <v>146</v>
      </c>
      <c r="AV25" s="1"/>
      <c r="AW25" s="7">
        <f>SUM(AW2:AW22)</f>
        <v>0</v>
      </c>
      <c r="AX25" s="4">
        <f>SUM(AX2:AX22)</f>
        <v>370</v>
      </c>
      <c r="AY25" s="1"/>
      <c r="AZ25" s="7">
        <f>SUM(AZ2:AZ22)</f>
        <v>0</v>
      </c>
      <c r="BA25" s="4">
        <f>SUM(BA2:BA22)</f>
        <v>191</v>
      </c>
      <c r="BB25" s="1"/>
      <c r="BC25" s="7">
        <f>SUM(BC2:BC22)</f>
        <v>0</v>
      </c>
      <c r="BD25" s="4">
        <f>SUM(BD2:BD22)</f>
        <v>294</v>
      </c>
      <c r="BE25" s="1"/>
      <c r="BF25" s="7">
        <f>SUM(BF2:BF22)</f>
        <v>0</v>
      </c>
      <c r="BG25" s="4">
        <f>SUM(BG2:BG22)</f>
        <v>401</v>
      </c>
      <c r="BH25" s="1"/>
      <c r="BI25" s="7">
        <f>SUM(BI2:BI22)</f>
        <v>0</v>
      </c>
      <c r="BJ25" s="4">
        <f>SUM(BJ2:BJ22)</f>
        <v>288</v>
      </c>
      <c r="BK25" s="1"/>
      <c r="BL25" s="7">
        <f>SUM(BL2:BL22)</f>
        <v>0</v>
      </c>
      <c r="BM25" s="4">
        <f>SUM(BM2:BM22)</f>
        <v>168</v>
      </c>
      <c r="BN25" s="1"/>
      <c r="BO25" s="7">
        <f>SUM(BO2:BO22)</f>
        <v>0</v>
      </c>
      <c r="BP25" s="4">
        <f>SUM(BP2:BP22)</f>
        <v>290</v>
      </c>
      <c r="BQ25" s="1"/>
      <c r="BR25" s="7">
        <f>SUM(BR2:BR22)</f>
        <v>0</v>
      </c>
      <c r="BS25" s="4">
        <f>SUM(BS2:BS22)</f>
        <v>228</v>
      </c>
      <c r="BT25" s="1"/>
      <c r="BU25" s="7">
        <f>SUM(BU2:BU22)</f>
        <v>0</v>
      </c>
      <c r="BV25" s="4">
        <f>SUM(BV2:BV22)</f>
        <v>112</v>
      </c>
      <c r="BW25" s="1"/>
      <c r="BX25" s="7">
        <f>SUM(BX2:BX22)</f>
        <v>0</v>
      </c>
      <c r="BY25" s="4">
        <f>SUM(BY2:BY22)</f>
        <v>166</v>
      </c>
      <c r="BZ25" s="1"/>
      <c r="CA25" s="7">
        <f>SUM(CA2:CA22)</f>
        <v>0</v>
      </c>
      <c r="CB25" s="4">
        <f>SUM(CB2:CB22)</f>
        <v>7</v>
      </c>
      <c r="CC25" s="1"/>
      <c r="CD25" s="7">
        <f>SUM(CD2:CD22)</f>
        <v>0</v>
      </c>
      <c r="CE25" s="4">
        <f>SUM(CE2:CE22)</f>
        <v>121</v>
      </c>
      <c r="CF25" s="1"/>
      <c r="CG25" s="7">
        <f>SUM(CG2:CG22)</f>
        <v>0</v>
      </c>
      <c r="CH25" s="4">
        <f>SUM(CH2:CH22)</f>
        <v>221</v>
      </c>
      <c r="CI25" s="1"/>
      <c r="CJ25" s="7">
        <f>SUM(CJ2:CJ22)</f>
        <v>0</v>
      </c>
      <c r="CK25" s="4">
        <f>SUM(CK2:CK22)</f>
        <v>76</v>
      </c>
      <c r="CL25" s="1"/>
      <c r="CM25" s="7">
        <f>SUM(CM2:CM22)</f>
        <v>0</v>
      </c>
      <c r="CN25" s="4">
        <f>SUM(CN2:CN22)</f>
        <v>185</v>
      </c>
      <c r="CO25" s="1"/>
      <c r="CP25" s="7">
        <f>SUM(CP2:CP22)</f>
        <v>0</v>
      </c>
      <c r="CR25" s="69"/>
      <c r="CS25" s="5"/>
      <c r="CT25" s="75" t="str">
        <f>$B$3</f>
        <v>Bottas</v>
      </c>
      <c r="CU25" s="69">
        <f t="shared" si="33"/>
        <v>8.3958020989505258</v>
      </c>
      <c r="CV25" s="226">
        <f t="shared" si="34"/>
        <v>134</v>
      </c>
    </row>
    <row r="26" spans="1:112" ht="16.149999999999999" thickBot="1" x14ac:dyDescent="0.55000000000000004">
      <c r="D26" s="34" t="s">
        <v>103</v>
      </c>
      <c r="E26" s="5" t="e">
        <f>SUM(E25/G25)</f>
        <v>#DIV/0!</v>
      </c>
      <c r="F26" s="96"/>
      <c r="G26" s="97"/>
      <c r="H26" s="5" t="e">
        <f>SUM(H25/J25)</f>
        <v>#DIV/0!</v>
      </c>
      <c r="I26" s="96"/>
      <c r="J26" s="97"/>
      <c r="K26" s="5" t="e">
        <f>SUM(K25/M25)</f>
        <v>#DIV/0!</v>
      </c>
      <c r="L26" s="96"/>
      <c r="M26" s="97"/>
      <c r="N26" s="5" t="e">
        <f>SUM(N25/P25)</f>
        <v>#DIV/0!</v>
      </c>
      <c r="O26" s="96"/>
      <c r="P26" s="97"/>
      <c r="Q26" s="5" t="e">
        <f>SUM(Q25/S25)</f>
        <v>#DIV/0!</v>
      </c>
      <c r="R26" s="96"/>
      <c r="S26" s="97"/>
      <c r="T26" s="5" t="e">
        <f>SUM(T25/V25)</f>
        <v>#DIV/0!</v>
      </c>
      <c r="U26" s="96"/>
      <c r="V26" s="97"/>
      <c r="W26" s="5" t="e">
        <f>SUM(W25/Y25)</f>
        <v>#DIV/0!</v>
      </c>
      <c r="X26" s="96"/>
      <c r="Y26" s="97"/>
      <c r="Z26" s="5" t="e">
        <f>SUM(Z25/AB25)</f>
        <v>#DIV/0!</v>
      </c>
      <c r="AA26" s="96"/>
      <c r="AB26" s="97"/>
      <c r="AC26" s="5" t="e">
        <f>SUM(AC25/AE25)</f>
        <v>#DIV/0!</v>
      </c>
      <c r="AD26" s="96"/>
      <c r="AE26" s="97"/>
      <c r="AF26" s="5" t="e">
        <f>SUM(AF25/AH25)</f>
        <v>#DIV/0!</v>
      </c>
      <c r="AG26" s="96"/>
      <c r="AH26" s="97"/>
      <c r="AI26" s="5" t="e">
        <f>SUM(AI25/AK25)</f>
        <v>#DIV/0!</v>
      </c>
      <c r="AJ26" s="96"/>
      <c r="AK26" s="97"/>
      <c r="AL26" s="5" t="e">
        <f>SUM(AL25/AN25)</f>
        <v>#DIV/0!</v>
      </c>
      <c r="AM26" s="96"/>
      <c r="AN26" s="97"/>
      <c r="AO26" s="5" t="e">
        <f>SUM(AO25/AQ25)</f>
        <v>#DIV/0!</v>
      </c>
      <c r="AP26" s="96"/>
      <c r="AQ26" s="97"/>
      <c r="AR26" s="5" t="e">
        <f>SUM(AR25/AT25)</f>
        <v>#DIV/0!</v>
      </c>
      <c r="AS26" s="96"/>
      <c r="AT26" s="97"/>
      <c r="AU26" s="5" t="e">
        <f>SUM(AU25/AW25)</f>
        <v>#DIV/0!</v>
      </c>
      <c r="AV26" s="96"/>
      <c r="AW26" s="97"/>
      <c r="AX26" s="5" t="e">
        <f>SUM(AX25/AZ25)</f>
        <v>#DIV/0!</v>
      </c>
      <c r="AY26" s="96"/>
      <c r="AZ26" s="97"/>
      <c r="BA26" s="5" t="e">
        <f>SUM(BA25/BC25)</f>
        <v>#DIV/0!</v>
      </c>
      <c r="BB26" s="96"/>
      <c r="BC26" s="97"/>
      <c r="BD26" s="5" t="e">
        <f>SUM(BD25/BF25)</f>
        <v>#DIV/0!</v>
      </c>
      <c r="BE26" s="96"/>
      <c r="BF26" s="97"/>
      <c r="BG26" s="5" t="e">
        <f>SUM(BG25/BI25)</f>
        <v>#DIV/0!</v>
      </c>
      <c r="BH26" s="96"/>
      <c r="BI26" s="97"/>
      <c r="BJ26" s="5" t="e">
        <f>SUM(BJ25/BL25)</f>
        <v>#DIV/0!</v>
      </c>
      <c r="BK26" s="96"/>
      <c r="BL26" s="97"/>
      <c r="BM26" s="5" t="e">
        <f>SUM(BM25/BO25)</f>
        <v>#DIV/0!</v>
      </c>
      <c r="BN26" s="96"/>
      <c r="BO26" s="97"/>
      <c r="BP26" s="5" t="e">
        <f>SUM(BP25/BR25)</f>
        <v>#DIV/0!</v>
      </c>
      <c r="BQ26" s="96"/>
      <c r="BR26" s="97"/>
      <c r="BS26" s="5" t="e">
        <f>SUM(BS25/BU25)</f>
        <v>#DIV/0!</v>
      </c>
      <c r="BT26" s="96"/>
      <c r="BU26" s="97"/>
      <c r="BV26" s="5" t="e">
        <f>SUM(BV25/BX25)</f>
        <v>#DIV/0!</v>
      </c>
      <c r="BW26" s="96"/>
      <c r="BX26" s="97"/>
      <c r="BY26" s="5" t="e">
        <f>SUM(BY25/CA25)</f>
        <v>#DIV/0!</v>
      </c>
      <c r="BZ26" s="96"/>
      <c r="CA26" s="97"/>
      <c r="CB26" s="5" t="e">
        <f>SUM(CB25/CD25)</f>
        <v>#DIV/0!</v>
      </c>
      <c r="CC26" s="96"/>
      <c r="CD26" s="97"/>
      <c r="CE26" s="5" t="e">
        <f>SUM(CE25/CG25)</f>
        <v>#DIV/0!</v>
      </c>
      <c r="CF26" s="96"/>
      <c r="CG26" s="97"/>
      <c r="CH26" s="5" t="e">
        <f>SUM(CH25/CJ25)</f>
        <v>#DIV/0!</v>
      </c>
      <c r="CI26" s="96"/>
      <c r="CJ26" s="97"/>
      <c r="CK26" s="5" t="e">
        <f>SUM(CK25/CM25)</f>
        <v>#DIV/0!</v>
      </c>
      <c r="CL26" s="96"/>
      <c r="CM26" s="97"/>
      <c r="CN26" s="5" t="e">
        <f>SUM(CN25/CP25)</f>
        <v>#DIV/0!</v>
      </c>
      <c r="CO26" s="96"/>
      <c r="CP26" s="97"/>
      <c r="CR26" s="85" t="str">
        <f>$A$4</f>
        <v>Ferrari</v>
      </c>
      <c r="CS26" s="136">
        <f>SUM((CS4/$CS$22)*100)</f>
        <v>20.8955223880597</v>
      </c>
      <c r="CT26" s="56" t="str">
        <f>$B$4</f>
        <v>Vettel</v>
      </c>
      <c r="CU26" s="82">
        <f t="shared" si="33"/>
        <v>7.0464767616191901</v>
      </c>
      <c r="CV26" s="82">
        <f t="shared" si="34"/>
        <v>0</v>
      </c>
    </row>
    <row r="27" spans="1:112" ht="16.149999999999999" thickBot="1" x14ac:dyDescent="0.55000000000000004">
      <c r="CR27" s="69"/>
      <c r="CS27" s="5"/>
      <c r="CT27" s="76" t="str">
        <f>$B$5</f>
        <v>Leclerc</v>
      </c>
      <c r="CU27" s="69">
        <f t="shared" si="33"/>
        <v>9.5952023988006001</v>
      </c>
      <c r="CV27" s="69">
        <f t="shared" si="34"/>
        <v>0</v>
      </c>
    </row>
    <row r="28" spans="1:112" ht="16.149999999999999" thickBot="1" x14ac:dyDescent="0.55000000000000004">
      <c r="D28" s="146" t="s">
        <v>4</v>
      </c>
      <c r="E28" s="38" t="s">
        <v>104</v>
      </c>
      <c r="F28" s="165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G28" s="146" t="s">
        <v>4</v>
      </c>
      <c r="AH28" s="38" t="s">
        <v>5</v>
      </c>
      <c r="AI28" s="176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8"/>
      <c r="BJ28" s="146" t="s">
        <v>4</v>
      </c>
      <c r="BK28" s="146" t="s">
        <v>37</v>
      </c>
      <c r="BL28" s="185"/>
      <c r="BM28" s="186"/>
      <c r="BN28" s="187"/>
      <c r="BO28" s="192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9"/>
      <c r="CR28" s="157" t="str">
        <f>$A$6</f>
        <v>Red Bull</v>
      </c>
      <c r="CS28" s="136">
        <f>SUM((CS6/$CS$22)*100)</f>
        <v>0</v>
      </c>
      <c r="CT28" s="218" t="str">
        <f>$B$6</f>
        <v>Verstappen</v>
      </c>
      <c r="CU28" s="82">
        <f t="shared" si="33"/>
        <v>14.69265367316342</v>
      </c>
      <c r="CV28" s="82">
        <f t="shared" si="34"/>
        <v>0</v>
      </c>
    </row>
    <row r="29" spans="1:112" ht="16.149999999999999" thickBot="1" x14ac:dyDescent="0.55000000000000004">
      <c r="D29" s="134" t="s">
        <v>31</v>
      </c>
      <c r="E29" s="33" t="s">
        <v>0</v>
      </c>
      <c r="F29" s="168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70"/>
      <c r="AG29" s="134" t="s">
        <v>31</v>
      </c>
      <c r="AH29" s="33" t="s">
        <v>106</v>
      </c>
      <c r="AI29" s="179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1"/>
      <c r="BJ29" s="134" t="s">
        <v>31</v>
      </c>
      <c r="BK29" s="227" t="s">
        <v>1</v>
      </c>
      <c r="BL29" s="228"/>
      <c r="BM29" s="228"/>
      <c r="BN29" s="228"/>
      <c r="BO29" s="193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5"/>
      <c r="CR29" s="69"/>
      <c r="CS29" s="5"/>
      <c r="CT29" s="219" t="str">
        <f>$B$7</f>
        <v>Albon</v>
      </c>
      <c r="CU29" s="69">
        <f t="shared" si="33"/>
        <v>8.3958020989505258</v>
      </c>
      <c r="CV29" s="69">
        <f t="shared" si="34"/>
        <v>0</v>
      </c>
    </row>
    <row r="30" spans="1:112" ht="16.149999999999999" thickBot="1" x14ac:dyDescent="0.55000000000000004">
      <c r="D30" s="117" t="s">
        <v>61</v>
      </c>
      <c r="E30" s="146" t="s">
        <v>32</v>
      </c>
      <c r="F30" s="152" t="s">
        <v>110</v>
      </c>
      <c r="G30" s="143" t="s">
        <v>33</v>
      </c>
      <c r="H30" s="148" t="s">
        <v>110</v>
      </c>
      <c r="I30" s="143" t="s">
        <v>34</v>
      </c>
      <c r="J30" s="148" t="s">
        <v>110</v>
      </c>
      <c r="K30" s="143" t="s">
        <v>35</v>
      </c>
      <c r="L30" s="148" t="s">
        <v>110</v>
      </c>
      <c r="M30" s="143" t="s">
        <v>36</v>
      </c>
      <c r="N30" s="148" t="s">
        <v>110</v>
      </c>
      <c r="O30" s="143" t="s">
        <v>3</v>
      </c>
      <c r="P30" s="148" t="s">
        <v>110</v>
      </c>
      <c r="Q30" s="143" t="s">
        <v>60</v>
      </c>
      <c r="R30" s="148" t="s">
        <v>110</v>
      </c>
      <c r="S30" s="145" t="s">
        <v>59</v>
      </c>
      <c r="T30" s="143" t="s">
        <v>49</v>
      </c>
      <c r="U30" s="148" t="s">
        <v>29</v>
      </c>
      <c r="V30" s="146" t="s">
        <v>62</v>
      </c>
      <c r="W30" s="151" t="s">
        <v>107</v>
      </c>
      <c r="X30" s="152" t="s">
        <v>63</v>
      </c>
      <c r="Y30" s="147" t="s">
        <v>105</v>
      </c>
      <c r="Z30" s="148" t="s">
        <v>111</v>
      </c>
      <c r="AA30" s="231" t="s">
        <v>108</v>
      </c>
      <c r="AB30" s="232"/>
      <c r="AC30" s="233"/>
      <c r="AD30" s="234"/>
      <c r="AE30" s="71" t="s">
        <v>60</v>
      </c>
      <c r="AG30" s="138" t="s">
        <v>61</v>
      </c>
      <c r="AH30" s="153" t="s">
        <v>32</v>
      </c>
      <c r="AI30" s="148" t="s">
        <v>110</v>
      </c>
      <c r="AJ30" s="153" t="s">
        <v>33</v>
      </c>
      <c r="AK30" s="148" t="s">
        <v>110</v>
      </c>
      <c r="AL30" s="153" t="s">
        <v>34</v>
      </c>
      <c r="AM30" s="148" t="s">
        <v>110</v>
      </c>
      <c r="AN30" s="153" t="s">
        <v>35</v>
      </c>
      <c r="AO30" s="148" t="s">
        <v>110</v>
      </c>
      <c r="AP30" s="153" t="s">
        <v>36</v>
      </c>
      <c r="AQ30" s="148" t="s">
        <v>110</v>
      </c>
      <c r="AR30" s="153" t="s">
        <v>3</v>
      </c>
      <c r="AS30" s="148" t="s">
        <v>110</v>
      </c>
      <c r="AT30" s="153" t="s">
        <v>60</v>
      </c>
      <c r="AU30" s="148" t="s">
        <v>110</v>
      </c>
      <c r="AV30" s="145" t="s">
        <v>59</v>
      </c>
      <c r="AW30" s="153" t="s">
        <v>49</v>
      </c>
      <c r="AX30" s="148" t="s">
        <v>29</v>
      </c>
      <c r="AY30" s="146" t="s">
        <v>62</v>
      </c>
      <c r="AZ30" s="151" t="s">
        <v>107</v>
      </c>
      <c r="BA30" s="152" t="s">
        <v>63</v>
      </c>
      <c r="BB30" s="147" t="s">
        <v>105</v>
      </c>
      <c r="BC30" s="148" t="s">
        <v>111</v>
      </c>
      <c r="BD30" s="231" t="s">
        <v>108</v>
      </c>
      <c r="BE30" s="232"/>
      <c r="BF30" s="233"/>
      <c r="BG30" s="234"/>
      <c r="BH30" s="71" t="s">
        <v>60</v>
      </c>
      <c r="BJ30" s="138" t="s">
        <v>61</v>
      </c>
      <c r="BK30" s="153" t="s">
        <v>32</v>
      </c>
      <c r="BL30" s="148" t="s">
        <v>110</v>
      </c>
      <c r="BM30" s="153" t="s">
        <v>33</v>
      </c>
      <c r="BN30" s="148" t="s">
        <v>110</v>
      </c>
      <c r="BO30" s="138" t="s">
        <v>34</v>
      </c>
      <c r="BP30" s="66" t="s">
        <v>110</v>
      </c>
      <c r="BQ30" s="138" t="s">
        <v>35</v>
      </c>
      <c r="BR30" s="66" t="s">
        <v>110</v>
      </c>
      <c r="BS30" s="138" t="s">
        <v>36</v>
      </c>
      <c r="BT30" s="66" t="s">
        <v>110</v>
      </c>
      <c r="BU30" s="138" t="s">
        <v>3</v>
      </c>
      <c r="BV30" s="66" t="s">
        <v>110</v>
      </c>
      <c r="BW30" s="138" t="s">
        <v>60</v>
      </c>
      <c r="BX30" s="66" t="s">
        <v>110</v>
      </c>
      <c r="BY30" s="34" t="s">
        <v>59</v>
      </c>
      <c r="BZ30" s="138" t="s">
        <v>49</v>
      </c>
      <c r="CA30" s="66" t="s">
        <v>29</v>
      </c>
      <c r="CB30" s="134" t="s">
        <v>62</v>
      </c>
      <c r="CC30" s="182" t="s">
        <v>107</v>
      </c>
      <c r="CD30" s="183" t="s">
        <v>63</v>
      </c>
      <c r="CE30" s="65" t="s">
        <v>105</v>
      </c>
      <c r="CF30" s="66" t="s">
        <v>111</v>
      </c>
      <c r="CG30" s="227" t="s">
        <v>108</v>
      </c>
      <c r="CH30" s="228"/>
      <c r="CI30" s="229"/>
      <c r="CJ30" s="235"/>
      <c r="CK30" s="73" t="s">
        <v>60</v>
      </c>
      <c r="CR30" s="87" t="str">
        <f>$A$8</f>
        <v>McLaren</v>
      </c>
      <c r="CS30" s="136">
        <f>SUM((CS8/$CS$22)*100)</f>
        <v>11.194029850746269</v>
      </c>
      <c r="CT30" s="57" t="str">
        <f>$B$8</f>
        <v>Sainz</v>
      </c>
      <c r="CU30" s="82">
        <f t="shared" si="33"/>
        <v>5.0974512743628182</v>
      </c>
      <c r="CV30" s="82">
        <f t="shared" si="34"/>
        <v>0</v>
      </c>
    </row>
    <row r="31" spans="1:112" ht="16.149999999999999" thickBot="1" x14ac:dyDescent="0.55000000000000004">
      <c r="D31" s="32" t="str">
        <f>$D$2</f>
        <v>Australia</v>
      </c>
      <c r="E31" s="63" t="s">
        <v>38</v>
      </c>
      <c r="F31" s="6">
        <f t="shared" ref="F31:F51" si="35">SUM(VLOOKUP($D31,$D$2:$CR$22,MATCH(E31,$D$1:$CR$1,0),FALSE))</f>
        <v>33</v>
      </c>
      <c r="G31" s="64" t="s">
        <v>39</v>
      </c>
      <c r="H31" s="6">
        <f t="shared" ref="H31:H51" si="36">SUM(VLOOKUP($D31,$D$2:$CR$22,MATCH(G31,$D$1:$CR$1,0),FALSE))</f>
        <v>17</v>
      </c>
      <c r="I31" s="64" t="s">
        <v>40</v>
      </c>
      <c r="J31" s="6">
        <f t="shared" ref="J31:J51" si="37">SUM(VLOOKUP($D31,$D$2:$CR$22,MATCH(I31,$D$1:$CR$1,0),FALSE))</f>
        <v>-13</v>
      </c>
      <c r="K31" s="64" t="s">
        <v>41</v>
      </c>
      <c r="L31" s="6">
        <f t="shared" ref="L31:L51" si="38">SUM(VLOOKUP($D31,$D$2:$CR$22,MATCH(K31,$D$1:$CR$1,0),FALSE))</f>
        <v>1</v>
      </c>
      <c r="M31" s="64" t="s">
        <v>43</v>
      </c>
      <c r="N31" s="6">
        <f t="shared" ref="N31:N51" si="39">SUM(VLOOKUP($D31,$D$2:$CR$22,MATCH(M31,$D$1:$CR$1,0),FALSE))</f>
        <v>21</v>
      </c>
      <c r="O31" s="64" t="s">
        <v>42</v>
      </c>
      <c r="P31" s="6">
        <f t="shared" ref="P31:P51" si="40">SUM(VLOOKUP($D31,$D$2:$CR$22,MATCH(O31,$D$1:$CR$1,0),FALSE))</f>
        <v>70</v>
      </c>
      <c r="Q31" s="64" t="s">
        <v>39</v>
      </c>
      <c r="R31" s="6">
        <f t="shared" ref="R31:R51" si="41">SUM(VLOOKUP($D31,$D$2:$CR$22,MATCH(Q31,$D$1:$CR$1,0),FALSE))</f>
        <v>17</v>
      </c>
      <c r="S31" s="36"/>
      <c r="T31" s="136">
        <f t="shared" ref="T31:T51" si="42">SUM(F31,H31,J31,L31,N31,P31,R31,S31)</f>
        <v>146</v>
      </c>
      <c r="U31" s="156">
        <f>T31</f>
        <v>146</v>
      </c>
      <c r="V31" s="136">
        <f>SUM(F31,H31,J31,L31,N31,P31,R31)/6</f>
        <v>24.333333333333332</v>
      </c>
      <c r="W31" s="156">
        <f>SUM(U31/1)</f>
        <v>146</v>
      </c>
      <c r="X31" s="6">
        <f>SUM(F31,H31,J31,L31,N31,R31)/5</f>
        <v>15.2</v>
      </c>
      <c r="Y31" s="156">
        <f>MAX(F31,H31,J31,L31,N31,P31,R31)</f>
        <v>70</v>
      </c>
      <c r="Z31" s="6">
        <f>MIN(F31,H31,J31,L31,N31,P31,R31)</f>
        <v>-13</v>
      </c>
      <c r="AA31" s="84" t="str">
        <f>$A$2</f>
        <v>Mercedes</v>
      </c>
      <c r="AB31" s="136">
        <f>COUNTIF($E$31:$P$51,AA31)</f>
        <v>18</v>
      </c>
      <c r="AC31" s="84" t="str">
        <f>$B$2</f>
        <v>Hamilton</v>
      </c>
      <c r="AD31" s="163">
        <f>COUNTIF($E31:$P51,AC31)</f>
        <v>16</v>
      </c>
      <c r="AE31" s="82">
        <f>COUNTIF($Q31:$R51,AC31)</f>
        <v>0</v>
      </c>
      <c r="AG31" s="133" t="str">
        <f>$D$2</f>
        <v>Australia</v>
      </c>
      <c r="AH31" s="63" t="s">
        <v>51</v>
      </c>
      <c r="AI31" s="6">
        <f t="shared" ref="AI31:AI51" si="43">SUM(VLOOKUP($AG31,$D$2:$CR$22,MATCH(AH31,$D$1:$CR$1,0),FALSE))</f>
        <v>27</v>
      </c>
      <c r="AJ31" s="64" t="s">
        <v>39</v>
      </c>
      <c r="AK31" s="6">
        <f t="shared" ref="AK31:AK51" si="44">SUM(VLOOKUP($AG31,$D$2:$CR$22,MATCH(AJ31,$D$1:$CR$1,0),FALSE))</f>
        <v>17</v>
      </c>
      <c r="AL31" s="64" t="s">
        <v>52</v>
      </c>
      <c r="AM31" s="6">
        <f t="shared" ref="AM31:AM51" si="45">SUM(VLOOKUP($AG31,$D$2:$CR$22,MATCH(AL31,$D$1:$CR$1,0),FALSE))</f>
        <v>12</v>
      </c>
      <c r="AN31" s="64" t="s">
        <v>40</v>
      </c>
      <c r="AO31" s="6">
        <f t="shared" ref="AO31:AO51" si="46">SUM(VLOOKUP($AG31,$D$2:$CR$22,MATCH(AN31,$D$1:$CR$1,0),FALSE))</f>
        <v>-13</v>
      </c>
      <c r="AP31" s="64" t="s">
        <v>53</v>
      </c>
      <c r="AQ31" s="6">
        <f t="shared" ref="AQ31:AQ51" si="47">SUM(VLOOKUP($AG31,$D$2:$CR$22,MATCH(AP31,$D$1:$CR$1,0),FALSE))</f>
        <v>20</v>
      </c>
      <c r="AR31" s="64" t="s">
        <v>69</v>
      </c>
      <c r="AS31" s="6">
        <f t="shared" ref="AS31:AS51" si="48">SUM(VLOOKUP($AG31,$D$2:$CR$22,MATCH(AR31,$D$1:$CR$1,0),FALSE))</f>
        <v>14</v>
      </c>
      <c r="AT31" s="64" t="s">
        <v>39</v>
      </c>
      <c r="AU31" s="6">
        <f t="shared" ref="AU31:AU51" si="49">SUM(VLOOKUP($AG31,$D$2:$CR$22,MATCH(AT31,$D$1:$CR$1,0),FALSE))</f>
        <v>17</v>
      </c>
      <c r="AV31" s="36"/>
      <c r="AW31" s="136">
        <f t="shared" ref="AW31:AW51" si="50">SUM(AI31,AK31,AM31,AO31,AQ31,AS31,AU31,AV31)</f>
        <v>94</v>
      </c>
      <c r="AX31" s="156">
        <f>AW31</f>
        <v>94</v>
      </c>
      <c r="AY31" s="136">
        <f>SUM(AI31,AK31,AM31,AO31,AQ31,AS31,AU31)/6</f>
        <v>15.666666666666666</v>
      </c>
      <c r="AZ31" s="156">
        <f>SUM(AX31/1)</f>
        <v>94</v>
      </c>
      <c r="BA31" s="6">
        <f>SUM(AI31,AK31,AM31,AO31,AQ31,AU31)/5</f>
        <v>16</v>
      </c>
      <c r="BB31" s="156">
        <f>MAX(AI31,AK31,AM31,AO31,AQ31,AS31,AU31)</f>
        <v>27</v>
      </c>
      <c r="BC31" s="6">
        <f>MIN(AI31,AK31,AM31,AO31,AQ31,AS31,AU31)</f>
        <v>-13</v>
      </c>
      <c r="BD31" s="84" t="str">
        <f>$A$2</f>
        <v>Mercedes</v>
      </c>
      <c r="BE31" s="136">
        <f>COUNTIF($AH$31:$AS$51,BD31)</f>
        <v>10</v>
      </c>
      <c r="BF31" s="84" t="str">
        <f>$B$2</f>
        <v>Hamilton</v>
      </c>
      <c r="BG31" s="163">
        <f>COUNTIF($AH31:$AS51,BF31)</f>
        <v>6</v>
      </c>
      <c r="BH31" s="82">
        <f>COUNTIF($AT31:$AU51,BF31)</f>
        <v>0</v>
      </c>
      <c r="BJ31" s="133" t="str">
        <f>$D$2</f>
        <v>Australia</v>
      </c>
      <c r="BK31" s="63" t="s">
        <v>53</v>
      </c>
      <c r="BL31" s="6">
        <f t="shared" ref="BL31:BL51" si="51">SUM(VLOOKUP($BJ31,$D$2:$CR$22,MATCH(BK31,$D$1:$CR$1,0),FALSE))</f>
        <v>20</v>
      </c>
      <c r="BM31" s="64" t="s">
        <v>47</v>
      </c>
      <c r="BN31" s="6">
        <f t="shared" ref="BN31:BN51" si="52">SUM(VLOOKUP($BJ31,$D$2:$CR$22,MATCH(BM31,$D$1:$CR$1,0),FALSE))</f>
        <v>4</v>
      </c>
      <c r="BO31" s="64" t="s">
        <v>38</v>
      </c>
      <c r="BP31" s="6">
        <f t="shared" ref="BP31:BP51" si="53">SUM(VLOOKUP($BJ31,$D$2:$CR$22,MATCH(BO31,$D$1:$CR$1,0),FALSE))</f>
        <v>33</v>
      </c>
      <c r="BQ31" s="64" t="s">
        <v>45</v>
      </c>
      <c r="BR31" s="6">
        <f t="shared" ref="BR31:BR51" si="54">SUM(VLOOKUP($BJ31,$D$2:$CR$22,MATCH(BQ31,$D$1:$CR$1,0),FALSE))</f>
        <v>4</v>
      </c>
      <c r="BS31" s="64" t="s">
        <v>51</v>
      </c>
      <c r="BT31" s="6">
        <f t="shared" ref="BT31:BT51" si="55">SUM(VLOOKUP($BJ31,$D$2:$CR$22,MATCH(BS31,$D$1:$CR$1,0),FALSE))</f>
        <v>27</v>
      </c>
      <c r="BU31" s="64" t="s">
        <v>69</v>
      </c>
      <c r="BV31" s="6">
        <f t="shared" ref="BV31:BV51" si="56">SUM(VLOOKUP($BJ31,$D$2:$CR$22,MATCH(BU31,$D$1:$CR$1,0),FALSE))</f>
        <v>14</v>
      </c>
      <c r="BW31" s="64" t="s">
        <v>47</v>
      </c>
      <c r="BX31" s="6">
        <f t="shared" ref="BX31:BX51" si="57">SUM(VLOOKUP($BJ31,$D$2:$CR$22,MATCH(BW31,$D$1:$CR$1,0),FALSE))</f>
        <v>4</v>
      </c>
      <c r="BY31" s="36"/>
      <c r="BZ31" s="136">
        <f t="shared" ref="BZ31:BZ51" si="58">SUM(BL31,BN31,BP31,BR31,BT31,BV31,BX31,BY31)</f>
        <v>106</v>
      </c>
      <c r="CA31" s="156">
        <f>BZ31</f>
        <v>106</v>
      </c>
      <c r="CB31" s="136">
        <f>SUM(BL31,BN31,BP31,BR31,BT31,BV31,BX31)/6</f>
        <v>17.666666666666668</v>
      </c>
      <c r="CC31" s="156">
        <f>SUM(CA31/1)</f>
        <v>106</v>
      </c>
      <c r="CD31" s="6">
        <f>SUM(BL31,BN31,BP31,BR31,BT31,BX31)/5</f>
        <v>18.399999999999999</v>
      </c>
      <c r="CE31" s="156">
        <f>MAX(BL31,BN31,BP31,BR31,BT31,BV31,BX31)</f>
        <v>33</v>
      </c>
      <c r="CF31" s="6">
        <f>MIN(BL31,BN31,BP31,BR31,BT31,BV31,BX31)</f>
        <v>4</v>
      </c>
      <c r="CG31" s="84" t="str">
        <f>$A$2</f>
        <v>Mercedes</v>
      </c>
      <c r="CH31" s="136">
        <f>COUNTIF($BK$31:$BV$51,CG31)</f>
        <v>0</v>
      </c>
      <c r="CI31" s="84" t="str">
        <f>$B$2</f>
        <v>Hamilton</v>
      </c>
      <c r="CJ31" s="163">
        <f>COUNTIF($BK31:$BV51,CI31)</f>
        <v>0</v>
      </c>
      <c r="CK31" s="82">
        <f>COUNTIF($BW31:$BX51,CI31)</f>
        <v>0</v>
      </c>
      <c r="CR31" s="69"/>
      <c r="CS31" s="5"/>
      <c r="CT31" s="77" t="str">
        <f>$B$9</f>
        <v>Norris</v>
      </c>
      <c r="CU31" s="69">
        <f t="shared" si="33"/>
        <v>13.343328335832084</v>
      </c>
      <c r="CV31" s="69">
        <f t="shared" si="34"/>
        <v>0</v>
      </c>
    </row>
    <row r="32" spans="1:112" ht="16.149999999999999" thickBot="1" x14ac:dyDescent="0.55000000000000004">
      <c r="D32" s="33" t="str">
        <f>$D$3</f>
        <v>Bahrain</v>
      </c>
      <c r="E32" s="8" t="s">
        <v>38</v>
      </c>
      <c r="F32" s="7">
        <f t="shared" si="35"/>
        <v>29</v>
      </c>
      <c r="G32" s="2" t="s">
        <v>39</v>
      </c>
      <c r="H32" s="7">
        <f t="shared" si="36"/>
        <v>19</v>
      </c>
      <c r="I32" s="2" t="s">
        <v>40</v>
      </c>
      <c r="J32" s="7">
        <f t="shared" si="37"/>
        <v>-5</v>
      </c>
      <c r="K32" s="2" t="s">
        <v>41</v>
      </c>
      <c r="L32" s="7">
        <f t="shared" si="38"/>
        <v>17</v>
      </c>
      <c r="M32" s="2" t="s">
        <v>43</v>
      </c>
      <c r="N32" s="7">
        <f t="shared" si="39"/>
        <v>4</v>
      </c>
      <c r="O32" s="2" t="s">
        <v>42</v>
      </c>
      <c r="P32" s="7">
        <f t="shared" si="40"/>
        <v>74</v>
      </c>
      <c r="Q32" s="2" t="s">
        <v>43</v>
      </c>
      <c r="R32" s="7">
        <f t="shared" si="41"/>
        <v>4</v>
      </c>
      <c r="S32" s="1"/>
      <c r="T32" s="4">
        <f t="shared" si="42"/>
        <v>142</v>
      </c>
      <c r="U32" s="1">
        <f t="shared" ref="U32:U51" si="59">SUM(U31,T32)</f>
        <v>288</v>
      </c>
      <c r="V32" s="4">
        <f t="shared" ref="V32:V51" si="60">SUM(F32,H32,J32,L32,N32,P32,R32)/6</f>
        <v>23.666666666666668</v>
      </c>
      <c r="W32" s="1">
        <f>SUM(U32/2)</f>
        <v>144</v>
      </c>
      <c r="X32" s="7">
        <f t="shared" ref="X32:X51" si="61">SUM(F32,H32,J32,L32,N32,R32)/5</f>
        <v>13.6</v>
      </c>
      <c r="Y32" s="1">
        <f t="shared" ref="Y32:Y51" si="62">MAX(F32,H32,J32,L32,N32,P32,R32)</f>
        <v>74</v>
      </c>
      <c r="Z32" s="7">
        <f t="shared" ref="Z32:Z51" si="63">MIN(F32,H32,J32,L32,N32,P32,R32)</f>
        <v>-5</v>
      </c>
      <c r="AA32" s="69"/>
      <c r="AB32" s="5"/>
      <c r="AC32" s="98" t="str">
        <f>$B$3</f>
        <v>Bottas</v>
      </c>
      <c r="AD32" s="164">
        <f>COUNTIF($E31:$P51,AC32)</f>
        <v>0</v>
      </c>
      <c r="AE32" s="69">
        <f>COUNTIF($Q31:$R51,AC32)</f>
        <v>0</v>
      </c>
      <c r="AG32" s="134" t="str">
        <f>$D$3</f>
        <v>Bahrain</v>
      </c>
      <c r="AH32" s="8" t="s">
        <v>51</v>
      </c>
      <c r="AI32" s="7">
        <f t="shared" si="43"/>
        <v>17</v>
      </c>
      <c r="AJ32" s="2" t="s">
        <v>39</v>
      </c>
      <c r="AK32" s="7">
        <f t="shared" si="44"/>
        <v>19</v>
      </c>
      <c r="AL32" s="2" t="s">
        <v>43</v>
      </c>
      <c r="AM32" s="7">
        <f t="shared" si="45"/>
        <v>4</v>
      </c>
      <c r="AN32" s="2" t="s">
        <v>40</v>
      </c>
      <c r="AO32" s="7">
        <f t="shared" si="46"/>
        <v>-5</v>
      </c>
      <c r="AP32" s="2" t="s">
        <v>53</v>
      </c>
      <c r="AQ32" s="7">
        <f t="shared" si="47"/>
        <v>35</v>
      </c>
      <c r="AR32" s="2" t="s">
        <v>69</v>
      </c>
      <c r="AS32" s="7">
        <f t="shared" si="48"/>
        <v>26</v>
      </c>
      <c r="AT32" s="2" t="s">
        <v>39</v>
      </c>
      <c r="AU32" s="7">
        <f t="shared" si="49"/>
        <v>19</v>
      </c>
      <c r="AV32" s="1"/>
      <c r="AW32" s="4">
        <f t="shared" si="50"/>
        <v>115</v>
      </c>
      <c r="AX32" s="1">
        <f t="shared" ref="AX32:AX51" si="64">SUM(AX31,AW32)</f>
        <v>209</v>
      </c>
      <c r="AY32" s="4">
        <f t="shared" ref="AY32:AY51" si="65">SUM(AI32,AK32,AM32,AO32,AQ32,AS32,AU32)/6</f>
        <v>19.166666666666668</v>
      </c>
      <c r="AZ32" s="1">
        <f>SUM(AX32/2)</f>
        <v>104.5</v>
      </c>
      <c r="BA32" s="7">
        <f t="shared" ref="BA32:BA51" si="66">SUM(AI32,AK32,AM32,AO32,AQ32,AU32)/5</f>
        <v>17.8</v>
      </c>
      <c r="BB32" s="1">
        <f t="shared" ref="BB32:BB51" si="67">MAX(AI32,AK32,AM32,AO32,AQ32,AS32,AU32)</f>
        <v>35</v>
      </c>
      <c r="BC32" s="7">
        <f t="shared" ref="BC32:BC51" si="68">MIN(AI32,AK32,AM32,AO32,AQ32,AS32,AU32)</f>
        <v>-5</v>
      </c>
      <c r="BD32" s="69"/>
      <c r="BE32" s="5"/>
      <c r="BF32" s="98" t="str">
        <f>$B$3</f>
        <v>Bottas</v>
      </c>
      <c r="BG32" s="164">
        <f>COUNTIF($AH31:$AS51,BF32)</f>
        <v>11</v>
      </c>
      <c r="BH32" s="69">
        <f>COUNTIF($AT31:$AU51,BF32)</f>
        <v>0</v>
      </c>
      <c r="BJ32" s="134" t="str">
        <f>$D$3</f>
        <v>Bahrain</v>
      </c>
      <c r="BK32" s="8" t="s">
        <v>53</v>
      </c>
      <c r="BL32" s="7">
        <f t="shared" si="51"/>
        <v>35</v>
      </c>
      <c r="BM32" s="2" t="s">
        <v>47</v>
      </c>
      <c r="BN32" s="7">
        <f t="shared" si="52"/>
        <v>16</v>
      </c>
      <c r="BO32" s="2" t="s">
        <v>38</v>
      </c>
      <c r="BP32" s="7">
        <f t="shared" si="53"/>
        <v>29</v>
      </c>
      <c r="BQ32" s="2" t="s">
        <v>45</v>
      </c>
      <c r="BR32" s="7">
        <f t="shared" si="54"/>
        <v>22</v>
      </c>
      <c r="BS32" s="2" t="s">
        <v>51</v>
      </c>
      <c r="BT32" s="7">
        <f t="shared" si="55"/>
        <v>17</v>
      </c>
      <c r="BU32" s="2" t="s">
        <v>69</v>
      </c>
      <c r="BV32" s="7">
        <f t="shared" si="56"/>
        <v>26</v>
      </c>
      <c r="BW32" s="2" t="s">
        <v>47</v>
      </c>
      <c r="BX32" s="7">
        <f t="shared" si="57"/>
        <v>16</v>
      </c>
      <c r="BY32" s="1"/>
      <c r="BZ32" s="4">
        <f t="shared" si="58"/>
        <v>161</v>
      </c>
      <c r="CA32" s="1">
        <f t="shared" ref="CA32:CA51" si="69">SUM(CA31,BZ32)</f>
        <v>267</v>
      </c>
      <c r="CB32" s="4">
        <f t="shared" ref="CB32:CB51" si="70">SUM(BL32,BN32,BP32,BR32,BT32,BV32,BX32)/6</f>
        <v>26.833333333333332</v>
      </c>
      <c r="CC32" s="1">
        <f>SUM(CA32/2)</f>
        <v>133.5</v>
      </c>
      <c r="CD32" s="7">
        <f t="shared" ref="CD32:CD51" si="71">SUM(BL32,BN32,BP32,BR32,BT32,BX32)/5</f>
        <v>27</v>
      </c>
      <c r="CE32" s="1">
        <f t="shared" ref="CE32:CE51" si="72">MAX(BL32,BN32,BP32,BR32,BT32,BV32,BX32)</f>
        <v>35</v>
      </c>
      <c r="CF32" s="7">
        <f t="shared" ref="CF32:CF51" si="73">MIN(BL32,BN32,BP32,BR32,BT32,BV32,BX32)</f>
        <v>16</v>
      </c>
      <c r="CG32" s="69"/>
      <c r="CH32" s="5"/>
      <c r="CI32" s="98" t="str">
        <f>$B$3</f>
        <v>Bottas</v>
      </c>
      <c r="CJ32" s="164">
        <f>COUNTIF($BK31:$BV51,CI32)</f>
        <v>0</v>
      </c>
      <c r="CK32" s="69">
        <f>COUNTIF($BW31:$BX51,CI32)</f>
        <v>0</v>
      </c>
      <c r="CR32" s="88" t="str">
        <f>$A$10</f>
        <v>Renault</v>
      </c>
      <c r="CS32" s="136">
        <f>SUM((CS10/$CS$22)*100)</f>
        <v>0</v>
      </c>
      <c r="CT32" s="58" t="str">
        <f>$B$10</f>
        <v>Hulkenberg</v>
      </c>
      <c r="CU32" s="82">
        <f t="shared" si="33"/>
        <v>1.0494752623688157</v>
      </c>
      <c r="CV32" s="82">
        <f t="shared" si="34"/>
        <v>0</v>
      </c>
    </row>
    <row r="33" spans="4:104" ht="16.149999999999999" thickBot="1" x14ac:dyDescent="0.55000000000000004">
      <c r="D33" s="33" t="str">
        <f>$D$4</f>
        <v>China</v>
      </c>
      <c r="E33" s="8" t="s">
        <v>38</v>
      </c>
      <c r="F33" s="7">
        <f t="shared" si="35"/>
        <v>29</v>
      </c>
      <c r="G33" s="2" t="s">
        <v>39</v>
      </c>
      <c r="H33" s="7">
        <f t="shared" si="36"/>
        <v>18</v>
      </c>
      <c r="I33" s="2" t="s">
        <v>40</v>
      </c>
      <c r="J33" s="7">
        <f t="shared" si="37"/>
        <v>19</v>
      </c>
      <c r="K33" s="2" t="s">
        <v>44</v>
      </c>
      <c r="L33" s="7">
        <f t="shared" si="38"/>
        <v>-9</v>
      </c>
      <c r="M33" s="2" t="s">
        <v>45</v>
      </c>
      <c r="N33" s="7">
        <f t="shared" si="39"/>
        <v>0</v>
      </c>
      <c r="O33" s="2" t="s">
        <v>42</v>
      </c>
      <c r="P33" s="7">
        <f t="shared" si="40"/>
        <v>85</v>
      </c>
      <c r="Q33" s="2" t="s">
        <v>39</v>
      </c>
      <c r="R33" s="7">
        <f t="shared" si="41"/>
        <v>18</v>
      </c>
      <c r="S33" s="1">
        <v>-10</v>
      </c>
      <c r="T33" s="4">
        <f t="shared" si="42"/>
        <v>150</v>
      </c>
      <c r="U33" s="1">
        <f t="shared" si="59"/>
        <v>438</v>
      </c>
      <c r="V33" s="4">
        <f t="shared" si="60"/>
        <v>26.666666666666668</v>
      </c>
      <c r="W33" s="1">
        <f>SUM(U33/3)</f>
        <v>146</v>
      </c>
      <c r="X33" s="7">
        <f t="shared" si="61"/>
        <v>15</v>
      </c>
      <c r="Y33" s="1">
        <f t="shared" si="62"/>
        <v>85</v>
      </c>
      <c r="Z33" s="7">
        <f t="shared" si="63"/>
        <v>-9</v>
      </c>
      <c r="AA33" s="85" t="str">
        <f>$A$4</f>
        <v>Ferrari</v>
      </c>
      <c r="AB33" s="136">
        <f>COUNTIF($E$31:$P$51,AA33)</f>
        <v>1</v>
      </c>
      <c r="AC33" s="85" t="str">
        <f>$B$4</f>
        <v>Vettel</v>
      </c>
      <c r="AD33" s="163">
        <f>COUNTIF($E31:$P51,AC33)</f>
        <v>0</v>
      </c>
      <c r="AE33" s="6">
        <f>COUNTIF($Q31:$R51,AC33)</f>
        <v>0</v>
      </c>
      <c r="AG33" s="134" t="str">
        <f>$D$4</f>
        <v>China</v>
      </c>
      <c r="AH33" s="8" t="s">
        <v>54</v>
      </c>
      <c r="AI33" s="7">
        <f t="shared" si="43"/>
        <v>32</v>
      </c>
      <c r="AJ33" s="2" t="s">
        <v>39</v>
      </c>
      <c r="AK33" s="7">
        <f t="shared" si="44"/>
        <v>18</v>
      </c>
      <c r="AL33" s="2" t="s">
        <v>43</v>
      </c>
      <c r="AM33" s="7">
        <f t="shared" si="45"/>
        <v>0</v>
      </c>
      <c r="AN33" s="2" t="s">
        <v>55</v>
      </c>
      <c r="AO33" s="7">
        <f t="shared" si="46"/>
        <v>-11</v>
      </c>
      <c r="AP33" s="2" t="s">
        <v>53</v>
      </c>
      <c r="AQ33" s="7">
        <f t="shared" si="47"/>
        <v>19</v>
      </c>
      <c r="AR33" s="2" t="s">
        <v>69</v>
      </c>
      <c r="AS33" s="7">
        <f t="shared" si="48"/>
        <v>22</v>
      </c>
      <c r="AT33" s="2" t="s">
        <v>39</v>
      </c>
      <c r="AU33" s="7">
        <f t="shared" si="49"/>
        <v>18</v>
      </c>
      <c r="AV33" s="1">
        <v>-10</v>
      </c>
      <c r="AW33" s="4">
        <f t="shared" si="50"/>
        <v>88</v>
      </c>
      <c r="AX33" s="1">
        <f t="shared" si="64"/>
        <v>297</v>
      </c>
      <c r="AY33" s="4">
        <f t="shared" si="65"/>
        <v>16.333333333333332</v>
      </c>
      <c r="AZ33" s="1">
        <f>SUM(AX33/3)</f>
        <v>99</v>
      </c>
      <c r="BA33" s="7">
        <f t="shared" si="66"/>
        <v>15.2</v>
      </c>
      <c r="BB33" s="1">
        <f t="shared" si="67"/>
        <v>32</v>
      </c>
      <c r="BC33" s="7">
        <f t="shared" si="68"/>
        <v>-11</v>
      </c>
      <c r="BD33" s="85" t="str">
        <f>$A$4</f>
        <v>Ferrari</v>
      </c>
      <c r="BE33" s="136">
        <f>COUNTIF($AH$31:$AS$51,BD33)</f>
        <v>1</v>
      </c>
      <c r="BF33" s="85" t="str">
        <f>$B$4</f>
        <v>Vettel</v>
      </c>
      <c r="BG33" s="163">
        <f>COUNTIF($AH31:$AS51,BF33)</f>
        <v>9</v>
      </c>
      <c r="BH33" s="6">
        <f>COUNTIF($AT31:$AU51,BF33)</f>
        <v>0</v>
      </c>
      <c r="BJ33" s="134" t="str">
        <f>$D$4</f>
        <v>China</v>
      </c>
      <c r="BK33" s="8" t="s">
        <v>53</v>
      </c>
      <c r="BL33" s="7">
        <f t="shared" si="51"/>
        <v>19</v>
      </c>
      <c r="BM33" s="2" t="s">
        <v>47</v>
      </c>
      <c r="BN33" s="7">
        <f t="shared" si="52"/>
        <v>10</v>
      </c>
      <c r="BO33" s="2" t="s">
        <v>38</v>
      </c>
      <c r="BP33" s="7">
        <f t="shared" si="53"/>
        <v>29</v>
      </c>
      <c r="BQ33" s="2" t="s">
        <v>45</v>
      </c>
      <c r="BR33" s="7">
        <f t="shared" si="54"/>
        <v>0</v>
      </c>
      <c r="BS33" s="2" t="s">
        <v>51</v>
      </c>
      <c r="BT33" s="7">
        <f t="shared" si="55"/>
        <v>32</v>
      </c>
      <c r="BU33" s="2" t="s">
        <v>69</v>
      </c>
      <c r="BV33" s="7">
        <f t="shared" si="56"/>
        <v>22</v>
      </c>
      <c r="BW33" s="2" t="s">
        <v>47</v>
      </c>
      <c r="BX33" s="7">
        <f t="shared" si="57"/>
        <v>10</v>
      </c>
      <c r="BY33" s="1"/>
      <c r="BZ33" s="4">
        <f t="shared" si="58"/>
        <v>122</v>
      </c>
      <c r="CA33" s="1">
        <f t="shared" si="69"/>
        <v>389</v>
      </c>
      <c r="CB33" s="4">
        <f t="shared" si="70"/>
        <v>20.333333333333332</v>
      </c>
      <c r="CC33" s="1">
        <f>SUM(CA33/3)</f>
        <v>129.66666666666666</v>
      </c>
      <c r="CD33" s="7">
        <f t="shared" si="71"/>
        <v>20</v>
      </c>
      <c r="CE33" s="1">
        <f t="shared" si="72"/>
        <v>32</v>
      </c>
      <c r="CF33" s="7">
        <f t="shared" si="73"/>
        <v>0</v>
      </c>
      <c r="CG33" s="85" t="str">
        <f>$A$4</f>
        <v>Ferrari</v>
      </c>
      <c r="CH33" s="136">
        <f>COUNTIF($BK$31:$BV$51,CG33)</f>
        <v>0</v>
      </c>
      <c r="CI33" s="85" t="str">
        <f>$B$4</f>
        <v>Vettel</v>
      </c>
      <c r="CJ33" s="163">
        <f>COUNTIF($BK31:$BV51,CI33)</f>
        <v>21</v>
      </c>
      <c r="CK33" s="6">
        <f>COUNTIF($BW31:$BX51,CI33)</f>
        <v>0</v>
      </c>
      <c r="CR33" s="69"/>
      <c r="CS33" s="5"/>
      <c r="CT33" s="78" t="str">
        <f>$B$11</f>
        <v>Ricciardo</v>
      </c>
      <c r="CU33" s="69">
        <f t="shared" si="33"/>
        <v>1.7991004497751124</v>
      </c>
      <c r="CV33" s="69">
        <f t="shared" si="34"/>
        <v>0</v>
      </c>
    </row>
    <row r="34" spans="4:104" ht="16.149999999999999" thickBot="1" x14ac:dyDescent="0.55000000000000004">
      <c r="D34" s="94" t="str">
        <f>$D$5</f>
        <v>Azerbaijan</v>
      </c>
      <c r="E34" s="8" t="s">
        <v>38</v>
      </c>
      <c r="F34" s="7">
        <f t="shared" si="35"/>
        <v>28</v>
      </c>
      <c r="G34" s="2" t="s">
        <v>39</v>
      </c>
      <c r="H34" s="7">
        <f t="shared" si="36"/>
        <v>10</v>
      </c>
      <c r="I34" s="2" t="s">
        <v>40</v>
      </c>
      <c r="J34" s="7">
        <f t="shared" si="37"/>
        <v>-11</v>
      </c>
      <c r="K34" s="2" t="s">
        <v>44</v>
      </c>
      <c r="L34" s="7">
        <f t="shared" si="38"/>
        <v>7</v>
      </c>
      <c r="M34" s="2" t="s">
        <v>45</v>
      </c>
      <c r="N34" s="7">
        <f t="shared" si="39"/>
        <v>12</v>
      </c>
      <c r="O34" s="2" t="s">
        <v>46</v>
      </c>
      <c r="P34" s="7">
        <f t="shared" si="40"/>
        <v>49</v>
      </c>
      <c r="Q34" s="2" t="s">
        <v>39</v>
      </c>
      <c r="R34" s="7">
        <f t="shared" si="41"/>
        <v>10</v>
      </c>
      <c r="S34" s="1"/>
      <c r="T34" s="4">
        <f t="shared" si="42"/>
        <v>105</v>
      </c>
      <c r="U34" s="1">
        <f t="shared" si="59"/>
        <v>543</v>
      </c>
      <c r="V34" s="4">
        <f t="shared" si="60"/>
        <v>17.5</v>
      </c>
      <c r="W34" s="1">
        <f>SUM(U34/4)</f>
        <v>135.75</v>
      </c>
      <c r="X34" s="7">
        <f t="shared" si="61"/>
        <v>11.2</v>
      </c>
      <c r="Y34" s="1">
        <f t="shared" si="62"/>
        <v>49</v>
      </c>
      <c r="Z34" s="7">
        <f t="shared" si="63"/>
        <v>-11</v>
      </c>
      <c r="AA34" s="69"/>
      <c r="AB34" s="5"/>
      <c r="AC34" s="99" t="str">
        <f>$B$5</f>
        <v>Leclerc</v>
      </c>
      <c r="AD34" s="164">
        <f>COUNTIF($E31:$P51,AC34)</f>
        <v>2</v>
      </c>
      <c r="AE34" s="140">
        <f>COUNTIF($Q31:$R51,AC34)</f>
        <v>0</v>
      </c>
      <c r="AG34" s="83" t="str">
        <f>$D$5</f>
        <v>Azerbaijan</v>
      </c>
      <c r="AH34" s="8" t="s">
        <v>54</v>
      </c>
      <c r="AI34" s="7">
        <f t="shared" si="43"/>
        <v>44</v>
      </c>
      <c r="AJ34" s="2" t="s">
        <v>39</v>
      </c>
      <c r="AK34" s="7">
        <f t="shared" si="44"/>
        <v>10</v>
      </c>
      <c r="AL34" s="2" t="s">
        <v>43</v>
      </c>
      <c r="AM34" s="7">
        <f t="shared" si="45"/>
        <v>7</v>
      </c>
      <c r="AN34" s="2" t="s">
        <v>41</v>
      </c>
      <c r="AO34" s="7">
        <f t="shared" si="46"/>
        <v>21</v>
      </c>
      <c r="AP34" s="2" t="s">
        <v>53</v>
      </c>
      <c r="AQ34" s="7">
        <f t="shared" si="47"/>
        <v>27</v>
      </c>
      <c r="AR34" s="2" t="s">
        <v>69</v>
      </c>
      <c r="AS34" s="7">
        <f t="shared" si="48"/>
        <v>29</v>
      </c>
      <c r="AT34" s="2" t="s">
        <v>39</v>
      </c>
      <c r="AU34" s="7">
        <f t="shared" si="49"/>
        <v>10</v>
      </c>
      <c r="AV34" s="1"/>
      <c r="AW34" s="4">
        <f t="shared" si="50"/>
        <v>148</v>
      </c>
      <c r="AX34" s="1">
        <f t="shared" si="64"/>
        <v>445</v>
      </c>
      <c r="AY34" s="4">
        <f t="shared" si="65"/>
        <v>24.666666666666668</v>
      </c>
      <c r="AZ34" s="1">
        <f>SUM(AX34/4)</f>
        <v>111.25</v>
      </c>
      <c r="BA34" s="7">
        <f t="shared" si="66"/>
        <v>23.8</v>
      </c>
      <c r="BB34" s="1">
        <f t="shared" si="67"/>
        <v>44</v>
      </c>
      <c r="BC34" s="7">
        <f t="shared" si="68"/>
        <v>7</v>
      </c>
      <c r="BD34" s="69"/>
      <c r="BE34" s="5"/>
      <c r="BF34" s="99" t="str">
        <f>$B$5</f>
        <v>Leclerc</v>
      </c>
      <c r="BG34" s="164">
        <f>COUNTIF($AH31:$AS51,BF34)</f>
        <v>14</v>
      </c>
      <c r="BH34" s="140">
        <f>COUNTIF($AT31:$AU51,BF34)</f>
        <v>0</v>
      </c>
      <c r="BJ34" s="83" t="str">
        <f>$D$5</f>
        <v>Azerbaijan</v>
      </c>
      <c r="BK34" s="8" t="s">
        <v>53</v>
      </c>
      <c r="BL34" s="7">
        <f t="shared" si="51"/>
        <v>27</v>
      </c>
      <c r="BM34" s="2" t="s">
        <v>47</v>
      </c>
      <c r="BN34" s="7">
        <f t="shared" si="52"/>
        <v>6</v>
      </c>
      <c r="BO34" s="2" t="s">
        <v>38</v>
      </c>
      <c r="BP34" s="7">
        <f t="shared" si="53"/>
        <v>28</v>
      </c>
      <c r="BQ34" s="2" t="s">
        <v>45</v>
      </c>
      <c r="BR34" s="7">
        <f t="shared" si="54"/>
        <v>12</v>
      </c>
      <c r="BS34" s="2" t="s">
        <v>51</v>
      </c>
      <c r="BT34" s="7">
        <f t="shared" si="55"/>
        <v>32</v>
      </c>
      <c r="BU34" s="2" t="s">
        <v>69</v>
      </c>
      <c r="BV34" s="7">
        <f t="shared" si="56"/>
        <v>29</v>
      </c>
      <c r="BW34" s="2" t="s">
        <v>47</v>
      </c>
      <c r="BX34" s="7">
        <f t="shared" si="57"/>
        <v>6</v>
      </c>
      <c r="BY34" s="1"/>
      <c r="BZ34" s="4">
        <f t="shared" si="58"/>
        <v>140</v>
      </c>
      <c r="CA34" s="1">
        <f t="shared" si="69"/>
        <v>529</v>
      </c>
      <c r="CB34" s="4">
        <f t="shared" si="70"/>
        <v>23.333333333333332</v>
      </c>
      <c r="CC34" s="1">
        <f>SUM(CA34/4)</f>
        <v>132.25</v>
      </c>
      <c r="CD34" s="7">
        <f t="shared" si="71"/>
        <v>22.2</v>
      </c>
      <c r="CE34" s="1">
        <f t="shared" si="72"/>
        <v>32</v>
      </c>
      <c r="CF34" s="7">
        <f t="shared" si="73"/>
        <v>6</v>
      </c>
      <c r="CG34" s="69"/>
      <c r="CH34" s="5"/>
      <c r="CI34" s="99" t="str">
        <f>$B$5</f>
        <v>Leclerc</v>
      </c>
      <c r="CJ34" s="164">
        <f>COUNTIF($BK31:$BV51,CI34)</f>
        <v>21</v>
      </c>
      <c r="CK34" s="140">
        <f>COUNTIF($BW31:$BX51,CI34)</f>
        <v>0</v>
      </c>
      <c r="CR34" s="89" t="str">
        <f>$A$12</f>
        <v>Toro Rosso</v>
      </c>
      <c r="CS34" s="136">
        <f>SUM((CS12/$CS$22)*100)</f>
        <v>0</v>
      </c>
      <c r="CT34" s="59" t="str">
        <f>$B$12</f>
        <v>Kvyat</v>
      </c>
      <c r="CU34" s="82">
        <f t="shared" si="33"/>
        <v>1.9490254872563717</v>
      </c>
      <c r="CV34" s="82">
        <f t="shared" si="34"/>
        <v>0</v>
      </c>
    </row>
    <row r="35" spans="4:104" ht="16.149999999999999" thickBot="1" x14ac:dyDescent="0.55000000000000004">
      <c r="D35" s="33" t="str">
        <f>$D$6</f>
        <v>Spain</v>
      </c>
      <c r="E35" s="8" t="s">
        <v>38</v>
      </c>
      <c r="F35" s="7">
        <f t="shared" si="35"/>
        <v>48</v>
      </c>
      <c r="G35" s="2" t="s">
        <v>39</v>
      </c>
      <c r="H35" s="7">
        <f t="shared" si="36"/>
        <v>8</v>
      </c>
      <c r="I35" s="2" t="s">
        <v>40</v>
      </c>
      <c r="J35" s="7">
        <f t="shared" si="37"/>
        <v>12</v>
      </c>
      <c r="K35" s="2" t="s">
        <v>44</v>
      </c>
      <c r="L35" s="7">
        <f t="shared" si="38"/>
        <v>12</v>
      </c>
      <c r="M35" s="2" t="s">
        <v>45</v>
      </c>
      <c r="N35" s="7">
        <f t="shared" si="39"/>
        <v>-11</v>
      </c>
      <c r="O35" s="2" t="s">
        <v>42</v>
      </c>
      <c r="P35" s="7">
        <f t="shared" si="40"/>
        <v>70</v>
      </c>
      <c r="Q35" s="2" t="s">
        <v>39</v>
      </c>
      <c r="R35" s="7">
        <f t="shared" si="41"/>
        <v>8</v>
      </c>
      <c r="S35" s="1"/>
      <c r="T35" s="4">
        <f t="shared" si="42"/>
        <v>147</v>
      </c>
      <c r="U35" s="1">
        <f t="shared" si="59"/>
        <v>690</v>
      </c>
      <c r="V35" s="4">
        <f t="shared" si="60"/>
        <v>24.5</v>
      </c>
      <c r="W35" s="1">
        <f>SUM(U35/5)</f>
        <v>138</v>
      </c>
      <c r="X35" s="7">
        <f t="shared" si="61"/>
        <v>15.4</v>
      </c>
      <c r="Y35" s="1">
        <f t="shared" si="62"/>
        <v>70</v>
      </c>
      <c r="Z35" s="7">
        <f t="shared" si="63"/>
        <v>-11</v>
      </c>
      <c r="AA35" s="157" t="str">
        <f>$A$6</f>
        <v>Red Bull</v>
      </c>
      <c r="AB35" s="136">
        <f>COUNTIF($E$31:$P$51,AA35)</f>
        <v>0</v>
      </c>
      <c r="AC35" s="157" t="str">
        <f>$B$6</f>
        <v>Verstappen</v>
      </c>
      <c r="AD35" s="163">
        <f>COUNTIF($E31:$P51,AC35)</f>
        <v>7</v>
      </c>
      <c r="AE35" s="6">
        <f>COUNTIF($Q31:$R51,AC35)</f>
        <v>0</v>
      </c>
      <c r="AG35" s="134" t="str">
        <f>$D$6</f>
        <v>Spain</v>
      </c>
      <c r="AH35" s="8" t="s">
        <v>54</v>
      </c>
      <c r="AI35" s="7">
        <f t="shared" si="43"/>
        <v>47</v>
      </c>
      <c r="AJ35" s="2" t="s">
        <v>53</v>
      </c>
      <c r="AK35" s="7">
        <f t="shared" si="44"/>
        <v>35</v>
      </c>
      <c r="AL35" s="2" t="s">
        <v>45</v>
      </c>
      <c r="AM35" s="7">
        <f t="shared" si="45"/>
        <v>-11</v>
      </c>
      <c r="AN35" s="2" t="s">
        <v>56</v>
      </c>
      <c r="AO35" s="7">
        <f t="shared" si="46"/>
        <v>11</v>
      </c>
      <c r="AP35" s="2" t="s">
        <v>39</v>
      </c>
      <c r="AQ35" s="7">
        <f t="shared" si="47"/>
        <v>8</v>
      </c>
      <c r="AR35" s="2" t="s">
        <v>42</v>
      </c>
      <c r="AS35" s="7">
        <f t="shared" si="48"/>
        <v>70</v>
      </c>
      <c r="AT35" s="2" t="s">
        <v>39</v>
      </c>
      <c r="AU35" s="7">
        <f t="shared" si="49"/>
        <v>8</v>
      </c>
      <c r="AV35" s="1">
        <v>-20</v>
      </c>
      <c r="AW35" s="4">
        <f t="shared" si="50"/>
        <v>148</v>
      </c>
      <c r="AX35" s="1">
        <f t="shared" si="64"/>
        <v>593</v>
      </c>
      <c r="AY35" s="4">
        <f t="shared" si="65"/>
        <v>28</v>
      </c>
      <c r="AZ35" s="1">
        <f>SUM(AX35/5)</f>
        <v>118.6</v>
      </c>
      <c r="BA35" s="7">
        <f t="shared" si="66"/>
        <v>19.600000000000001</v>
      </c>
      <c r="BB35" s="1">
        <f t="shared" si="67"/>
        <v>70</v>
      </c>
      <c r="BC35" s="7">
        <f t="shared" si="68"/>
        <v>-11</v>
      </c>
      <c r="BD35" s="157" t="str">
        <f>$A$6</f>
        <v>Red Bull</v>
      </c>
      <c r="BE35" s="136">
        <f>COUNTIF($AH$31:$AS$51,BD35)</f>
        <v>0</v>
      </c>
      <c r="BF35" s="157" t="str">
        <f>$B$6</f>
        <v>Verstappen</v>
      </c>
      <c r="BG35" s="163">
        <f>COUNTIF($AH31:$AS51,BF35)</f>
        <v>8</v>
      </c>
      <c r="BH35" s="6">
        <f>COUNTIF($AT31:$AU51,BF35)</f>
        <v>0</v>
      </c>
      <c r="BJ35" s="134" t="str">
        <f>$D$6</f>
        <v>Spain</v>
      </c>
      <c r="BK35" s="8" t="s">
        <v>53</v>
      </c>
      <c r="BL35" s="7">
        <f t="shared" si="51"/>
        <v>35</v>
      </c>
      <c r="BM35" s="2" t="s">
        <v>47</v>
      </c>
      <c r="BN35" s="7">
        <f t="shared" si="52"/>
        <v>3</v>
      </c>
      <c r="BO35" s="2" t="s">
        <v>38</v>
      </c>
      <c r="BP35" s="7">
        <f t="shared" si="53"/>
        <v>48</v>
      </c>
      <c r="BQ35" s="2" t="s">
        <v>45</v>
      </c>
      <c r="BR35" s="7">
        <f t="shared" si="54"/>
        <v>-11</v>
      </c>
      <c r="BS35" s="2" t="s">
        <v>51</v>
      </c>
      <c r="BT35" s="7">
        <f t="shared" si="55"/>
        <v>42</v>
      </c>
      <c r="BU35" s="2" t="s">
        <v>69</v>
      </c>
      <c r="BV35" s="7">
        <f t="shared" si="56"/>
        <v>9</v>
      </c>
      <c r="BW35" s="2" t="s">
        <v>47</v>
      </c>
      <c r="BX35" s="7">
        <f t="shared" si="57"/>
        <v>3</v>
      </c>
      <c r="BY35" s="1"/>
      <c r="BZ35" s="4">
        <f t="shared" si="58"/>
        <v>129</v>
      </c>
      <c r="CA35" s="1">
        <f t="shared" si="69"/>
        <v>658</v>
      </c>
      <c r="CB35" s="4">
        <f t="shared" si="70"/>
        <v>21.5</v>
      </c>
      <c r="CC35" s="1">
        <f>SUM(CA35/5)</f>
        <v>131.6</v>
      </c>
      <c r="CD35" s="7">
        <f t="shared" si="71"/>
        <v>24</v>
      </c>
      <c r="CE35" s="1">
        <f t="shared" si="72"/>
        <v>48</v>
      </c>
      <c r="CF35" s="7">
        <f t="shared" si="73"/>
        <v>-11</v>
      </c>
      <c r="CG35" s="157" t="str">
        <f>$A$6</f>
        <v>Red Bull</v>
      </c>
      <c r="CH35" s="136">
        <f>COUNTIF($BK$31:$BV$51,CG35)</f>
        <v>0</v>
      </c>
      <c r="CI35" s="157" t="str">
        <f>$B$6</f>
        <v>Verstappen</v>
      </c>
      <c r="CJ35" s="163">
        <f>COUNTIF($BK31:$BV51,CI35)</f>
        <v>21</v>
      </c>
      <c r="CK35" s="6">
        <f>COUNTIF($BW31:$BX51,CI35)</f>
        <v>0</v>
      </c>
      <c r="CR35" s="69"/>
      <c r="CS35" s="5"/>
      <c r="CT35" s="79" t="str">
        <f>$B$13</f>
        <v>Gasly</v>
      </c>
      <c r="CU35" s="69">
        <f t="shared" si="33"/>
        <v>0</v>
      </c>
      <c r="CV35" s="69">
        <f t="shared" si="34"/>
        <v>7</v>
      </c>
    </row>
    <row r="36" spans="4:104" ht="16.149999999999999" thickBot="1" x14ac:dyDescent="0.55000000000000004">
      <c r="D36" s="33" t="str">
        <f>$D$7</f>
        <v>Monaco</v>
      </c>
      <c r="E36" s="8" t="s">
        <v>47</v>
      </c>
      <c r="F36" s="7">
        <f t="shared" si="35"/>
        <v>13</v>
      </c>
      <c r="G36" s="2" t="s">
        <v>39</v>
      </c>
      <c r="H36" s="7">
        <f t="shared" si="36"/>
        <v>5</v>
      </c>
      <c r="I36" s="2" t="s">
        <v>41</v>
      </c>
      <c r="J36" s="7">
        <f t="shared" si="37"/>
        <v>13</v>
      </c>
      <c r="K36" s="2" t="s">
        <v>43</v>
      </c>
      <c r="L36" s="7">
        <f t="shared" si="38"/>
        <v>1</v>
      </c>
      <c r="M36" s="2" t="s">
        <v>48</v>
      </c>
      <c r="N36" s="7">
        <f t="shared" si="39"/>
        <v>44</v>
      </c>
      <c r="O36" s="2" t="s">
        <v>42</v>
      </c>
      <c r="P36" s="7">
        <f t="shared" si="40"/>
        <v>80</v>
      </c>
      <c r="Q36" s="2" t="s">
        <v>39</v>
      </c>
      <c r="R36" s="7">
        <f t="shared" si="41"/>
        <v>5</v>
      </c>
      <c r="S36" s="1"/>
      <c r="T36" s="4">
        <f t="shared" si="42"/>
        <v>161</v>
      </c>
      <c r="U36" s="1">
        <f t="shared" si="59"/>
        <v>851</v>
      </c>
      <c r="V36" s="4">
        <f t="shared" si="60"/>
        <v>26.833333333333332</v>
      </c>
      <c r="W36" s="1">
        <f>SUM(U36/6)</f>
        <v>141.83333333333334</v>
      </c>
      <c r="X36" s="7">
        <f t="shared" si="61"/>
        <v>16.2</v>
      </c>
      <c r="Y36" s="1">
        <f t="shared" si="62"/>
        <v>80</v>
      </c>
      <c r="Z36" s="7">
        <f t="shared" si="63"/>
        <v>1</v>
      </c>
      <c r="AA36" s="69"/>
      <c r="AB36" s="5"/>
      <c r="AC36" s="158" t="str">
        <f>$B$7</f>
        <v>Albon</v>
      </c>
      <c r="AD36" s="164">
        <f>COUNTIF($E31:$P51,AC36)</f>
        <v>16</v>
      </c>
      <c r="AE36" s="140">
        <f>COUNTIF($Q31:$R51,AC36)</f>
        <v>5</v>
      </c>
      <c r="AG36" s="134" t="str">
        <f>$D$7</f>
        <v>Monaco</v>
      </c>
      <c r="AH36" s="8" t="s">
        <v>54</v>
      </c>
      <c r="AI36" s="7">
        <f t="shared" si="43"/>
        <v>26</v>
      </c>
      <c r="AJ36" s="2" t="s">
        <v>53</v>
      </c>
      <c r="AK36" s="7">
        <f t="shared" si="44"/>
        <v>-14</v>
      </c>
      <c r="AL36" s="2" t="s">
        <v>45</v>
      </c>
      <c r="AM36" s="7">
        <f t="shared" si="45"/>
        <v>5</v>
      </c>
      <c r="AN36" s="2" t="s">
        <v>55</v>
      </c>
      <c r="AO36" s="7">
        <f t="shared" si="46"/>
        <v>18</v>
      </c>
      <c r="AP36" s="2" t="s">
        <v>39</v>
      </c>
      <c r="AQ36" s="7">
        <f t="shared" si="47"/>
        <v>5</v>
      </c>
      <c r="AR36" s="2" t="s">
        <v>42</v>
      </c>
      <c r="AS36" s="7">
        <f t="shared" si="48"/>
        <v>80</v>
      </c>
      <c r="AT36" s="2" t="s">
        <v>39</v>
      </c>
      <c r="AU36" s="7">
        <f t="shared" si="49"/>
        <v>5</v>
      </c>
      <c r="AV36" s="1"/>
      <c r="AW36" s="4">
        <f t="shared" si="50"/>
        <v>125</v>
      </c>
      <c r="AX36" s="1">
        <f t="shared" si="64"/>
        <v>718</v>
      </c>
      <c r="AY36" s="4">
        <f t="shared" si="65"/>
        <v>20.833333333333332</v>
      </c>
      <c r="AZ36" s="1">
        <f>SUM(AX36/6)</f>
        <v>119.66666666666667</v>
      </c>
      <c r="BA36" s="7">
        <f t="shared" si="66"/>
        <v>9</v>
      </c>
      <c r="BB36" s="1">
        <f t="shared" si="67"/>
        <v>80</v>
      </c>
      <c r="BC36" s="7">
        <f t="shared" si="68"/>
        <v>-14</v>
      </c>
      <c r="BD36" s="69"/>
      <c r="BE36" s="5"/>
      <c r="BF36" s="158" t="str">
        <f>$B$7</f>
        <v>Albon</v>
      </c>
      <c r="BG36" s="164">
        <f>COUNTIF($AH31:$AS51,BF36)</f>
        <v>10</v>
      </c>
      <c r="BH36" s="140">
        <f>COUNTIF($AT31:$AU51,BF36)</f>
        <v>9</v>
      </c>
      <c r="BJ36" s="134" t="str">
        <f>$D$7</f>
        <v>Monaco</v>
      </c>
      <c r="BK36" s="8" t="s">
        <v>53</v>
      </c>
      <c r="BL36" s="7">
        <f t="shared" si="51"/>
        <v>-14</v>
      </c>
      <c r="BM36" s="2" t="s">
        <v>47</v>
      </c>
      <c r="BN36" s="7">
        <f t="shared" si="52"/>
        <v>13</v>
      </c>
      <c r="BO36" s="2" t="s">
        <v>38</v>
      </c>
      <c r="BP36" s="7">
        <f t="shared" si="53"/>
        <v>27</v>
      </c>
      <c r="BQ36" s="2" t="s">
        <v>45</v>
      </c>
      <c r="BR36" s="7">
        <f t="shared" si="54"/>
        <v>5</v>
      </c>
      <c r="BS36" s="2" t="s">
        <v>51</v>
      </c>
      <c r="BT36" s="7">
        <f t="shared" si="55"/>
        <v>38</v>
      </c>
      <c r="BU36" s="2" t="s">
        <v>69</v>
      </c>
      <c r="BV36" s="7">
        <f t="shared" si="56"/>
        <v>2</v>
      </c>
      <c r="BW36" s="2" t="s">
        <v>47</v>
      </c>
      <c r="BX36" s="7">
        <f t="shared" si="57"/>
        <v>13</v>
      </c>
      <c r="BY36" s="1"/>
      <c r="BZ36" s="4">
        <f t="shared" si="58"/>
        <v>84</v>
      </c>
      <c r="CA36" s="1">
        <f t="shared" si="69"/>
        <v>742</v>
      </c>
      <c r="CB36" s="4">
        <f t="shared" si="70"/>
        <v>14</v>
      </c>
      <c r="CC36" s="1">
        <f>SUM(CA36/6)</f>
        <v>123.66666666666667</v>
      </c>
      <c r="CD36" s="7">
        <f t="shared" si="71"/>
        <v>16.399999999999999</v>
      </c>
      <c r="CE36" s="1">
        <f t="shared" si="72"/>
        <v>38</v>
      </c>
      <c r="CF36" s="7">
        <f t="shared" si="73"/>
        <v>-14</v>
      </c>
      <c r="CG36" s="69"/>
      <c r="CH36" s="5"/>
      <c r="CI36" s="158" t="str">
        <f>$B$7</f>
        <v>Albon</v>
      </c>
      <c r="CJ36" s="164">
        <f>COUNTIF($BK31:$BV51,CI36)</f>
        <v>21</v>
      </c>
      <c r="CK36" s="140">
        <f>COUNTIF($BW31:$BX51,CI36)</f>
        <v>21</v>
      </c>
      <c r="CR36" s="90" t="str">
        <f>$A$14</f>
        <v>Racing Point</v>
      </c>
      <c r="CS36" s="136">
        <f>SUM((CS14/$CS$22)*100)</f>
        <v>1.4925373134328357</v>
      </c>
      <c r="CT36" s="60" t="str">
        <f>$B$14</f>
        <v>Perez</v>
      </c>
      <c r="CU36" s="82">
        <f t="shared" si="33"/>
        <v>2.9985007496251872</v>
      </c>
      <c r="CV36" s="82">
        <f t="shared" si="34"/>
        <v>9</v>
      </c>
    </row>
    <row r="37" spans="4:104" ht="16.149999999999999" thickBot="1" x14ac:dyDescent="0.55000000000000004">
      <c r="D37" s="94" t="str">
        <f>$D$8</f>
        <v>Canada</v>
      </c>
      <c r="E37" s="8" t="s">
        <v>47</v>
      </c>
      <c r="F37" s="7">
        <f t="shared" si="35"/>
        <v>-13</v>
      </c>
      <c r="G37" s="2" t="s">
        <v>39</v>
      </c>
      <c r="H37" s="7">
        <f t="shared" si="36"/>
        <v>4</v>
      </c>
      <c r="I37" s="2" t="s">
        <v>41</v>
      </c>
      <c r="J37" s="7">
        <f t="shared" si="37"/>
        <v>10</v>
      </c>
      <c r="K37" s="2" t="s">
        <v>43</v>
      </c>
      <c r="L37" s="7">
        <f t="shared" si="38"/>
        <v>13</v>
      </c>
      <c r="M37" s="2" t="s">
        <v>48</v>
      </c>
      <c r="N37" s="7">
        <f t="shared" si="39"/>
        <v>45</v>
      </c>
      <c r="O37" s="2" t="s">
        <v>42</v>
      </c>
      <c r="P37" s="7">
        <f t="shared" si="40"/>
        <v>65</v>
      </c>
      <c r="Q37" s="2" t="s">
        <v>47</v>
      </c>
      <c r="R37" s="7">
        <f t="shared" si="41"/>
        <v>-13</v>
      </c>
      <c r="S37" s="1"/>
      <c r="T37" s="4">
        <f t="shared" si="42"/>
        <v>111</v>
      </c>
      <c r="U37" s="1">
        <f t="shared" si="59"/>
        <v>962</v>
      </c>
      <c r="V37" s="4">
        <f t="shared" si="60"/>
        <v>18.5</v>
      </c>
      <c r="W37" s="1">
        <f>SUM(U37/7)</f>
        <v>137.42857142857142</v>
      </c>
      <c r="X37" s="7">
        <f t="shared" si="61"/>
        <v>9.1999999999999993</v>
      </c>
      <c r="Y37" s="1">
        <f t="shared" si="62"/>
        <v>65</v>
      </c>
      <c r="Z37" s="7">
        <f t="shared" si="63"/>
        <v>-13</v>
      </c>
      <c r="AA37" s="87" t="str">
        <f>$A$8</f>
        <v>McLaren</v>
      </c>
      <c r="AB37" s="136">
        <f>COUNTIF($E$31:$P$51,AA37)</f>
        <v>2</v>
      </c>
      <c r="AC37" s="87" t="str">
        <f>$B$8</f>
        <v>Sainz</v>
      </c>
      <c r="AD37" s="163">
        <f>COUNTIF($E31:$P51,AC37)</f>
        <v>11</v>
      </c>
      <c r="AE37" s="6">
        <f>COUNTIF($Q31:$R51,AC37)</f>
        <v>10</v>
      </c>
      <c r="AG37" s="83" t="str">
        <f>$D$8</f>
        <v>Canada</v>
      </c>
      <c r="AH37" s="8" t="s">
        <v>54</v>
      </c>
      <c r="AI37" s="7">
        <f t="shared" si="43"/>
        <v>30</v>
      </c>
      <c r="AJ37" s="2" t="s">
        <v>38</v>
      </c>
      <c r="AK37" s="7">
        <f t="shared" si="44"/>
        <v>24</v>
      </c>
      <c r="AL37" s="2" t="s">
        <v>45</v>
      </c>
      <c r="AM37" s="7">
        <f t="shared" si="45"/>
        <v>-7</v>
      </c>
      <c r="AN37" s="2" t="s">
        <v>55</v>
      </c>
      <c r="AO37" s="7">
        <f t="shared" si="46"/>
        <v>9</v>
      </c>
      <c r="AP37" s="2" t="s">
        <v>39</v>
      </c>
      <c r="AQ37" s="7">
        <f t="shared" si="47"/>
        <v>4</v>
      </c>
      <c r="AR37" s="2" t="s">
        <v>42</v>
      </c>
      <c r="AS37" s="7">
        <f t="shared" si="48"/>
        <v>65</v>
      </c>
      <c r="AT37" s="2" t="s">
        <v>39</v>
      </c>
      <c r="AU37" s="7">
        <f t="shared" si="49"/>
        <v>4</v>
      </c>
      <c r="AV37" s="1"/>
      <c r="AW37" s="4">
        <f t="shared" si="50"/>
        <v>129</v>
      </c>
      <c r="AX37" s="1">
        <f t="shared" si="64"/>
        <v>847</v>
      </c>
      <c r="AY37" s="4">
        <f t="shared" si="65"/>
        <v>21.5</v>
      </c>
      <c r="AZ37" s="1">
        <f>SUM(AX37/7)</f>
        <v>121</v>
      </c>
      <c r="BA37" s="7">
        <f t="shared" si="66"/>
        <v>12.8</v>
      </c>
      <c r="BB37" s="1">
        <f t="shared" si="67"/>
        <v>65</v>
      </c>
      <c r="BC37" s="7">
        <f t="shared" si="68"/>
        <v>-7</v>
      </c>
      <c r="BD37" s="87" t="str">
        <f>$A$8</f>
        <v>McLaren</v>
      </c>
      <c r="BE37" s="136">
        <f>COUNTIF($AH$31:$AS$51,BD37)</f>
        <v>4</v>
      </c>
      <c r="BF37" s="87" t="str">
        <f>$B$8</f>
        <v>Sainz</v>
      </c>
      <c r="BG37" s="163">
        <f>COUNTIF($AH31:$AS51,BF37)</f>
        <v>6</v>
      </c>
      <c r="BH37" s="6">
        <f>COUNTIF($AT31:$AU51,BF37)</f>
        <v>0</v>
      </c>
      <c r="BJ37" s="83" t="str">
        <f>$D$8</f>
        <v>Canada</v>
      </c>
      <c r="BK37" s="8" t="s">
        <v>53</v>
      </c>
      <c r="BL37" s="7">
        <f t="shared" si="51"/>
        <v>27</v>
      </c>
      <c r="BM37" s="2" t="s">
        <v>47</v>
      </c>
      <c r="BN37" s="7">
        <f t="shared" si="52"/>
        <v>-13</v>
      </c>
      <c r="BO37" s="2" t="s">
        <v>38</v>
      </c>
      <c r="BP37" s="7">
        <f t="shared" si="53"/>
        <v>24</v>
      </c>
      <c r="BQ37" s="2" t="s">
        <v>45</v>
      </c>
      <c r="BR37" s="7">
        <f t="shared" si="54"/>
        <v>-7</v>
      </c>
      <c r="BS37" s="2" t="s">
        <v>51</v>
      </c>
      <c r="BT37" s="7">
        <f t="shared" si="55"/>
        <v>35</v>
      </c>
      <c r="BU37" s="2" t="s">
        <v>69</v>
      </c>
      <c r="BV37" s="7">
        <f t="shared" si="56"/>
        <v>6</v>
      </c>
      <c r="BW37" s="2" t="s">
        <v>47</v>
      </c>
      <c r="BX37" s="7">
        <f t="shared" si="57"/>
        <v>-13</v>
      </c>
      <c r="BY37" s="1"/>
      <c r="BZ37" s="4">
        <f t="shared" si="58"/>
        <v>59</v>
      </c>
      <c r="CA37" s="1">
        <f t="shared" si="69"/>
        <v>801</v>
      </c>
      <c r="CB37" s="4">
        <f t="shared" si="70"/>
        <v>9.8333333333333339</v>
      </c>
      <c r="CC37" s="1">
        <f>SUM(CA37/7)</f>
        <v>114.42857142857143</v>
      </c>
      <c r="CD37" s="7">
        <f t="shared" si="71"/>
        <v>10.6</v>
      </c>
      <c r="CE37" s="1">
        <f t="shared" si="72"/>
        <v>35</v>
      </c>
      <c r="CF37" s="7">
        <f t="shared" si="73"/>
        <v>-13</v>
      </c>
      <c r="CG37" s="87" t="str">
        <f>$A$8</f>
        <v>McLaren</v>
      </c>
      <c r="CH37" s="136">
        <f>COUNTIF($BK$31:$BV$51,CG37)</f>
        <v>0</v>
      </c>
      <c r="CI37" s="87" t="str">
        <f>$B$8</f>
        <v>Sainz</v>
      </c>
      <c r="CJ37" s="163">
        <f>COUNTIF($BK31:$BV51,CI37)</f>
        <v>0</v>
      </c>
      <c r="CK37" s="6">
        <f>COUNTIF($BW31:$BX51,CI37)</f>
        <v>0</v>
      </c>
      <c r="CR37" s="69"/>
      <c r="CS37" s="5"/>
      <c r="CT37" s="80" t="str">
        <f>$B$15</f>
        <v>Stroll</v>
      </c>
      <c r="CU37" s="69">
        <f t="shared" si="33"/>
        <v>0.29985007496251875</v>
      </c>
      <c r="CV37" s="69">
        <f t="shared" si="34"/>
        <v>3</v>
      </c>
    </row>
    <row r="38" spans="4:104" ht="16.149999999999999" thickBot="1" x14ac:dyDescent="0.55000000000000004">
      <c r="D38" s="33" t="str">
        <f>$D$9</f>
        <v>France</v>
      </c>
      <c r="E38" s="8" t="s">
        <v>47</v>
      </c>
      <c r="F38" s="7">
        <f t="shared" si="35"/>
        <v>1</v>
      </c>
      <c r="G38" s="2" t="s">
        <v>39</v>
      </c>
      <c r="H38" s="7">
        <f t="shared" si="36"/>
        <v>22</v>
      </c>
      <c r="I38" s="2" t="s">
        <v>41</v>
      </c>
      <c r="J38" s="7">
        <f t="shared" si="37"/>
        <v>12</v>
      </c>
      <c r="K38" s="2" t="s">
        <v>43</v>
      </c>
      <c r="L38" s="7">
        <f t="shared" si="38"/>
        <v>6</v>
      </c>
      <c r="M38" s="2" t="s">
        <v>48</v>
      </c>
      <c r="N38" s="7">
        <f t="shared" si="39"/>
        <v>44</v>
      </c>
      <c r="O38" s="2" t="s">
        <v>42</v>
      </c>
      <c r="P38" s="7">
        <f t="shared" si="40"/>
        <v>70</v>
      </c>
      <c r="Q38" s="2" t="s">
        <v>47</v>
      </c>
      <c r="R38" s="7">
        <f t="shared" si="41"/>
        <v>1</v>
      </c>
      <c r="S38" s="1"/>
      <c r="T38" s="4">
        <f t="shared" si="42"/>
        <v>156</v>
      </c>
      <c r="U38" s="1">
        <f t="shared" si="59"/>
        <v>1118</v>
      </c>
      <c r="V38" s="4">
        <f t="shared" si="60"/>
        <v>26</v>
      </c>
      <c r="W38" s="1">
        <f>SUM(U38/8)</f>
        <v>139.75</v>
      </c>
      <c r="X38" s="7">
        <f t="shared" si="61"/>
        <v>17.2</v>
      </c>
      <c r="Y38" s="1">
        <f t="shared" si="62"/>
        <v>70</v>
      </c>
      <c r="Z38" s="7">
        <f t="shared" si="63"/>
        <v>1</v>
      </c>
      <c r="AA38" s="69"/>
      <c r="AB38" s="5"/>
      <c r="AC38" s="101" t="str">
        <f>$B$9</f>
        <v>Norris</v>
      </c>
      <c r="AD38" s="164">
        <f>COUNTIF($E31:$P51,AC38)</f>
        <v>3</v>
      </c>
      <c r="AE38" s="140">
        <f>COUNTIF($Q31:$R51,AC38)</f>
        <v>0</v>
      </c>
      <c r="AG38" s="134" t="str">
        <f>$D$9</f>
        <v>France</v>
      </c>
      <c r="AH38" s="8" t="s">
        <v>54</v>
      </c>
      <c r="AI38" s="7">
        <f t="shared" si="43"/>
        <v>31</v>
      </c>
      <c r="AJ38" s="2" t="s">
        <v>38</v>
      </c>
      <c r="AK38" s="7">
        <f t="shared" si="44"/>
        <v>28</v>
      </c>
      <c r="AL38" s="2" t="s">
        <v>45</v>
      </c>
      <c r="AM38" s="7">
        <f t="shared" si="45"/>
        <v>6</v>
      </c>
      <c r="AN38" s="2" t="s">
        <v>55</v>
      </c>
      <c r="AO38" s="7">
        <f t="shared" si="46"/>
        <v>15</v>
      </c>
      <c r="AP38" s="2" t="s">
        <v>39</v>
      </c>
      <c r="AQ38" s="7">
        <f t="shared" si="47"/>
        <v>22</v>
      </c>
      <c r="AR38" s="2" t="s">
        <v>42</v>
      </c>
      <c r="AS38" s="7">
        <f t="shared" si="48"/>
        <v>70</v>
      </c>
      <c r="AT38" s="2" t="s">
        <v>39</v>
      </c>
      <c r="AU38" s="7">
        <f t="shared" si="49"/>
        <v>22</v>
      </c>
      <c r="AV38" s="1"/>
      <c r="AW38" s="4">
        <f t="shared" si="50"/>
        <v>194</v>
      </c>
      <c r="AX38" s="1">
        <f t="shared" si="64"/>
        <v>1041</v>
      </c>
      <c r="AY38" s="4">
        <f t="shared" si="65"/>
        <v>32.333333333333336</v>
      </c>
      <c r="AZ38" s="1">
        <f>SUM(AX38/8)</f>
        <v>130.125</v>
      </c>
      <c r="BA38" s="7">
        <f t="shared" si="66"/>
        <v>24.8</v>
      </c>
      <c r="BB38" s="1">
        <f t="shared" si="67"/>
        <v>70</v>
      </c>
      <c r="BC38" s="7">
        <f t="shared" si="68"/>
        <v>6</v>
      </c>
      <c r="BD38" s="69"/>
      <c r="BE38" s="5"/>
      <c r="BF38" s="101" t="str">
        <f>$B$9</f>
        <v>Norris</v>
      </c>
      <c r="BG38" s="164">
        <f>COUNTIF($AH31:$AS51,BF38)</f>
        <v>11</v>
      </c>
      <c r="BH38" s="140">
        <f>COUNTIF($AT31:$AU51,BF38)</f>
        <v>0</v>
      </c>
      <c r="BJ38" s="134" t="str">
        <f>$D$9</f>
        <v>France</v>
      </c>
      <c r="BK38" s="8" t="s">
        <v>53</v>
      </c>
      <c r="BL38" s="7">
        <f t="shared" si="51"/>
        <v>32</v>
      </c>
      <c r="BM38" s="2" t="s">
        <v>47</v>
      </c>
      <c r="BN38" s="7">
        <f t="shared" si="52"/>
        <v>1</v>
      </c>
      <c r="BO38" s="2" t="s">
        <v>38</v>
      </c>
      <c r="BP38" s="7">
        <f t="shared" si="53"/>
        <v>28</v>
      </c>
      <c r="BQ38" s="2" t="s">
        <v>45</v>
      </c>
      <c r="BR38" s="7">
        <f t="shared" si="54"/>
        <v>6</v>
      </c>
      <c r="BS38" s="2" t="s">
        <v>51</v>
      </c>
      <c r="BT38" s="7">
        <f t="shared" si="55"/>
        <v>27</v>
      </c>
      <c r="BU38" s="2" t="s">
        <v>69</v>
      </c>
      <c r="BV38" s="7">
        <f t="shared" si="56"/>
        <v>14</v>
      </c>
      <c r="BW38" s="2" t="s">
        <v>47</v>
      </c>
      <c r="BX38" s="7">
        <f t="shared" si="57"/>
        <v>1</v>
      </c>
      <c r="BY38" s="1"/>
      <c r="BZ38" s="4">
        <f t="shared" si="58"/>
        <v>109</v>
      </c>
      <c r="CA38" s="1">
        <f t="shared" si="69"/>
        <v>910</v>
      </c>
      <c r="CB38" s="4">
        <f t="shared" si="70"/>
        <v>18.166666666666668</v>
      </c>
      <c r="CC38" s="1">
        <f>SUM(CA38/8)</f>
        <v>113.75</v>
      </c>
      <c r="CD38" s="7">
        <f t="shared" si="71"/>
        <v>19</v>
      </c>
      <c r="CE38" s="1">
        <f t="shared" si="72"/>
        <v>32</v>
      </c>
      <c r="CF38" s="7">
        <f t="shared" si="73"/>
        <v>1</v>
      </c>
      <c r="CG38" s="69"/>
      <c r="CH38" s="5"/>
      <c r="CI38" s="101" t="str">
        <f>$B$9</f>
        <v>Norris</v>
      </c>
      <c r="CJ38" s="164">
        <f>COUNTIF($BK31:$BV51,CI38)</f>
        <v>21</v>
      </c>
      <c r="CK38" s="140">
        <f>COUNTIF($BW31:$BX51,CI38)</f>
        <v>0</v>
      </c>
      <c r="CR38" s="91" t="str">
        <f>$A$16</f>
        <v>Alfa Romeo</v>
      </c>
      <c r="CS38" s="136">
        <f>SUM((CS16/$CS$22)*100)</f>
        <v>24.626865671641792</v>
      </c>
      <c r="CT38" s="61" t="str">
        <f>$B$16</f>
        <v>Raikkonen</v>
      </c>
      <c r="CU38" s="82">
        <f t="shared" si="33"/>
        <v>12.293853073463268</v>
      </c>
      <c r="CV38" s="82">
        <f t="shared" si="34"/>
        <v>3</v>
      </c>
    </row>
    <row r="39" spans="4:104" ht="16.149999999999999" thickBot="1" x14ac:dyDescent="0.55000000000000004">
      <c r="D39" s="33" t="str">
        <f>$D$10</f>
        <v>Austria</v>
      </c>
      <c r="E39" s="8" t="s">
        <v>47</v>
      </c>
      <c r="F39" s="7">
        <f t="shared" si="35"/>
        <v>14</v>
      </c>
      <c r="G39" s="2" t="s">
        <v>39</v>
      </c>
      <c r="H39" s="7">
        <f t="shared" si="36"/>
        <v>9</v>
      </c>
      <c r="I39" s="2" t="s">
        <v>41</v>
      </c>
      <c r="J39" s="7">
        <f t="shared" si="37"/>
        <v>11</v>
      </c>
      <c r="K39" s="2" t="s">
        <v>50</v>
      </c>
      <c r="L39" s="7">
        <f t="shared" si="38"/>
        <v>17</v>
      </c>
      <c r="M39" s="2" t="s">
        <v>48</v>
      </c>
      <c r="N39" s="7">
        <f t="shared" si="39"/>
        <v>23</v>
      </c>
      <c r="O39" s="2" t="s">
        <v>42</v>
      </c>
      <c r="P39" s="7">
        <f t="shared" si="40"/>
        <v>62</v>
      </c>
      <c r="Q39" s="2" t="s">
        <v>50</v>
      </c>
      <c r="R39" s="7">
        <f t="shared" si="41"/>
        <v>17</v>
      </c>
      <c r="S39" s="1"/>
      <c r="T39" s="4">
        <f t="shared" si="42"/>
        <v>153</v>
      </c>
      <c r="U39" s="1">
        <f t="shared" si="59"/>
        <v>1271</v>
      </c>
      <c r="V39" s="4">
        <f t="shared" si="60"/>
        <v>25.5</v>
      </c>
      <c r="W39" s="1">
        <f>SUM(U39/9)</f>
        <v>141.22222222222223</v>
      </c>
      <c r="X39" s="7">
        <f t="shared" si="61"/>
        <v>18.2</v>
      </c>
      <c r="Y39" s="1">
        <f t="shared" si="62"/>
        <v>62</v>
      </c>
      <c r="Z39" s="7">
        <f t="shared" si="63"/>
        <v>9</v>
      </c>
      <c r="AA39" s="88" t="str">
        <f>$A$10</f>
        <v>Renault</v>
      </c>
      <c r="AB39" s="136">
        <f>COUNTIF($E$31:$P$51,AA39)</f>
        <v>0</v>
      </c>
      <c r="AC39" s="88" t="str">
        <f>$B$10</f>
        <v>Hulkenberg</v>
      </c>
      <c r="AD39" s="163">
        <f>COUNTIF($E31:$P51,AC39)</f>
        <v>4</v>
      </c>
      <c r="AE39" s="6">
        <f>COUNTIF($Q31:$R51,AC39)</f>
        <v>0</v>
      </c>
      <c r="AG39" s="134" t="str">
        <f>$D$10</f>
        <v>Austria</v>
      </c>
      <c r="AH39" s="8" t="s">
        <v>54</v>
      </c>
      <c r="AI39" s="7">
        <f t="shared" si="43"/>
        <v>29</v>
      </c>
      <c r="AJ39" s="2" t="s">
        <v>53</v>
      </c>
      <c r="AK39" s="7">
        <f t="shared" si="44"/>
        <v>35</v>
      </c>
      <c r="AL39" s="2" t="s">
        <v>45</v>
      </c>
      <c r="AM39" s="7">
        <f t="shared" si="45"/>
        <v>20</v>
      </c>
      <c r="AN39" s="2" t="s">
        <v>55</v>
      </c>
      <c r="AO39" s="7">
        <f t="shared" si="46"/>
        <v>1</v>
      </c>
      <c r="AP39" s="2" t="s">
        <v>39</v>
      </c>
      <c r="AQ39" s="7">
        <f t="shared" si="47"/>
        <v>9</v>
      </c>
      <c r="AR39" s="2" t="s">
        <v>42</v>
      </c>
      <c r="AS39" s="7">
        <f t="shared" si="48"/>
        <v>62</v>
      </c>
      <c r="AT39" s="2" t="s">
        <v>39</v>
      </c>
      <c r="AU39" s="7">
        <f t="shared" si="49"/>
        <v>9</v>
      </c>
      <c r="AV39" s="1"/>
      <c r="AW39" s="4">
        <f t="shared" si="50"/>
        <v>165</v>
      </c>
      <c r="AX39" s="1">
        <f t="shared" si="64"/>
        <v>1206</v>
      </c>
      <c r="AY39" s="4">
        <f t="shared" si="65"/>
        <v>27.5</v>
      </c>
      <c r="AZ39" s="1">
        <f>SUM(AX39/9)</f>
        <v>134</v>
      </c>
      <c r="BA39" s="7">
        <f t="shared" si="66"/>
        <v>20.6</v>
      </c>
      <c r="BB39" s="1">
        <f t="shared" si="67"/>
        <v>62</v>
      </c>
      <c r="BC39" s="7">
        <f t="shared" si="68"/>
        <v>1</v>
      </c>
      <c r="BD39" s="88" t="str">
        <f>$A$10</f>
        <v>Renault</v>
      </c>
      <c r="BE39" s="136">
        <f>COUNTIF($AH$31:$AS$51,BD39)</f>
        <v>0</v>
      </c>
      <c r="BF39" s="88" t="str">
        <f>$B$10</f>
        <v>Hulkenberg</v>
      </c>
      <c r="BG39" s="163">
        <f>COUNTIF($AH31:$AS51,BF39)</f>
        <v>0</v>
      </c>
      <c r="BH39" s="6">
        <f>COUNTIF($AT31:$AU51,BF39)</f>
        <v>0</v>
      </c>
      <c r="BJ39" s="134" t="str">
        <f>$D$10</f>
        <v>Austria</v>
      </c>
      <c r="BK39" s="8" t="s">
        <v>53</v>
      </c>
      <c r="BL39" s="7">
        <f t="shared" si="51"/>
        <v>35</v>
      </c>
      <c r="BM39" s="2" t="s">
        <v>47</v>
      </c>
      <c r="BN39" s="7">
        <f t="shared" si="52"/>
        <v>14</v>
      </c>
      <c r="BO39" s="2" t="s">
        <v>38</v>
      </c>
      <c r="BP39" s="7">
        <f t="shared" si="53"/>
        <v>49</v>
      </c>
      <c r="BQ39" s="2" t="s">
        <v>45</v>
      </c>
      <c r="BR39" s="7">
        <f t="shared" si="54"/>
        <v>20</v>
      </c>
      <c r="BS39" s="2" t="s">
        <v>51</v>
      </c>
      <c r="BT39" s="7">
        <f t="shared" si="55"/>
        <v>27</v>
      </c>
      <c r="BU39" s="2" t="s">
        <v>69</v>
      </c>
      <c r="BV39" s="7">
        <f t="shared" si="56"/>
        <v>6</v>
      </c>
      <c r="BW39" s="2" t="s">
        <v>47</v>
      </c>
      <c r="BX39" s="7">
        <f t="shared" si="57"/>
        <v>14</v>
      </c>
      <c r="BY39" s="1"/>
      <c r="BZ39" s="4">
        <f t="shared" si="58"/>
        <v>165</v>
      </c>
      <c r="CA39" s="1">
        <f t="shared" si="69"/>
        <v>1075</v>
      </c>
      <c r="CB39" s="4">
        <f t="shared" si="70"/>
        <v>27.5</v>
      </c>
      <c r="CC39" s="1">
        <f>SUM(CA39/9)</f>
        <v>119.44444444444444</v>
      </c>
      <c r="CD39" s="7">
        <f t="shared" si="71"/>
        <v>31.8</v>
      </c>
      <c r="CE39" s="1">
        <f t="shared" si="72"/>
        <v>49</v>
      </c>
      <c r="CF39" s="7">
        <f t="shared" si="73"/>
        <v>6</v>
      </c>
      <c r="CG39" s="88" t="str">
        <f>$A$10</f>
        <v>Renault</v>
      </c>
      <c r="CH39" s="136">
        <f>COUNTIF($BK$31:$BV$51,CG39)</f>
        <v>0</v>
      </c>
      <c r="CI39" s="88" t="str">
        <f>$B$10</f>
        <v>Hulkenberg</v>
      </c>
      <c r="CJ39" s="163">
        <f>COUNTIF($BK31:$BV51,CI39)</f>
        <v>0</v>
      </c>
      <c r="CK39" s="6">
        <f>COUNTIF($BW31:$BX51,CI39)</f>
        <v>0</v>
      </c>
      <c r="CR39" s="69"/>
      <c r="CS39" s="5"/>
      <c r="CT39" s="81" t="str">
        <f>$B$17</f>
        <v>Giovanazzi</v>
      </c>
      <c r="CU39" s="69">
        <f t="shared" si="33"/>
        <v>0</v>
      </c>
      <c r="CV39" s="69">
        <f t="shared" si="34"/>
        <v>5</v>
      </c>
    </row>
    <row r="40" spans="4:104" ht="16.149999999999999" thickBot="1" x14ac:dyDescent="0.55000000000000004">
      <c r="D40" s="94" t="str">
        <f>$D$11</f>
        <v>Great Britain</v>
      </c>
      <c r="E40" s="8" t="s">
        <v>47</v>
      </c>
      <c r="F40" s="7">
        <f t="shared" si="35"/>
        <v>2</v>
      </c>
      <c r="G40" s="2" t="s">
        <v>39</v>
      </c>
      <c r="H40" s="7">
        <f t="shared" si="36"/>
        <v>18</v>
      </c>
      <c r="I40" s="2" t="s">
        <v>41</v>
      </c>
      <c r="J40" s="7">
        <f t="shared" si="37"/>
        <v>3</v>
      </c>
      <c r="K40" s="2" t="s">
        <v>50</v>
      </c>
      <c r="L40" s="7">
        <f t="shared" si="38"/>
        <v>24</v>
      </c>
      <c r="M40" s="2" t="s">
        <v>48</v>
      </c>
      <c r="N40" s="7">
        <f t="shared" si="39"/>
        <v>63</v>
      </c>
      <c r="O40" s="2" t="s">
        <v>42</v>
      </c>
      <c r="P40" s="7">
        <f t="shared" si="40"/>
        <v>70</v>
      </c>
      <c r="Q40" s="2" t="s">
        <v>50</v>
      </c>
      <c r="R40" s="7">
        <f t="shared" si="41"/>
        <v>24</v>
      </c>
      <c r="S40" s="1"/>
      <c r="T40" s="4">
        <f t="shared" si="42"/>
        <v>204</v>
      </c>
      <c r="U40" s="1">
        <f t="shared" si="59"/>
        <v>1475</v>
      </c>
      <c r="V40" s="4">
        <f t="shared" si="60"/>
        <v>34</v>
      </c>
      <c r="W40" s="1">
        <f>SUM(U40/10)</f>
        <v>147.5</v>
      </c>
      <c r="X40" s="7">
        <f t="shared" si="61"/>
        <v>26.8</v>
      </c>
      <c r="Y40" s="1">
        <f t="shared" si="62"/>
        <v>70</v>
      </c>
      <c r="Z40" s="7">
        <f t="shared" si="63"/>
        <v>2</v>
      </c>
      <c r="AA40" s="69"/>
      <c r="AB40" s="5"/>
      <c r="AC40" s="102" t="str">
        <f>$B$11</f>
        <v>Ricciardo</v>
      </c>
      <c r="AD40" s="164">
        <f>COUNTIF($E31:$P51,AC40)</f>
        <v>5</v>
      </c>
      <c r="AE40" s="140">
        <f>COUNTIF($Q31:$R51,AC40)</f>
        <v>0</v>
      </c>
      <c r="AG40" s="83" t="str">
        <f>$D$11</f>
        <v>Great Britain</v>
      </c>
      <c r="AH40" s="8" t="s">
        <v>54</v>
      </c>
      <c r="AI40" s="7">
        <f t="shared" si="43"/>
        <v>47</v>
      </c>
      <c r="AJ40" s="2" t="s">
        <v>53</v>
      </c>
      <c r="AK40" s="7">
        <f t="shared" si="44"/>
        <v>32</v>
      </c>
      <c r="AL40" s="2" t="s">
        <v>45</v>
      </c>
      <c r="AM40" s="7">
        <f t="shared" si="45"/>
        <v>3</v>
      </c>
      <c r="AN40" s="2" t="s">
        <v>55</v>
      </c>
      <c r="AO40" s="7">
        <f t="shared" si="46"/>
        <v>17</v>
      </c>
      <c r="AP40" s="2" t="s">
        <v>39</v>
      </c>
      <c r="AQ40" s="7">
        <f t="shared" si="47"/>
        <v>18</v>
      </c>
      <c r="AR40" s="2" t="s">
        <v>42</v>
      </c>
      <c r="AS40" s="7">
        <f t="shared" si="48"/>
        <v>70</v>
      </c>
      <c r="AT40" s="2" t="s">
        <v>39</v>
      </c>
      <c r="AU40" s="7">
        <f t="shared" si="49"/>
        <v>18</v>
      </c>
      <c r="AV40" s="1"/>
      <c r="AW40" s="4">
        <f t="shared" si="50"/>
        <v>205</v>
      </c>
      <c r="AX40" s="1">
        <f t="shared" si="64"/>
        <v>1411</v>
      </c>
      <c r="AY40" s="4">
        <f t="shared" si="65"/>
        <v>34.166666666666664</v>
      </c>
      <c r="AZ40" s="1">
        <f>SUM(AX40/10)</f>
        <v>141.1</v>
      </c>
      <c r="BA40" s="7">
        <f t="shared" si="66"/>
        <v>27</v>
      </c>
      <c r="BB40" s="1">
        <f t="shared" si="67"/>
        <v>70</v>
      </c>
      <c r="BC40" s="7">
        <f t="shared" si="68"/>
        <v>3</v>
      </c>
      <c r="BD40" s="69"/>
      <c r="BE40" s="5"/>
      <c r="BF40" s="102" t="str">
        <f>$B$11</f>
        <v>Ricciardo</v>
      </c>
      <c r="BG40" s="164">
        <f>COUNTIF($AH31:$AS51,BF40)</f>
        <v>2</v>
      </c>
      <c r="BH40" s="140">
        <f>COUNTIF($AT31:$AU51,BF40)</f>
        <v>0</v>
      </c>
      <c r="BJ40" s="83" t="str">
        <f>$D$11</f>
        <v>Great Britain</v>
      </c>
      <c r="BK40" s="8" t="s">
        <v>53</v>
      </c>
      <c r="BL40" s="7">
        <f t="shared" si="51"/>
        <v>32</v>
      </c>
      <c r="BM40" s="2" t="s">
        <v>47</v>
      </c>
      <c r="BN40" s="7">
        <f t="shared" si="52"/>
        <v>2</v>
      </c>
      <c r="BO40" s="2" t="s">
        <v>38</v>
      </c>
      <c r="BP40" s="7">
        <f t="shared" si="53"/>
        <v>31</v>
      </c>
      <c r="BQ40" s="2" t="s">
        <v>45</v>
      </c>
      <c r="BR40" s="7">
        <f t="shared" si="54"/>
        <v>3</v>
      </c>
      <c r="BS40" s="2" t="s">
        <v>51</v>
      </c>
      <c r="BT40" s="7">
        <f t="shared" si="55"/>
        <v>4</v>
      </c>
      <c r="BU40" s="2" t="s">
        <v>69</v>
      </c>
      <c r="BV40" s="7">
        <f t="shared" si="56"/>
        <v>17</v>
      </c>
      <c r="BW40" s="2" t="s">
        <v>47</v>
      </c>
      <c r="BX40" s="7">
        <f t="shared" si="57"/>
        <v>2</v>
      </c>
      <c r="BY40" s="1"/>
      <c r="BZ40" s="4">
        <f t="shared" si="58"/>
        <v>91</v>
      </c>
      <c r="CA40" s="1">
        <f t="shared" si="69"/>
        <v>1166</v>
      </c>
      <c r="CB40" s="4">
        <f t="shared" si="70"/>
        <v>15.166666666666666</v>
      </c>
      <c r="CC40" s="1">
        <f>SUM(CA40/10)</f>
        <v>116.6</v>
      </c>
      <c r="CD40" s="7">
        <f t="shared" si="71"/>
        <v>14.8</v>
      </c>
      <c r="CE40" s="1">
        <f t="shared" si="72"/>
        <v>32</v>
      </c>
      <c r="CF40" s="7">
        <f t="shared" si="73"/>
        <v>2</v>
      </c>
      <c r="CG40" s="69"/>
      <c r="CH40" s="5"/>
      <c r="CI40" s="102" t="str">
        <f>$B$11</f>
        <v>Ricciardo</v>
      </c>
      <c r="CJ40" s="164">
        <f>COUNTIF($BK31:$BV51,CI40)</f>
        <v>0</v>
      </c>
      <c r="CK40" s="140">
        <f>COUNTIF($BW31:$BX51,CI40)</f>
        <v>0</v>
      </c>
      <c r="CR40" s="92" t="str">
        <f>$A$18</f>
        <v>Haas</v>
      </c>
      <c r="CS40" s="136">
        <f>SUM((CS18/$CS$22)*100)</f>
        <v>11.194029850746269</v>
      </c>
      <c r="CT40" s="220" t="str">
        <f>$B$18</f>
        <v>Grosjean</v>
      </c>
      <c r="CU40" s="82">
        <f t="shared" si="33"/>
        <v>0</v>
      </c>
      <c r="CV40" s="82">
        <f t="shared" si="34"/>
        <v>0</v>
      </c>
    </row>
    <row r="41" spans="4:104" ht="16.149999999999999" thickBot="1" x14ac:dyDescent="0.55000000000000004">
      <c r="D41" s="33" t="str">
        <f>$D$12</f>
        <v>Germany</v>
      </c>
      <c r="E41" s="8" t="s">
        <v>47</v>
      </c>
      <c r="F41" s="7">
        <f t="shared" si="35"/>
        <v>20</v>
      </c>
      <c r="G41" s="2" t="s">
        <v>39</v>
      </c>
      <c r="H41" s="7">
        <f t="shared" si="36"/>
        <v>5</v>
      </c>
      <c r="I41" s="2" t="s">
        <v>41</v>
      </c>
      <c r="J41" s="7">
        <f t="shared" si="37"/>
        <v>-7</v>
      </c>
      <c r="K41" s="2" t="s">
        <v>50</v>
      </c>
      <c r="L41" s="7">
        <f t="shared" si="38"/>
        <v>27</v>
      </c>
      <c r="M41" s="2" t="s">
        <v>48</v>
      </c>
      <c r="N41" s="7">
        <f t="shared" si="39"/>
        <v>11</v>
      </c>
      <c r="O41" s="2" t="s">
        <v>42</v>
      </c>
      <c r="P41" s="7">
        <f t="shared" si="40"/>
        <v>17</v>
      </c>
      <c r="Q41" s="2" t="s">
        <v>50</v>
      </c>
      <c r="R41" s="7">
        <f t="shared" si="41"/>
        <v>27</v>
      </c>
      <c r="S41" s="1"/>
      <c r="T41" s="4">
        <f t="shared" si="42"/>
        <v>100</v>
      </c>
      <c r="U41" s="1">
        <f t="shared" si="59"/>
        <v>1575</v>
      </c>
      <c r="V41" s="4">
        <f t="shared" si="60"/>
        <v>16.666666666666668</v>
      </c>
      <c r="W41" s="1">
        <f>SUM(U41/11)</f>
        <v>143.18181818181819</v>
      </c>
      <c r="X41" s="7">
        <f t="shared" si="61"/>
        <v>16.600000000000001</v>
      </c>
      <c r="Y41" s="1">
        <f t="shared" si="62"/>
        <v>27</v>
      </c>
      <c r="Z41" s="7">
        <f t="shared" si="63"/>
        <v>-7</v>
      </c>
      <c r="AA41" s="89" t="str">
        <f>$A$12</f>
        <v>Toro Rosso</v>
      </c>
      <c r="AB41" s="136">
        <f>COUNTIF($E$31:$P$51,AA41)</f>
        <v>0</v>
      </c>
      <c r="AC41" s="89" t="str">
        <f>$B$12</f>
        <v>Kvyat</v>
      </c>
      <c r="AD41" s="163">
        <f>COUNTIF($E31:$P51,AC41)</f>
        <v>0</v>
      </c>
      <c r="AE41" s="6">
        <f>COUNTIF($Q31:$R51,AC41)</f>
        <v>0</v>
      </c>
      <c r="AG41" s="134" t="str">
        <f>$D$12</f>
        <v>Germany</v>
      </c>
      <c r="AH41" s="8" t="s">
        <v>54</v>
      </c>
      <c r="AI41" s="7">
        <f t="shared" si="43"/>
        <v>-4</v>
      </c>
      <c r="AJ41" s="2" t="s">
        <v>53</v>
      </c>
      <c r="AK41" s="7">
        <f t="shared" si="44"/>
        <v>-4</v>
      </c>
      <c r="AL41" s="2" t="s">
        <v>45</v>
      </c>
      <c r="AM41" s="7">
        <f t="shared" si="45"/>
        <v>-14</v>
      </c>
      <c r="AN41" s="2" t="s">
        <v>56</v>
      </c>
      <c r="AO41" s="7">
        <f t="shared" si="46"/>
        <v>14</v>
      </c>
      <c r="AP41" s="2" t="s">
        <v>39</v>
      </c>
      <c r="AQ41" s="7">
        <f t="shared" si="47"/>
        <v>5</v>
      </c>
      <c r="AR41" s="2" t="s">
        <v>42</v>
      </c>
      <c r="AS41" s="7">
        <f t="shared" si="48"/>
        <v>17</v>
      </c>
      <c r="AT41" s="2" t="s">
        <v>39</v>
      </c>
      <c r="AU41" s="7">
        <f t="shared" si="49"/>
        <v>5</v>
      </c>
      <c r="AV41" s="1"/>
      <c r="AW41" s="4">
        <f t="shared" si="50"/>
        <v>19</v>
      </c>
      <c r="AX41" s="1">
        <f t="shared" si="64"/>
        <v>1430</v>
      </c>
      <c r="AY41" s="4">
        <f t="shared" si="65"/>
        <v>3.1666666666666665</v>
      </c>
      <c r="AZ41" s="1">
        <f>SUM(AX41/11)</f>
        <v>130</v>
      </c>
      <c r="BA41" s="7">
        <f t="shared" si="66"/>
        <v>0.4</v>
      </c>
      <c r="BB41" s="1">
        <f t="shared" si="67"/>
        <v>17</v>
      </c>
      <c r="BC41" s="7">
        <f t="shared" si="68"/>
        <v>-14</v>
      </c>
      <c r="BD41" s="89" t="str">
        <f>$A$12</f>
        <v>Toro Rosso</v>
      </c>
      <c r="BE41" s="136">
        <f>COUNTIF($AH$31:$AS$51,BD41)</f>
        <v>0</v>
      </c>
      <c r="BF41" s="89" t="str">
        <f>$B$12</f>
        <v>Kvyat</v>
      </c>
      <c r="BG41" s="163">
        <f>COUNTIF($AH31:$AS51,BF41)</f>
        <v>6</v>
      </c>
      <c r="BH41" s="6">
        <f>COUNTIF($AT31:$AU51,BF41)</f>
        <v>0</v>
      </c>
      <c r="BJ41" s="134" t="str">
        <f>$D$12</f>
        <v>Germany</v>
      </c>
      <c r="BK41" s="8" t="s">
        <v>53</v>
      </c>
      <c r="BL41" s="7">
        <f t="shared" si="51"/>
        <v>-4</v>
      </c>
      <c r="BM41" s="2" t="s">
        <v>47</v>
      </c>
      <c r="BN41" s="7">
        <f t="shared" si="52"/>
        <v>20</v>
      </c>
      <c r="BO41" s="2" t="s">
        <v>38</v>
      </c>
      <c r="BP41" s="7">
        <f t="shared" si="53"/>
        <v>50</v>
      </c>
      <c r="BQ41" s="2" t="s">
        <v>45</v>
      </c>
      <c r="BR41" s="7">
        <f t="shared" si="54"/>
        <v>-14</v>
      </c>
      <c r="BS41" s="2" t="s">
        <v>51</v>
      </c>
      <c r="BT41" s="7">
        <f t="shared" si="55"/>
        <v>27</v>
      </c>
      <c r="BU41" s="2" t="s">
        <v>69</v>
      </c>
      <c r="BV41" s="7">
        <f t="shared" si="56"/>
        <v>1</v>
      </c>
      <c r="BW41" s="2" t="s">
        <v>47</v>
      </c>
      <c r="BX41" s="7">
        <f t="shared" si="57"/>
        <v>20</v>
      </c>
      <c r="BY41" s="1"/>
      <c r="BZ41" s="4">
        <f t="shared" si="58"/>
        <v>100</v>
      </c>
      <c r="CA41" s="1">
        <f t="shared" si="69"/>
        <v>1266</v>
      </c>
      <c r="CB41" s="4">
        <f t="shared" si="70"/>
        <v>16.666666666666668</v>
      </c>
      <c r="CC41" s="1">
        <f>SUM(CA41/11)</f>
        <v>115.09090909090909</v>
      </c>
      <c r="CD41" s="7">
        <f t="shared" si="71"/>
        <v>19.8</v>
      </c>
      <c r="CE41" s="1">
        <f t="shared" si="72"/>
        <v>50</v>
      </c>
      <c r="CF41" s="7">
        <f t="shared" si="73"/>
        <v>-14</v>
      </c>
      <c r="CG41" s="89" t="str">
        <f>$A$12</f>
        <v>Toro Rosso</v>
      </c>
      <c r="CH41" s="136">
        <f>COUNTIF($BK$31:$BV$51,CG41)</f>
        <v>0</v>
      </c>
      <c r="CI41" s="89" t="str">
        <f>$B$12</f>
        <v>Kvyat</v>
      </c>
      <c r="CJ41" s="163">
        <f>COUNTIF($BK31:$BV51,CI41)</f>
        <v>0</v>
      </c>
      <c r="CK41" s="6">
        <f>COUNTIF($BW31:$BX51,CI41)</f>
        <v>0</v>
      </c>
      <c r="CR41" s="69"/>
      <c r="CS41" s="5"/>
      <c r="CT41" s="221" t="str">
        <f>$B$19</f>
        <v>Magnussen</v>
      </c>
      <c r="CU41" s="69">
        <f t="shared" si="33"/>
        <v>1.9490254872563717</v>
      </c>
      <c r="CV41" s="69">
        <f t="shared" si="34"/>
        <v>0</v>
      </c>
    </row>
    <row r="42" spans="4:104" ht="16.149999999999999" thickBot="1" x14ac:dyDescent="0.55000000000000004">
      <c r="D42" s="33" t="str">
        <f>$D$13</f>
        <v>Hungary</v>
      </c>
      <c r="E42" s="8" t="s">
        <v>47</v>
      </c>
      <c r="F42" s="7">
        <f t="shared" si="35"/>
        <v>13</v>
      </c>
      <c r="G42" s="2" t="s">
        <v>39</v>
      </c>
      <c r="H42" s="7">
        <f t="shared" si="36"/>
        <v>22</v>
      </c>
      <c r="I42" s="2" t="s">
        <v>41</v>
      </c>
      <c r="J42" s="7">
        <f t="shared" si="37"/>
        <v>17</v>
      </c>
      <c r="K42" s="2" t="s">
        <v>50</v>
      </c>
      <c r="L42" s="7">
        <f t="shared" si="38"/>
        <v>36</v>
      </c>
      <c r="M42" s="2" t="s">
        <v>48</v>
      </c>
      <c r="N42" s="7">
        <f t="shared" si="39"/>
        <v>44</v>
      </c>
      <c r="O42" s="2" t="s">
        <v>42</v>
      </c>
      <c r="P42" s="7">
        <f t="shared" si="40"/>
        <v>53</v>
      </c>
      <c r="Q42" s="2" t="s">
        <v>50</v>
      </c>
      <c r="R42" s="7">
        <f t="shared" si="41"/>
        <v>36</v>
      </c>
      <c r="S42" s="1"/>
      <c r="T42" s="4">
        <f t="shared" si="42"/>
        <v>221</v>
      </c>
      <c r="U42" s="1">
        <f t="shared" si="59"/>
        <v>1796</v>
      </c>
      <c r="V42" s="4">
        <f t="shared" si="60"/>
        <v>36.833333333333336</v>
      </c>
      <c r="W42" s="1">
        <f>SUM(U42/12)</f>
        <v>149.66666666666666</v>
      </c>
      <c r="X42" s="7">
        <f t="shared" si="61"/>
        <v>33.6</v>
      </c>
      <c r="Y42" s="1">
        <f t="shared" si="62"/>
        <v>53</v>
      </c>
      <c r="Z42" s="7">
        <f t="shared" si="63"/>
        <v>13</v>
      </c>
      <c r="AA42" s="69"/>
      <c r="AB42" s="5"/>
      <c r="AC42" s="103" t="str">
        <f>$B$13</f>
        <v>Gasly</v>
      </c>
      <c r="AD42" s="164">
        <f>COUNTIF($E$31:$P51,AC42)</f>
        <v>0</v>
      </c>
      <c r="AE42" s="140">
        <f>COUNTIF($Q31:$R51,AC42)</f>
        <v>0</v>
      </c>
      <c r="AG42" s="134" t="str">
        <f>$D$13</f>
        <v>Hungary</v>
      </c>
      <c r="AH42" s="8" t="s">
        <v>51</v>
      </c>
      <c r="AI42" s="7">
        <f t="shared" si="43"/>
        <v>32</v>
      </c>
      <c r="AJ42" s="2" t="s">
        <v>38</v>
      </c>
      <c r="AK42" s="7">
        <f t="shared" si="44"/>
        <v>45</v>
      </c>
      <c r="AL42" s="2" t="s">
        <v>45</v>
      </c>
      <c r="AM42" s="7">
        <f t="shared" si="45"/>
        <v>8</v>
      </c>
      <c r="AN42" s="2" t="s">
        <v>47</v>
      </c>
      <c r="AO42" s="7">
        <f t="shared" si="46"/>
        <v>13</v>
      </c>
      <c r="AP42" s="2" t="s">
        <v>56</v>
      </c>
      <c r="AQ42" s="7">
        <f t="shared" si="47"/>
        <v>6</v>
      </c>
      <c r="AR42" s="2" t="s">
        <v>42</v>
      </c>
      <c r="AS42" s="7">
        <f t="shared" si="48"/>
        <v>53</v>
      </c>
      <c r="AT42" s="2" t="s">
        <v>56</v>
      </c>
      <c r="AU42" s="7">
        <f t="shared" si="49"/>
        <v>6</v>
      </c>
      <c r="AV42" s="1">
        <v>-20</v>
      </c>
      <c r="AW42" s="4">
        <f t="shared" si="50"/>
        <v>143</v>
      </c>
      <c r="AX42" s="1">
        <f t="shared" si="64"/>
        <v>1573</v>
      </c>
      <c r="AY42" s="4">
        <f t="shared" si="65"/>
        <v>27.166666666666668</v>
      </c>
      <c r="AZ42" s="1">
        <f>SUM(AX42/12)</f>
        <v>131.08333333333334</v>
      </c>
      <c r="BA42" s="7">
        <f t="shared" si="66"/>
        <v>22</v>
      </c>
      <c r="BB42" s="1">
        <f t="shared" si="67"/>
        <v>53</v>
      </c>
      <c r="BC42" s="7">
        <f t="shared" si="68"/>
        <v>6</v>
      </c>
      <c r="BD42" s="69"/>
      <c r="BE42" s="5"/>
      <c r="BF42" s="103" t="str">
        <f>$B$13</f>
        <v>Gasly</v>
      </c>
      <c r="BG42" s="164">
        <f>COUNTIF($E$31:$P55,BF42)</f>
        <v>0</v>
      </c>
      <c r="BH42" s="140">
        <f>COUNTIF($AT31:$AU51,BF42)</f>
        <v>0</v>
      </c>
      <c r="BJ42" s="134" t="str">
        <f>$D$13</f>
        <v>Hungary</v>
      </c>
      <c r="BK42" s="8" t="s">
        <v>53</v>
      </c>
      <c r="BL42" s="7">
        <f t="shared" si="51"/>
        <v>25</v>
      </c>
      <c r="BM42" s="2" t="s">
        <v>47</v>
      </c>
      <c r="BN42" s="7">
        <f t="shared" si="52"/>
        <v>13</v>
      </c>
      <c r="BO42" s="2" t="s">
        <v>38</v>
      </c>
      <c r="BP42" s="7">
        <f t="shared" si="53"/>
        <v>45</v>
      </c>
      <c r="BQ42" s="2" t="s">
        <v>45</v>
      </c>
      <c r="BR42" s="7">
        <f t="shared" si="54"/>
        <v>8</v>
      </c>
      <c r="BS42" s="2" t="s">
        <v>51</v>
      </c>
      <c r="BT42" s="7">
        <f t="shared" si="55"/>
        <v>32</v>
      </c>
      <c r="BU42" s="2" t="s">
        <v>69</v>
      </c>
      <c r="BV42" s="7">
        <f t="shared" si="56"/>
        <v>19</v>
      </c>
      <c r="BW42" s="2" t="s">
        <v>47</v>
      </c>
      <c r="BX42" s="7">
        <f t="shared" si="57"/>
        <v>13</v>
      </c>
      <c r="BY42" s="1"/>
      <c r="BZ42" s="4">
        <f t="shared" si="58"/>
        <v>155</v>
      </c>
      <c r="CA42" s="1">
        <f t="shared" si="69"/>
        <v>1421</v>
      </c>
      <c r="CB42" s="4">
        <f t="shared" si="70"/>
        <v>25.833333333333332</v>
      </c>
      <c r="CC42" s="1">
        <f>SUM(CA42/12)</f>
        <v>118.41666666666667</v>
      </c>
      <c r="CD42" s="7">
        <f t="shared" si="71"/>
        <v>27.2</v>
      </c>
      <c r="CE42" s="1">
        <f t="shared" si="72"/>
        <v>45</v>
      </c>
      <c r="CF42" s="7">
        <f t="shared" si="73"/>
        <v>8</v>
      </c>
      <c r="CG42" s="69"/>
      <c r="CH42" s="5"/>
      <c r="CI42" s="103" t="str">
        <f>$B$13</f>
        <v>Gasly</v>
      </c>
      <c r="CJ42" s="164">
        <f>COUNTIF($E$31:$P83,CI42)</f>
        <v>0</v>
      </c>
      <c r="CK42" s="140">
        <f>COUNTIF($BW31:$BX51,CI42)</f>
        <v>0</v>
      </c>
      <c r="CR42" s="93" t="str">
        <f>$A$20</f>
        <v>Williams</v>
      </c>
      <c r="CS42" s="136">
        <f>SUM((CS20/$CS$22)*100)</f>
        <v>0</v>
      </c>
      <c r="CT42" s="62" t="str">
        <f>$B$20</f>
        <v>Kubica</v>
      </c>
      <c r="CU42" s="82">
        <f t="shared" si="33"/>
        <v>0</v>
      </c>
      <c r="CV42" s="82">
        <f t="shared" si="34"/>
        <v>0</v>
      </c>
    </row>
    <row r="43" spans="4:104" ht="16.149999999999999" thickBot="1" x14ac:dyDescent="0.55000000000000004">
      <c r="D43" s="94" t="str">
        <f>$D$14</f>
        <v>Belgium</v>
      </c>
      <c r="E43" s="8" t="s">
        <v>47</v>
      </c>
      <c r="F43" s="7">
        <f t="shared" si="35"/>
        <v>26</v>
      </c>
      <c r="G43" s="2" t="s">
        <v>39</v>
      </c>
      <c r="H43" s="7">
        <f t="shared" si="36"/>
        <v>2</v>
      </c>
      <c r="I43" s="2" t="s">
        <v>41</v>
      </c>
      <c r="J43" s="7">
        <f t="shared" si="37"/>
        <v>21</v>
      </c>
      <c r="K43" s="2" t="s">
        <v>50</v>
      </c>
      <c r="L43" s="7">
        <f t="shared" si="38"/>
        <v>-14</v>
      </c>
      <c r="M43" s="2" t="s">
        <v>48</v>
      </c>
      <c r="N43" s="7">
        <f t="shared" si="39"/>
        <v>37</v>
      </c>
      <c r="O43" s="2" t="s">
        <v>42</v>
      </c>
      <c r="P43" s="7">
        <f t="shared" si="40"/>
        <v>60</v>
      </c>
      <c r="Q43" s="2" t="s">
        <v>50</v>
      </c>
      <c r="R43" s="7">
        <f t="shared" si="41"/>
        <v>-14</v>
      </c>
      <c r="S43" s="1"/>
      <c r="T43" s="4">
        <f t="shared" si="42"/>
        <v>118</v>
      </c>
      <c r="U43" s="1">
        <f t="shared" si="59"/>
        <v>1914</v>
      </c>
      <c r="V43" s="4">
        <f t="shared" si="60"/>
        <v>19.666666666666668</v>
      </c>
      <c r="W43" s="1">
        <f>SUM(U43/13)</f>
        <v>147.23076923076923</v>
      </c>
      <c r="X43" s="7">
        <f t="shared" si="61"/>
        <v>11.6</v>
      </c>
      <c r="Y43" s="1">
        <f t="shared" si="62"/>
        <v>60</v>
      </c>
      <c r="Z43" s="7">
        <f t="shared" si="63"/>
        <v>-14</v>
      </c>
      <c r="AA43" s="90" t="str">
        <f>$A$14</f>
        <v>Racing Point</v>
      </c>
      <c r="AB43" s="136">
        <f>COUNTIF($E$31:$P$51,AA43)</f>
        <v>0</v>
      </c>
      <c r="AC43" s="90" t="str">
        <f>$B$14</f>
        <v>Perez</v>
      </c>
      <c r="AD43" s="163">
        <f>COUNTIF($E31:$P51,AC43)</f>
        <v>15</v>
      </c>
      <c r="AE43" s="6">
        <f>COUNTIF($Q31:$R51,AC43)</f>
        <v>0</v>
      </c>
      <c r="AG43" s="83" t="str">
        <f>$D$14</f>
        <v>Belgium</v>
      </c>
      <c r="AH43" s="8" t="s">
        <v>48</v>
      </c>
      <c r="AI43" s="7">
        <f t="shared" si="43"/>
        <v>37</v>
      </c>
      <c r="AJ43" s="2" t="s">
        <v>51</v>
      </c>
      <c r="AK43" s="7">
        <f t="shared" si="44"/>
        <v>26</v>
      </c>
      <c r="AL43" s="2" t="s">
        <v>47</v>
      </c>
      <c r="AM43" s="7">
        <f t="shared" si="45"/>
        <v>26</v>
      </c>
      <c r="AN43" s="2" t="s">
        <v>45</v>
      </c>
      <c r="AO43" s="7">
        <f t="shared" si="46"/>
        <v>8</v>
      </c>
      <c r="AP43" s="2" t="s">
        <v>38</v>
      </c>
      <c r="AQ43" s="7">
        <f t="shared" si="47"/>
        <v>-4</v>
      </c>
      <c r="AR43" s="2" t="s">
        <v>57</v>
      </c>
      <c r="AS43" s="7">
        <f t="shared" si="48"/>
        <v>4</v>
      </c>
      <c r="AT43" s="2" t="s">
        <v>47</v>
      </c>
      <c r="AU43" s="7">
        <f t="shared" si="49"/>
        <v>26</v>
      </c>
      <c r="AV43" s="1"/>
      <c r="AW43" s="4">
        <f t="shared" si="50"/>
        <v>123</v>
      </c>
      <c r="AX43" s="1">
        <f t="shared" si="64"/>
        <v>1696</v>
      </c>
      <c r="AY43" s="4">
        <f t="shared" si="65"/>
        <v>20.5</v>
      </c>
      <c r="AZ43" s="1">
        <f>SUM(AX43/13)</f>
        <v>130.46153846153845</v>
      </c>
      <c r="BA43" s="7">
        <f t="shared" si="66"/>
        <v>23.8</v>
      </c>
      <c r="BB43" s="1">
        <f t="shared" si="67"/>
        <v>37</v>
      </c>
      <c r="BC43" s="7">
        <f t="shared" si="68"/>
        <v>-4</v>
      </c>
      <c r="BD43" s="90" t="str">
        <f>$A$14</f>
        <v>Racing Point</v>
      </c>
      <c r="BE43" s="136">
        <f>COUNTIF($AH$31:$AS$51,BD43)</f>
        <v>2</v>
      </c>
      <c r="BF43" s="90" t="str">
        <f>$B$14</f>
        <v>Perez</v>
      </c>
      <c r="BG43" s="163">
        <f>COUNTIF($AH31:$AS51,BF43)</f>
        <v>4</v>
      </c>
      <c r="BH43" s="6">
        <f>COUNTIF($AT31:$AU51,BF43)</f>
        <v>0</v>
      </c>
      <c r="BJ43" s="83" t="str">
        <f>$D$14</f>
        <v>Belgium</v>
      </c>
      <c r="BK43" s="8" t="s">
        <v>53</v>
      </c>
      <c r="BL43" s="7">
        <f t="shared" si="51"/>
        <v>44</v>
      </c>
      <c r="BM43" s="2" t="s">
        <v>47</v>
      </c>
      <c r="BN43" s="7">
        <f t="shared" si="52"/>
        <v>26</v>
      </c>
      <c r="BO43" s="2" t="s">
        <v>38</v>
      </c>
      <c r="BP43" s="7">
        <f t="shared" si="53"/>
        <v>-4</v>
      </c>
      <c r="BQ43" s="2" t="s">
        <v>45</v>
      </c>
      <c r="BR43" s="7">
        <f t="shared" si="54"/>
        <v>8</v>
      </c>
      <c r="BS43" s="2" t="s">
        <v>51</v>
      </c>
      <c r="BT43" s="7">
        <f t="shared" si="55"/>
        <v>26</v>
      </c>
      <c r="BU43" s="2" t="s">
        <v>69</v>
      </c>
      <c r="BV43" s="7">
        <f t="shared" si="56"/>
        <v>0</v>
      </c>
      <c r="BW43" s="2" t="s">
        <v>47</v>
      </c>
      <c r="BX43" s="7">
        <f t="shared" si="57"/>
        <v>26</v>
      </c>
      <c r="BY43" s="1"/>
      <c r="BZ43" s="4">
        <f t="shared" si="58"/>
        <v>126</v>
      </c>
      <c r="CA43" s="1">
        <f t="shared" si="69"/>
        <v>1547</v>
      </c>
      <c r="CB43" s="4">
        <f t="shared" si="70"/>
        <v>21</v>
      </c>
      <c r="CC43" s="1">
        <f>SUM(CA43/13)</f>
        <v>119</v>
      </c>
      <c r="CD43" s="7">
        <f t="shared" si="71"/>
        <v>25.2</v>
      </c>
      <c r="CE43" s="1">
        <f t="shared" si="72"/>
        <v>44</v>
      </c>
      <c r="CF43" s="7">
        <f t="shared" si="73"/>
        <v>-4</v>
      </c>
      <c r="CG43" s="90" t="str">
        <f>$A$14</f>
        <v>Racing Point</v>
      </c>
      <c r="CH43" s="136">
        <f>COUNTIF($BK$31:$BV$51,CG43)</f>
        <v>0</v>
      </c>
      <c r="CI43" s="90" t="str">
        <f>$B$14</f>
        <v>Perez</v>
      </c>
      <c r="CJ43" s="163">
        <f>COUNTIF($BK31:$BV51,CI43)</f>
        <v>0</v>
      </c>
      <c r="CK43" s="6">
        <f>COUNTIF($BW31:$BX51,CI43)</f>
        <v>0</v>
      </c>
      <c r="CR43" s="69"/>
      <c r="CS43" s="5"/>
      <c r="CT43" s="67" t="str">
        <f>$B$21</f>
        <v>Russell</v>
      </c>
      <c r="CU43" s="69">
        <f t="shared" si="33"/>
        <v>6.4467766116941538</v>
      </c>
      <c r="CV43" s="69">
        <f t="shared" si="34"/>
        <v>0</v>
      </c>
    </row>
    <row r="44" spans="4:104" ht="16.149999999999999" thickBot="1" x14ac:dyDescent="0.55000000000000004">
      <c r="D44" s="33" t="str">
        <f>$D$15</f>
        <v>Italy</v>
      </c>
      <c r="E44" s="8" t="s">
        <v>47</v>
      </c>
      <c r="F44" s="7">
        <f t="shared" si="35"/>
        <v>24</v>
      </c>
      <c r="G44" s="2" t="s">
        <v>39</v>
      </c>
      <c r="H44" s="7">
        <f t="shared" si="36"/>
        <v>17</v>
      </c>
      <c r="I44" s="2" t="s">
        <v>41</v>
      </c>
      <c r="J44" s="7">
        <f t="shared" si="37"/>
        <v>21</v>
      </c>
      <c r="K44" s="2" t="s">
        <v>50</v>
      </c>
      <c r="L44" s="7">
        <f t="shared" si="38"/>
        <v>-6</v>
      </c>
      <c r="M44" s="2" t="s">
        <v>48</v>
      </c>
      <c r="N44" s="7">
        <f t="shared" si="39"/>
        <v>33</v>
      </c>
      <c r="O44" s="2" t="s">
        <v>42</v>
      </c>
      <c r="P44" s="7">
        <f t="shared" si="40"/>
        <v>68</v>
      </c>
      <c r="Q44" s="2" t="s">
        <v>50</v>
      </c>
      <c r="R44" s="7">
        <f t="shared" si="41"/>
        <v>-6</v>
      </c>
      <c r="S44" s="1"/>
      <c r="T44" s="4">
        <f t="shared" si="42"/>
        <v>151</v>
      </c>
      <c r="U44" s="1">
        <f t="shared" si="59"/>
        <v>2065</v>
      </c>
      <c r="V44" s="4">
        <f t="shared" si="60"/>
        <v>25.166666666666668</v>
      </c>
      <c r="W44" s="1">
        <f>SUM(U44/14)</f>
        <v>147.5</v>
      </c>
      <c r="X44" s="7">
        <f t="shared" si="61"/>
        <v>16.600000000000001</v>
      </c>
      <c r="Y44" s="1">
        <f t="shared" si="62"/>
        <v>68</v>
      </c>
      <c r="Z44" s="7">
        <f t="shared" si="63"/>
        <v>-6</v>
      </c>
      <c r="AA44" s="69"/>
      <c r="AB44" s="5"/>
      <c r="AC44" s="104" t="str">
        <f>$B$15</f>
        <v>Stroll</v>
      </c>
      <c r="AD44" s="164">
        <f>COUNTIF($E31:$P51,AC44)</f>
        <v>0</v>
      </c>
      <c r="AE44" s="140">
        <f>COUNTIF($Q31:$R51,AC44)</f>
        <v>0</v>
      </c>
      <c r="AG44" s="134" t="str">
        <f>$D$15</f>
        <v>Italy</v>
      </c>
      <c r="AH44" s="8" t="s">
        <v>48</v>
      </c>
      <c r="AI44" s="7">
        <f t="shared" si="43"/>
        <v>33</v>
      </c>
      <c r="AJ44" s="2" t="s">
        <v>51</v>
      </c>
      <c r="AK44" s="7">
        <f t="shared" si="44"/>
        <v>1</v>
      </c>
      <c r="AL44" s="2" t="s">
        <v>47</v>
      </c>
      <c r="AM44" s="7">
        <f t="shared" si="45"/>
        <v>24</v>
      </c>
      <c r="AN44" s="2" t="s">
        <v>45</v>
      </c>
      <c r="AO44" s="7">
        <f t="shared" si="46"/>
        <v>17</v>
      </c>
      <c r="AP44" s="2" t="s">
        <v>53</v>
      </c>
      <c r="AQ44" s="7">
        <f t="shared" si="47"/>
        <v>44</v>
      </c>
      <c r="AR44" s="2" t="s">
        <v>57</v>
      </c>
      <c r="AS44" s="7">
        <f t="shared" si="48"/>
        <v>21</v>
      </c>
      <c r="AT44" s="2" t="s">
        <v>47</v>
      </c>
      <c r="AU44" s="7">
        <f t="shared" si="49"/>
        <v>24</v>
      </c>
      <c r="AV44" s="1"/>
      <c r="AW44" s="4">
        <f t="shared" si="50"/>
        <v>164</v>
      </c>
      <c r="AX44" s="1">
        <f t="shared" si="64"/>
        <v>1860</v>
      </c>
      <c r="AY44" s="4">
        <f t="shared" si="65"/>
        <v>27.333333333333332</v>
      </c>
      <c r="AZ44" s="1">
        <f>SUM(AX44/14)</f>
        <v>132.85714285714286</v>
      </c>
      <c r="BA44" s="7">
        <f t="shared" si="66"/>
        <v>28.6</v>
      </c>
      <c r="BB44" s="1">
        <f t="shared" si="67"/>
        <v>44</v>
      </c>
      <c r="BC44" s="7">
        <f t="shared" si="68"/>
        <v>1</v>
      </c>
      <c r="BD44" s="69"/>
      <c r="BE44" s="5"/>
      <c r="BF44" s="104" t="str">
        <f>$B$15</f>
        <v>Stroll</v>
      </c>
      <c r="BG44" s="164">
        <f>COUNTIF($AH31:$AS51,BF44)</f>
        <v>0</v>
      </c>
      <c r="BH44" s="140">
        <f>COUNTIF($AT31:$AU51,BF44)</f>
        <v>0</v>
      </c>
      <c r="BJ44" s="134" t="str">
        <f>$D$15</f>
        <v>Italy</v>
      </c>
      <c r="BK44" s="8" t="s">
        <v>53</v>
      </c>
      <c r="BL44" s="7">
        <f t="shared" si="51"/>
        <v>44</v>
      </c>
      <c r="BM44" s="2" t="s">
        <v>47</v>
      </c>
      <c r="BN44" s="7">
        <f t="shared" si="52"/>
        <v>24</v>
      </c>
      <c r="BO44" s="2" t="s">
        <v>38</v>
      </c>
      <c r="BP44" s="7">
        <f t="shared" si="53"/>
        <v>10</v>
      </c>
      <c r="BQ44" s="2" t="s">
        <v>45</v>
      </c>
      <c r="BR44" s="7">
        <f t="shared" si="54"/>
        <v>17</v>
      </c>
      <c r="BS44" s="2" t="s">
        <v>51</v>
      </c>
      <c r="BT44" s="7">
        <f t="shared" si="55"/>
        <v>1</v>
      </c>
      <c r="BU44" s="2" t="s">
        <v>69</v>
      </c>
      <c r="BV44" s="7">
        <f t="shared" si="56"/>
        <v>22</v>
      </c>
      <c r="BW44" s="2" t="s">
        <v>47</v>
      </c>
      <c r="BX44" s="7">
        <f t="shared" si="57"/>
        <v>24</v>
      </c>
      <c r="BY44" s="1"/>
      <c r="BZ44" s="4">
        <f t="shared" si="58"/>
        <v>142</v>
      </c>
      <c r="CA44" s="1">
        <f t="shared" si="69"/>
        <v>1689</v>
      </c>
      <c r="CB44" s="4">
        <f t="shared" si="70"/>
        <v>23.666666666666668</v>
      </c>
      <c r="CC44" s="1">
        <f>SUM(CA44/14)</f>
        <v>120.64285714285714</v>
      </c>
      <c r="CD44" s="7">
        <f t="shared" si="71"/>
        <v>24</v>
      </c>
      <c r="CE44" s="1">
        <f t="shared" si="72"/>
        <v>44</v>
      </c>
      <c r="CF44" s="7">
        <f t="shared" si="73"/>
        <v>1</v>
      </c>
      <c r="CG44" s="69"/>
      <c r="CH44" s="5"/>
      <c r="CI44" s="104" t="str">
        <f>$B$15</f>
        <v>Stroll</v>
      </c>
      <c r="CJ44" s="164">
        <f>COUNTIF($BK31:$BV51,CI44)</f>
        <v>0</v>
      </c>
      <c r="CK44" s="140">
        <f>COUNTIF($BW31:$BX51,CI44)</f>
        <v>0</v>
      </c>
      <c r="CR44" s="182"/>
      <c r="CS44" s="222"/>
      <c r="CT44" s="182"/>
      <c r="CU44" s="222"/>
      <c r="CV44" s="222"/>
      <c r="CX44"/>
      <c r="CY44"/>
      <c r="CZ44"/>
    </row>
    <row r="45" spans="4:104" ht="15.75" x14ac:dyDescent="0.5">
      <c r="D45" s="33" t="str">
        <f>$D$16</f>
        <v>Singapore</v>
      </c>
      <c r="E45" s="4" t="s">
        <v>47</v>
      </c>
      <c r="F45" s="7">
        <f t="shared" si="35"/>
        <v>27</v>
      </c>
      <c r="G45" s="1" t="s">
        <v>39</v>
      </c>
      <c r="H45" s="7">
        <f t="shared" si="36"/>
        <v>-13</v>
      </c>
      <c r="I45" s="1" t="s">
        <v>41</v>
      </c>
      <c r="J45" s="7">
        <f t="shared" si="37"/>
        <v>-9</v>
      </c>
      <c r="K45" s="1" t="s">
        <v>50</v>
      </c>
      <c r="L45" s="7">
        <f t="shared" si="38"/>
        <v>0</v>
      </c>
      <c r="M45" s="1" t="s">
        <v>48</v>
      </c>
      <c r="N45" s="7">
        <f t="shared" si="39"/>
        <v>41</v>
      </c>
      <c r="O45" s="1" t="s">
        <v>42</v>
      </c>
      <c r="P45" s="7">
        <f t="shared" si="40"/>
        <v>46</v>
      </c>
      <c r="Q45" s="1" t="s">
        <v>50</v>
      </c>
      <c r="R45" s="7">
        <f t="shared" si="41"/>
        <v>0</v>
      </c>
      <c r="S45" s="1"/>
      <c r="T45" s="4">
        <f t="shared" si="42"/>
        <v>92</v>
      </c>
      <c r="U45" s="1">
        <f t="shared" si="59"/>
        <v>2157</v>
      </c>
      <c r="V45" s="4">
        <f t="shared" si="60"/>
        <v>15.333333333333334</v>
      </c>
      <c r="W45" s="1">
        <f>SUM(U45/15)</f>
        <v>143.80000000000001</v>
      </c>
      <c r="X45" s="7">
        <f t="shared" si="61"/>
        <v>9.1999999999999993</v>
      </c>
      <c r="Y45" s="1">
        <f t="shared" si="62"/>
        <v>46</v>
      </c>
      <c r="Z45" s="7">
        <f t="shared" si="63"/>
        <v>-13</v>
      </c>
      <c r="AA45" s="91" t="str">
        <f>$A$16</f>
        <v>Alfa Romeo</v>
      </c>
      <c r="AB45" s="136">
        <f>COUNTIF($E$31:$P$51,AA45)</f>
        <v>0</v>
      </c>
      <c r="AC45" s="91" t="str">
        <f>$B$16</f>
        <v>Raikkonen</v>
      </c>
      <c r="AD45" s="163">
        <f>COUNTIF($E31:$P51,AC45)</f>
        <v>19</v>
      </c>
      <c r="AE45" s="6">
        <f>COUNTIF($Q31:$R51,AC45)</f>
        <v>5</v>
      </c>
      <c r="AG45" s="134" t="str">
        <f>$D$16</f>
        <v>Singapore</v>
      </c>
      <c r="AH45" s="8" t="s">
        <v>48</v>
      </c>
      <c r="AI45" s="7">
        <f t="shared" si="43"/>
        <v>41</v>
      </c>
      <c r="AJ45" s="1" t="s">
        <v>38</v>
      </c>
      <c r="AK45" s="7">
        <f t="shared" si="44"/>
        <v>33</v>
      </c>
      <c r="AL45" s="2" t="s">
        <v>47</v>
      </c>
      <c r="AM45" s="7">
        <f t="shared" si="45"/>
        <v>27</v>
      </c>
      <c r="AN45" s="2" t="s">
        <v>45</v>
      </c>
      <c r="AO45" s="7">
        <f t="shared" si="46"/>
        <v>19</v>
      </c>
      <c r="AP45" s="2" t="s">
        <v>53</v>
      </c>
      <c r="AQ45" s="7">
        <f t="shared" si="47"/>
        <v>32</v>
      </c>
      <c r="AR45" s="2" t="s">
        <v>57</v>
      </c>
      <c r="AS45" s="7">
        <f t="shared" si="48"/>
        <v>14</v>
      </c>
      <c r="AT45" s="2" t="s">
        <v>47</v>
      </c>
      <c r="AU45" s="7">
        <f t="shared" si="49"/>
        <v>27</v>
      </c>
      <c r="AV45" s="1"/>
      <c r="AW45" s="4">
        <f t="shared" si="50"/>
        <v>193</v>
      </c>
      <c r="AX45" s="1">
        <f t="shared" si="64"/>
        <v>2053</v>
      </c>
      <c r="AY45" s="4">
        <f t="shared" si="65"/>
        <v>32.166666666666664</v>
      </c>
      <c r="AZ45" s="1">
        <f>SUM(AX45/15)</f>
        <v>136.86666666666667</v>
      </c>
      <c r="BA45" s="7">
        <f t="shared" si="66"/>
        <v>35.799999999999997</v>
      </c>
      <c r="BB45" s="1">
        <f t="shared" si="67"/>
        <v>41</v>
      </c>
      <c r="BC45" s="7">
        <f t="shared" si="68"/>
        <v>14</v>
      </c>
      <c r="BD45" s="91" t="str">
        <f>$A$16</f>
        <v>Alfa Romeo</v>
      </c>
      <c r="BE45" s="136">
        <f>COUNTIF($AH$31:$AS$51,BD45)</f>
        <v>4</v>
      </c>
      <c r="BF45" s="91" t="str">
        <f>$B$16</f>
        <v>Raikkonen</v>
      </c>
      <c r="BG45" s="163">
        <f>COUNTIF($AH31:$AS51,BF45)</f>
        <v>11</v>
      </c>
      <c r="BH45" s="6">
        <f>COUNTIF($AT31:$AU51,BF45)</f>
        <v>11</v>
      </c>
      <c r="BJ45" s="134" t="str">
        <f>$D$16</f>
        <v>Singapore</v>
      </c>
      <c r="BK45" s="8" t="s">
        <v>53</v>
      </c>
      <c r="BL45" s="7">
        <f t="shared" si="51"/>
        <v>32</v>
      </c>
      <c r="BM45" s="1" t="s">
        <v>47</v>
      </c>
      <c r="BN45" s="7">
        <f t="shared" si="52"/>
        <v>27</v>
      </c>
      <c r="BO45" s="2" t="s">
        <v>38</v>
      </c>
      <c r="BP45" s="7">
        <f t="shared" si="53"/>
        <v>33</v>
      </c>
      <c r="BQ45" s="2" t="s">
        <v>45</v>
      </c>
      <c r="BR45" s="7">
        <f t="shared" si="54"/>
        <v>19</v>
      </c>
      <c r="BS45" s="2" t="s">
        <v>51</v>
      </c>
      <c r="BT45" s="7">
        <f t="shared" si="55"/>
        <v>44</v>
      </c>
      <c r="BU45" s="2" t="s">
        <v>69</v>
      </c>
      <c r="BV45" s="7">
        <f t="shared" si="56"/>
        <v>6</v>
      </c>
      <c r="BW45" s="2" t="s">
        <v>47</v>
      </c>
      <c r="BX45" s="7">
        <f t="shared" si="57"/>
        <v>27</v>
      </c>
      <c r="BY45" s="1"/>
      <c r="BZ45" s="4">
        <f t="shared" si="58"/>
        <v>188</v>
      </c>
      <c r="CA45" s="1">
        <f t="shared" si="69"/>
        <v>1877</v>
      </c>
      <c r="CB45" s="4">
        <f t="shared" si="70"/>
        <v>31.333333333333332</v>
      </c>
      <c r="CC45" s="1">
        <f>SUM(CA45/15)</f>
        <v>125.13333333333334</v>
      </c>
      <c r="CD45" s="7">
        <f t="shared" si="71"/>
        <v>36.4</v>
      </c>
      <c r="CE45" s="1">
        <f t="shared" si="72"/>
        <v>44</v>
      </c>
      <c r="CF45" s="7">
        <f t="shared" si="73"/>
        <v>6</v>
      </c>
      <c r="CG45" s="91" t="str">
        <f>$A$16</f>
        <v>Alfa Romeo</v>
      </c>
      <c r="CH45" s="136">
        <f>COUNTIF($BK$31:$BV$51,CG45)</f>
        <v>21</v>
      </c>
      <c r="CI45" s="91" t="str">
        <f>$B$16</f>
        <v>Raikkonen</v>
      </c>
      <c r="CJ45" s="163">
        <f>COUNTIF($BK31:$BV51,CI45)</f>
        <v>0</v>
      </c>
      <c r="CK45" s="6">
        <f>COUNTIF($BW31:$BX51,CI45)</f>
        <v>0</v>
      </c>
    </row>
    <row r="46" spans="4:104" ht="16.149999999999999" thickBot="1" x14ac:dyDescent="0.55000000000000004">
      <c r="D46" s="94" t="str">
        <f>$D$17</f>
        <v>Russia</v>
      </c>
      <c r="E46" s="4" t="s">
        <v>47</v>
      </c>
      <c r="F46" s="7">
        <f t="shared" si="35"/>
        <v>22</v>
      </c>
      <c r="G46" s="1" t="s">
        <v>39</v>
      </c>
      <c r="H46" s="7">
        <f t="shared" si="36"/>
        <v>9</v>
      </c>
      <c r="I46" s="1" t="s">
        <v>41</v>
      </c>
      <c r="J46" s="7">
        <f t="shared" si="37"/>
        <v>22</v>
      </c>
      <c r="K46" s="1" t="s">
        <v>50</v>
      </c>
      <c r="L46" s="7">
        <f t="shared" si="38"/>
        <v>20</v>
      </c>
      <c r="M46" s="1" t="s">
        <v>48</v>
      </c>
      <c r="N46" s="7">
        <f t="shared" si="39"/>
        <v>50</v>
      </c>
      <c r="O46" s="1" t="s">
        <v>42</v>
      </c>
      <c r="P46" s="7">
        <f t="shared" si="40"/>
        <v>72</v>
      </c>
      <c r="Q46" s="1" t="s">
        <v>50</v>
      </c>
      <c r="R46" s="7">
        <f t="shared" si="41"/>
        <v>20</v>
      </c>
      <c r="S46" s="1"/>
      <c r="T46" s="4">
        <f t="shared" si="42"/>
        <v>215</v>
      </c>
      <c r="U46" s="1">
        <f t="shared" si="59"/>
        <v>2372</v>
      </c>
      <c r="V46" s="4">
        <f t="shared" si="60"/>
        <v>35.833333333333336</v>
      </c>
      <c r="W46" s="1">
        <f>SUM(U46/16)</f>
        <v>148.25</v>
      </c>
      <c r="X46" s="7">
        <f t="shared" si="61"/>
        <v>28.6</v>
      </c>
      <c r="Y46" s="1">
        <f t="shared" si="62"/>
        <v>72</v>
      </c>
      <c r="Z46" s="7">
        <f t="shared" si="63"/>
        <v>9</v>
      </c>
      <c r="AA46" s="69"/>
      <c r="AB46" s="5"/>
      <c r="AC46" s="105" t="str">
        <f>$B$17</f>
        <v>Giovanazzi</v>
      </c>
      <c r="AD46" s="164">
        <f>COUNTIF($E31:$P51,AC46)</f>
        <v>0</v>
      </c>
      <c r="AE46" s="140">
        <f>COUNTIF($Q31:$R51,AC46)</f>
        <v>0</v>
      </c>
      <c r="AG46" s="83" t="str">
        <f>$D$17</f>
        <v>Russia</v>
      </c>
      <c r="AH46" s="8" t="s">
        <v>48</v>
      </c>
      <c r="AI46" s="7">
        <f t="shared" si="43"/>
        <v>50</v>
      </c>
      <c r="AJ46" s="1" t="s">
        <v>51</v>
      </c>
      <c r="AK46" s="7">
        <f t="shared" si="44"/>
        <v>1</v>
      </c>
      <c r="AL46" s="2" t="s">
        <v>47</v>
      </c>
      <c r="AM46" s="7">
        <f t="shared" si="45"/>
        <v>22</v>
      </c>
      <c r="AN46" s="2" t="s">
        <v>50</v>
      </c>
      <c r="AO46" s="7">
        <f t="shared" si="46"/>
        <v>20</v>
      </c>
      <c r="AP46" s="2" t="s">
        <v>53</v>
      </c>
      <c r="AQ46" s="7">
        <f t="shared" si="47"/>
        <v>45</v>
      </c>
      <c r="AR46" s="2" t="s">
        <v>57</v>
      </c>
      <c r="AS46" s="7">
        <f t="shared" si="48"/>
        <v>24</v>
      </c>
      <c r="AT46" s="2" t="s">
        <v>47</v>
      </c>
      <c r="AU46" s="7">
        <f t="shared" si="49"/>
        <v>22</v>
      </c>
      <c r="AV46" s="1">
        <v>-10</v>
      </c>
      <c r="AW46" s="4">
        <f t="shared" si="50"/>
        <v>174</v>
      </c>
      <c r="AX46" s="1">
        <f t="shared" si="64"/>
        <v>2227</v>
      </c>
      <c r="AY46" s="4">
        <f t="shared" si="65"/>
        <v>30.666666666666668</v>
      </c>
      <c r="AZ46" s="1">
        <f>SUM(AX46/16)</f>
        <v>139.1875</v>
      </c>
      <c r="BA46" s="7">
        <f t="shared" si="66"/>
        <v>32</v>
      </c>
      <c r="BB46" s="1">
        <f t="shared" si="67"/>
        <v>50</v>
      </c>
      <c r="BC46" s="7">
        <f t="shared" si="68"/>
        <v>1</v>
      </c>
      <c r="BD46" s="69"/>
      <c r="BE46" s="5"/>
      <c r="BF46" s="105" t="str">
        <f>$B$17</f>
        <v>Giovanazzi</v>
      </c>
      <c r="BG46" s="164">
        <f>COUNTIF($AH31:$AS51,BF46)</f>
        <v>0</v>
      </c>
      <c r="BH46" s="140">
        <f>COUNTIF($AT31:$AU51,BF46)</f>
        <v>0</v>
      </c>
      <c r="BJ46" s="83" t="str">
        <f>$D$17</f>
        <v>Russia</v>
      </c>
      <c r="BK46" s="8" t="s">
        <v>53</v>
      </c>
      <c r="BL46" s="7">
        <f t="shared" si="51"/>
        <v>45</v>
      </c>
      <c r="BM46" s="1" t="s">
        <v>47</v>
      </c>
      <c r="BN46" s="7">
        <f t="shared" si="52"/>
        <v>22</v>
      </c>
      <c r="BO46" s="2" t="s">
        <v>38</v>
      </c>
      <c r="BP46" s="7">
        <f t="shared" si="53"/>
        <v>38</v>
      </c>
      <c r="BQ46" s="2" t="s">
        <v>45</v>
      </c>
      <c r="BR46" s="7">
        <f t="shared" si="54"/>
        <v>9</v>
      </c>
      <c r="BS46" s="2" t="s">
        <v>51</v>
      </c>
      <c r="BT46" s="7">
        <f t="shared" si="55"/>
        <v>1</v>
      </c>
      <c r="BU46" s="2" t="s">
        <v>69</v>
      </c>
      <c r="BV46" s="7">
        <f t="shared" si="56"/>
        <v>6</v>
      </c>
      <c r="BW46" s="2" t="s">
        <v>47</v>
      </c>
      <c r="BX46" s="7">
        <f t="shared" si="57"/>
        <v>22</v>
      </c>
      <c r="BY46" s="1"/>
      <c r="BZ46" s="4">
        <f t="shared" si="58"/>
        <v>143</v>
      </c>
      <c r="CA46" s="1">
        <f t="shared" si="69"/>
        <v>2020</v>
      </c>
      <c r="CB46" s="4">
        <f t="shared" si="70"/>
        <v>23.833333333333332</v>
      </c>
      <c r="CC46" s="1">
        <f>SUM(CA46/16)</f>
        <v>126.25</v>
      </c>
      <c r="CD46" s="7">
        <f t="shared" si="71"/>
        <v>27.4</v>
      </c>
      <c r="CE46" s="1">
        <f t="shared" si="72"/>
        <v>45</v>
      </c>
      <c r="CF46" s="7">
        <f t="shared" si="73"/>
        <v>1</v>
      </c>
      <c r="CG46" s="69"/>
      <c r="CH46" s="5"/>
      <c r="CI46" s="105" t="str">
        <f>$B$17</f>
        <v>Giovanazzi</v>
      </c>
      <c r="CJ46" s="164">
        <f>COUNTIF($BK31:$BV51,CI46)</f>
        <v>0</v>
      </c>
      <c r="CK46" s="140">
        <f>COUNTIF($BW31:$BX51,CI46)</f>
        <v>0</v>
      </c>
    </row>
    <row r="47" spans="4:104" ht="15.75" x14ac:dyDescent="0.5">
      <c r="D47" s="33" t="str">
        <f>$D$18</f>
        <v>Japan</v>
      </c>
      <c r="E47" s="4" t="s">
        <v>47</v>
      </c>
      <c r="F47" s="7">
        <f t="shared" si="35"/>
        <v>28</v>
      </c>
      <c r="G47" s="1" t="s">
        <v>39</v>
      </c>
      <c r="H47" s="7">
        <f t="shared" si="36"/>
        <v>8</v>
      </c>
      <c r="I47" s="1" t="s">
        <v>41</v>
      </c>
      <c r="J47" s="7">
        <f t="shared" si="37"/>
        <v>19</v>
      </c>
      <c r="K47" s="1" t="s">
        <v>50</v>
      </c>
      <c r="L47" s="7">
        <f t="shared" si="38"/>
        <v>27</v>
      </c>
      <c r="M47" s="1" t="s">
        <v>48</v>
      </c>
      <c r="N47" s="7">
        <f t="shared" si="39"/>
        <v>33</v>
      </c>
      <c r="O47" s="1" t="s">
        <v>42</v>
      </c>
      <c r="P47" s="7">
        <f t="shared" si="40"/>
        <v>79</v>
      </c>
      <c r="Q47" s="1" t="s">
        <v>50</v>
      </c>
      <c r="R47" s="7">
        <f t="shared" si="41"/>
        <v>27</v>
      </c>
      <c r="S47" s="1"/>
      <c r="T47" s="4">
        <f t="shared" si="42"/>
        <v>221</v>
      </c>
      <c r="U47" s="1">
        <f t="shared" si="59"/>
        <v>2593</v>
      </c>
      <c r="V47" s="4">
        <f t="shared" si="60"/>
        <v>36.833333333333336</v>
      </c>
      <c r="W47" s="1">
        <f>SUM(U47/17)</f>
        <v>152.52941176470588</v>
      </c>
      <c r="X47" s="7">
        <f t="shared" si="61"/>
        <v>28.4</v>
      </c>
      <c r="Y47" s="1">
        <f t="shared" si="62"/>
        <v>79</v>
      </c>
      <c r="Z47" s="7">
        <f t="shared" si="63"/>
        <v>8</v>
      </c>
      <c r="AA47" s="92" t="str">
        <f>$A$18</f>
        <v>Haas</v>
      </c>
      <c r="AB47" s="136">
        <f>COUNTIF($E$31:$P$51,AA47)</f>
        <v>0</v>
      </c>
      <c r="AC47" s="159" t="str">
        <f>$B$18</f>
        <v>Grosjean</v>
      </c>
      <c r="AD47" s="163">
        <f>COUNTIF($E31:$P51,AC47)</f>
        <v>0</v>
      </c>
      <c r="AE47" s="6">
        <f>COUNTIF($Q31:$R51,AC47)</f>
        <v>0</v>
      </c>
      <c r="AG47" s="134" t="str">
        <f>$D$18</f>
        <v>Japan</v>
      </c>
      <c r="AH47" s="8" t="s">
        <v>48</v>
      </c>
      <c r="AI47" s="7">
        <f t="shared" si="43"/>
        <v>33</v>
      </c>
      <c r="AJ47" s="1" t="s">
        <v>51</v>
      </c>
      <c r="AK47" s="7">
        <f t="shared" si="44"/>
        <v>35</v>
      </c>
      <c r="AL47" s="2" t="s">
        <v>47</v>
      </c>
      <c r="AM47" s="7">
        <f t="shared" si="45"/>
        <v>28</v>
      </c>
      <c r="AN47" s="2" t="s">
        <v>50</v>
      </c>
      <c r="AO47" s="7">
        <f t="shared" si="46"/>
        <v>27</v>
      </c>
      <c r="AP47" s="2" t="s">
        <v>53</v>
      </c>
      <c r="AQ47" s="7">
        <f t="shared" si="47"/>
        <v>13</v>
      </c>
      <c r="AR47" s="2" t="s">
        <v>65</v>
      </c>
      <c r="AS47" s="7">
        <f t="shared" si="48"/>
        <v>27</v>
      </c>
      <c r="AT47" s="2" t="s">
        <v>47</v>
      </c>
      <c r="AU47" s="7">
        <f t="shared" si="49"/>
        <v>28</v>
      </c>
      <c r="AV47" s="1"/>
      <c r="AW47" s="4">
        <f t="shared" si="50"/>
        <v>191</v>
      </c>
      <c r="AX47" s="1">
        <f t="shared" si="64"/>
        <v>2418</v>
      </c>
      <c r="AY47" s="4">
        <f t="shared" si="65"/>
        <v>31.833333333333332</v>
      </c>
      <c r="AZ47" s="1">
        <f>SUM(AX47/17)</f>
        <v>142.23529411764707</v>
      </c>
      <c r="BA47" s="7">
        <f t="shared" si="66"/>
        <v>32.799999999999997</v>
      </c>
      <c r="BB47" s="1">
        <f t="shared" si="67"/>
        <v>35</v>
      </c>
      <c r="BC47" s="7">
        <f t="shared" si="68"/>
        <v>13</v>
      </c>
      <c r="BD47" s="92" t="str">
        <f>$A$18</f>
        <v>Haas</v>
      </c>
      <c r="BE47" s="136">
        <f>COUNTIF($AH$31:$AS$51,BD47)</f>
        <v>0</v>
      </c>
      <c r="BF47" s="159" t="str">
        <f>$B$18</f>
        <v>Grosjean</v>
      </c>
      <c r="BG47" s="163">
        <f>COUNTIF($AH31:$AS51,BF47)</f>
        <v>0</v>
      </c>
      <c r="BH47" s="6">
        <f>COUNTIF($AT31:$AU51,BF47)</f>
        <v>0</v>
      </c>
      <c r="BJ47" s="134" t="str">
        <f>$D$18</f>
        <v>Japan</v>
      </c>
      <c r="BK47" s="8" t="s">
        <v>53</v>
      </c>
      <c r="BL47" s="7">
        <f t="shared" si="51"/>
        <v>13</v>
      </c>
      <c r="BM47" s="1" t="s">
        <v>47</v>
      </c>
      <c r="BN47" s="7">
        <f t="shared" si="52"/>
        <v>28</v>
      </c>
      <c r="BO47" s="2" t="s">
        <v>38</v>
      </c>
      <c r="BP47" s="7">
        <f t="shared" si="53"/>
        <v>-4</v>
      </c>
      <c r="BQ47" s="2" t="s">
        <v>45</v>
      </c>
      <c r="BR47" s="7">
        <f t="shared" si="54"/>
        <v>1</v>
      </c>
      <c r="BS47" s="2" t="s">
        <v>51</v>
      </c>
      <c r="BT47" s="7">
        <f t="shared" si="55"/>
        <v>35</v>
      </c>
      <c r="BU47" s="2" t="s">
        <v>69</v>
      </c>
      <c r="BV47" s="7">
        <f t="shared" si="56"/>
        <v>5</v>
      </c>
      <c r="BW47" s="2" t="s">
        <v>47</v>
      </c>
      <c r="BX47" s="7">
        <f t="shared" si="57"/>
        <v>28</v>
      </c>
      <c r="BY47" s="1"/>
      <c r="BZ47" s="4">
        <f t="shared" si="58"/>
        <v>106</v>
      </c>
      <c r="CA47" s="1">
        <f t="shared" si="69"/>
        <v>2126</v>
      </c>
      <c r="CB47" s="4">
        <f t="shared" si="70"/>
        <v>17.666666666666668</v>
      </c>
      <c r="CC47" s="1">
        <f>SUM(CA47/17)</f>
        <v>125.05882352941177</v>
      </c>
      <c r="CD47" s="7">
        <f t="shared" si="71"/>
        <v>20.2</v>
      </c>
      <c r="CE47" s="1">
        <f t="shared" si="72"/>
        <v>35</v>
      </c>
      <c r="CF47" s="7">
        <f t="shared" si="73"/>
        <v>-4</v>
      </c>
      <c r="CG47" s="92" t="str">
        <f>$A$18</f>
        <v>Haas</v>
      </c>
      <c r="CH47" s="136">
        <f>COUNTIF($BK$31:$BV$51,CG47)</f>
        <v>0</v>
      </c>
      <c r="CI47" s="159" t="str">
        <f>$B$18</f>
        <v>Grosjean</v>
      </c>
      <c r="CJ47" s="163">
        <f>COUNTIF($BK31:$BV51,CI47)</f>
        <v>0</v>
      </c>
      <c r="CK47" s="6">
        <f>COUNTIF($BW31:$BX51,CI47)</f>
        <v>0</v>
      </c>
    </row>
    <row r="48" spans="4:104" ht="16.149999999999999" thickBot="1" x14ac:dyDescent="0.55000000000000004">
      <c r="D48" s="33" t="str">
        <f>$D$19</f>
        <v>Mexico</v>
      </c>
      <c r="E48" s="4" t="s">
        <v>47</v>
      </c>
      <c r="F48" s="7">
        <f t="shared" si="35"/>
        <v>23</v>
      </c>
      <c r="G48" s="184" t="s">
        <v>39</v>
      </c>
      <c r="H48" s="7">
        <f t="shared" si="36"/>
        <v>-11</v>
      </c>
      <c r="I48" s="4" t="s">
        <v>41</v>
      </c>
      <c r="J48" s="7">
        <f t="shared" si="37"/>
        <v>22</v>
      </c>
      <c r="K48" s="4" t="s">
        <v>50</v>
      </c>
      <c r="L48" s="7">
        <f t="shared" si="38"/>
        <v>8</v>
      </c>
      <c r="M48" s="4" t="s">
        <v>48</v>
      </c>
      <c r="N48" s="7">
        <f t="shared" si="39"/>
        <v>45</v>
      </c>
      <c r="O48" s="4" t="s">
        <v>42</v>
      </c>
      <c r="P48" s="7">
        <f t="shared" si="40"/>
        <v>75</v>
      </c>
      <c r="Q48" s="4" t="s">
        <v>50</v>
      </c>
      <c r="R48" s="7">
        <f t="shared" si="41"/>
        <v>8</v>
      </c>
      <c r="S48" s="70"/>
      <c r="T48" s="4">
        <f t="shared" si="42"/>
        <v>170</v>
      </c>
      <c r="U48" s="1">
        <f t="shared" si="59"/>
        <v>2763</v>
      </c>
      <c r="V48" s="4">
        <f t="shared" si="60"/>
        <v>28.333333333333332</v>
      </c>
      <c r="W48" s="1">
        <f>SUM(U48/18)</f>
        <v>153.5</v>
      </c>
      <c r="X48" s="7">
        <f t="shared" si="61"/>
        <v>19</v>
      </c>
      <c r="Y48" s="1">
        <f t="shared" si="62"/>
        <v>75</v>
      </c>
      <c r="Z48" s="7">
        <f t="shared" si="63"/>
        <v>-11</v>
      </c>
      <c r="AA48" s="69"/>
      <c r="AB48" s="5"/>
      <c r="AC48" s="160" t="str">
        <f>$B$19</f>
        <v>Magnussen</v>
      </c>
      <c r="AD48" s="164">
        <f>COUNTIF($E31:$P51,AC48)</f>
        <v>5</v>
      </c>
      <c r="AE48" s="140">
        <f>COUNTIF($Q31:$R51,AC48)</f>
        <v>1</v>
      </c>
      <c r="AG48" s="134" t="str">
        <f>$D$19</f>
        <v>Mexico</v>
      </c>
      <c r="AH48" s="4" t="s">
        <v>48</v>
      </c>
      <c r="AI48" s="7">
        <f t="shared" si="43"/>
        <v>45</v>
      </c>
      <c r="AJ48" s="4" t="s">
        <v>51</v>
      </c>
      <c r="AK48" s="7">
        <f t="shared" si="44"/>
        <v>33</v>
      </c>
      <c r="AL48" s="4" t="s">
        <v>47</v>
      </c>
      <c r="AM48" s="7">
        <f t="shared" si="45"/>
        <v>23</v>
      </c>
      <c r="AN48" s="4" t="s">
        <v>50</v>
      </c>
      <c r="AO48" s="7">
        <f t="shared" si="46"/>
        <v>8</v>
      </c>
      <c r="AP48" s="4" t="s">
        <v>54</v>
      </c>
      <c r="AQ48" s="7">
        <f t="shared" si="47"/>
        <v>30</v>
      </c>
      <c r="AR48" s="4" t="s">
        <v>65</v>
      </c>
      <c r="AS48" s="7">
        <f t="shared" si="48"/>
        <v>27</v>
      </c>
      <c r="AT48" s="4" t="s">
        <v>47</v>
      </c>
      <c r="AU48" s="7">
        <f t="shared" si="49"/>
        <v>23</v>
      </c>
      <c r="AV48" s="70"/>
      <c r="AW48" s="4">
        <f t="shared" si="50"/>
        <v>189</v>
      </c>
      <c r="AX48" s="1">
        <f t="shared" si="64"/>
        <v>2607</v>
      </c>
      <c r="AY48" s="4">
        <f t="shared" si="65"/>
        <v>31.5</v>
      </c>
      <c r="AZ48" s="1">
        <f>SUM(AX48/18)</f>
        <v>144.83333333333334</v>
      </c>
      <c r="BA48" s="7">
        <f t="shared" si="66"/>
        <v>32.4</v>
      </c>
      <c r="BB48" s="1">
        <f t="shared" si="67"/>
        <v>45</v>
      </c>
      <c r="BC48" s="7">
        <f t="shared" si="68"/>
        <v>8</v>
      </c>
      <c r="BD48" s="69"/>
      <c r="BE48" s="5"/>
      <c r="BF48" s="160" t="str">
        <f>$B$19</f>
        <v>Magnussen</v>
      </c>
      <c r="BG48" s="164">
        <f>COUNTIF($AH31:$AS51,BF48)</f>
        <v>3</v>
      </c>
      <c r="BH48" s="140">
        <f>COUNTIF($AT31:$AU51,BF48)</f>
        <v>0</v>
      </c>
      <c r="BJ48" s="134" t="str">
        <f>$D$19</f>
        <v>Mexico</v>
      </c>
      <c r="BK48" s="4" t="s">
        <v>53</v>
      </c>
      <c r="BL48" s="7">
        <f t="shared" si="51"/>
        <v>26</v>
      </c>
      <c r="BM48" s="4" t="s">
        <v>47</v>
      </c>
      <c r="BN48" s="7">
        <f t="shared" si="52"/>
        <v>23</v>
      </c>
      <c r="BO48" s="4" t="s">
        <v>38</v>
      </c>
      <c r="BP48" s="7">
        <f t="shared" si="53"/>
        <v>20</v>
      </c>
      <c r="BQ48" s="4" t="s">
        <v>45</v>
      </c>
      <c r="BR48" s="7">
        <f t="shared" si="54"/>
        <v>-9</v>
      </c>
      <c r="BS48" s="4" t="s">
        <v>51</v>
      </c>
      <c r="BT48" s="7">
        <f t="shared" si="55"/>
        <v>33</v>
      </c>
      <c r="BU48" s="4" t="s">
        <v>69</v>
      </c>
      <c r="BV48" s="7">
        <f t="shared" si="56"/>
        <v>7</v>
      </c>
      <c r="BW48" s="4" t="s">
        <v>47</v>
      </c>
      <c r="BX48" s="7">
        <f t="shared" si="57"/>
        <v>23</v>
      </c>
      <c r="BY48" s="70"/>
      <c r="BZ48" s="4">
        <f t="shared" si="58"/>
        <v>123</v>
      </c>
      <c r="CA48" s="1">
        <f t="shared" si="69"/>
        <v>2249</v>
      </c>
      <c r="CB48" s="4">
        <f t="shared" si="70"/>
        <v>20.5</v>
      </c>
      <c r="CC48" s="1">
        <f>SUM(CA48/18)</f>
        <v>124.94444444444444</v>
      </c>
      <c r="CD48" s="7">
        <f t="shared" si="71"/>
        <v>23.2</v>
      </c>
      <c r="CE48" s="1">
        <f t="shared" si="72"/>
        <v>33</v>
      </c>
      <c r="CF48" s="7">
        <f t="shared" si="73"/>
        <v>-9</v>
      </c>
      <c r="CG48" s="69"/>
      <c r="CH48" s="5"/>
      <c r="CI48" s="160" t="str">
        <f>$B$19</f>
        <v>Magnussen</v>
      </c>
      <c r="CJ48" s="164">
        <f>COUNTIF($BK31:$BV51,CI48)</f>
        <v>0</v>
      </c>
      <c r="CK48" s="140">
        <f>COUNTIF($BW31:$BX51,CI48)</f>
        <v>0</v>
      </c>
    </row>
    <row r="49" spans="4:89" ht="15.75" x14ac:dyDescent="0.5">
      <c r="D49" s="94" t="str">
        <f>$D$20</f>
        <v>USA</v>
      </c>
      <c r="E49" s="4" t="s">
        <v>47</v>
      </c>
      <c r="F49" s="7">
        <f t="shared" si="35"/>
        <v>21</v>
      </c>
      <c r="G49" s="184" t="s">
        <v>39</v>
      </c>
      <c r="H49" s="7">
        <f t="shared" si="36"/>
        <v>15</v>
      </c>
      <c r="I49" s="4" t="s">
        <v>44</v>
      </c>
      <c r="J49" s="7">
        <f t="shared" si="37"/>
        <v>9</v>
      </c>
      <c r="K49" s="4" t="s">
        <v>50</v>
      </c>
      <c r="L49" s="7">
        <f t="shared" si="38"/>
        <v>12</v>
      </c>
      <c r="M49" s="4" t="s">
        <v>48</v>
      </c>
      <c r="N49" s="7">
        <f t="shared" si="39"/>
        <v>34</v>
      </c>
      <c r="O49" s="4" t="s">
        <v>42</v>
      </c>
      <c r="P49" s="7">
        <f t="shared" si="40"/>
        <v>73</v>
      </c>
      <c r="Q49" s="4" t="s">
        <v>47</v>
      </c>
      <c r="R49" s="7">
        <f t="shared" si="41"/>
        <v>21</v>
      </c>
      <c r="S49" s="70"/>
      <c r="T49" s="4">
        <f t="shared" si="42"/>
        <v>185</v>
      </c>
      <c r="U49" s="1">
        <f t="shared" si="59"/>
        <v>2948</v>
      </c>
      <c r="V49" s="4">
        <f t="shared" si="60"/>
        <v>30.833333333333332</v>
      </c>
      <c r="W49" s="1">
        <f>SUM(U49/19)</f>
        <v>155.15789473684211</v>
      </c>
      <c r="X49" s="7">
        <f t="shared" si="61"/>
        <v>22.4</v>
      </c>
      <c r="Y49" s="1">
        <f t="shared" si="62"/>
        <v>73</v>
      </c>
      <c r="Z49" s="7">
        <f t="shared" si="63"/>
        <v>9</v>
      </c>
      <c r="AA49" s="93" t="str">
        <f>$A$20</f>
        <v>Williams</v>
      </c>
      <c r="AB49" s="136">
        <f>COUNTIF($E$31:$P$51,AA49)</f>
        <v>0</v>
      </c>
      <c r="AC49" s="93" t="str">
        <f>$B$20</f>
        <v>Kubica</v>
      </c>
      <c r="AD49" s="163">
        <f>COUNTIF($E31:$P51,AC49)</f>
        <v>0</v>
      </c>
      <c r="AE49" s="6">
        <f>COUNTIF($Q31:$R51,AC49)</f>
        <v>0</v>
      </c>
      <c r="AG49" s="83" t="str">
        <f>$D$20</f>
        <v>USA</v>
      </c>
      <c r="AH49" s="4" t="s">
        <v>38</v>
      </c>
      <c r="AI49" s="7">
        <f t="shared" si="43"/>
        <v>37</v>
      </c>
      <c r="AJ49" s="4" t="s">
        <v>51</v>
      </c>
      <c r="AK49" s="7">
        <f t="shared" si="44"/>
        <v>-1</v>
      </c>
      <c r="AL49" s="4" t="s">
        <v>47</v>
      </c>
      <c r="AM49" s="7">
        <f t="shared" si="45"/>
        <v>21</v>
      </c>
      <c r="AN49" s="4" t="s">
        <v>50</v>
      </c>
      <c r="AO49" s="7">
        <f t="shared" si="46"/>
        <v>12</v>
      </c>
      <c r="AP49" s="4" t="s">
        <v>41</v>
      </c>
      <c r="AQ49" s="7">
        <f t="shared" si="47"/>
        <v>16</v>
      </c>
      <c r="AR49" s="4" t="s">
        <v>46</v>
      </c>
      <c r="AS49" s="7">
        <f t="shared" si="48"/>
        <v>35</v>
      </c>
      <c r="AT49" s="4" t="s">
        <v>47</v>
      </c>
      <c r="AU49" s="7">
        <f t="shared" si="49"/>
        <v>21</v>
      </c>
      <c r="AV49" s="70">
        <v>-20</v>
      </c>
      <c r="AW49" s="4">
        <f t="shared" si="50"/>
        <v>121</v>
      </c>
      <c r="AX49" s="1">
        <f t="shared" si="64"/>
        <v>2728</v>
      </c>
      <c r="AY49" s="4">
        <f t="shared" si="65"/>
        <v>23.5</v>
      </c>
      <c r="AZ49" s="1">
        <f>SUM(AX49/19)</f>
        <v>143.57894736842104</v>
      </c>
      <c r="BA49" s="7">
        <f t="shared" si="66"/>
        <v>21.2</v>
      </c>
      <c r="BB49" s="1">
        <f t="shared" si="67"/>
        <v>37</v>
      </c>
      <c r="BC49" s="7">
        <f t="shared" si="68"/>
        <v>-1</v>
      </c>
      <c r="BD49" s="93" t="str">
        <f>$A$20</f>
        <v>Williams</v>
      </c>
      <c r="BE49" s="136">
        <f>COUNTIF($AH$31:$AS$51,BD49)</f>
        <v>0</v>
      </c>
      <c r="BF49" s="93" t="str">
        <f>$B$20</f>
        <v>Kubica</v>
      </c>
      <c r="BG49" s="163">
        <f>COUNTIF($AH31:$AS51,BF49)</f>
        <v>0</v>
      </c>
      <c r="BH49" s="6">
        <f>COUNTIF($AT31:$AU51,BF49)</f>
        <v>0</v>
      </c>
      <c r="BJ49" s="83" t="str">
        <f>$D$20</f>
        <v>USA</v>
      </c>
      <c r="BK49" s="4" t="s">
        <v>53</v>
      </c>
      <c r="BL49" s="7">
        <f t="shared" si="51"/>
        <v>31</v>
      </c>
      <c r="BM49" s="4" t="s">
        <v>47</v>
      </c>
      <c r="BN49" s="7">
        <f t="shared" si="52"/>
        <v>21</v>
      </c>
      <c r="BO49" s="4" t="s">
        <v>38</v>
      </c>
      <c r="BP49" s="7">
        <f t="shared" si="53"/>
        <v>37</v>
      </c>
      <c r="BQ49" s="4" t="s">
        <v>45</v>
      </c>
      <c r="BR49" s="7">
        <f t="shared" si="54"/>
        <v>23</v>
      </c>
      <c r="BS49" s="4" t="s">
        <v>51</v>
      </c>
      <c r="BT49" s="7">
        <f t="shared" si="55"/>
        <v>-1</v>
      </c>
      <c r="BU49" s="4" t="s">
        <v>69</v>
      </c>
      <c r="BV49" s="7">
        <f t="shared" si="56"/>
        <v>18</v>
      </c>
      <c r="BW49" s="4" t="s">
        <v>47</v>
      </c>
      <c r="BX49" s="7">
        <f t="shared" si="57"/>
        <v>21</v>
      </c>
      <c r="BY49" s="70"/>
      <c r="BZ49" s="4">
        <f t="shared" si="58"/>
        <v>150</v>
      </c>
      <c r="CA49" s="1">
        <f t="shared" si="69"/>
        <v>2399</v>
      </c>
      <c r="CB49" s="4">
        <f t="shared" si="70"/>
        <v>25</v>
      </c>
      <c r="CC49" s="1">
        <f>SUM(CA49/19)</f>
        <v>126.26315789473684</v>
      </c>
      <c r="CD49" s="7">
        <f t="shared" si="71"/>
        <v>26.4</v>
      </c>
      <c r="CE49" s="1">
        <f t="shared" si="72"/>
        <v>37</v>
      </c>
      <c r="CF49" s="7">
        <f t="shared" si="73"/>
        <v>-1</v>
      </c>
      <c r="CG49" s="93" t="str">
        <f>$A$20</f>
        <v>Williams</v>
      </c>
      <c r="CH49" s="136">
        <f>COUNTIF($BK$31:$BV$51,CG49)</f>
        <v>0</v>
      </c>
      <c r="CI49" s="93" t="str">
        <f>$B$20</f>
        <v>Kubica</v>
      </c>
      <c r="CJ49" s="163">
        <f>COUNTIF($BK31:$BV51,CI49)</f>
        <v>0</v>
      </c>
      <c r="CK49" s="6">
        <f>COUNTIF($BW31:$BX51,CI49)</f>
        <v>0</v>
      </c>
    </row>
    <row r="50" spans="4:89" ht="16.149999999999999" thickBot="1" x14ac:dyDescent="0.55000000000000004">
      <c r="D50" s="33" t="str">
        <f>$D$21</f>
        <v>Brazil</v>
      </c>
      <c r="E50" s="4" t="s">
        <v>47</v>
      </c>
      <c r="F50" s="7">
        <f t="shared" si="35"/>
        <v>-1</v>
      </c>
      <c r="G50" s="184" t="s">
        <v>56</v>
      </c>
      <c r="H50" s="7">
        <f t="shared" si="36"/>
        <v>17</v>
      </c>
      <c r="I50" s="4" t="s">
        <v>38</v>
      </c>
      <c r="J50" s="7">
        <f t="shared" si="37"/>
        <v>44</v>
      </c>
      <c r="K50" s="4" t="s">
        <v>48</v>
      </c>
      <c r="L50" s="7">
        <f t="shared" si="38"/>
        <v>30</v>
      </c>
      <c r="M50" s="4" t="s">
        <v>53</v>
      </c>
      <c r="N50" s="7">
        <f t="shared" si="39"/>
        <v>7</v>
      </c>
      <c r="O50" s="4" t="s">
        <v>57</v>
      </c>
      <c r="P50" s="7">
        <f t="shared" si="40"/>
        <v>37</v>
      </c>
      <c r="Q50" s="4" t="s">
        <v>47</v>
      </c>
      <c r="R50" s="7">
        <f t="shared" si="41"/>
        <v>-1</v>
      </c>
      <c r="S50" s="70"/>
      <c r="T50" s="4">
        <f t="shared" si="42"/>
        <v>133</v>
      </c>
      <c r="U50" s="1">
        <f t="shared" si="59"/>
        <v>3081</v>
      </c>
      <c r="V50" s="4">
        <f t="shared" si="60"/>
        <v>22.166666666666668</v>
      </c>
      <c r="W50" s="1">
        <f>SUM(U50/20)</f>
        <v>154.05000000000001</v>
      </c>
      <c r="X50" s="7">
        <f t="shared" si="61"/>
        <v>19.2</v>
      </c>
      <c r="Y50" s="1">
        <f t="shared" si="62"/>
        <v>44</v>
      </c>
      <c r="Z50" s="7">
        <f t="shared" si="63"/>
        <v>-1</v>
      </c>
      <c r="AA50" s="69"/>
      <c r="AB50" s="5"/>
      <c r="AC50" s="68" t="str">
        <f>$B$21</f>
        <v>Russell</v>
      </c>
      <c r="AD50" s="164">
        <f>COUNTIF($E31:$P51,AC50)</f>
        <v>2</v>
      </c>
      <c r="AE50" s="140">
        <f>COUNTIF($Q31:$R51,AC50)</f>
        <v>0</v>
      </c>
      <c r="AG50" s="134" t="str">
        <f>$D$21</f>
        <v>Brazil</v>
      </c>
      <c r="AH50" s="4" t="s">
        <v>38</v>
      </c>
      <c r="AI50" s="7">
        <f t="shared" si="43"/>
        <v>44</v>
      </c>
      <c r="AJ50" s="4" t="s">
        <v>54</v>
      </c>
      <c r="AK50" s="7">
        <f t="shared" si="44"/>
        <v>4</v>
      </c>
      <c r="AL50" s="4" t="s">
        <v>47</v>
      </c>
      <c r="AM50" s="7">
        <f t="shared" si="45"/>
        <v>-1</v>
      </c>
      <c r="AN50" s="4" t="s">
        <v>50</v>
      </c>
      <c r="AO50" s="7">
        <f t="shared" si="46"/>
        <v>24</v>
      </c>
      <c r="AP50" s="4" t="s">
        <v>41</v>
      </c>
      <c r="AQ50" s="7">
        <f t="shared" si="47"/>
        <v>30</v>
      </c>
      <c r="AR50" s="4" t="s">
        <v>42</v>
      </c>
      <c r="AS50" s="7">
        <f t="shared" si="48"/>
        <v>19</v>
      </c>
      <c r="AT50" s="4" t="s">
        <v>47</v>
      </c>
      <c r="AU50" s="7">
        <f t="shared" si="49"/>
        <v>-1</v>
      </c>
      <c r="AV50" s="70">
        <v>-10</v>
      </c>
      <c r="AW50" s="4">
        <f t="shared" si="50"/>
        <v>109</v>
      </c>
      <c r="AX50" s="1">
        <f t="shared" si="64"/>
        <v>2837</v>
      </c>
      <c r="AY50" s="4">
        <f t="shared" si="65"/>
        <v>19.833333333333332</v>
      </c>
      <c r="AZ50" s="1">
        <f>SUM(AX50/20)</f>
        <v>141.85</v>
      </c>
      <c r="BA50" s="7">
        <f t="shared" si="66"/>
        <v>20</v>
      </c>
      <c r="BB50" s="1">
        <f t="shared" si="67"/>
        <v>44</v>
      </c>
      <c r="BC50" s="7">
        <f t="shared" si="68"/>
        <v>-1</v>
      </c>
      <c r="BD50" s="69"/>
      <c r="BE50" s="5"/>
      <c r="BF50" s="68" t="str">
        <f>$B$21</f>
        <v>Russell</v>
      </c>
      <c r="BG50" s="164">
        <f>COUNTIF($AH31:$AS51,BF50)</f>
        <v>3</v>
      </c>
      <c r="BH50" s="140">
        <f>COUNTIF($AT31:$AU51,BF50)</f>
        <v>1</v>
      </c>
      <c r="BJ50" s="134" t="str">
        <f>$D$21</f>
        <v>Brazil</v>
      </c>
      <c r="BK50" s="4" t="s">
        <v>53</v>
      </c>
      <c r="BL50" s="7">
        <f t="shared" si="51"/>
        <v>7</v>
      </c>
      <c r="BM50" s="4" t="s">
        <v>47</v>
      </c>
      <c r="BN50" s="7">
        <f t="shared" si="52"/>
        <v>-1</v>
      </c>
      <c r="BO50" s="4" t="s">
        <v>38</v>
      </c>
      <c r="BP50" s="7">
        <f t="shared" si="53"/>
        <v>44</v>
      </c>
      <c r="BQ50" s="4" t="s">
        <v>45</v>
      </c>
      <c r="BR50" s="7">
        <f t="shared" si="54"/>
        <v>13</v>
      </c>
      <c r="BS50" s="4" t="s">
        <v>51</v>
      </c>
      <c r="BT50" s="7">
        <f t="shared" si="55"/>
        <v>8</v>
      </c>
      <c r="BU50" s="4" t="s">
        <v>69</v>
      </c>
      <c r="BV50" s="7">
        <f t="shared" si="56"/>
        <v>49</v>
      </c>
      <c r="BW50" s="4" t="s">
        <v>47</v>
      </c>
      <c r="BX50" s="7">
        <f t="shared" si="57"/>
        <v>-1</v>
      </c>
      <c r="BY50" s="70"/>
      <c r="BZ50" s="4">
        <f t="shared" si="58"/>
        <v>119</v>
      </c>
      <c r="CA50" s="1">
        <f t="shared" si="69"/>
        <v>2518</v>
      </c>
      <c r="CB50" s="4">
        <f t="shared" si="70"/>
        <v>19.833333333333332</v>
      </c>
      <c r="CC50" s="1">
        <f>SUM(CA50/20)</f>
        <v>125.9</v>
      </c>
      <c r="CD50" s="7">
        <f t="shared" si="71"/>
        <v>14</v>
      </c>
      <c r="CE50" s="1">
        <f t="shared" si="72"/>
        <v>49</v>
      </c>
      <c r="CF50" s="7">
        <f t="shared" si="73"/>
        <v>-1</v>
      </c>
      <c r="CG50" s="69"/>
      <c r="CH50" s="5"/>
      <c r="CI50" s="68" t="str">
        <f>$B$21</f>
        <v>Russell</v>
      </c>
      <c r="CJ50" s="164">
        <f>COUNTIF($BK31:$BV51,CI50)</f>
        <v>0</v>
      </c>
      <c r="CK50" s="140">
        <f>COUNTIF($BW31:$BX51,CI50)</f>
        <v>0</v>
      </c>
    </row>
    <row r="51" spans="4:89" ht="16.149999999999999" thickBot="1" x14ac:dyDescent="0.55000000000000004">
      <c r="D51" s="34" t="str">
        <f>$D$22</f>
        <v>Abu Dhabi</v>
      </c>
      <c r="E51" s="5" t="s">
        <v>47</v>
      </c>
      <c r="F51" s="162">
        <f t="shared" si="35"/>
        <v>20</v>
      </c>
      <c r="G51" s="161" t="s">
        <v>56</v>
      </c>
      <c r="H51" s="162">
        <f t="shared" si="36"/>
        <v>9</v>
      </c>
      <c r="I51" s="5" t="s">
        <v>38</v>
      </c>
      <c r="J51" s="162">
        <f t="shared" si="37"/>
        <v>35</v>
      </c>
      <c r="K51" s="5" t="s">
        <v>48</v>
      </c>
      <c r="L51" s="162">
        <f t="shared" si="38"/>
        <v>49</v>
      </c>
      <c r="M51" s="5" t="s">
        <v>53</v>
      </c>
      <c r="N51" s="162">
        <f t="shared" si="39"/>
        <v>36</v>
      </c>
      <c r="O51" s="5" t="s">
        <v>57</v>
      </c>
      <c r="P51" s="162">
        <f t="shared" si="40"/>
        <v>21</v>
      </c>
      <c r="Q51" s="5" t="s">
        <v>47</v>
      </c>
      <c r="R51" s="162">
        <f t="shared" si="41"/>
        <v>20</v>
      </c>
      <c r="S51" s="69"/>
      <c r="T51" s="5">
        <f t="shared" si="42"/>
        <v>190</v>
      </c>
      <c r="U51" s="139">
        <f t="shared" si="59"/>
        <v>3271</v>
      </c>
      <c r="V51" s="5">
        <f t="shared" si="60"/>
        <v>31.666666666666668</v>
      </c>
      <c r="W51" s="139">
        <f>SUM(U51/21)</f>
        <v>155.76190476190476</v>
      </c>
      <c r="X51" s="140">
        <f t="shared" si="61"/>
        <v>33.799999999999997</v>
      </c>
      <c r="Y51" s="139">
        <f t="shared" si="62"/>
        <v>49</v>
      </c>
      <c r="Z51" s="140">
        <f t="shared" si="63"/>
        <v>9</v>
      </c>
      <c r="AG51" s="138" t="str">
        <f>$D$22</f>
        <v>Abu Dhabi</v>
      </c>
      <c r="AH51" s="5" t="s">
        <v>38</v>
      </c>
      <c r="AI51" s="162">
        <f t="shared" si="43"/>
        <v>35</v>
      </c>
      <c r="AJ51" s="5" t="s">
        <v>53</v>
      </c>
      <c r="AK51" s="162">
        <f t="shared" si="44"/>
        <v>36</v>
      </c>
      <c r="AL51" s="5" t="s">
        <v>47</v>
      </c>
      <c r="AM51" s="162">
        <f t="shared" si="45"/>
        <v>20</v>
      </c>
      <c r="AN51" s="5" t="s">
        <v>50</v>
      </c>
      <c r="AO51" s="162">
        <f t="shared" si="46"/>
        <v>3</v>
      </c>
      <c r="AP51" s="5" t="s">
        <v>41</v>
      </c>
      <c r="AQ51" s="162">
        <f t="shared" si="47"/>
        <v>20</v>
      </c>
      <c r="AR51" s="5" t="s">
        <v>42</v>
      </c>
      <c r="AS51" s="162">
        <f t="shared" si="48"/>
        <v>79</v>
      </c>
      <c r="AT51" s="5" t="s">
        <v>47</v>
      </c>
      <c r="AU51" s="162">
        <f t="shared" si="49"/>
        <v>20</v>
      </c>
      <c r="AV51" s="69"/>
      <c r="AW51" s="5">
        <f t="shared" si="50"/>
        <v>213</v>
      </c>
      <c r="AX51" s="139">
        <f t="shared" si="64"/>
        <v>3050</v>
      </c>
      <c r="AY51" s="5">
        <f t="shared" si="65"/>
        <v>35.5</v>
      </c>
      <c r="AZ51" s="139">
        <f>SUM(AX51/21)</f>
        <v>145.23809523809524</v>
      </c>
      <c r="BA51" s="140">
        <f t="shared" si="66"/>
        <v>26.8</v>
      </c>
      <c r="BB51" s="139">
        <f t="shared" si="67"/>
        <v>79</v>
      </c>
      <c r="BC51" s="140">
        <f t="shared" si="68"/>
        <v>3</v>
      </c>
      <c r="BJ51" s="138" t="str">
        <f>$D$22</f>
        <v>Abu Dhabi</v>
      </c>
      <c r="BK51" s="5" t="s">
        <v>53</v>
      </c>
      <c r="BL51" s="162">
        <f t="shared" si="51"/>
        <v>36</v>
      </c>
      <c r="BM51" s="5" t="s">
        <v>47</v>
      </c>
      <c r="BN51" s="162">
        <f t="shared" si="52"/>
        <v>20</v>
      </c>
      <c r="BO51" s="5" t="s">
        <v>38</v>
      </c>
      <c r="BP51" s="162">
        <f t="shared" si="53"/>
        <v>35</v>
      </c>
      <c r="BQ51" s="5" t="s">
        <v>45</v>
      </c>
      <c r="BR51" s="162">
        <f t="shared" si="54"/>
        <v>13</v>
      </c>
      <c r="BS51" s="5" t="s">
        <v>51</v>
      </c>
      <c r="BT51" s="162">
        <f t="shared" si="55"/>
        <v>23</v>
      </c>
      <c r="BU51" s="5" t="s">
        <v>69</v>
      </c>
      <c r="BV51" s="162">
        <f t="shared" si="56"/>
        <v>12</v>
      </c>
      <c r="BW51" s="5" t="s">
        <v>47</v>
      </c>
      <c r="BX51" s="162">
        <f t="shared" si="57"/>
        <v>20</v>
      </c>
      <c r="BY51" s="69"/>
      <c r="BZ51" s="5">
        <f t="shared" si="58"/>
        <v>159</v>
      </c>
      <c r="CA51" s="139">
        <f t="shared" si="69"/>
        <v>2677</v>
      </c>
      <c r="CB51" s="5">
        <f t="shared" si="70"/>
        <v>26.5</v>
      </c>
      <c r="CC51" s="139">
        <f>SUM(CA51/21)</f>
        <v>127.47619047619048</v>
      </c>
      <c r="CD51" s="140">
        <f t="shared" si="71"/>
        <v>29.4</v>
      </c>
      <c r="CE51" s="139">
        <f t="shared" si="72"/>
        <v>36</v>
      </c>
      <c r="CF51" s="140">
        <f t="shared" si="73"/>
        <v>12</v>
      </c>
    </row>
    <row r="52" spans="4:89" ht="14.65" thickBot="1" x14ac:dyDescent="0.5"/>
    <row r="53" spans="4:89" ht="16.149999999999999" thickBot="1" x14ac:dyDescent="0.55000000000000004">
      <c r="D53" s="143" t="s">
        <v>74</v>
      </c>
      <c r="E53" s="143"/>
      <c r="F53" s="9">
        <f>AVERAGE(F31:F51)</f>
        <v>19.38095238095238</v>
      </c>
      <c r="G53" s="143"/>
      <c r="H53" s="9">
        <f>AVERAGE(H31:H51)</f>
        <v>10</v>
      </c>
      <c r="I53" s="143"/>
      <c r="J53" s="9">
        <f>AVERAGE(J31:J51)</f>
        <v>11.666666666666666</v>
      </c>
      <c r="K53" s="143"/>
      <c r="L53" s="9">
        <f>AVERAGE(L31:L51)</f>
        <v>13.238095238095237</v>
      </c>
      <c r="M53" s="143"/>
      <c r="N53" s="9">
        <f>AVERAGE(N31:N51)</f>
        <v>29.333333333333332</v>
      </c>
      <c r="O53" s="143"/>
      <c r="P53" s="9">
        <f>AVERAGE(P31:P51)</f>
        <v>61.714285714285715</v>
      </c>
      <c r="Q53" s="143"/>
      <c r="R53" s="9">
        <f>AVERAGE(R31:R51)</f>
        <v>10.904761904761905</v>
      </c>
      <c r="S53" s="149">
        <f>AVERAGE(S31:S51)</f>
        <v>-10</v>
      </c>
      <c r="T53" s="136">
        <f>AVERAGE(T31:T51)</f>
        <v>155.76190476190476</v>
      </c>
      <c r="U53" s="137"/>
      <c r="V53" s="150">
        <f>AVERAGE(V31:V51)</f>
        <v>26.039682539682538</v>
      </c>
      <c r="W53" s="149"/>
      <c r="X53" s="149">
        <f>AVERAGE(X31:X51)</f>
        <v>18.904761904761902</v>
      </c>
      <c r="Y53" s="150">
        <f>AVERAGE(Y31:Y51)</f>
        <v>63.857142857142854</v>
      </c>
      <c r="Z53" s="149">
        <f>AVERAGE(Z31:Z51)</f>
        <v>-2.5238095238095237</v>
      </c>
      <c r="AA53" s="145" t="s">
        <v>112</v>
      </c>
      <c r="AB53" s="149">
        <f>COUNTIF(AB31:AB50,"&lt;&gt;0") - 10</f>
        <v>3</v>
      </c>
      <c r="AC53" s="145" t="s">
        <v>112</v>
      </c>
      <c r="AD53" s="9">
        <f>COUNTIF(AD31:AD50,"&lt;&gt;0")</f>
        <v>12</v>
      </c>
      <c r="AE53" s="72">
        <f>COUNTIF(AE31:AE50,"&lt;&gt;0")</f>
        <v>4</v>
      </c>
      <c r="AG53" s="153" t="s">
        <v>74</v>
      </c>
      <c r="AH53" s="153"/>
      <c r="AI53" s="155">
        <f>AVERAGE(AI31:AI51)</f>
        <v>33.952380952380949</v>
      </c>
      <c r="AJ53" s="153"/>
      <c r="AK53" s="155">
        <f>AVERAGE(AK31:AK51)</f>
        <v>19.666666666666668</v>
      </c>
      <c r="AL53" s="153"/>
      <c r="AM53" s="155">
        <f>AVERAGE(AM31:AM51)</f>
        <v>10.619047619047619</v>
      </c>
      <c r="AN53" s="153"/>
      <c r="AO53" s="155">
        <f>AVERAGE(AO31:AO51)</f>
        <v>10.857142857142858</v>
      </c>
      <c r="AP53" s="153"/>
      <c r="AQ53" s="155">
        <f>AVERAGE(AQ31:AQ51)</f>
        <v>19.238095238095237</v>
      </c>
      <c r="AR53" s="153"/>
      <c r="AS53" s="155">
        <f>AVERAGE(AS31:AS51)</f>
        <v>39.428571428571431</v>
      </c>
      <c r="AT53" s="153"/>
      <c r="AU53" s="155">
        <f>AVERAGE(AU31:AU51)</f>
        <v>15.761904761904763</v>
      </c>
      <c r="AV53" s="154">
        <f>AVERAGE(AV31:AV51)</f>
        <v>-15</v>
      </c>
      <c r="AW53" s="136">
        <f>AVERAGE(AW31:AW51)</f>
        <v>145.23809523809524</v>
      </c>
      <c r="AX53" s="156"/>
      <c r="AY53" s="150">
        <f>AVERAGE(AY31:AY51)</f>
        <v>24.920634920634917</v>
      </c>
      <c r="AZ53" s="154"/>
      <c r="BA53" s="154">
        <f>AVERAGE(BA31:BA51)</f>
        <v>22.019047619047619</v>
      </c>
      <c r="BB53" s="150">
        <f>AVERAGE(BB31:BB51)</f>
        <v>49.38095238095238</v>
      </c>
      <c r="BC53" s="154">
        <f>AVERAGE(BC31:BC51)</f>
        <v>-0.8571428571428571</v>
      </c>
      <c r="BD53" s="145" t="s">
        <v>112</v>
      </c>
      <c r="BE53" s="154">
        <f>COUNTIF(BE31:BE50,"&lt;&gt;0") - 10</f>
        <v>5</v>
      </c>
      <c r="BF53" s="145" t="s">
        <v>112</v>
      </c>
      <c r="BG53" s="155">
        <f>COUNTIF(BG31:BG50,"&lt;&gt;0")</f>
        <v>14</v>
      </c>
      <c r="BH53" s="72">
        <f>COUNTIF(BH31:BH50,"&lt;&gt;0")</f>
        <v>3</v>
      </c>
      <c r="BJ53" s="153" t="s">
        <v>74</v>
      </c>
      <c r="BK53" s="153"/>
      <c r="BL53" s="155">
        <f>AVERAGE(BL31:BL51)</f>
        <v>26.047619047619047</v>
      </c>
      <c r="BM53" s="153"/>
      <c r="BN53" s="155">
        <f>AVERAGE(BN31:BN51)</f>
        <v>13.285714285714286</v>
      </c>
      <c r="BO53" s="153"/>
      <c r="BP53" s="155">
        <f>AVERAGE(BP31:BP51)</f>
        <v>30</v>
      </c>
      <c r="BQ53" s="153"/>
      <c r="BR53" s="155">
        <f>AVERAGE(BR31:BR51)</f>
        <v>6.7619047619047619</v>
      </c>
      <c r="BS53" s="153"/>
      <c r="BT53" s="155">
        <f>AVERAGE(BT31:BT51)</f>
        <v>24.285714285714285</v>
      </c>
      <c r="BU53" s="153"/>
      <c r="BV53" s="155">
        <f>AVERAGE(BV31:BV51)</f>
        <v>13.80952380952381</v>
      </c>
      <c r="BW53" s="153"/>
      <c r="BX53" s="155">
        <f>AVERAGE(BX31:BX51)</f>
        <v>13.285714285714286</v>
      </c>
      <c r="BY53" s="154" t="e">
        <f>AVERAGE(BY31:BY51)</f>
        <v>#DIV/0!</v>
      </c>
      <c r="BZ53" s="136">
        <f>AVERAGE(BZ31:BZ51)</f>
        <v>127.47619047619048</v>
      </c>
      <c r="CA53" s="156"/>
      <c r="CB53" s="150">
        <f>AVERAGE(CB31:CB51)</f>
        <v>21.246031746031743</v>
      </c>
      <c r="CC53" s="154"/>
      <c r="CD53" s="154">
        <f>AVERAGE(CD31:CD51)</f>
        <v>22.733333333333331</v>
      </c>
      <c r="CE53" s="150">
        <f>AVERAGE(CE31:CE51)</f>
        <v>39.428571428571431</v>
      </c>
      <c r="CF53" s="154">
        <f>AVERAGE(CF31:CF51)</f>
        <v>-0.38095238095238093</v>
      </c>
      <c r="CG53" s="145" t="s">
        <v>112</v>
      </c>
      <c r="CH53" s="154">
        <f>COUNTIF(CH31:CH50,"&lt;&gt;0") - 10</f>
        <v>1</v>
      </c>
      <c r="CI53" s="145" t="s">
        <v>112</v>
      </c>
      <c r="CJ53" s="155">
        <f>COUNTIF(CJ31:CJ50,"&lt;&gt;0")</f>
        <v>5</v>
      </c>
      <c r="CK53" s="72">
        <f>COUNTIF(CK31:CK50,"&lt;&gt;0")</f>
        <v>1</v>
      </c>
    </row>
    <row r="54" spans="4:89" ht="16.149999999999999" thickBot="1" x14ac:dyDescent="0.55000000000000004">
      <c r="D54" s="143" t="s">
        <v>29</v>
      </c>
      <c r="E54" s="143"/>
      <c r="F54" s="9">
        <f>SUM(F31:F51)</f>
        <v>407</v>
      </c>
      <c r="G54" s="143"/>
      <c r="H54" s="9">
        <f>SUM(H31:H51)</f>
        <v>210</v>
      </c>
      <c r="I54" s="143"/>
      <c r="J54" s="9">
        <f>SUM(J31:J51)</f>
        <v>245</v>
      </c>
      <c r="K54" s="143"/>
      <c r="L54" s="9">
        <f>SUM(L31:L51)</f>
        <v>278</v>
      </c>
      <c r="M54" s="143"/>
      <c r="N54" s="9">
        <f>SUM(N31:N51)</f>
        <v>616</v>
      </c>
      <c r="O54" s="143"/>
      <c r="P54" s="9">
        <f>SUM(P31:P51)</f>
        <v>1296</v>
      </c>
      <c r="Q54" s="143"/>
      <c r="R54" s="9">
        <f>SUM(R31:R51)</f>
        <v>229</v>
      </c>
      <c r="S54" s="149">
        <f>SUM(S31:S51)</f>
        <v>-10</v>
      </c>
      <c r="T54" s="150">
        <f>SUM(T31:T51)</f>
        <v>3271</v>
      </c>
      <c r="U54" s="9"/>
      <c r="V54" s="150">
        <f>SUM(V31:V51)</f>
        <v>546.83333333333326</v>
      </c>
      <c r="W54" s="149"/>
      <c r="X54" s="9">
        <f>SUM(X31:X51)</f>
        <v>396.99999999999994</v>
      </c>
      <c r="Y54" s="150">
        <f>SUM(Y31:Y51)</f>
        <v>1341</v>
      </c>
      <c r="Z54" s="149">
        <f>SUM(Z31:Z51)</f>
        <v>-53</v>
      </c>
      <c r="AA54" s="34" t="s">
        <v>29</v>
      </c>
      <c r="AB54" s="118">
        <f>SUM(AB31,AB33,AB35,AB37,AB39,AB41,AB43,AB45,AB47,AB49)</f>
        <v>21</v>
      </c>
      <c r="AC54" s="34" t="s">
        <v>29</v>
      </c>
      <c r="AD54" s="119">
        <f>SUM(AD31:AD50)</f>
        <v>105</v>
      </c>
      <c r="AE54" s="69">
        <f>SUM(AE31:AE50)</f>
        <v>21</v>
      </c>
      <c r="AG54" s="153" t="s">
        <v>29</v>
      </c>
      <c r="AH54" s="153"/>
      <c r="AI54" s="155">
        <f>SUM(AI31:AI51)</f>
        <v>713</v>
      </c>
      <c r="AJ54" s="153"/>
      <c r="AK54" s="155">
        <f>SUM(AK31:AK51)</f>
        <v>413</v>
      </c>
      <c r="AL54" s="153"/>
      <c r="AM54" s="155">
        <f>SUM(AM31:AM51)</f>
        <v>223</v>
      </c>
      <c r="AN54" s="153"/>
      <c r="AO54" s="155">
        <f>SUM(AO31:AO51)</f>
        <v>228</v>
      </c>
      <c r="AP54" s="153"/>
      <c r="AQ54" s="155">
        <f>SUM(AQ31:AQ51)</f>
        <v>404</v>
      </c>
      <c r="AR54" s="153"/>
      <c r="AS54" s="155">
        <f>SUM(AS31:AS51)</f>
        <v>828</v>
      </c>
      <c r="AT54" s="153"/>
      <c r="AU54" s="155">
        <f>SUM(AU31:AU51)</f>
        <v>331</v>
      </c>
      <c r="AV54" s="154">
        <f>SUM(AV31:AV51)</f>
        <v>-90</v>
      </c>
      <c r="AW54" s="150">
        <f>SUM(AW31:AW51)</f>
        <v>3050</v>
      </c>
      <c r="AX54" s="155"/>
      <c r="AY54" s="150">
        <f>SUM(AY31:AY51)</f>
        <v>523.33333333333326</v>
      </c>
      <c r="AZ54" s="154"/>
      <c r="BA54" s="155">
        <f>SUM(BA31:BA51)</f>
        <v>462.40000000000003</v>
      </c>
      <c r="BB54" s="150">
        <f>SUM(BB31:BB51)</f>
        <v>1037</v>
      </c>
      <c r="BC54" s="154">
        <f>SUM(BC31:BC51)</f>
        <v>-18</v>
      </c>
      <c r="BD54" s="34" t="s">
        <v>29</v>
      </c>
      <c r="BE54" s="139">
        <f>SUM(BE31,BE33,BE35,BE37,BE39,BE41,BE43,BE45,BE47,BE49)</f>
        <v>21</v>
      </c>
      <c r="BF54" s="34" t="s">
        <v>29</v>
      </c>
      <c r="BG54" s="140">
        <f>SUM(BG31:BG50)</f>
        <v>104</v>
      </c>
      <c r="BH54" s="69">
        <f>SUM(BH31:BH50)</f>
        <v>21</v>
      </c>
      <c r="BJ54" s="153" t="s">
        <v>29</v>
      </c>
      <c r="BK54" s="153"/>
      <c r="BL54" s="155">
        <f>SUM(BL31:BL51)</f>
        <v>547</v>
      </c>
      <c r="BM54" s="153"/>
      <c r="BN54" s="155">
        <f>SUM(BN31:BN51)</f>
        <v>279</v>
      </c>
      <c r="BO54" s="153"/>
      <c r="BP54" s="155">
        <f>SUM(BP31:BP51)</f>
        <v>630</v>
      </c>
      <c r="BQ54" s="153"/>
      <c r="BR54" s="155">
        <f>SUM(BR31:BR51)</f>
        <v>142</v>
      </c>
      <c r="BS54" s="153"/>
      <c r="BT54" s="155">
        <f>SUM(BT31:BT51)</f>
        <v>510</v>
      </c>
      <c r="BU54" s="153"/>
      <c r="BV54" s="155">
        <f>SUM(BV31:BV51)</f>
        <v>290</v>
      </c>
      <c r="BW54" s="153"/>
      <c r="BX54" s="155">
        <f>SUM(BX31:BX51)</f>
        <v>279</v>
      </c>
      <c r="BY54" s="154">
        <f>SUM(BY31:BY51)</f>
        <v>0</v>
      </c>
      <c r="BZ54" s="150">
        <f>SUM(BZ31:BZ51)</f>
        <v>2677</v>
      </c>
      <c r="CA54" s="155"/>
      <c r="CB54" s="150">
        <f>SUM(CB31:CB51)</f>
        <v>446.16666666666663</v>
      </c>
      <c r="CC54" s="154"/>
      <c r="CD54" s="155">
        <f>SUM(CD31:CD51)</f>
        <v>477.39999999999992</v>
      </c>
      <c r="CE54" s="150">
        <f>SUM(CE31:CE51)</f>
        <v>828</v>
      </c>
      <c r="CF54" s="154">
        <f>SUM(CF31:CF51)</f>
        <v>-8</v>
      </c>
      <c r="CG54" s="34" t="s">
        <v>29</v>
      </c>
      <c r="CH54" s="139">
        <f>SUM(CH31,CH33,CH35,CH37,CH39,CH41,CH43,CH45,CH47,CH49)</f>
        <v>21</v>
      </c>
      <c r="CI54" s="34" t="s">
        <v>29</v>
      </c>
      <c r="CJ54" s="140">
        <f>SUM(CJ31:CJ50)</f>
        <v>105</v>
      </c>
      <c r="CK54" s="69">
        <f>SUM(CK31:CK50)</f>
        <v>21</v>
      </c>
    </row>
    <row r="55" spans="4:89" ht="14.65" thickBot="1" x14ac:dyDescent="0.5"/>
    <row r="56" spans="4:89" ht="16.149999999999999" thickBot="1" x14ac:dyDescent="0.55000000000000004">
      <c r="D56" s="146" t="s">
        <v>4</v>
      </c>
      <c r="E56" s="146" t="s">
        <v>6</v>
      </c>
      <c r="F56" s="200"/>
      <c r="G56" s="196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1"/>
      <c r="AG56" s="146" t="s">
        <v>4</v>
      </c>
      <c r="AH56" s="38" t="s">
        <v>7</v>
      </c>
      <c r="AI56" s="201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2"/>
      <c r="AX56" s="202"/>
      <c r="AY56" s="202"/>
      <c r="AZ56" s="202"/>
      <c r="BA56" s="202"/>
      <c r="BB56" s="202"/>
      <c r="BC56" s="202"/>
      <c r="BD56" s="202"/>
      <c r="BE56" s="202"/>
      <c r="BF56" s="202"/>
      <c r="BG56" s="202"/>
      <c r="BH56" s="203"/>
      <c r="BJ56" s="146" t="s">
        <v>4</v>
      </c>
      <c r="BK56" s="38" t="s">
        <v>30</v>
      </c>
      <c r="BL56" s="207"/>
      <c r="BM56" s="208"/>
      <c r="BN56" s="208"/>
      <c r="BO56" s="208"/>
      <c r="BP56" s="208"/>
      <c r="BQ56" s="208"/>
      <c r="BR56" s="208"/>
      <c r="BS56" s="208"/>
      <c r="BT56" s="208"/>
      <c r="BU56" s="208"/>
      <c r="BV56" s="208"/>
      <c r="BW56" s="208"/>
      <c r="BX56" s="208"/>
      <c r="BY56" s="208"/>
      <c r="BZ56" s="208"/>
      <c r="CA56" s="208"/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</row>
    <row r="57" spans="4:89" ht="16.149999999999999" thickBot="1" x14ac:dyDescent="0.55000000000000004">
      <c r="D57" s="134" t="s">
        <v>31</v>
      </c>
      <c r="E57" s="227" t="s">
        <v>2</v>
      </c>
      <c r="F57" s="228"/>
      <c r="G57" s="197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9"/>
      <c r="AG57" s="134" t="s">
        <v>31</v>
      </c>
      <c r="AH57" s="33" t="s">
        <v>113</v>
      </c>
      <c r="AI57" s="204"/>
      <c r="AJ57" s="205"/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5"/>
      <c r="BG57" s="205"/>
      <c r="BH57" s="206"/>
      <c r="BJ57" s="134" t="s">
        <v>31</v>
      </c>
      <c r="BK57" s="33" t="s">
        <v>75</v>
      </c>
      <c r="BL57" s="210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2"/>
    </row>
    <row r="58" spans="4:89" ht="16.149999999999999" thickBot="1" x14ac:dyDescent="0.55000000000000004">
      <c r="D58" s="138" t="s">
        <v>61</v>
      </c>
      <c r="E58" s="153" t="s">
        <v>32</v>
      </c>
      <c r="F58" s="148" t="s">
        <v>110</v>
      </c>
      <c r="G58" s="138" t="s">
        <v>33</v>
      </c>
      <c r="H58" s="66" t="s">
        <v>110</v>
      </c>
      <c r="I58" s="138" t="s">
        <v>34</v>
      </c>
      <c r="J58" s="66" t="s">
        <v>110</v>
      </c>
      <c r="K58" s="138" t="s">
        <v>35</v>
      </c>
      <c r="L58" s="66" t="s">
        <v>110</v>
      </c>
      <c r="M58" s="138" t="s">
        <v>36</v>
      </c>
      <c r="N58" s="66" t="s">
        <v>110</v>
      </c>
      <c r="O58" s="138" t="s">
        <v>3</v>
      </c>
      <c r="P58" s="66" t="s">
        <v>110</v>
      </c>
      <c r="Q58" s="138" t="s">
        <v>60</v>
      </c>
      <c r="R58" s="66" t="s">
        <v>110</v>
      </c>
      <c r="S58" s="34" t="s">
        <v>59</v>
      </c>
      <c r="T58" s="138" t="s">
        <v>49</v>
      </c>
      <c r="U58" s="66" t="s">
        <v>29</v>
      </c>
      <c r="V58" s="134" t="s">
        <v>62</v>
      </c>
      <c r="W58" s="182" t="s">
        <v>107</v>
      </c>
      <c r="X58" s="183" t="s">
        <v>63</v>
      </c>
      <c r="Y58" s="65" t="s">
        <v>105</v>
      </c>
      <c r="Z58" s="66" t="s">
        <v>111</v>
      </c>
      <c r="AA58" s="227" t="s">
        <v>108</v>
      </c>
      <c r="AB58" s="228"/>
      <c r="AC58" s="229"/>
      <c r="AD58" s="235"/>
      <c r="AE58" s="73" t="s">
        <v>60</v>
      </c>
      <c r="AG58" s="138" t="s">
        <v>61</v>
      </c>
      <c r="AH58" s="153" t="s">
        <v>32</v>
      </c>
      <c r="AI58" s="148" t="s">
        <v>110</v>
      </c>
      <c r="AJ58" s="153" t="s">
        <v>33</v>
      </c>
      <c r="AK58" s="148" t="s">
        <v>110</v>
      </c>
      <c r="AL58" s="153" t="s">
        <v>34</v>
      </c>
      <c r="AM58" s="148" t="s">
        <v>110</v>
      </c>
      <c r="AN58" s="153" t="s">
        <v>35</v>
      </c>
      <c r="AO58" s="148" t="s">
        <v>110</v>
      </c>
      <c r="AP58" s="153" t="s">
        <v>36</v>
      </c>
      <c r="AQ58" s="148" t="s">
        <v>110</v>
      </c>
      <c r="AR58" s="153" t="s">
        <v>3</v>
      </c>
      <c r="AS58" s="148" t="s">
        <v>110</v>
      </c>
      <c r="AT58" s="153" t="s">
        <v>60</v>
      </c>
      <c r="AU58" s="148" t="s">
        <v>110</v>
      </c>
      <c r="AV58" s="145" t="s">
        <v>59</v>
      </c>
      <c r="AW58" s="153" t="s">
        <v>49</v>
      </c>
      <c r="AX58" s="148" t="s">
        <v>29</v>
      </c>
      <c r="AY58" s="146" t="s">
        <v>62</v>
      </c>
      <c r="AZ58" s="151" t="s">
        <v>107</v>
      </c>
      <c r="BA58" s="152" t="s">
        <v>63</v>
      </c>
      <c r="BB58" s="147" t="s">
        <v>105</v>
      </c>
      <c r="BC58" s="148" t="s">
        <v>111</v>
      </c>
      <c r="BD58" s="231" t="s">
        <v>108</v>
      </c>
      <c r="BE58" s="232"/>
      <c r="BF58" s="233"/>
      <c r="BG58" s="234"/>
      <c r="BH58" s="71" t="s">
        <v>60</v>
      </c>
      <c r="BJ58" s="138" t="s">
        <v>61</v>
      </c>
      <c r="BK58" s="153" t="s">
        <v>32</v>
      </c>
      <c r="BL58" s="148" t="s">
        <v>110</v>
      </c>
      <c r="BM58" s="153" t="s">
        <v>33</v>
      </c>
      <c r="BN58" s="148" t="s">
        <v>110</v>
      </c>
      <c r="BO58" s="153" t="s">
        <v>34</v>
      </c>
      <c r="BP58" s="148" t="s">
        <v>110</v>
      </c>
      <c r="BQ58" s="153" t="s">
        <v>35</v>
      </c>
      <c r="BR58" s="148" t="s">
        <v>110</v>
      </c>
      <c r="BS58" s="153" t="s">
        <v>36</v>
      </c>
      <c r="BT58" s="148" t="s">
        <v>110</v>
      </c>
      <c r="BU58" s="153" t="s">
        <v>3</v>
      </c>
      <c r="BV58" s="148" t="s">
        <v>110</v>
      </c>
      <c r="BW58" s="153" t="s">
        <v>60</v>
      </c>
      <c r="BX58" s="148" t="s">
        <v>110</v>
      </c>
      <c r="BY58" s="145" t="s">
        <v>59</v>
      </c>
      <c r="BZ58" s="153" t="s">
        <v>49</v>
      </c>
      <c r="CA58" s="148" t="s">
        <v>29</v>
      </c>
      <c r="CB58" s="146" t="s">
        <v>62</v>
      </c>
      <c r="CC58" s="151" t="s">
        <v>107</v>
      </c>
      <c r="CD58" s="152" t="s">
        <v>63</v>
      </c>
      <c r="CE58" s="147" t="s">
        <v>105</v>
      </c>
      <c r="CF58" s="148" t="s">
        <v>111</v>
      </c>
      <c r="CG58" s="231" t="s">
        <v>108</v>
      </c>
      <c r="CH58" s="232"/>
      <c r="CI58" s="233"/>
      <c r="CJ58" s="234"/>
      <c r="CK58" s="71" t="s">
        <v>60</v>
      </c>
    </row>
    <row r="59" spans="4:89" ht="15.75" x14ac:dyDescent="0.5">
      <c r="D59" s="133" t="str">
        <f>$D$2</f>
        <v>Australia</v>
      </c>
      <c r="E59" s="63" t="s">
        <v>39</v>
      </c>
      <c r="F59" s="6">
        <f t="shared" ref="F59:F79" si="74">SUM(VLOOKUP($D59,$D$2:$CR$22,MATCH(E59,$D$1:$CR$1,0),FALSE))</f>
        <v>17</v>
      </c>
      <c r="G59" s="64" t="s">
        <v>38</v>
      </c>
      <c r="H59" s="6">
        <f t="shared" ref="H59:H79" si="75">SUM(VLOOKUP($D59,$D$2:$CR$22,MATCH(G59,$D$1:$CR$1,0),FALSE))</f>
        <v>33</v>
      </c>
      <c r="I59" s="64" t="s">
        <v>40</v>
      </c>
      <c r="J59" s="6">
        <f t="shared" ref="J59:J79" si="76">SUM(VLOOKUP($D59,$D$2:$CR$22,MATCH(I59,$D$1:$CR$1,0),FALSE))</f>
        <v>-13</v>
      </c>
      <c r="K59" s="64" t="s">
        <v>45</v>
      </c>
      <c r="L59" s="6">
        <f t="shared" ref="L59:L79" si="77">SUM(VLOOKUP($D59,$D$2:$CR$22,MATCH(K59,$D$1:$CR$1,0),FALSE))</f>
        <v>4</v>
      </c>
      <c r="M59" s="64" t="s">
        <v>53</v>
      </c>
      <c r="N59" s="6">
        <f t="shared" ref="N59:N79" si="78">SUM(VLOOKUP($D59,$D$2:$CR$22,MATCH(M59,$D$1:$CR$1,0),FALSE))</f>
        <v>20</v>
      </c>
      <c r="O59" s="64" t="s">
        <v>69</v>
      </c>
      <c r="P59" s="6">
        <f t="shared" ref="P59:P79" si="79">SUM(VLOOKUP($D59,$D$2:$CR$22,MATCH(O59,$D$1:$CR$1,0),FALSE))</f>
        <v>14</v>
      </c>
      <c r="Q59" s="64" t="s">
        <v>40</v>
      </c>
      <c r="R59" s="6">
        <f t="shared" ref="R59:R79" si="80">SUM(VLOOKUP($D59,$D$2:$CR$22,MATCH(Q59,$D$1:$CR$1,0),FALSE))</f>
        <v>-13</v>
      </c>
      <c r="S59" s="36"/>
      <c r="T59" s="136">
        <f t="shared" ref="T59:T79" si="81">SUM(F59,H59,J59,L59,N59,P59,R59,S59)</f>
        <v>62</v>
      </c>
      <c r="U59" s="156">
        <f>T59</f>
        <v>62</v>
      </c>
      <c r="V59" s="136">
        <f>SUM(F59,H59,J59,L59,N59,P59,R59)/6</f>
        <v>10.333333333333334</v>
      </c>
      <c r="W59" s="156">
        <f>SUM(U59/1)</f>
        <v>62</v>
      </c>
      <c r="X59" s="6">
        <f>SUM(F59,H59,J59,L59,N59,R59)/5</f>
        <v>9.6</v>
      </c>
      <c r="Y59" s="156">
        <f>MAX(F59,H59,J59,L59,N59,P59,R59)</f>
        <v>33</v>
      </c>
      <c r="Z59" s="6">
        <f>MIN(F59,H59,J59,L59,N59,P59,R59)</f>
        <v>-13</v>
      </c>
      <c r="AA59" s="84" t="str">
        <f>$A$2</f>
        <v>Mercedes</v>
      </c>
      <c r="AB59" s="136">
        <f>COUNTIF($E$59:$P$79,AA59)</f>
        <v>0</v>
      </c>
      <c r="AC59" s="84" t="str">
        <f>$B$2</f>
        <v>Hamilton</v>
      </c>
      <c r="AD59" s="163">
        <f>COUNTIF($E59:$P79,AC59)</f>
        <v>0</v>
      </c>
      <c r="AE59" s="82">
        <f>COUNTIF($Q59:$R79,AC59)</f>
        <v>0</v>
      </c>
      <c r="AG59" s="133" t="str">
        <f>$D$2</f>
        <v>Australia</v>
      </c>
      <c r="AH59" s="63" t="s">
        <v>53</v>
      </c>
      <c r="AI59" s="6">
        <f t="shared" ref="AI59:AI79" si="82">SUM(VLOOKUP($AG59,$D$2:$CR$22,MATCH(AH59,$D$1:$CR$1,0),FALSE))</f>
        <v>20</v>
      </c>
      <c r="AJ59" s="64" t="s">
        <v>50</v>
      </c>
      <c r="AK59" s="6">
        <f t="shared" ref="AK59:AK79" si="83">SUM(VLOOKUP($AG59,$D$2:$CR$22,MATCH(AJ59,$D$1:$CR$1,0),FALSE))</f>
        <v>-14</v>
      </c>
      <c r="AL59" s="64" t="s">
        <v>52</v>
      </c>
      <c r="AM59" s="6">
        <f t="shared" ref="AM59:AM79" si="84">SUM(VLOOKUP($AG59,$D$2:$CR$22,MATCH(AL59,$D$1:$CR$1,0),FALSE))</f>
        <v>12</v>
      </c>
      <c r="AN59" s="64" t="s">
        <v>51</v>
      </c>
      <c r="AO59" s="6">
        <f t="shared" ref="AO59:AO79" si="85">SUM(VLOOKUP($AG59,$D$2:$CR$22,MATCH(AN59,$D$1:$CR$1,0),FALSE))</f>
        <v>27</v>
      </c>
      <c r="AP59" s="64" t="s">
        <v>40</v>
      </c>
      <c r="AQ59" s="6">
        <f t="shared" ref="AQ59:AQ79" si="86">SUM(VLOOKUP($AG59,$D$2:$CR$22,MATCH(AP59,$D$1:$CR$1,0),FALSE))</f>
        <v>-13</v>
      </c>
      <c r="AR59" s="64" t="s">
        <v>69</v>
      </c>
      <c r="AS59" s="6">
        <f t="shared" ref="AS59:AS79" si="87">SUM(VLOOKUP($AG59,$D$2:$CR$22,MATCH(AR59,$D$1:$CR$1,0),FALSE))</f>
        <v>14</v>
      </c>
      <c r="AT59" s="64" t="s">
        <v>40</v>
      </c>
      <c r="AU59" s="6">
        <f t="shared" ref="AU59:AU79" si="88">SUM(VLOOKUP($AG59,$D$2:$CR$22,MATCH(AT59,$D$1:$CR$1,0),FALSE))</f>
        <v>-13</v>
      </c>
      <c r="AV59" s="36"/>
      <c r="AW59" s="136">
        <f t="shared" ref="AW59:AW79" si="89">SUM(AI59,AK59,AM59,AO59,AQ59,AS59,AU59,AV59)</f>
        <v>33</v>
      </c>
      <c r="AX59" s="156">
        <f>AW59</f>
        <v>33</v>
      </c>
      <c r="AY59" s="136">
        <f>SUM(AI59,AK59,AM59,AO59,AQ59,AS59,AU59)/6</f>
        <v>5.5</v>
      </c>
      <c r="AZ59" s="156">
        <f>SUM(AX59/1)</f>
        <v>33</v>
      </c>
      <c r="BA59" s="6">
        <f>SUM(AI59,AK59,AM59,AO59,AQ59,AU59)/5</f>
        <v>3.8</v>
      </c>
      <c r="BB59" s="156">
        <f>MAX(AI59,AK59,AM59,AO59,AQ59,AS59,AU59)</f>
        <v>27</v>
      </c>
      <c r="BC59" s="6">
        <f>MIN(AI59,AK59,AM59,AO59,AQ59,AS59,AU59)</f>
        <v>-14</v>
      </c>
      <c r="BD59" s="84" t="str">
        <f>$A$2</f>
        <v>Mercedes</v>
      </c>
      <c r="BE59" s="136">
        <f>COUNTIF($AH$59:$AS$79,BD59)</f>
        <v>0</v>
      </c>
      <c r="BF59" s="84" t="str">
        <f>$B$2</f>
        <v>Hamilton</v>
      </c>
      <c r="BG59" s="163">
        <f>COUNTIF($AH59:$AS79,BF59)</f>
        <v>0</v>
      </c>
      <c r="BH59" s="82">
        <f>COUNTIF($AT59:$AU79,BF59)</f>
        <v>0</v>
      </c>
      <c r="BJ59" s="133" t="str">
        <f>$D$2</f>
        <v>Australia</v>
      </c>
      <c r="BK59" s="63" t="s">
        <v>115</v>
      </c>
      <c r="BL59" s="6">
        <f t="shared" ref="BL59:BL79" si="90">SUM(VLOOKUP($BJ59,$D$2:$CR$22,MATCH(BK59,$D$1:$CR$1,0),FALSE))</f>
        <v>0</v>
      </c>
      <c r="BM59" s="63" t="s">
        <v>115</v>
      </c>
      <c r="BN59" s="6">
        <f t="shared" ref="BN59:BN79" si="91">SUM(VLOOKUP($BJ59,$D$2:$CR$22,MATCH(BM59,$D$1:$CR$1,0),FALSE))</f>
        <v>0</v>
      </c>
      <c r="BO59" s="63" t="s">
        <v>115</v>
      </c>
      <c r="BP59" s="6">
        <f t="shared" ref="BP59:BP79" si="92">SUM(VLOOKUP($BJ59,$D$2:$CR$22,MATCH(BO59,$D$1:$CR$1,0),FALSE))</f>
        <v>0</v>
      </c>
      <c r="BQ59" s="63" t="s">
        <v>115</v>
      </c>
      <c r="BR59" s="6">
        <f t="shared" ref="BR59:BR79" si="93">SUM(VLOOKUP($BJ59,$D$2:$CR$22,MATCH(BQ59,$D$1:$CR$1,0),FALSE))</f>
        <v>0</v>
      </c>
      <c r="BS59" s="63" t="s">
        <v>115</v>
      </c>
      <c r="BT59" s="6">
        <f t="shared" ref="BT59:BT79" si="94">SUM(VLOOKUP($BJ59,$D$2:$CR$22,MATCH(BS59,$D$1:$CR$1,0),FALSE))</f>
        <v>0</v>
      </c>
      <c r="BU59" s="63" t="s">
        <v>115</v>
      </c>
      <c r="BV59" s="6">
        <f t="shared" ref="BV59:BV79" si="95">SUM(VLOOKUP($BJ59,$D$2:$CR$22,MATCH(BU59,$D$1:$CR$1,0),FALSE))</f>
        <v>0</v>
      </c>
      <c r="BW59" s="63" t="s">
        <v>115</v>
      </c>
      <c r="BX59" s="6">
        <f t="shared" ref="BX59:BX79" si="96">SUM(VLOOKUP($BJ59,$D$2:$CR$22,MATCH(BW59,$D$1:$CR$1,0),FALSE))</f>
        <v>0</v>
      </c>
      <c r="BY59" s="36"/>
      <c r="BZ59" s="136">
        <f t="shared" ref="BZ59:BZ79" si="97">SUM(BL59,BN59,BP59,BR59,BT59,BV59,BX59,BY59)</f>
        <v>0</v>
      </c>
      <c r="CA59" s="156">
        <f>BZ59</f>
        <v>0</v>
      </c>
      <c r="CB59" s="136">
        <f>SUM(BL59,BN59,BP59,BR59,BT59,BV59,BX59)/6</f>
        <v>0</v>
      </c>
      <c r="CC59" s="156">
        <f>SUM(CA59/1)</f>
        <v>0</v>
      </c>
      <c r="CD59" s="6">
        <f>SUM(BL59,BN59,BP59,BR59,BT59,BX59)/5</f>
        <v>0</v>
      </c>
      <c r="CE59" s="156">
        <f>MAX(BL59,BN59,BP59,BR59,BT59,BV59,BX59)</f>
        <v>0</v>
      </c>
      <c r="CF59" s="6">
        <f>MIN(BL59,BN59,BP59,BR59,BT59,BV59,BX59)</f>
        <v>0</v>
      </c>
      <c r="CG59" s="84" t="str">
        <f>$A$2</f>
        <v>Mercedes</v>
      </c>
      <c r="CH59" s="136">
        <f>COUNTIF($BK$59:$BV$79,CG59)</f>
        <v>0</v>
      </c>
      <c r="CI59" s="84" t="str">
        <f>$B$2</f>
        <v>Hamilton</v>
      </c>
      <c r="CJ59" s="163">
        <f>COUNTIF($BK59:$BV79,CI59)</f>
        <v>9</v>
      </c>
      <c r="CK59" s="82">
        <f>COUNTIF($BW59:$BX79,CI59)</f>
        <v>0</v>
      </c>
    </row>
    <row r="60" spans="4:89" ht="16.149999999999999" thickBot="1" x14ac:dyDescent="0.55000000000000004">
      <c r="D60" s="134" t="str">
        <f>$D$3</f>
        <v>Bahrain</v>
      </c>
      <c r="E60" s="8" t="s">
        <v>39</v>
      </c>
      <c r="F60" s="7">
        <f t="shared" si="74"/>
        <v>19</v>
      </c>
      <c r="G60" s="2" t="s">
        <v>38</v>
      </c>
      <c r="H60" s="7">
        <f t="shared" si="75"/>
        <v>29</v>
      </c>
      <c r="I60" s="2" t="s">
        <v>54</v>
      </c>
      <c r="J60" s="7">
        <f t="shared" si="76"/>
        <v>33</v>
      </c>
      <c r="K60" s="2" t="s">
        <v>45</v>
      </c>
      <c r="L60" s="7">
        <f t="shared" si="77"/>
        <v>22</v>
      </c>
      <c r="M60" s="2" t="s">
        <v>53</v>
      </c>
      <c r="N60" s="7">
        <f t="shared" si="78"/>
        <v>35</v>
      </c>
      <c r="O60" s="2" t="s">
        <v>69</v>
      </c>
      <c r="P60" s="7">
        <f t="shared" si="79"/>
        <v>26</v>
      </c>
      <c r="Q60" s="2" t="s">
        <v>39</v>
      </c>
      <c r="R60" s="7">
        <f t="shared" si="80"/>
        <v>19</v>
      </c>
      <c r="S60" s="1"/>
      <c r="T60" s="4">
        <f t="shared" si="81"/>
        <v>183</v>
      </c>
      <c r="U60" s="1">
        <f t="shared" ref="U60:U79" si="98">SUM(U59,T60)</f>
        <v>245</v>
      </c>
      <c r="V60" s="4">
        <f t="shared" ref="V60:V79" si="99">SUM(F60,H60,J60,L60,N60,P60,R60)/6</f>
        <v>30.5</v>
      </c>
      <c r="W60" s="1">
        <f>SUM(U60/2)</f>
        <v>122.5</v>
      </c>
      <c r="X60" s="7">
        <f t="shared" ref="X60:X79" si="100">SUM(F60,H60,J60,L60,N60,R60)/5</f>
        <v>31.4</v>
      </c>
      <c r="Y60" s="1">
        <f t="shared" ref="Y60:Y79" si="101">MAX(F60,H60,J60,L60,N60,P60,R60)</f>
        <v>35</v>
      </c>
      <c r="Z60" s="7">
        <f t="shared" ref="Z60:Z79" si="102">MIN(F60,H60,J60,L60,N60,P60,R60)</f>
        <v>19</v>
      </c>
      <c r="AA60" s="69"/>
      <c r="AB60" s="5"/>
      <c r="AC60" s="98" t="str">
        <f>$B$3</f>
        <v>Bottas</v>
      </c>
      <c r="AD60" s="164">
        <f>COUNTIF($E59:$P79,AC60)</f>
        <v>20</v>
      </c>
      <c r="AE60" s="69">
        <f>COUNTIF($Q59:$R79,AC60)</f>
        <v>0</v>
      </c>
      <c r="AG60" s="134" t="str">
        <f>$D$3</f>
        <v>Bahrain</v>
      </c>
      <c r="AH60" s="8" t="s">
        <v>53</v>
      </c>
      <c r="AI60" s="7">
        <f t="shared" si="82"/>
        <v>35</v>
      </c>
      <c r="AJ60" s="2" t="s">
        <v>43</v>
      </c>
      <c r="AK60" s="7">
        <f t="shared" si="83"/>
        <v>4</v>
      </c>
      <c r="AL60" s="2" t="s">
        <v>52</v>
      </c>
      <c r="AM60" s="7">
        <f t="shared" si="84"/>
        <v>17</v>
      </c>
      <c r="AN60" s="2" t="s">
        <v>51</v>
      </c>
      <c r="AO60" s="7">
        <f t="shared" si="85"/>
        <v>17</v>
      </c>
      <c r="AP60" s="2" t="s">
        <v>40</v>
      </c>
      <c r="AQ60" s="7">
        <f t="shared" si="86"/>
        <v>-5</v>
      </c>
      <c r="AR60" s="2" t="s">
        <v>69</v>
      </c>
      <c r="AS60" s="7">
        <f t="shared" si="87"/>
        <v>26</v>
      </c>
      <c r="AT60" s="2" t="s">
        <v>40</v>
      </c>
      <c r="AU60" s="7">
        <f t="shared" si="88"/>
        <v>-5</v>
      </c>
      <c r="AV60" s="1"/>
      <c r="AW60" s="4">
        <f t="shared" si="89"/>
        <v>89</v>
      </c>
      <c r="AX60" s="1">
        <f t="shared" ref="AX60:AX79" si="103">SUM(AX59,AW60)</f>
        <v>122</v>
      </c>
      <c r="AY60" s="4">
        <f t="shared" ref="AY60:AY79" si="104">SUM(AI60,AK60,AM60,AO60,AQ60,AS60,AU60)/6</f>
        <v>14.833333333333334</v>
      </c>
      <c r="AZ60" s="1">
        <f>SUM(AX60/2)</f>
        <v>61</v>
      </c>
      <c r="BA60" s="7">
        <f t="shared" ref="BA60:BA79" si="105">SUM(AI60,AK60,AM60,AO60,AQ60,AU60)/5</f>
        <v>12.6</v>
      </c>
      <c r="BB60" s="1">
        <f t="shared" ref="BB60:BB79" si="106">MAX(AI60,AK60,AM60,AO60,AQ60,AS60,AU60)</f>
        <v>35</v>
      </c>
      <c r="BC60" s="7">
        <f t="shared" ref="BC60:BC79" si="107">MIN(AI60,AK60,AM60,AO60,AQ60,AS60,AU60)</f>
        <v>-5</v>
      </c>
      <c r="BD60" s="69"/>
      <c r="BE60" s="5"/>
      <c r="BF60" s="98" t="str">
        <f>$B$3</f>
        <v>Bottas</v>
      </c>
      <c r="BG60" s="164">
        <f>COUNTIF($AH59:$AS79,BF60)</f>
        <v>7</v>
      </c>
      <c r="BH60" s="69">
        <f>COUNTIF($AT59:$AU79,BF60)</f>
        <v>0</v>
      </c>
      <c r="BJ60" s="134" t="str">
        <f>$D$3</f>
        <v>Bahrain</v>
      </c>
      <c r="BK60" s="8" t="s">
        <v>115</v>
      </c>
      <c r="BL60" s="7">
        <f t="shared" si="90"/>
        <v>0</v>
      </c>
      <c r="BM60" s="8" t="s">
        <v>115</v>
      </c>
      <c r="BN60" s="7">
        <f t="shared" si="91"/>
        <v>0</v>
      </c>
      <c r="BO60" s="8" t="s">
        <v>115</v>
      </c>
      <c r="BP60" s="7">
        <f t="shared" si="92"/>
        <v>0</v>
      </c>
      <c r="BQ60" s="8" t="s">
        <v>115</v>
      </c>
      <c r="BR60" s="7">
        <f t="shared" si="93"/>
        <v>0</v>
      </c>
      <c r="BS60" s="8" t="s">
        <v>115</v>
      </c>
      <c r="BT60" s="7">
        <f t="shared" si="94"/>
        <v>0</v>
      </c>
      <c r="BU60" s="8" t="s">
        <v>115</v>
      </c>
      <c r="BV60" s="7">
        <f t="shared" si="95"/>
        <v>0</v>
      </c>
      <c r="BW60" s="8" t="s">
        <v>115</v>
      </c>
      <c r="BX60" s="7">
        <f t="shared" si="96"/>
        <v>0</v>
      </c>
      <c r="BY60" s="1"/>
      <c r="BZ60" s="4">
        <f t="shared" si="97"/>
        <v>0</v>
      </c>
      <c r="CA60" s="1">
        <f t="shared" ref="CA60:CA79" si="108">SUM(CA59,BZ60)</f>
        <v>0</v>
      </c>
      <c r="CB60" s="4">
        <f t="shared" ref="CB60:CB79" si="109">SUM(BL60,BN60,BP60,BR60,BT60,BV60,BX60)/6</f>
        <v>0</v>
      </c>
      <c r="CC60" s="1">
        <f>SUM(CA60/2)</f>
        <v>0</v>
      </c>
      <c r="CD60" s="7">
        <f t="shared" ref="CD60:CD79" si="110">SUM(BL60,BN60,BP60,BR60,BT60,BX60)/5</f>
        <v>0</v>
      </c>
      <c r="CE60" s="1">
        <f t="shared" ref="CE60:CE79" si="111">MAX(BL60,BN60,BP60,BR60,BT60,BV60,BX60)</f>
        <v>0</v>
      </c>
      <c r="CF60" s="7">
        <f t="shared" ref="CF60:CF79" si="112">MIN(BL60,BN60,BP60,BR60,BT60,BV60,BX60)</f>
        <v>0</v>
      </c>
      <c r="CG60" s="69"/>
      <c r="CH60" s="5"/>
      <c r="CI60" s="98" t="str">
        <f>$B$3</f>
        <v>Bottas</v>
      </c>
      <c r="CJ60" s="164">
        <f>COUNTIF($BK59:$BV79,CI60)</f>
        <v>0</v>
      </c>
      <c r="CK60" s="69">
        <f>COUNTIF($BW59:$BX79,CI60)</f>
        <v>0</v>
      </c>
    </row>
    <row r="61" spans="4:89" ht="15.75" x14ac:dyDescent="0.5">
      <c r="D61" s="134" t="str">
        <f>$D$4</f>
        <v>China</v>
      </c>
      <c r="E61" s="8" t="s">
        <v>39</v>
      </c>
      <c r="F61" s="7">
        <f t="shared" si="74"/>
        <v>18</v>
      </c>
      <c r="G61" s="2" t="s">
        <v>38</v>
      </c>
      <c r="H61" s="7">
        <f t="shared" si="75"/>
        <v>29</v>
      </c>
      <c r="I61" s="2" t="s">
        <v>54</v>
      </c>
      <c r="J61" s="7">
        <f t="shared" si="76"/>
        <v>32</v>
      </c>
      <c r="K61" s="2" t="s">
        <v>45</v>
      </c>
      <c r="L61" s="7">
        <f t="shared" si="77"/>
        <v>0</v>
      </c>
      <c r="M61" s="2" t="s">
        <v>53</v>
      </c>
      <c r="N61" s="7">
        <f t="shared" si="78"/>
        <v>19</v>
      </c>
      <c r="O61" s="2" t="s">
        <v>69</v>
      </c>
      <c r="P61" s="7">
        <f t="shared" si="79"/>
        <v>22</v>
      </c>
      <c r="Q61" s="2" t="s">
        <v>39</v>
      </c>
      <c r="R61" s="7">
        <f t="shared" si="80"/>
        <v>18</v>
      </c>
      <c r="S61" s="1"/>
      <c r="T61" s="4">
        <f t="shared" si="81"/>
        <v>138</v>
      </c>
      <c r="U61" s="1">
        <f t="shared" si="98"/>
        <v>383</v>
      </c>
      <c r="V61" s="4">
        <f t="shared" si="99"/>
        <v>23</v>
      </c>
      <c r="W61" s="1">
        <f>SUM(U61/3)</f>
        <v>127.66666666666667</v>
      </c>
      <c r="X61" s="7">
        <f t="shared" si="100"/>
        <v>23.2</v>
      </c>
      <c r="Y61" s="1">
        <f t="shared" si="101"/>
        <v>32</v>
      </c>
      <c r="Z61" s="7">
        <f t="shared" si="102"/>
        <v>0</v>
      </c>
      <c r="AA61" s="85" t="str">
        <f>$A$4</f>
        <v>Ferrari</v>
      </c>
      <c r="AB61" s="136">
        <f>COUNTIF($E$59:$P$79,AA61)</f>
        <v>0</v>
      </c>
      <c r="AC61" s="85" t="str">
        <f>$B$4</f>
        <v>Vettel</v>
      </c>
      <c r="AD61" s="163">
        <f>COUNTIF($E59:$P79,AC61)</f>
        <v>15</v>
      </c>
      <c r="AE61" s="6">
        <f>COUNTIF($Q59:$R79,AC61)</f>
        <v>0</v>
      </c>
      <c r="AG61" s="134" t="str">
        <f>$D$4</f>
        <v>China</v>
      </c>
      <c r="AH61" s="8" t="s">
        <v>53</v>
      </c>
      <c r="AI61" s="7">
        <f t="shared" si="82"/>
        <v>19</v>
      </c>
      <c r="AJ61" s="2" t="s">
        <v>43</v>
      </c>
      <c r="AK61" s="7">
        <f t="shared" si="83"/>
        <v>0</v>
      </c>
      <c r="AL61" s="2" t="s">
        <v>39</v>
      </c>
      <c r="AM61" s="7">
        <f t="shared" si="84"/>
        <v>18</v>
      </c>
      <c r="AN61" s="2" t="s">
        <v>56</v>
      </c>
      <c r="AO61" s="7">
        <f t="shared" si="85"/>
        <v>9</v>
      </c>
      <c r="AP61" s="2" t="s">
        <v>54</v>
      </c>
      <c r="AQ61" s="7">
        <f t="shared" si="86"/>
        <v>32</v>
      </c>
      <c r="AR61" s="2" t="s">
        <v>46</v>
      </c>
      <c r="AS61" s="7">
        <f t="shared" si="87"/>
        <v>61</v>
      </c>
      <c r="AT61" s="2" t="s">
        <v>43</v>
      </c>
      <c r="AU61" s="7">
        <f t="shared" si="88"/>
        <v>0</v>
      </c>
      <c r="AV61" s="1">
        <v>-30</v>
      </c>
      <c r="AW61" s="4">
        <f t="shared" si="89"/>
        <v>109</v>
      </c>
      <c r="AX61" s="1">
        <f t="shared" si="103"/>
        <v>231</v>
      </c>
      <c r="AY61" s="4">
        <f t="shared" si="104"/>
        <v>23.166666666666668</v>
      </c>
      <c r="AZ61" s="1">
        <f>SUM(AX61/3)</f>
        <v>77</v>
      </c>
      <c r="BA61" s="7">
        <f t="shared" si="105"/>
        <v>15.6</v>
      </c>
      <c r="BB61" s="1">
        <f t="shared" si="106"/>
        <v>61</v>
      </c>
      <c r="BC61" s="7">
        <f t="shared" si="107"/>
        <v>0</v>
      </c>
      <c r="BD61" s="85" t="str">
        <f>$A$4</f>
        <v>Ferrari</v>
      </c>
      <c r="BE61" s="136">
        <f>COUNTIF($AH$59:$AS$79,BD61)</f>
        <v>19</v>
      </c>
      <c r="BF61" s="85" t="str">
        <f>$B$4</f>
        <v>Vettel</v>
      </c>
      <c r="BG61" s="163">
        <f>COUNTIF($AH59:$AS79,BF61)</f>
        <v>2</v>
      </c>
      <c r="BH61" s="6">
        <f>COUNTIF($AT59:$AU79,BF61)</f>
        <v>0</v>
      </c>
      <c r="BJ61" s="134" t="str">
        <f>$D$4</f>
        <v>China</v>
      </c>
      <c r="BK61" s="8" t="s">
        <v>115</v>
      </c>
      <c r="BL61" s="7">
        <f t="shared" si="90"/>
        <v>0</v>
      </c>
      <c r="BM61" s="8" t="s">
        <v>115</v>
      </c>
      <c r="BN61" s="7">
        <f t="shared" si="91"/>
        <v>0</v>
      </c>
      <c r="BO61" s="8" t="s">
        <v>115</v>
      </c>
      <c r="BP61" s="7">
        <f t="shared" si="92"/>
        <v>0</v>
      </c>
      <c r="BQ61" s="8" t="s">
        <v>115</v>
      </c>
      <c r="BR61" s="7">
        <f t="shared" si="93"/>
        <v>0</v>
      </c>
      <c r="BS61" s="8" t="s">
        <v>115</v>
      </c>
      <c r="BT61" s="7">
        <f t="shared" si="94"/>
        <v>0</v>
      </c>
      <c r="BU61" s="8" t="s">
        <v>115</v>
      </c>
      <c r="BV61" s="7">
        <f t="shared" si="95"/>
        <v>0</v>
      </c>
      <c r="BW61" s="8" t="s">
        <v>115</v>
      </c>
      <c r="BX61" s="7">
        <f t="shared" si="96"/>
        <v>0</v>
      </c>
      <c r="BY61" s="1"/>
      <c r="BZ61" s="4">
        <f t="shared" si="97"/>
        <v>0</v>
      </c>
      <c r="CA61" s="1">
        <f t="shared" si="108"/>
        <v>0</v>
      </c>
      <c r="CB61" s="4">
        <f t="shared" si="109"/>
        <v>0</v>
      </c>
      <c r="CC61" s="1">
        <f>SUM(CA61/3)</f>
        <v>0</v>
      </c>
      <c r="CD61" s="7">
        <f t="shared" si="110"/>
        <v>0</v>
      </c>
      <c r="CE61" s="1">
        <f t="shared" si="111"/>
        <v>0</v>
      </c>
      <c r="CF61" s="7">
        <f t="shared" si="112"/>
        <v>0</v>
      </c>
      <c r="CG61" s="85" t="str">
        <f>$A$4</f>
        <v>Ferrari</v>
      </c>
      <c r="CH61" s="136">
        <f>COUNTIF($BK$59:$BV$79,CG61)</f>
        <v>0</v>
      </c>
      <c r="CI61" s="85" t="str">
        <f>$B$4</f>
        <v>Vettel</v>
      </c>
      <c r="CJ61" s="163">
        <f>COUNTIF($BK59:$BV79,CI61)</f>
        <v>0</v>
      </c>
      <c r="CK61" s="6">
        <f>COUNTIF($BW59:$BX79,CI61)</f>
        <v>0</v>
      </c>
    </row>
    <row r="62" spans="4:89" ht="16.149999999999999" thickBot="1" x14ac:dyDescent="0.55000000000000004">
      <c r="D62" s="83" t="str">
        <f>$D$5</f>
        <v>Azerbaijan</v>
      </c>
      <c r="E62" s="8" t="s">
        <v>39</v>
      </c>
      <c r="F62" s="7">
        <f t="shared" si="74"/>
        <v>10</v>
      </c>
      <c r="G62" s="2" t="s">
        <v>38</v>
      </c>
      <c r="H62" s="7">
        <f t="shared" si="75"/>
        <v>28</v>
      </c>
      <c r="I62" s="2" t="s">
        <v>54</v>
      </c>
      <c r="J62" s="7">
        <f t="shared" si="76"/>
        <v>44</v>
      </c>
      <c r="K62" s="2" t="s">
        <v>45</v>
      </c>
      <c r="L62" s="7">
        <f t="shared" si="77"/>
        <v>12</v>
      </c>
      <c r="M62" s="2" t="s">
        <v>53</v>
      </c>
      <c r="N62" s="7">
        <f t="shared" si="78"/>
        <v>27</v>
      </c>
      <c r="O62" s="2" t="s">
        <v>69</v>
      </c>
      <c r="P62" s="7">
        <f t="shared" si="79"/>
        <v>29</v>
      </c>
      <c r="Q62" s="2" t="s">
        <v>39</v>
      </c>
      <c r="R62" s="7">
        <f t="shared" si="80"/>
        <v>10</v>
      </c>
      <c r="S62" s="1"/>
      <c r="T62" s="4">
        <f t="shared" si="81"/>
        <v>160</v>
      </c>
      <c r="U62" s="1">
        <f t="shared" si="98"/>
        <v>543</v>
      </c>
      <c r="V62" s="4">
        <f t="shared" si="99"/>
        <v>26.666666666666668</v>
      </c>
      <c r="W62" s="1">
        <f>SUM(U62/4)</f>
        <v>135.75</v>
      </c>
      <c r="X62" s="7">
        <f t="shared" si="100"/>
        <v>26.2</v>
      </c>
      <c r="Y62" s="1">
        <f t="shared" si="101"/>
        <v>44</v>
      </c>
      <c r="Z62" s="7">
        <f t="shared" si="102"/>
        <v>10</v>
      </c>
      <c r="AA62" s="69"/>
      <c r="AB62" s="5"/>
      <c r="AC62" s="99" t="str">
        <f>$B$5</f>
        <v>Leclerc</v>
      </c>
      <c r="AD62" s="164">
        <f>COUNTIF($E59:$P79,AC62)</f>
        <v>6</v>
      </c>
      <c r="AE62" s="140">
        <f>COUNTIF($Q59:$R79,AC62)</f>
        <v>0</v>
      </c>
      <c r="AG62" s="83" t="str">
        <f>$D$5</f>
        <v>Azerbaijan</v>
      </c>
      <c r="AH62" s="8" t="s">
        <v>53</v>
      </c>
      <c r="AI62" s="7">
        <f t="shared" si="82"/>
        <v>27</v>
      </c>
      <c r="AJ62" s="2" t="s">
        <v>43</v>
      </c>
      <c r="AK62" s="7">
        <f t="shared" si="83"/>
        <v>7</v>
      </c>
      <c r="AL62" s="2" t="s">
        <v>39</v>
      </c>
      <c r="AM62" s="7">
        <f t="shared" si="84"/>
        <v>10</v>
      </c>
      <c r="AN62" s="2" t="s">
        <v>56</v>
      </c>
      <c r="AO62" s="7">
        <f t="shared" si="85"/>
        <v>9</v>
      </c>
      <c r="AP62" s="2" t="s">
        <v>54</v>
      </c>
      <c r="AQ62" s="7">
        <f t="shared" si="86"/>
        <v>44</v>
      </c>
      <c r="AR62" s="2" t="s">
        <v>46</v>
      </c>
      <c r="AS62" s="7">
        <f t="shared" si="87"/>
        <v>49</v>
      </c>
      <c r="AT62" s="2" t="s">
        <v>43</v>
      </c>
      <c r="AU62" s="7">
        <f t="shared" si="88"/>
        <v>7</v>
      </c>
      <c r="AV62" s="1"/>
      <c r="AW62" s="4">
        <f t="shared" si="89"/>
        <v>153</v>
      </c>
      <c r="AX62" s="1">
        <f t="shared" si="103"/>
        <v>384</v>
      </c>
      <c r="AY62" s="4">
        <f t="shared" si="104"/>
        <v>25.5</v>
      </c>
      <c r="AZ62" s="1">
        <f>SUM(AX62/4)</f>
        <v>96</v>
      </c>
      <c r="BA62" s="7">
        <f t="shared" si="105"/>
        <v>20.8</v>
      </c>
      <c r="BB62" s="1">
        <f t="shared" si="106"/>
        <v>49</v>
      </c>
      <c r="BC62" s="7">
        <f t="shared" si="107"/>
        <v>7</v>
      </c>
      <c r="BD62" s="69"/>
      <c r="BE62" s="5"/>
      <c r="BF62" s="99" t="str">
        <f>$B$5</f>
        <v>Leclerc</v>
      </c>
      <c r="BG62" s="164">
        <f>COUNTIF($AH59:$AS79,BF62)</f>
        <v>21</v>
      </c>
      <c r="BH62" s="140">
        <f>COUNTIF($AT59:$AU79,BF62)</f>
        <v>0</v>
      </c>
      <c r="BJ62" s="83" t="str">
        <f>$D$5</f>
        <v>Azerbaijan</v>
      </c>
      <c r="BK62" s="8" t="s">
        <v>115</v>
      </c>
      <c r="BL62" s="7">
        <f t="shared" si="90"/>
        <v>0</v>
      </c>
      <c r="BM62" s="8" t="s">
        <v>115</v>
      </c>
      <c r="BN62" s="7">
        <f t="shared" si="91"/>
        <v>0</v>
      </c>
      <c r="BO62" s="8" t="s">
        <v>115</v>
      </c>
      <c r="BP62" s="7">
        <f t="shared" si="92"/>
        <v>0</v>
      </c>
      <c r="BQ62" s="8" t="s">
        <v>115</v>
      </c>
      <c r="BR62" s="7">
        <f t="shared" si="93"/>
        <v>0</v>
      </c>
      <c r="BS62" s="8" t="s">
        <v>115</v>
      </c>
      <c r="BT62" s="7">
        <f t="shared" si="94"/>
        <v>0</v>
      </c>
      <c r="BU62" s="8" t="s">
        <v>115</v>
      </c>
      <c r="BV62" s="7">
        <f t="shared" si="95"/>
        <v>0</v>
      </c>
      <c r="BW62" s="8" t="s">
        <v>115</v>
      </c>
      <c r="BX62" s="7">
        <f t="shared" si="96"/>
        <v>0</v>
      </c>
      <c r="BY62" s="1"/>
      <c r="BZ62" s="4">
        <f t="shared" si="97"/>
        <v>0</v>
      </c>
      <c r="CA62" s="1">
        <f t="shared" si="108"/>
        <v>0</v>
      </c>
      <c r="CB62" s="4">
        <f t="shared" si="109"/>
        <v>0</v>
      </c>
      <c r="CC62" s="1">
        <f>SUM(CA62/4)</f>
        <v>0</v>
      </c>
      <c r="CD62" s="7">
        <f t="shared" si="110"/>
        <v>0</v>
      </c>
      <c r="CE62" s="1">
        <f t="shared" si="111"/>
        <v>0</v>
      </c>
      <c r="CF62" s="7">
        <f t="shared" si="112"/>
        <v>0</v>
      </c>
      <c r="CG62" s="69"/>
      <c r="CH62" s="5"/>
      <c r="CI62" s="99" t="str">
        <f>$B$5</f>
        <v>Leclerc</v>
      </c>
      <c r="CJ62" s="164">
        <f>COUNTIF($BK59:$BV79,CI62)</f>
        <v>0</v>
      </c>
      <c r="CK62" s="140">
        <f>COUNTIF($BW59:$BX79,CI62)</f>
        <v>0</v>
      </c>
    </row>
    <row r="63" spans="4:89" ht="15.75" x14ac:dyDescent="0.5">
      <c r="D63" s="134" t="str">
        <f>$D$6</f>
        <v>Spain</v>
      </c>
      <c r="E63" s="8" t="s">
        <v>39</v>
      </c>
      <c r="F63" s="7">
        <f t="shared" si="74"/>
        <v>8</v>
      </c>
      <c r="G63" s="2" t="s">
        <v>38</v>
      </c>
      <c r="H63" s="7">
        <f t="shared" si="75"/>
        <v>48</v>
      </c>
      <c r="I63" s="2" t="s">
        <v>54</v>
      </c>
      <c r="J63" s="7">
        <f t="shared" si="76"/>
        <v>47</v>
      </c>
      <c r="K63" s="2" t="s">
        <v>45</v>
      </c>
      <c r="L63" s="7">
        <f t="shared" si="77"/>
        <v>-11</v>
      </c>
      <c r="M63" s="2" t="s">
        <v>53</v>
      </c>
      <c r="N63" s="7">
        <f t="shared" si="78"/>
        <v>35</v>
      </c>
      <c r="O63" s="2" t="s">
        <v>69</v>
      </c>
      <c r="P63" s="7">
        <f t="shared" si="79"/>
        <v>9</v>
      </c>
      <c r="Q63" s="2" t="s">
        <v>39</v>
      </c>
      <c r="R63" s="7">
        <f t="shared" si="80"/>
        <v>8</v>
      </c>
      <c r="S63" s="1"/>
      <c r="T63" s="4">
        <f t="shared" ref="T63:T76" si="113">SUM(F63,H63,J63,L63,N63,P63,R63,S63)</f>
        <v>144</v>
      </c>
      <c r="U63" s="1">
        <f t="shared" si="98"/>
        <v>687</v>
      </c>
      <c r="V63" s="4">
        <f t="shared" ref="V63:V76" si="114">SUM(F63,H63,J63,L63,N63,P63,R63)/6</f>
        <v>24</v>
      </c>
      <c r="W63" s="1">
        <f>SUM(U63/5)</f>
        <v>137.4</v>
      </c>
      <c r="X63" s="7">
        <f t="shared" ref="X63:X76" si="115">SUM(F63,H63,J63,L63,N63,R63)/5</f>
        <v>27</v>
      </c>
      <c r="Y63" s="1">
        <f t="shared" ref="Y63:Y76" si="116">MAX(F63,H63,J63,L63,N63,P63,R63)</f>
        <v>48</v>
      </c>
      <c r="Z63" s="7">
        <f t="shared" ref="Z63:Z76" si="117">MIN(F63,H63,J63,L63,N63,P63,R63)</f>
        <v>-11</v>
      </c>
      <c r="AA63" s="157" t="str">
        <f>$A$6</f>
        <v>Red Bull</v>
      </c>
      <c r="AB63" s="136">
        <f>COUNTIF($E$59:$P$79,AA63)</f>
        <v>0</v>
      </c>
      <c r="AC63" s="157" t="str">
        <f>$B$6</f>
        <v>Verstappen</v>
      </c>
      <c r="AD63" s="163">
        <f>COUNTIF($E59:$P79,AC63)</f>
        <v>21</v>
      </c>
      <c r="AE63" s="6">
        <f>COUNTIF($Q59:$R79,AC63)</f>
        <v>0</v>
      </c>
      <c r="AG63" s="134" t="str">
        <f>$D$6</f>
        <v>Spain</v>
      </c>
      <c r="AH63" s="8" t="s">
        <v>53</v>
      </c>
      <c r="AI63" s="7">
        <f t="shared" si="82"/>
        <v>35</v>
      </c>
      <c r="AJ63" s="2" t="s">
        <v>45</v>
      </c>
      <c r="AK63" s="7">
        <f t="shared" si="83"/>
        <v>-11</v>
      </c>
      <c r="AL63" s="2" t="s">
        <v>39</v>
      </c>
      <c r="AM63" s="7">
        <f t="shared" si="84"/>
        <v>8</v>
      </c>
      <c r="AN63" s="2" t="s">
        <v>56</v>
      </c>
      <c r="AO63" s="7">
        <f t="shared" si="85"/>
        <v>11</v>
      </c>
      <c r="AP63" s="2" t="s">
        <v>54</v>
      </c>
      <c r="AQ63" s="7">
        <f t="shared" si="86"/>
        <v>47</v>
      </c>
      <c r="AR63" s="2" t="s">
        <v>46</v>
      </c>
      <c r="AS63" s="7">
        <f t="shared" si="87"/>
        <v>42</v>
      </c>
      <c r="AT63" s="2" t="s">
        <v>45</v>
      </c>
      <c r="AU63" s="7">
        <f t="shared" si="88"/>
        <v>-11</v>
      </c>
      <c r="AV63" s="1"/>
      <c r="AW63" s="4">
        <f t="shared" si="89"/>
        <v>121</v>
      </c>
      <c r="AX63" s="1">
        <f t="shared" si="103"/>
        <v>505</v>
      </c>
      <c r="AY63" s="4">
        <f t="shared" si="104"/>
        <v>20.166666666666668</v>
      </c>
      <c r="AZ63" s="1">
        <f>SUM(AX63/5)</f>
        <v>101</v>
      </c>
      <c r="BA63" s="7">
        <f t="shared" si="105"/>
        <v>15.8</v>
      </c>
      <c r="BB63" s="1">
        <f t="shared" si="106"/>
        <v>47</v>
      </c>
      <c r="BC63" s="7">
        <f t="shared" si="107"/>
        <v>-11</v>
      </c>
      <c r="BD63" s="157" t="str">
        <f>$A$6</f>
        <v>Red Bull</v>
      </c>
      <c r="BE63" s="136">
        <f>COUNTIF($AH$59:$AS$79,BD63)</f>
        <v>0</v>
      </c>
      <c r="BF63" s="157" t="str">
        <f>$B$6</f>
        <v>Verstappen</v>
      </c>
      <c r="BG63" s="163">
        <f>COUNTIF($AH59:$AS79,BF63)</f>
        <v>12</v>
      </c>
      <c r="BH63" s="6">
        <f>COUNTIF($AT59:$AU79,BF63)</f>
        <v>0</v>
      </c>
      <c r="BJ63" s="134" t="str">
        <f>$D$6</f>
        <v>Spain</v>
      </c>
      <c r="BK63" s="8" t="s">
        <v>115</v>
      </c>
      <c r="BL63" s="7">
        <f t="shared" si="90"/>
        <v>0</v>
      </c>
      <c r="BM63" s="8" t="s">
        <v>115</v>
      </c>
      <c r="BN63" s="7">
        <f t="shared" si="91"/>
        <v>0</v>
      </c>
      <c r="BO63" s="8" t="s">
        <v>115</v>
      </c>
      <c r="BP63" s="7">
        <f t="shared" si="92"/>
        <v>0</v>
      </c>
      <c r="BQ63" s="8" t="s">
        <v>115</v>
      </c>
      <c r="BR63" s="7">
        <f t="shared" si="93"/>
        <v>0</v>
      </c>
      <c r="BS63" s="8" t="s">
        <v>115</v>
      </c>
      <c r="BT63" s="7">
        <f t="shared" si="94"/>
        <v>0</v>
      </c>
      <c r="BU63" s="8" t="s">
        <v>115</v>
      </c>
      <c r="BV63" s="7">
        <f t="shared" si="95"/>
        <v>0</v>
      </c>
      <c r="BW63" s="8" t="s">
        <v>115</v>
      </c>
      <c r="BX63" s="7">
        <f t="shared" si="96"/>
        <v>0</v>
      </c>
      <c r="BY63" s="1"/>
      <c r="BZ63" s="4">
        <f t="shared" si="97"/>
        <v>0</v>
      </c>
      <c r="CA63" s="1">
        <f t="shared" si="108"/>
        <v>0</v>
      </c>
      <c r="CB63" s="4">
        <f t="shared" si="109"/>
        <v>0</v>
      </c>
      <c r="CC63" s="1">
        <f>SUM(CA63/5)</f>
        <v>0</v>
      </c>
      <c r="CD63" s="7">
        <f t="shared" si="110"/>
        <v>0</v>
      </c>
      <c r="CE63" s="1">
        <f t="shared" si="111"/>
        <v>0</v>
      </c>
      <c r="CF63" s="7">
        <f t="shared" si="112"/>
        <v>0</v>
      </c>
      <c r="CG63" s="157" t="str">
        <f>$A$6</f>
        <v>Red Bull</v>
      </c>
      <c r="CH63" s="136">
        <f>COUNTIF($BK$59:$BV$79,CG63)</f>
        <v>0</v>
      </c>
      <c r="CI63" s="157" t="str">
        <f>$B$6</f>
        <v>Verstappen</v>
      </c>
      <c r="CJ63" s="163">
        <f>COUNTIF($BK59:$BV79,CI63)</f>
        <v>9</v>
      </c>
      <c r="CK63" s="6">
        <f>COUNTIF($BW59:$BX79,CI63)</f>
        <v>0</v>
      </c>
    </row>
    <row r="64" spans="4:89" ht="16.149999999999999" thickBot="1" x14ac:dyDescent="0.55000000000000004">
      <c r="D64" s="134" t="str">
        <f>$D$7</f>
        <v>Monaco</v>
      </c>
      <c r="E64" s="8" t="s">
        <v>39</v>
      </c>
      <c r="F64" s="7">
        <f t="shared" si="74"/>
        <v>5</v>
      </c>
      <c r="G64" s="2" t="s">
        <v>38</v>
      </c>
      <c r="H64" s="7">
        <f t="shared" si="75"/>
        <v>27</v>
      </c>
      <c r="I64" s="2" t="s">
        <v>54</v>
      </c>
      <c r="J64" s="7">
        <f t="shared" si="76"/>
        <v>26</v>
      </c>
      <c r="K64" s="2" t="s">
        <v>45</v>
      </c>
      <c r="L64" s="7">
        <f t="shared" si="77"/>
        <v>5</v>
      </c>
      <c r="M64" s="2" t="s">
        <v>53</v>
      </c>
      <c r="N64" s="7">
        <f t="shared" si="78"/>
        <v>-14</v>
      </c>
      <c r="O64" s="2" t="s">
        <v>69</v>
      </c>
      <c r="P64" s="7">
        <f t="shared" si="79"/>
        <v>2</v>
      </c>
      <c r="Q64" s="2" t="s">
        <v>39</v>
      </c>
      <c r="R64" s="7">
        <f t="shared" si="80"/>
        <v>5</v>
      </c>
      <c r="S64" s="1"/>
      <c r="T64" s="4">
        <f t="shared" si="113"/>
        <v>56</v>
      </c>
      <c r="U64" s="1">
        <f t="shared" si="98"/>
        <v>743</v>
      </c>
      <c r="V64" s="4">
        <f t="shared" si="114"/>
        <v>9.3333333333333339</v>
      </c>
      <c r="W64" s="1">
        <f>SUM(U64/6)</f>
        <v>123.83333333333333</v>
      </c>
      <c r="X64" s="7">
        <f t="shared" si="115"/>
        <v>10.8</v>
      </c>
      <c r="Y64" s="1">
        <f t="shared" si="116"/>
        <v>27</v>
      </c>
      <c r="Z64" s="7">
        <f t="shared" si="117"/>
        <v>-14</v>
      </c>
      <c r="AA64" s="69"/>
      <c r="AB64" s="5"/>
      <c r="AC64" s="158" t="str">
        <f>$B$7</f>
        <v>Albon</v>
      </c>
      <c r="AD64" s="164">
        <f>COUNTIF($E59:$P79,AC64)</f>
        <v>0</v>
      </c>
      <c r="AE64" s="140">
        <f>COUNTIF($Q59:$R79,AC64)</f>
        <v>0</v>
      </c>
      <c r="AG64" s="134" t="str">
        <f>$D$7</f>
        <v>Monaco</v>
      </c>
      <c r="AH64" s="8" t="s">
        <v>53</v>
      </c>
      <c r="AI64" s="7">
        <f t="shared" si="82"/>
        <v>-14</v>
      </c>
      <c r="AJ64" s="2" t="s">
        <v>45</v>
      </c>
      <c r="AK64" s="7">
        <f t="shared" si="83"/>
        <v>5</v>
      </c>
      <c r="AL64" s="2" t="s">
        <v>39</v>
      </c>
      <c r="AM64" s="7">
        <f t="shared" si="84"/>
        <v>5</v>
      </c>
      <c r="AN64" s="2" t="s">
        <v>56</v>
      </c>
      <c r="AO64" s="7">
        <f t="shared" si="85"/>
        <v>15</v>
      </c>
      <c r="AP64" s="2" t="s">
        <v>54</v>
      </c>
      <c r="AQ64" s="7">
        <f t="shared" si="86"/>
        <v>26</v>
      </c>
      <c r="AR64" s="2" t="s">
        <v>46</v>
      </c>
      <c r="AS64" s="7">
        <f t="shared" si="87"/>
        <v>34</v>
      </c>
      <c r="AT64" s="2" t="s">
        <v>45</v>
      </c>
      <c r="AU64" s="7">
        <f t="shared" si="88"/>
        <v>5</v>
      </c>
      <c r="AV64" s="1"/>
      <c r="AW64" s="4">
        <f t="shared" si="89"/>
        <v>76</v>
      </c>
      <c r="AX64" s="1">
        <f t="shared" si="103"/>
        <v>581</v>
      </c>
      <c r="AY64" s="4">
        <f t="shared" si="104"/>
        <v>12.666666666666666</v>
      </c>
      <c r="AZ64" s="1">
        <f>SUM(AX64/6)</f>
        <v>96.833333333333329</v>
      </c>
      <c r="BA64" s="7">
        <f t="shared" si="105"/>
        <v>8.4</v>
      </c>
      <c r="BB64" s="1">
        <f t="shared" si="106"/>
        <v>34</v>
      </c>
      <c r="BC64" s="7">
        <f t="shared" si="107"/>
        <v>-14</v>
      </c>
      <c r="BD64" s="69"/>
      <c r="BE64" s="5"/>
      <c r="BF64" s="158" t="str">
        <f>$B$7</f>
        <v>Albon</v>
      </c>
      <c r="BG64" s="164">
        <f>COUNTIF($AH59:$AS79,BF64)</f>
        <v>0</v>
      </c>
      <c r="BH64" s="140">
        <f>COUNTIF($AT59:$AU79,BF64)</f>
        <v>0</v>
      </c>
      <c r="BJ64" s="134" t="str">
        <f>$D$7</f>
        <v>Monaco</v>
      </c>
      <c r="BK64" s="8" t="s">
        <v>115</v>
      </c>
      <c r="BL64" s="7">
        <f t="shared" si="90"/>
        <v>0</v>
      </c>
      <c r="BM64" s="8" t="s">
        <v>115</v>
      </c>
      <c r="BN64" s="7">
        <f t="shared" si="91"/>
        <v>0</v>
      </c>
      <c r="BO64" s="8" t="s">
        <v>115</v>
      </c>
      <c r="BP64" s="7">
        <f t="shared" si="92"/>
        <v>0</v>
      </c>
      <c r="BQ64" s="8" t="s">
        <v>115</v>
      </c>
      <c r="BR64" s="7">
        <f t="shared" si="93"/>
        <v>0</v>
      </c>
      <c r="BS64" s="8" t="s">
        <v>115</v>
      </c>
      <c r="BT64" s="7">
        <f t="shared" si="94"/>
        <v>0</v>
      </c>
      <c r="BU64" s="8" t="s">
        <v>115</v>
      </c>
      <c r="BV64" s="7">
        <f t="shared" si="95"/>
        <v>0</v>
      </c>
      <c r="BW64" s="8" t="s">
        <v>115</v>
      </c>
      <c r="BX64" s="7">
        <f t="shared" si="96"/>
        <v>0</v>
      </c>
      <c r="BY64" s="1"/>
      <c r="BZ64" s="4">
        <f t="shared" si="97"/>
        <v>0</v>
      </c>
      <c r="CA64" s="1">
        <f t="shared" si="108"/>
        <v>0</v>
      </c>
      <c r="CB64" s="4">
        <f t="shared" si="109"/>
        <v>0</v>
      </c>
      <c r="CC64" s="1">
        <f>SUM(CA64/6)</f>
        <v>0</v>
      </c>
      <c r="CD64" s="7">
        <f t="shared" si="110"/>
        <v>0</v>
      </c>
      <c r="CE64" s="1">
        <f t="shared" si="111"/>
        <v>0</v>
      </c>
      <c r="CF64" s="7">
        <f t="shared" si="112"/>
        <v>0</v>
      </c>
      <c r="CG64" s="69"/>
      <c r="CH64" s="5"/>
      <c r="CI64" s="158" t="str">
        <f>$B$7</f>
        <v>Albon</v>
      </c>
      <c r="CJ64" s="164">
        <f>COUNTIF($BK59:$BV79,CI64)</f>
        <v>0</v>
      </c>
      <c r="CK64" s="140">
        <f>COUNTIF($BW59:$BX79,CI64)</f>
        <v>0</v>
      </c>
    </row>
    <row r="65" spans="4:89" ht="15.75" x14ac:dyDescent="0.5">
      <c r="D65" s="83" t="str">
        <f>$D$8</f>
        <v>Canada</v>
      </c>
      <c r="E65" s="8" t="s">
        <v>39</v>
      </c>
      <c r="F65" s="7">
        <f t="shared" si="74"/>
        <v>4</v>
      </c>
      <c r="G65" s="2" t="s">
        <v>38</v>
      </c>
      <c r="H65" s="7">
        <f t="shared" si="75"/>
        <v>24</v>
      </c>
      <c r="I65" s="2" t="s">
        <v>54</v>
      </c>
      <c r="J65" s="7">
        <f t="shared" si="76"/>
        <v>30</v>
      </c>
      <c r="K65" s="2" t="s">
        <v>45</v>
      </c>
      <c r="L65" s="7">
        <f t="shared" si="77"/>
        <v>-7</v>
      </c>
      <c r="M65" s="2" t="s">
        <v>51</v>
      </c>
      <c r="N65" s="7">
        <f t="shared" si="78"/>
        <v>35</v>
      </c>
      <c r="O65" s="2" t="s">
        <v>58</v>
      </c>
      <c r="P65" s="7">
        <f t="shared" si="79"/>
        <v>14</v>
      </c>
      <c r="Q65" s="2" t="s">
        <v>39</v>
      </c>
      <c r="R65" s="7">
        <f t="shared" si="80"/>
        <v>4</v>
      </c>
      <c r="S65" s="1">
        <v>-10</v>
      </c>
      <c r="T65" s="4">
        <f t="shared" si="113"/>
        <v>94</v>
      </c>
      <c r="U65" s="1">
        <f t="shared" si="98"/>
        <v>837</v>
      </c>
      <c r="V65" s="4">
        <f t="shared" si="114"/>
        <v>17.333333333333332</v>
      </c>
      <c r="W65" s="1">
        <f>SUM(U65/7)</f>
        <v>119.57142857142857</v>
      </c>
      <c r="X65" s="7">
        <f t="shared" si="115"/>
        <v>18</v>
      </c>
      <c r="Y65" s="1">
        <f t="shared" si="116"/>
        <v>35</v>
      </c>
      <c r="Z65" s="7">
        <f t="shared" si="117"/>
        <v>-7</v>
      </c>
      <c r="AA65" s="87" t="str">
        <f>$A$8</f>
        <v>McLaren</v>
      </c>
      <c r="AB65" s="136">
        <f>COUNTIF($E$59:$P$79,AA65)</f>
        <v>0</v>
      </c>
      <c r="AC65" s="87" t="str">
        <f>$B$8</f>
        <v>Sainz</v>
      </c>
      <c r="AD65" s="163">
        <f>COUNTIF($E59:$P79,AC65)</f>
        <v>0</v>
      </c>
      <c r="AE65" s="6">
        <f>COUNTIF($Q59:$R79,AC65)</f>
        <v>0</v>
      </c>
      <c r="AG65" s="83" t="str">
        <f>$D$8</f>
        <v>Canada</v>
      </c>
      <c r="AH65" s="8" t="s">
        <v>53</v>
      </c>
      <c r="AI65" s="7">
        <f t="shared" si="82"/>
        <v>27</v>
      </c>
      <c r="AJ65" s="2" t="s">
        <v>45</v>
      </c>
      <c r="AK65" s="7">
        <f t="shared" si="83"/>
        <v>-7</v>
      </c>
      <c r="AL65" s="2" t="s">
        <v>39</v>
      </c>
      <c r="AM65" s="7">
        <f t="shared" si="84"/>
        <v>4</v>
      </c>
      <c r="AN65" s="2" t="s">
        <v>56</v>
      </c>
      <c r="AO65" s="7">
        <f t="shared" si="85"/>
        <v>11</v>
      </c>
      <c r="AP65" s="2" t="s">
        <v>54</v>
      </c>
      <c r="AQ65" s="7">
        <f t="shared" si="86"/>
        <v>30</v>
      </c>
      <c r="AR65" s="2" t="s">
        <v>46</v>
      </c>
      <c r="AS65" s="7">
        <f t="shared" si="87"/>
        <v>57</v>
      </c>
      <c r="AT65" s="2" t="s">
        <v>45</v>
      </c>
      <c r="AU65" s="7">
        <f t="shared" si="88"/>
        <v>-7</v>
      </c>
      <c r="AV65" s="1"/>
      <c r="AW65" s="4">
        <f t="shared" si="89"/>
        <v>115</v>
      </c>
      <c r="AX65" s="1">
        <f t="shared" si="103"/>
        <v>696</v>
      </c>
      <c r="AY65" s="4">
        <f t="shared" si="104"/>
        <v>19.166666666666668</v>
      </c>
      <c r="AZ65" s="1">
        <f>SUM(AX65/7)</f>
        <v>99.428571428571431</v>
      </c>
      <c r="BA65" s="7">
        <f t="shared" si="105"/>
        <v>11.6</v>
      </c>
      <c r="BB65" s="1">
        <f t="shared" si="106"/>
        <v>57</v>
      </c>
      <c r="BC65" s="7">
        <f t="shared" si="107"/>
        <v>-7</v>
      </c>
      <c r="BD65" s="87" t="str">
        <f>$A$8</f>
        <v>McLaren</v>
      </c>
      <c r="BE65" s="136">
        <f>COUNTIF($AH$59:$AS$79,BD65)</f>
        <v>0</v>
      </c>
      <c r="BF65" s="87" t="str">
        <f>$B$8</f>
        <v>Sainz</v>
      </c>
      <c r="BG65" s="163">
        <f>COUNTIF($AH59:$AS79,BF65)</f>
        <v>3</v>
      </c>
      <c r="BH65" s="6">
        <f>COUNTIF($AT59:$AU79,BF65)</f>
        <v>0</v>
      </c>
      <c r="BJ65" s="83" t="str">
        <f>$D$8</f>
        <v>Canada</v>
      </c>
      <c r="BK65" s="8" t="s">
        <v>115</v>
      </c>
      <c r="BL65" s="7">
        <f t="shared" si="90"/>
        <v>0</v>
      </c>
      <c r="BM65" s="8" t="s">
        <v>115</v>
      </c>
      <c r="BN65" s="7">
        <f t="shared" si="91"/>
        <v>0</v>
      </c>
      <c r="BO65" s="8" t="s">
        <v>115</v>
      </c>
      <c r="BP65" s="7">
        <f t="shared" si="92"/>
        <v>0</v>
      </c>
      <c r="BQ65" s="8" t="s">
        <v>115</v>
      </c>
      <c r="BR65" s="7">
        <f t="shared" si="93"/>
        <v>0</v>
      </c>
      <c r="BS65" s="8" t="s">
        <v>115</v>
      </c>
      <c r="BT65" s="7">
        <f t="shared" si="94"/>
        <v>0</v>
      </c>
      <c r="BU65" s="8" t="s">
        <v>115</v>
      </c>
      <c r="BV65" s="7">
        <f t="shared" si="95"/>
        <v>0</v>
      </c>
      <c r="BW65" s="8" t="s">
        <v>115</v>
      </c>
      <c r="BX65" s="7">
        <f t="shared" si="96"/>
        <v>0</v>
      </c>
      <c r="BY65" s="1"/>
      <c r="BZ65" s="4">
        <f t="shared" si="97"/>
        <v>0</v>
      </c>
      <c r="CA65" s="1">
        <f t="shared" si="108"/>
        <v>0</v>
      </c>
      <c r="CB65" s="4">
        <f t="shared" si="109"/>
        <v>0</v>
      </c>
      <c r="CC65" s="1">
        <f>SUM(CA65/7)</f>
        <v>0</v>
      </c>
      <c r="CD65" s="7">
        <f t="shared" si="110"/>
        <v>0</v>
      </c>
      <c r="CE65" s="1">
        <f t="shared" si="111"/>
        <v>0</v>
      </c>
      <c r="CF65" s="7">
        <f t="shared" si="112"/>
        <v>0</v>
      </c>
      <c r="CG65" s="87" t="str">
        <f>$A$8</f>
        <v>McLaren</v>
      </c>
      <c r="CH65" s="136">
        <f>COUNTIF($BK$59:$BV$79,CG65)</f>
        <v>9</v>
      </c>
      <c r="CI65" s="87" t="str">
        <f>$B$8</f>
        <v>Sainz</v>
      </c>
      <c r="CJ65" s="163">
        <f>COUNTIF($BK59:$BV79,CI65)</f>
        <v>9</v>
      </c>
      <c r="CK65" s="6">
        <f>COUNTIF($BW59:$BX79,CI65)</f>
        <v>9</v>
      </c>
    </row>
    <row r="66" spans="4:89" ht="16.149999999999999" thickBot="1" x14ac:dyDescent="0.55000000000000004">
      <c r="D66" s="134" t="str">
        <f>$D$9</f>
        <v>France</v>
      </c>
      <c r="E66" s="8" t="s">
        <v>39</v>
      </c>
      <c r="F66" s="7">
        <f t="shared" si="74"/>
        <v>22</v>
      </c>
      <c r="G66" s="2" t="s">
        <v>38</v>
      </c>
      <c r="H66" s="7">
        <f t="shared" si="75"/>
        <v>28</v>
      </c>
      <c r="I66" s="2" t="s">
        <v>54</v>
      </c>
      <c r="J66" s="7">
        <f t="shared" si="76"/>
        <v>31</v>
      </c>
      <c r="K66" s="2" t="s">
        <v>45</v>
      </c>
      <c r="L66" s="7">
        <f t="shared" si="77"/>
        <v>6</v>
      </c>
      <c r="M66" s="2" t="s">
        <v>51</v>
      </c>
      <c r="N66" s="7">
        <f t="shared" si="78"/>
        <v>27</v>
      </c>
      <c r="O66" s="2" t="s">
        <v>58</v>
      </c>
      <c r="P66" s="7">
        <f t="shared" si="79"/>
        <v>2</v>
      </c>
      <c r="Q66" s="2" t="s">
        <v>39</v>
      </c>
      <c r="R66" s="7">
        <f t="shared" si="80"/>
        <v>22</v>
      </c>
      <c r="S66" s="1"/>
      <c r="T66" s="4">
        <f t="shared" si="113"/>
        <v>138</v>
      </c>
      <c r="U66" s="1">
        <f t="shared" si="98"/>
        <v>975</v>
      </c>
      <c r="V66" s="4">
        <f t="shared" si="114"/>
        <v>23</v>
      </c>
      <c r="W66" s="1">
        <f>SUM(U66/8)</f>
        <v>121.875</v>
      </c>
      <c r="X66" s="7">
        <f t="shared" si="115"/>
        <v>27.2</v>
      </c>
      <c r="Y66" s="1">
        <f t="shared" si="116"/>
        <v>31</v>
      </c>
      <c r="Z66" s="7">
        <f t="shared" si="117"/>
        <v>2</v>
      </c>
      <c r="AA66" s="69"/>
      <c r="AB66" s="5"/>
      <c r="AC66" s="101" t="str">
        <f>$B$9</f>
        <v>Norris</v>
      </c>
      <c r="AD66" s="164">
        <f>COUNTIF($E59:$P79,AC66)</f>
        <v>21</v>
      </c>
      <c r="AE66" s="140">
        <f>COUNTIF($Q59:$R79,AC66)</f>
        <v>0</v>
      </c>
      <c r="AG66" s="134" t="str">
        <f>$D$9</f>
        <v>France</v>
      </c>
      <c r="AH66" s="8" t="s">
        <v>53</v>
      </c>
      <c r="AI66" s="7">
        <f t="shared" si="82"/>
        <v>32</v>
      </c>
      <c r="AJ66" s="2" t="s">
        <v>40</v>
      </c>
      <c r="AK66" s="7">
        <f t="shared" si="83"/>
        <v>3</v>
      </c>
      <c r="AL66" s="2" t="s">
        <v>54</v>
      </c>
      <c r="AM66" s="7">
        <f t="shared" si="84"/>
        <v>31</v>
      </c>
      <c r="AN66" s="2" t="s">
        <v>56</v>
      </c>
      <c r="AO66" s="7">
        <f t="shared" si="85"/>
        <v>6</v>
      </c>
      <c r="AP66" s="2" t="s">
        <v>50</v>
      </c>
      <c r="AQ66" s="7">
        <f t="shared" si="86"/>
        <v>20</v>
      </c>
      <c r="AR66" s="2" t="s">
        <v>46</v>
      </c>
      <c r="AS66" s="7">
        <f t="shared" si="87"/>
        <v>49</v>
      </c>
      <c r="AT66" s="2" t="s">
        <v>40</v>
      </c>
      <c r="AU66" s="7">
        <f t="shared" si="88"/>
        <v>3</v>
      </c>
      <c r="AV66" s="1">
        <v>-10</v>
      </c>
      <c r="AW66" s="4">
        <f t="shared" si="89"/>
        <v>134</v>
      </c>
      <c r="AX66" s="1">
        <f t="shared" si="103"/>
        <v>830</v>
      </c>
      <c r="AY66" s="4">
        <f t="shared" si="104"/>
        <v>24</v>
      </c>
      <c r="AZ66" s="1">
        <f>SUM(AX66/8)</f>
        <v>103.75</v>
      </c>
      <c r="BA66" s="7">
        <f t="shared" si="105"/>
        <v>19</v>
      </c>
      <c r="BB66" s="1">
        <f t="shared" si="106"/>
        <v>49</v>
      </c>
      <c r="BC66" s="7">
        <f t="shared" si="107"/>
        <v>3</v>
      </c>
      <c r="BD66" s="69"/>
      <c r="BE66" s="5"/>
      <c r="BF66" s="101" t="str">
        <f>$B$9</f>
        <v>Norris</v>
      </c>
      <c r="BG66" s="164">
        <f>COUNTIF($AH59:$AS79,BF66)</f>
        <v>15</v>
      </c>
      <c r="BH66" s="140">
        <f>COUNTIF($AT59:$AU79,BF66)</f>
        <v>3</v>
      </c>
      <c r="BJ66" s="134" t="str">
        <f>$D$9</f>
        <v>France</v>
      </c>
      <c r="BK66" s="8" t="s">
        <v>115</v>
      </c>
      <c r="BL66" s="7">
        <f t="shared" si="90"/>
        <v>0</v>
      </c>
      <c r="BM66" s="8" t="s">
        <v>115</v>
      </c>
      <c r="BN66" s="7">
        <f t="shared" si="91"/>
        <v>0</v>
      </c>
      <c r="BO66" s="8" t="s">
        <v>115</v>
      </c>
      <c r="BP66" s="7">
        <f t="shared" si="92"/>
        <v>0</v>
      </c>
      <c r="BQ66" s="8" t="s">
        <v>115</v>
      </c>
      <c r="BR66" s="7">
        <f t="shared" si="93"/>
        <v>0</v>
      </c>
      <c r="BS66" s="8" t="s">
        <v>115</v>
      </c>
      <c r="BT66" s="7">
        <f t="shared" si="94"/>
        <v>0</v>
      </c>
      <c r="BU66" s="8" t="s">
        <v>115</v>
      </c>
      <c r="BV66" s="7">
        <f t="shared" si="95"/>
        <v>0</v>
      </c>
      <c r="BW66" s="8" t="s">
        <v>115</v>
      </c>
      <c r="BX66" s="7">
        <f t="shared" si="96"/>
        <v>0</v>
      </c>
      <c r="BY66" s="1"/>
      <c r="BZ66" s="4">
        <f t="shared" si="97"/>
        <v>0</v>
      </c>
      <c r="CA66" s="1">
        <f t="shared" si="108"/>
        <v>0</v>
      </c>
      <c r="CB66" s="4">
        <f t="shared" si="109"/>
        <v>0</v>
      </c>
      <c r="CC66" s="1">
        <f>SUM(CA66/8)</f>
        <v>0</v>
      </c>
      <c r="CD66" s="7">
        <f t="shared" si="110"/>
        <v>0</v>
      </c>
      <c r="CE66" s="1">
        <f t="shared" si="111"/>
        <v>0</v>
      </c>
      <c r="CF66" s="7">
        <f t="shared" si="112"/>
        <v>0</v>
      </c>
      <c r="CG66" s="69"/>
      <c r="CH66" s="5"/>
      <c r="CI66" s="101" t="str">
        <f>$B$9</f>
        <v>Norris</v>
      </c>
      <c r="CJ66" s="164">
        <f>COUNTIF($BK59:$BV79,CI66)</f>
        <v>9</v>
      </c>
      <c r="CK66" s="140">
        <f>COUNTIF($BW59:$BX79,CI66)</f>
        <v>0</v>
      </c>
    </row>
    <row r="67" spans="4:89" ht="15.75" x14ac:dyDescent="0.5">
      <c r="D67" s="134" t="str">
        <f>$D$10</f>
        <v>Austria</v>
      </c>
      <c r="E67" s="8" t="s">
        <v>39</v>
      </c>
      <c r="F67" s="7">
        <f t="shared" si="74"/>
        <v>9</v>
      </c>
      <c r="G67" s="2" t="s">
        <v>38</v>
      </c>
      <c r="H67" s="7">
        <f t="shared" si="75"/>
        <v>49</v>
      </c>
      <c r="I67" s="2" t="s">
        <v>54</v>
      </c>
      <c r="J67" s="7">
        <f t="shared" si="76"/>
        <v>29</v>
      </c>
      <c r="K67" s="2" t="s">
        <v>45</v>
      </c>
      <c r="L67" s="7">
        <f t="shared" si="77"/>
        <v>20</v>
      </c>
      <c r="M67" s="2" t="s">
        <v>51</v>
      </c>
      <c r="N67" s="7">
        <f t="shared" si="78"/>
        <v>27</v>
      </c>
      <c r="O67" s="2" t="s">
        <v>58</v>
      </c>
      <c r="P67" s="7">
        <f t="shared" si="79"/>
        <v>-2</v>
      </c>
      <c r="Q67" s="2" t="s">
        <v>39</v>
      </c>
      <c r="R67" s="7">
        <f t="shared" si="80"/>
        <v>9</v>
      </c>
      <c r="S67" s="1"/>
      <c r="T67" s="4">
        <f t="shared" si="113"/>
        <v>141</v>
      </c>
      <c r="U67" s="1">
        <f t="shared" si="98"/>
        <v>1116</v>
      </c>
      <c r="V67" s="4">
        <f t="shared" si="114"/>
        <v>23.5</v>
      </c>
      <c r="W67" s="1">
        <f>SUM(U67/9)</f>
        <v>124</v>
      </c>
      <c r="X67" s="7">
        <f t="shared" si="115"/>
        <v>28.6</v>
      </c>
      <c r="Y67" s="1">
        <f t="shared" si="116"/>
        <v>49</v>
      </c>
      <c r="Z67" s="7">
        <f t="shared" si="117"/>
        <v>-2</v>
      </c>
      <c r="AA67" s="88" t="str">
        <f>$A$10</f>
        <v>Renault</v>
      </c>
      <c r="AB67" s="136">
        <f>COUNTIF($E$59:$P$79,AA67)</f>
        <v>0</v>
      </c>
      <c r="AC67" s="88" t="str">
        <f>$B$10</f>
        <v>Hulkenberg</v>
      </c>
      <c r="AD67" s="163">
        <f>COUNTIF($E59:$P79,AC67)</f>
        <v>0</v>
      </c>
      <c r="AE67" s="6">
        <f>COUNTIF($Q59:$R79,AC67)</f>
        <v>0</v>
      </c>
      <c r="AG67" s="134" t="str">
        <f>$D$10</f>
        <v>Austria</v>
      </c>
      <c r="AH67" s="8" t="s">
        <v>53</v>
      </c>
      <c r="AI67" s="7">
        <f t="shared" si="82"/>
        <v>35</v>
      </c>
      <c r="AJ67" s="2" t="s">
        <v>40</v>
      </c>
      <c r="AK67" s="7">
        <f t="shared" si="83"/>
        <v>6</v>
      </c>
      <c r="AL67" s="2" t="s">
        <v>54</v>
      </c>
      <c r="AM67" s="7">
        <f t="shared" si="84"/>
        <v>29</v>
      </c>
      <c r="AN67" s="2" t="s">
        <v>56</v>
      </c>
      <c r="AO67" s="7">
        <f t="shared" si="85"/>
        <v>11</v>
      </c>
      <c r="AP67" s="2" t="s">
        <v>50</v>
      </c>
      <c r="AQ67" s="7">
        <f t="shared" si="86"/>
        <v>17</v>
      </c>
      <c r="AR67" s="2" t="s">
        <v>46</v>
      </c>
      <c r="AS67" s="7">
        <f t="shared" si="87"/>
        <v>72</v>
      </c>
      <c r="AT67" s="2" t="s">
        <v>40</v>
      </c>
      <c r="AU67" s="7">
        <f t="shared" si="88"/>
        <v>6</v>
      </c>
      <c r="AV67" s="1"/>
      <c r="AW67" s="4">
        <f t="shared" si="89"/>
        <v>176</v>
      </c>
      <c r="AX67" s="1">
        <f t="shared" si="103"/>
        <v>1006</v>
      </c>
      <c r="AY67" s="4">
        <f t="shared" si="104"/>
        <v>29.333333333333332</v>
      </c>
      <c r="AZ67" s="1">
        <f>SUM(AX67/9)</f>
        <v>111.77777777777777</v>
      </c>
      <c r="BA67" s="7">
        <f t="shared" si="105"/>
        <v>20.8</v>
      </c>
      <c r="BB67" s="1">
        <f t="shared" si="106"/>
        <v>72</v>
      </c>
      <c r="BC67" s="7">
        <f t="shared" si="107"/>
        <v>6</v>
      </c>
      <c r="BD67" s="88" t="str">
        <f>$A$10</f>
        <v>Renault</v>
      </c>
      <c r="BE67" s="136">
        <f>COUNTIF($AH$59:$AS$79,BD67)</f>
        <v>0</v>
      </c>
      <c r="BF67" s="88" t="str">
        <f>$B$10</f>
        <v>Hulkenberg</v>
      </c>
      <c r="BG67" s="163">
        <f>COUNTIF($AH59:$AS79,BF67)</f>
        <v>0</v>
      </c>
      <c r="BH67" s="6">
        <f>COUNTIF($AT59:$AU79,BF67)</f>
        <v>0</v>
      </c>
      <c r="BJ67" s="134" t="str">
        <f>$D$10</f>
        <v>Austria</v>
      </c>
      <c r="BK67" s="8" t="s">
        <v>115</v>
      </c>
      <c r="BL67" s="7">
        <f t="shared" si="90"/>
        <v>0</v>
      </c>
      <c r="BM67" s="8" t="s">
        <v>115</v>
      </c>
      <c r="BN67" s="7">
        <f t="shared" si="91"/>
        <v>0</v>
      </c>
      <c r="BO67" s="8" t="s">
        <v>115</v>
      </c>
      <c r="BP67" s="7">
        <f t="shared" si="92"/>
        <v>0</v>
      </c>
      <c r="BQ67" s="8" t="s">
        <v>115</v>
      </c>
      <c r="BR67" s="7">
        <f t="shared" si="93"/>
        <v>0</v>
      </c>
      <c r="BS67" s="8" t="s">
        <v>115</v>
      </c>
      <c r="BT67" s="7">
        <f t="shared" si="94"/>
        <v>0</v>
      </c>
      <c r="BU67" s="8" t="s">
        <v>115</v>
      </c>
      <c r="BV67" s="7">
        <f t="shared" si="95"/>
        <v>0</v>
      </c>
      <c r="BW67" s="8" t="s">
        <v>115</v>
      </c>
      <c r="BX67" s="7">
        <f t="shared" si="96"/>
        <v>0</v>
      </c>
      <c r="BY67" s="1"/>
      <c r="BZ67" s="4">
        <f t="shared" si="97"/>
        <v>0</v>
      </c>
      <c r="CA67" s="1">
        <f t="shared" si="108"/>
        <v>0</v>
      </c>
      <c r="CB67" s="4">
        <f t="shared" si="109"/>
        <v>0</v>
      </c>
      <c r="CC67" s="1">
        <f>SUM(CA67/9)</f>
        <v>0</v>
      </c>
      <c r="CD67" s="7">
        <f t="shared" si="110"/>
        <v>0</v>
      </c>
      <c r="CE67" s="1">
        <f t="shared" si="111"/>
        <v>0</v>
      </c>
      <c r="CF67" s="7">
        <f t="shared" si="112"/>
        <v>0</v>
      </c>
      <c r="CG67" s="88" t="str">
        <f>$A$10</f>
        <v>Renault</v>
      </c>
      <c r="CH67" s="136">
        <f>COUNTIF($BK$59:$BV$79,CG67)</f>
        <v>0</v>
      </c>
      <c r="CI67" s="88" t="str">
        <f>$B$10</f>
        <v>Hulkenberg</v>
      </c>
      <c r="CJ67" s="163">
        <f>COUNTIF($BK59:$BV79,CI67)</f>
        <v>0</v>
      </c>
      <c r="CK67" s="6">
        <f>COUNTIF($BW59:$BX79,CI67)</f>
        <v>0</v>
      </c>
    </row>
    <row r="68" spans="4:89" ht="16.149999999999999" thickBot="1" x14ac:dyDescent="0.55000000000000004">
      <c r="D68" s="83" t="str">
        <f>$D$11</f>
        <v>Great Britain</v>
      </c>
      <c r="E68" s="8" t="s">
        <v>39</v>
      </c>
      <c r="F68" s="7">
        <f t="shared" si="74"/>
        <v>18</v>
      </c>
      <c r="G68" s="2" t="s">
        <v>38</v>
      </c>
      <c r="H68" s="7">
        <f t="shared" si="75"/>
        <v>31</v>
      </c>
      <c r="I68" s="2" t="s">
        <v>54</v>
      </c>
      <c r="J68" s="7">
        <f t="shared" si="76"/>
        <v>47</v>
      </c>
      <c r="K68" s="2" t="s">
        <v>45</v>
      </c>
      <c r="L68" s="7">
        <f t="shared" si="77"/>
        <v>3</v>
      </c>
      <c r="M68" s="2" t="s">
        <v>51</v>
      </c>
      <c r="N68" s="7">
        <f t="shared" si="78"/>
        <v>4</v>
      </c>
      <c r="O68" s="2" t="s">
        <v>58</v>
      </c>
      <c r="P68" s="7">
        <f t="shared" si="79"/>
        <v>3</v>
      </c>
      <c r="Q68" s="2" t="s">
        <v>39</v>
      </c>
      <c r="R68" s="7">
        <f t="shared" si="80"/>
        <v>18</v>
      </c>
      <c r="S68" s="1"/>
      <c r="T68" s="4">
        <f t="shared" si="113"/>
        <v>124</v>
      </c>
      <c r="U68" s="1">
        <f t="shared" si="98"/>
        <v>1240</v>
      </c>
      <c r="V68" s="4">
        <f t="shared" si="114"/>
        <v>20.666666666666668</v>
      </c>
      <c r="W68" s="1">
        <f>SUM(U68/10)</f>
        <v>124</v>
      </c>
      <c r="X68" s="7">
        <f t="shared" si="115"/>
        <v>24.2</v>
      </c>
      <c r="Y68" s="1">
        <f t="shared" si="116"/>
        <v>47</v>
      </c>
      <c r="Z68" s="7">
        <f t="shared" si="117"/>
        <v>3</v>
      </c>
      <c r="AA68" s="69"/>
      <c r="AB68" s="5"/>
      <c r="AC68" s="102" t="str">
        <f>$B$11</f>
        <v>Ricciardo</v>
      </c>
      <c r="AD68" s="164">
        <f>COUNTIF($E59:$P79,AC68)</f>
        <v>1</v>
      </c>
      <c r="AE68" s="140">
        <f>COUNTIF($Q59:$R79,AC68)</f>
        <v>1</v>
      </c>
      <c r="AG68" s="83" t="str">
        <f>$D$11</f>
        <v>Great Britain</v>
      </c>
      <c r="AH68" s="8" t="s">
        <v>53</v>
      </c>
      <c r="AI68" s="7">
        <f t="shared" si="82"/>
        <v>32</v>
      </c>
      <c r="AJ68" s="2" t="s">
        <v>45</v>
      </c>
      <c r="AK68" s="7">
        <f t="shared" si="83"/>
        <v>3</v>
      </c>
      <c r="AL68" s="2" t="s">
        <v>38</v>
      </c>
      <c r="AM68" s="7">
        <f t="shared" si="84"/>
        <v>31</v>
      </c>
      <c r="AN68" s="2" t="s">
        <v>56</v>
      </c>
      <c r="AO68" s="7">
        <f t="shared" si="85"/>
        <v>17</v>
      </c>
      <c r="AP68" s="2" t="s">
        <v>39</v>
      </c>
      <c r="AQ68" s="7">
        <f t="shared" si="86"/>
        <v>18</v>
      </c>
      <c r="AR68" s="2" t="s">
        <v>46</v>
      </c>
      <c r="AS68" s="7">
        <f t="shared" si="87"/>
        <v>26</v>
      </c>
      <c r="AT68" s="2" t="s">
        <v>39</v>
      </c>
      <c r="AU68" s="7">
        <f t="shared" si="88"/>
        <v>18</v>
      </c>
      <c r="AV68" s="1"/>
      <c r="AW68" s="4">
        <f t="shared" si="89"/>
        <v>145</v>
      </c>
      <c r="AX68" s="1">
        <f t="shared" si="103"/>
        <v>1151</v>
      </c>
      <c r="AY68" s="4">
        <f t="shared" si="104"/>
        <v>24.166666666666668</v>
      </c>
      <c r="AZ68" s="1">
        <f>SUM(AX68/10)</f>
        <v>115.1</v>
      </c>
      <c r="BA68" s="7">
        <f t="shared" si="105"/>
        <v>23.8</v>
      </c>
      <c r="BB68" s="1">
        <f t="shared" si="106"/>
        <v>32</v>
      </c>
      <c r="BC68" s="7">
        <f t="shared" si="107"/>
        <v>3</v>
      </c>
      <c r="BD68" s="69"/>
      <c r="BE68" s="5"/>
      <c r="BF68" s="102" t="str">
        <f>$B$11</f>
        <v>Ricciardo</v>
      </c>
      <c r="BG68" s="164">
        <f>COUNTIF($AH59:$AS79,BF68)</f>
        <v>4</v>
      </c>
      <c r="BH68" s="140">
        <f>COUNTIF($AT59:$AU79,BF68)</f>
        <v>4</v>
      </c>
      <c r="BJ68" s="83" t="str">
        <f>$D$11</f>
        <v>Great Britain</v>
      </c>
      <c r="BK68" s="8" t="s">
        <v>115</v>
      </c>
      <c r="BL68" s="7">
        <f t="shared" si="90"/>
        <v>0</v>
      </c>
      <c r="BM68" s="8" t="s">
        <v>115</v>
      </c>
      <c r="BN68" s="7">
        <f t="shared" si="91"/>
        <v>0</v>
      </c>
      <c r="BO68" s="8" t="s">
        <v>115</v>
      </c>
      <c r="BP68" s="7">
        <f t="shared" si="92"/>
        <v>0</v>
      </c>
      <c r="BQ68" s="8" t="s">
        <v>115</v>
      </c>
      <c r="BR68" s="7">
        <f t="shared" si="93"/>
        <v>0</v>
      </c>
      <c r="BS68" s="8" t="s">
        <v>115</v>
      </c>
      <c r="BT68" s="7">
        <f t="shared" si="94"/>
        <v>0</v>
      </c>
      <c r="BU68" s="8" t="s">
        <v>115</v>
      </c>
      <c r="BV68" s="7">
        <f t="shared" si="95"/>
        <v>0</v>
      </c>
      <c r="BW68" s="8" t="s">
        <v>115</v>
      </c>
      <c r="BX68" s="7">
        <f t="shared" si="96"/>
        <v>0</v>
      </c>
      <c r="BY68" s="1"/>
      <c r="BZ68" s="4">
        <f t="shared" si="97"/>
        <v>0</v>
      </c>
      <c r="CA68" s="1">
        <f t="shared" si="108"/>
        <v>0</v>
      </c>
      <c r="CB68" s="4">
        <f t="shared" si="109"/>
        <v>0</v>
      </c>
      <c r="CC68" s="1">
        <f>SUM(CA68/10)</f>
        <v>0</v>
      </c>
      <c r="CD68" s="7">
        <f t="shared" si="110"/>
        <v>0</v>
      </c>
      <c r="CE68" s="1">
        <f t="shared" si="111"/>
        <v>0</v>
      </c>
      <c r="CF68" s="7">
        <f t="shared" si="112"/>
        <v>0</v>
      </c>
      <c r="CG68" s="69"/>
      <c r="CH68" s="5"/>
      <c r="CI68" s="102" t="str">
        <f>$B$11</f>
        <v>Ricciardo</v>
      </c>
      <c r="CJ68" s="164">
        <f>COUNTIF($BK59:$BV79,CI68)</f>
        <v>0</v>
      </c>
      <c r="CK68" s="140">
        <f>COUNTIF($BW59:$BX79,CI68)</f>
        <v>0</v>
      </c>
    </row>
    <row r="69" spans="4:89" ht="15.75" x14ac:dyDescent="0.5">
      <c r="D69" s="134" t="str">
        <f>$D$12</f>
        <v>Germany</v>
      </c>
      <c r="E69" s="8" t="s">
        <v>39</v>
      </c>
      <c r="F69" s="7">
        <f t="shared" si="74"/>
        <v>5</v>
      </c>
      <c r="G69" s="2" t="s">
        <v>38</v>
      </c>
      <c r="H69" s="7">
        <f t="shared" si="75"/>
        <v>50</v>
      </c>
      <c r="I69" s="2" t="s">
        <v>54</v>
      </c>
      <c r="J69" s="7">
        <f t="shared" si="76"/>
        <v>-4</v>
      </c>
      <c r="K69" s="2" t="s">
        <v>45</v>
      </c>
      <c r="L69" s="7">
        <f t="shared" si="77"/>
        <v>-14</v>
      </c>
      <c r="M69" s="2" t="s">
        <v>51</v>
      </c>
      <c r="N69" s="7">
        <f t="shared" si="78"/>
        <v>27</v>
      </c>
      <c r="O69" s="2" t="s">
        <v>58</v>
      </c>
      <c r="P69" s="7">
        <f t="shared" si="79"/>
        <v>28</v>
      </c>
      <c r="Q69" s="2" t="s">
        <v>39</v>
      </c>
      <c r="R69" s="7">
        <f t="shared" si="80"/>
        <v>5</v>
      </c>
      <c r="S69" s="1"/>
      <c r="T69" s="4">
        <f t="shared" si="113"/>
        <v>97</v>
      </c>
      <c r="U69" s="1">
        <f t="shared" si="98"/>
        <v>1337</v>
      </c>
      <c r="V69" s="4">
        <f t="shared" si="114"/>
        <v>16.166666666666668</v>
      </c>
      <c r="W69" s="1">
        <f>SUM(U69/11)</f>
        <v>121.54545454545455</v>
      </c>
      <c r="X69" s="7">
        <f t="shared" si="115"/>
        <v>13.8</v>
      </c>
      <c r="Y69" s="1">
        <f t="shared" si="116"/>
        <v>50</v>
      </c>
      <c r="Z69" s="7">
        <f t="shared" si="117"/>
        <v>-14</v>
      </c>
      <c r="AA69" s="89" t="str">
        <f>$A$12</f>
        <v>Toro Rosso</v>
      </c>
      <c r="AB69" s="136">
        <f>COUNTIF($E$59:$P$79,AA69)</f>
        <v>0</v>
      </c>
      <c r="AC69" s="89" t="str">
        <f>$B$12</f>
        <v>Kvyat</v>
      </c>
      <c r="AD69" s="163">
        <f>COUNTIF($E59:$P79,AC69)</f>
        <v>0</v>
      </c>
      <c r="AE69" s="6">
        <f>COUNTIF($Q59:$R79,AC69)</f>
        <v>0</v>
      </c>
      <c r="AG69" s="134" t="str">
        <f>$D$12</f>
        <v>Germany</v>
      </c>
      <c r="AH69" s="8" t="s">
        <v>53</v>
      </c>
      <c r="AI69" s="7">
        <f t="shared" si="82"/>
        <v>-4</v>
      </c>
      <c r="AJ69" s="2" t="s">
        <v>45</v>
      </c>
      <c r="AK69" s="7">
        <f t="shared" si="83"/>
        <v>-14</v>
      </c>
      <c r="AL69" s="2" t="s">
        <v>38</v>
      </c>
      <c r="AM69" s="7">
        <f t="shared" si="84"/>
        <v>50</v>
      </c>
      <c r="AN69" s="2" t="s">
        <v>56</v>
      </c>
      <c r="AO69" s="7">
        <f t="shared" si="85"/>
        <v>14</v>
      </c>
      <c r="AP69" s="2" t="s">
        <v>39</v>
      </c>
      <c r="AQ69" s="7">
        <f t="shared" si="86"/>
        <v>5</v>
      </c>
      <c r="AR69" s="2" t="s">
        <v>46</v>
      </c>
      <c r="AS69" s="7">
        <f t="shared" si="87"/>
        <v>33</v>
      </c>
      <c r="AT69" s="2" t="s">
        <v>39</v>
      </c>
      <c r="AU69" s="7">
        <f t="shared" si="88"/>
        <v>5</v>
      </c>
      <c r="AV69" s="1"/>
      <c r="AW69" s="4">
        <f t="shared" si="89"/>
        <v>89</v>
      </c>
      <c r="AX69" s="1">
        <f t="shared" si="103"/>
        <v>1240</v>
      </c>
      <c r="AY69" s="4">
        <f t="shared" si="104"/>
        <v>14.833333333333334</v>
      </c>
      <c r="AZ69" s="1">
        <f>SUM(AX69/11)</f>
        <v>112.72727272727273</v>
      </c>
      <c r="BA69" s="7">
        <f t="shared" si="105"/>
        <v>11.2</v>
      </c>
      <c r="BB69" s="1">
        <f t="shared" si="106"/>
        <v>50</v>
      </c>
      <c r="BC69" s="7">
        <f t="shared" si="107"/>
        <v>-14</v>
      </c>
      <c r="BD69" s="89" t="str">
        <f>$A$12</f>
        <v>Toro Rosso</v>
      </c>
      <c r="BE69" s="136">
        <f>COUNTIF($AH$59:$AS$79,BD69)</f>
        <v>0</v>
      </c>
      <c r="BF69" s="89" t="str">
        <f>$B$12</f>
        <v>Kvyat</v>
      </c>
      <c r="BG69" s="163">
        <f>COUNTIF($AH59:$AS79,BF69)</f>
        <v>0</v>
      </c>
      <c r="BH69" s="6">
        <f>COUNTIF($AT59:$AU79,BF69)</f>
        <v>0</v>
      </c>
      <c r="BJ69" s="134" t="str">
        <f>$D$12</f>
        <v>Germany</v>
      </c>
      <c r="BK69" s="8" t="s">
        <v>115</v>
      </c>
      <c r="BL69" s="7">
        <f t="shared" si="90"/>
        <v>0</v>
      </c>
      <c r="BM69" s="8" t="s">
        <v>115</v>
      </c>
      <c r="BN69" s="7">
        <f t="shared" si="91"/>
        <v>0</v>
      </c>
      <c r="BO69" s="8" t="s">
        <v>115</v>
      </c>
      <c r="BP69" s="7">
        <f t="shared" si="92"/>
        <v>0</v>
      </c>
      <c r="BQ69" s="8" t="s">
        <v>115</v>
      </c>
      <c r="BR69" s="7">
        <f t="shared" si="93"/>
        <v>0</v>
      </c>
      <c r="BS69" s="8" t="s">
        <v>115</v>
      </c>
      <c r="BT69" s="7">
        <f t="shared" si="94"/>
        <v>0</v>
      </c>
      <c r="BU69" s="8" t="s">
        <v>115</v>
      </c>
      <c r="BV69" s="7">
        <f t="shared" si="95"/>
        <v>0</v>
      </c>
      <c r="BW69" s="8" t="s">
        <v>115</v>
      </c>
      <c r="BX69" s="7">
        <f t="shared" si="96"/>
        <v>0</v>
      </c>
      <c r="BY69" s="1"/>
      <c r="BZ69" s="4">
        <f t="shared" si="97"/>
        <v>0</v>
      </c>
      <c r="CA69" s="1">
        <f t="shared" si="108"/>
        <v>0</v>
      </c>
      <c r="CB69" s="4">
        <f t="shared" si="109"/>
        <v>0</v>
      </c>
      <c r="CC69" s="1">
        <f>SUM(CA69/11)</f>
        <v>0</v>
      </c>
      <c r="CD69" s="7">
        <f t="shared" si="110"/>
        <v>0</v>
      </c>
      <c r="CE69" s="1">
        <f t="shared" si="111"/>
        <v>0</v>
      </c>
      <c r="CF69" s="7">
        <f t="shared" si="112"/>
        <v>0</v>
      </c>
      <c r="CG69" s="89" t="str">
        <f>$A$12</f>
        <v>Toro Rosso</v>
      </c>
      <c r="CH69" s="136">
        <f>COUNTIF($BK$59:$BV$79,CG69)</f>
        <v>0</v>
      </c>
      <c r="CI69" s="89" t="str">
        <f>$B$12</f>
        <v>Kvyat</v>
      </c>
      <c r="CJ69" s="163">
        <f>COUNTIF($BK59:$BV79,CI69)</f>
        <v>0</v>
      </c>
      <c r="CK69" s="6">
        <f>COUNTIF($BW59:$BX79,CI69)</f>
        <v>0</v>
      </c>
    </row>
    <row r="70" spans="4:89" ht="16.149999999999999" thickBot="1" x14ac:dyDescent="0.55000000000000004">
      <c r="D70" s="134" t="str">
        <f>$D$13</f>
        <v>Hungary</v>
      </c>
      <c r="E70" s="8" t="s">
        <v>39</v>
      </c>
      <c r="F70" s="7">
        <f t="shared" si="74"/>
        <v>22</v>
      </c>
      <c r="G70" s="2" t="s">
        <v>38</v>
      </c>
      <c r="H70" s="7">
        <f t="shared" si="75"/>
        <v>45</v>
      </c>
      <c r="I70" s="2" t="s">
        <v>54</v>
      </c>
      <c r="J70" s="7">
        <f t="shared" si="76"/>
        <v>9</v>
      </c>
      <c r="K70" s="2" t="s">
        <v>45</v>
      </c>
      <c r="L70" s="7">
        <f t="shared" si="77"/>
        <v>8</v>
      </c>
      <c r="M70" s="2" t="s">
        <v>51</v>
      </c>
      <c r="N70" s="7">
        <f t="shared" si="78"/>
        <v>32</v>
      </c>
      <c r="O70" s="2" t="s">
        <v>58</v>
      </c>
      <c r="P70" s="7">
        <f t="shared" si="79"/>
        <v>10</v>
      </c>
      <c r="Q70" s="2" t="s">
        <v>39</v>
      </c>
      <c r="R70" s="7">
        <f t="shared" si="80"/>
        <v>22</v>
      </c>
      <c r="S70" s="1"/>
      <c r="T70" s="4">
        <f t="shared" si="113"/>
        <v>148</v>
      </c>
      <c r="U70" s="1">
        <f t="shared" si="98"/>
        <v>1485</v>
      </c>
      <c r="V70" s="4">
        <f t="shared" si="114"/>
        <v>24.666666666666668</v>
      </c>
      <c r="W70" s="1">
        <f>SUM(U70/12)</f>
        <v>123.75</v>
      </c>
      <c r="X70" s="7">
        <f t="shared" si="115"/>
        <v>27.6</v>
      </c>
      <c r="Y70" s="1">
        <f t="shared" si="116"/>
        <v>45</v>
      </c>
      <c r="Z70" s="7">
        <f t="shared" si="117"/>
        <v>8</v>
      </c>
      <c r="AA70" s="69"/>
      <c r="AB70" s="5"/>
      <c r="AC70" s="103" t="str">
        <f>$B$13</f>
        <v>Gasly</v>
      </c>
      <c r="AD70" s="164">
        <f>COUNTIF($E$31:$P79,AC70)</f>
        <v>0</v>
      </c>
      <c r="AE70" s="140">
        <f>COUNTIF($Q59:$R79,AC70)</f>
        <v>0</v>
      </c>
      <c r="AG70" s="134" t="str">
        <f>$D$13</f>
        <v>Hungary</v>
      </c>
      <c r="AH70" s="8" t="s">
        <v>53</v>
      </c>
      <c r="AI70" s="7">
        <f t="shared" si="82"/>
        <v>25</v>
      </c>
      <c r="AJ70" s="2" t="s">
        <v>45</v>
      </c>
      <c r="AK70" s="7">
        <f t="shared" si="83"/>
        <v>8</v>
      </c>
      <c r="AL70" s="2" t="s">
        <v>38</v>
      </c>
      <c r="AM70" s="7">
        <f t="shared" si="84"/>
        <v>45</v>
      </c>
      <c r="AN70" s="2" t="s">
        <v>56</v>
      </c>
      <c r="AO70" s="7">
        <f t="shared" si="85"/>
        <v>6</v>
      </c>
      <c r="AP70" s="2" t="s">
        <v>39</v>
      </c>
      <c r="AQ70" s="7">
        <f t="shared" si="86"/>
        <v>22</v>
      </c>
      <c r="AR70" s="2" t="s">
        <v>46</v>
      </c>
      <c r="AS70" s="7">
        <f t="shared" si="87"/>
        <v>52</v>
      </c>
      <c r="AT70" s="2" t="s">
        <v>39</v>
      </c>
      <c r="AU70" s="7">
        <f t="shared" si="88"/>
        <v>22</v>
      </c>
      <c r="AV70" s="1"/>
      <c r="AW70" s="4">
        <f t="shared" si="89"/>
        <v>180</v>
      </c>
      <c r="AX70" s="1">
        <f t="shared" si="103"/>
        <v>1420</v>
      </c>
      <c r="AY70" s="4">
        <f t="shared" si="104"/>
        <v>30</v>
      </c>
      <c r="AZ70" s="1">
        <f>SUM(AX70/12)</f>
        <v>118.33333333333333</v>
      </c>
      <c r="BA70" s="7">
        <f t="shared" si="105"/>
        <v>25.6</v>
      </c>
      <c r="BB70" s="1">
        <f t="shared" si="106"/>
        <v>52</v>
      </c>
      <c r="BC70" s="7">
        <f t="shared" si="107"/>
        <v>6</v>
      </c>
      <c r="BD70" s="69"/>
      <c r="BE70" s="5"/>
      <c r="BF70" s="103" t="str">
        <f>$B$13</f>
        <v>Gasly</v>
      </c>
      <c r="BG70" s="164">
        <f>COUNTIF($E$31:$P163,BF70)</f>
        <v>0</v>
      </c>
      <c r="BH70" s="140">
        <f>COUNTIF($AT59:$AU79,BF70)</f>
        <v>0</v>
      </c>
      <c r="BJ70" s="134" t="str">
        <f>$D$13</f>
        <v>Hungary</v>
      </c>
      <c r="BK70" s="8" t="s">
        <v>115</v>
      </c>
      <c r="BL70" s="7">
        <f t="shared" si="90"/>
        <v>0</v>
      </c>
      <c r="BM70" s="8" t="s">
        <v>115</v>
      </c>
      <c r="BN70" s="7">
        <f t="shared" si="91"/>
        <v>0</v>
      </c>
      <c r="BO70" s="8" t="s">
        <v>115</v>
      </c>
      <c r="BP70" s="7">
        <f t="shared" si="92"/>
        <v>0</v>
      </c>
      <c r="BQ70" s="8" t="s">
        <v>115</v>
      </c>
      <c r="BR70" s="7">
        <f t="shared" si="93"/>
        <v>0</v>
      </c>
      <c r="BS70" s="8" t="s">
        <v>115</v>
      </c>
      <c r="BT70" s="7">
        <f t="shared" si="94"/>
        <v>0</v>
      </c>
      <c r="BU70" s="8" t="s">
        <v>115</v>
      </c>
      <c r="BV70" s="7">
        <f t="shared" si="95"/>
        <v>0</v>
      </c>
      <c r="BW70" s="8" t="s">
        <v>115</v>
      </c>
      <c r="BX70" s="7">
        <f t="shared" si="96"/>
        <v>0</v>
      </c>
      <c r="BY70" s="1"/>
      <c r="BZ70" s="4">
        <f t="shared" si="97"/>
        <v>0</v>
      </c>
      <c r="CA70" s="1">
        <f t="shared" si="108"/>
        <v>0</v>
      </c>
      <c r="CB70" s="4">
        <f t="shared" si="109"/>
        <v>0</v>
      </c>
      <c r="CC70" s="1">
        <f>SUM(CA70/12)</f>
        <v>0</v>
      </c>
      <c r="CD70" s="7">
        <f t="shared" si="110"/>
        <v>0</v>
      </c>
      <c r="CE70" s="1">
        <f t="shared" si="111"/>
        <v>0</v>
      </c>
      <c r="CF70" s="7">
        <f t="shared" si="112"/>
        <v>0</v>
      </c>
      <c r="CG70" s="69"/>
      <c r="CH70" s="5"/>
      <c r="CI70" s="103" t="str">
        <f>$B$13</f>
        <v>Gasly</v>
      </c>
      <c r="CJ70" s="164">
        <f>COUNTIF($E$31:$P191,CI70)</f>
        <v>0</v>
      </c>
      <c r="CK70" s="140">
        <f>COUNTIF($BW59:$BX79,CI70)</f>
        <v>0</v>
      </c>
    </row>
    <row r="71" spans="4:89" ht="15.75" x14ac:dyDescent="0.5">
      <c r="D71" s="83" t="str">
        <f>$D$14</f>
        <v>Belgium</v>
      </c>
      <c r="E71" s="8" t="s">
        <v>39</v>
      </c>
      <c r="F71" s="7">
        <f t="shared" si="74"/>
        <v>2</v>
      </c>
      <c r="G71" s="2" t="s">
        <v>38</v>
      </c>
      <c r="H71" s="7">
        <f t="shared" si="75"/>
        <v>-4</v>
      </c>
      <c r="I71" s="2" t="s">
        <v>54</v>
      </c>
      <c r="J71" s="7">
        <f t="shared" si="76"/>
        <v>28</v>
      </c>
      <c r="K71" s="2" t="s">
        <v>45</v>
      </c>
      <c r="L71" s="7">
        <f t="shared" si="77"/>
        <v>8</v>
      </c>
      <c r="M71" s="2" t="s">
        <v>51</v>
      </c>
      <c r="N71" s="7">
        <f t="shared" si="78"/>
        <v>26</v>
      </c>
      <c r="O71" s="2" t="s">
        <v>58</v>
      </c>
      <c r="P71" s="7">
        <f t="shared" si="79"/>
        <v>-8</v>
      </c>
      <c r="Q71" s="2" t="s">
        <v>39</v>
      </c>
      <c r="R71" s="7">
        <f t="shared" si="80"/>
        <v>2</v>
      </c>
      <c r="S71" s="1"/>
      <c r="T71" s="4">
        <f t="shared" si="113"/>
        <v>54</v>
      </c>
      <c r="U71" s="1">
        <f t="shared" si="98"/>
        <v>1539</v>
      </c>
      <c r="V71" s="4">
        <f t="shared" si="114"/>
        <v>9</v>
      </c>
      <c r="W71" s="1">
        <f>SUM(U71/13)</f>
        <v>118.38461538461539</v>
      </c>
      <c r="X71" s="7">
        <f t="shared" si="115"/>
        <v>12.4</v>
      </c>
      <c r="Y71" s="1">
        <f t="shared" si="116"/>
        <v>28</v>
      </c>
      <c r="Z71" s="7">
        <f t="shared" si="117"/>
        <v>-8</v>
      </c>
      <c r="AA71" s="90" t="str">
        <f>$A$14</f>
        <v>Racing Point</v>
      </c>
      <c r="AB71" s="136">
        <f>COUNTIF($E$59:$P$79,AA71)</f>
        <v>0</v>
      </c>
      <c r="AC71" s="90" t="str">
        <f>$B$14</f>
        <v>Perez</v>
      </c>
      <c r="AD71" s="163">
        <f>COUNTIF($E59:$P79,AC71)</f>
        <v>0</v>
      </c>
      <c r="AE71" s="6">
        <f>COUNTIF($Q59:$R79,AC71)</f>
        <v>0</v>
      </c>
      <c r="AG71" s="83" t="str">
        <f>$D$14</f>
        <v>Belgium</v>
      </c>
      <c r="AH71" s="8" t="s">
        <v>53</v>
      </c>
      <c r="AI71" s="7">
        <f t="shared" si="82"/>
        <v>44</v>
      </c>
      <c r="AJ71" s="2" t="s">
        <v>45</v>
      </c>
      <c r="AK71" s="7">
        <f t="shared" si="83"/>
        <v>8</v>
      </c>
      <c r="AL71" s="2" t="s">
        <v>38</v>
      </c>
      <c r="AM71" s="7">
        <f t="shared" si="84"/>
        <v>-4</v>
      </c>
      <c r="AN71" s="2" t="s">
        <v>56</v>
      </c>
      <c r="AO71" s="7">
        <f t="shared" si="85"/>
        <v>6</v>
      </c>
      <c r="AP71" s="2" t="s">
        <v>39</v>
      </c>
      <c r="AQ71" s="7">
        <f t="shared" si="86"/>
        <v>2</v>
      </c>
      <c r="AR71" s="2" t="s">
        <v>46</v>
      </c>
      <c r="AS71" s="7">
        <f t="shared" si="87"/>
        <v>60</v>
      </c>
      <c r="AT71" s="2" t="s">
        <v>39</v>
      </c>
      <c r="AU71" s="7">
        <f t="shared" si="88"/>
        <v>2</v>
      </c>
      <c r="AV71" s="1"/>
      <c r="AW71" s="4">
        <f t="shared" si="89"/>
        <v>118</v>
      </c>
      <c r="AX71" s="1">
        <f t="shared" si="103"/>
        <v>1538</v>
      </c>
      <c r="AY71" s="4">
        <f t="shared" si="104"/>
        <v>19.666666666666668</v>
      </c>
      <c r="AZ71" s="1">
        <f>SUM(AX71/13)</f>
        <v>118.30769230769231</v>
      </c>
      <c r="BA71" s="7">
        <f t="shared" si="105"/>
        <v>11.6</v>
      </c>
      <c r="BB71" s="1">
        <f t="shared" si="106"/>
        <v>60</v>
      </c>
      <c r="BC71" s="7">
        <f t="shared" si="107"/>
        <v>-4</v>
      </c>
      <c r="BD71" s="90" t="str">
        <f>$A$14</f>
        <v>Racing Point</v>
      </c>
      <c r="BE71" s="136">
        <f>COUNTIF($AH$59:$AS$79,BD71)</f>
        <v>0</v>
      </c>
      <c r="BF71" s="90" t="str">
        <f>$B$14</f>
        <v>Perez</v>
      </c>
      <c r="BG71" s="163">
        <f>COUNTIF($AH59:$AS79,BF71)</f>
        <v>0</v>
      </c>
      <c r="BH71" s="6">
        <f>COUNTIF($AT59:$AU79,BF71)</f>
        <v>0</v>
      </c>
      <c r="BJ71" s="83" t="str">
        <f>$D$14</f>
        <v>Belgium</v>
      </c>
      <c r="BK71" s="8" t="s">
        <v>50</v>
      </c>
      <c r="BL71" s="7">
        <f t="shared" si="90"/>
        <v>-14</v>
      </c>
      <c r="BM71" s="2" t="s">
        <v>45</v>
      </c>
      <c r="BN71" s="7">
        <f t="shared" si="91"/>
        <v>8</v>
      </c>
      <c r="BO71" s="2" t="s">
        <v>38</v>
      </c>
      <c r="BP71" s="7">
        <f t="shared" si="92"/>
        <v>-4</v>
      </c>
      <c r="BQ71" s="2" t="s">
        <v>48</v>
      </c>
      <c r="BR71" s="7">
        <f t="shared" si="93"/>
        <v>37</v>
      </c>
      <c r="BS71" s="2" t="s">
        <v>56</v>
      </c>
      <c r="BT71" s="7">
        <f t="shared" si="94"/>
        <v>6</v>
      </c>
      <c r="BU71" s="2" t="s">
        <v>57</v>
      </c>
      <c r="BV71" s="7">
        <f t="shared" si="95"/>
        <v>4</v>
      </c>
      <c r="BW71" s="2" t="s">
        <v>50</v>
      </c>
      <c r="BX71" s="7">
        <f t="shared" si="96"/>
        <v>-14</v>
      </c>
      <c r="BY71" s="1"/>
      <c r="BZ71" s="4">
        <f t="shared" si="97"/>
        <v>23</v>
      </c>
      <c r="CA71" s="1">
        <f t="shared" si="108"/>
        <v>23</v>
      </c>
      <c r="CB71" s="4">
        <f t="shared" si="109"/>
        <v>3.8333333333333335</v>
      </c>
      <c r="CC71" s="1">
        <f>SUM(CA71/13)</f>
        <v>1.7692307692307692</v>
      </c>
      <c r="CD71" s="7">
        <f t="shared" si="110"/>
        <v>3.8</v>
      </c>
      <c r="CE71" s="1">
        <f t="shared" si="111"/>
        <v>37</v>
      </c>
      <c r="CF71" s="7">
        <f t="shared" si="112"/>
        <v>-14</v>
      </c>
      <c r="CG71" s="90" t="str">
        <f>$A$14</f>
        <v>Racing Point</v>
      </c>
      <c r="CH71" s="136">
        <f>COUNTIF($BK$59:$BV$79,CG71)</f>
        <v>0</v>
      </c>
      <c r="CI71" s="90" t="str">
        <f>$B$14</f>
        <v>Perez</v>
      </c>
      <c r="CJ71" s="163">
        <f>COUNTIF($BK59:$BV79,CI71)</f>
        <v>0</v>
      </c>
      <c r="CK71" s="6">
        <f>COUNTIF($BW59:$BX79,CI71)</f>
        <v>0</v>
      </c>
    </row>
    <row r="72" spans="4:89" ht="16.149999999999999" thickBot="1" x14ac:dyDescent="0.55000000000000004">
      <c r="D72" s="134" t="str">
        <f>$D$15</f>
        <v>Italy</v>
      </c>
      <c r="E72" s="8" t="s">
        <v>39</v>
      </c>
      <c r="F72" s="7">
        <f t="shared" si="74"/>
        <v>17</v>
      </c>
      <c r="G72" s="2" t="s">
        <v>38</v>
      </c>
      <c r="H72" s="7">
        <f t="shared" si="75"/>
        <v>10</v>
      </c>
      <c r="I72" s="2" t="s">
        <v>54</v>
      </c>
      <c r="J72" s="7">
        <f t="shared" si="76"/>
        <v>35</v>
      </c>
      <c r="K72" s="2" t="s">
        <v>45</v>
      </c>
      <c r="L72" s="7">
        <f t="shared" si="77"/>
        <v>17</v>
      </c>
      <c r="M72" s="2" t="s">
        <v>51</v>
      </c>
      <c r="N72" s="7">
        <f t="shared" si="78"/>
        <v>1</v>
      </c>
      <c r="O72" s="2" t="s">
        <v>58</v>
      </c>
      <c r="P72" s="7">
        <f t="shared" si="79"/>
        <v>1</v>
      </c>
      <c r="Q72" s="2" t="s">
        <v>39</v>
      </c>
      <c r="R72" s="7">
        <f t="shared" si="80"/>
        <v>17</v>
      </c>
      <c r="S72" s="1"/>
      <c r="T72" s="4">
        <f t="shared" si="113"/>
        <v>98</v>
      </c>
      <c r="U72" s="1">
        <f t="shared" si="98"/>
        <v>1637</v>
      </c>
      <c r="V72" s="4">
        <f t="shared" si="114"/>
        <v>16.333333333333332</v>
      </c>
      <c r="W72" s="1">
        <f>SUM(U72/14)</f>
        <v>116.92857142857143</v>
      </c>
      <c r="X72" s="7">
        <f t="shared" si="115"/>
        <v>19.399999999999999</v>
      </c>
      <c r="Y72" s="1">
        <f t="shared" si="116"/>
        <v>35</v>
      </c>
      <c r="Z72" s="7">
        <f t="shared" si="117"/>
        <v>1</v>
      </c>
      <c r="AA72" s="69"/>
      <c r="AB72" s="5"/>
      <c r="AC72" s="104" t="str">
        <f>$B$15</f>
        <v>Stroll</v>
      </c>
      <c r="AD72" s="164">
        <f>COUNTIF($E59:$P79,AC72)</f>
        <v>0</v>
      </c>
      <c r="AE72" s="140">
        <f>COUNTIF($Q59:$R79,AC72)</f>
        <v>0</v>
      </c>
      <c r="AG72" s="134" t="str">
        <f>$D$15</f>
        <v>Italy</v>
      </c>
      <c r="AH72" s="8" t="s">
        <v>53</v>
      </c>
      <c r="AI72" s="7">
        <f t="shared" si="82"/>
        <v>44</v>
      </c>
      <c r="AJ72" s="2" t="s">
        <v>45</v>
      </c>
      <c r="AK72" s="7">
        <f t="shared" si="83"/>
        <v>17</v>
      </c>
      <c r="AL72" s="2" t="s">
        <v>38</v>
      </c>
      <c r="AM72" s="7">
        <f t="shared" si="84"/>
        <v>10</v>
      </c>
      <c r="AN72" s="2" t="s">
        <v>56</v>
      </c>
      <c r="AO72" s="7">
        <f t="shared" si="85"/>
        <v>7</v>
      </c>
      <c r="AP72" s="2" t="s">
        <v>39</v>
      </c>
      <c r="AQ72" s="7">
        <f t="shared" si="86"/>
        <v>17</v>
      </c>
      <c r="AR72" s="2" t="s">
        <v>46</v>
      </c>
      <c r="AS72" s="7">
        <f t="shared" si="87"/>
        <v>45</v>
      </c>
      <c r="AT72" s="2" t="s">
        <v>39</v>
      </c>
      <c r="AU72" s="7">
        <f t="shared" si="88"/>
        <v>17</v>
      </c>
      <c r="AV72" s="1"/>
      <c r="AW72" s="4">
        <f t="shared" si="89"/>
        <v>157</v>
      </c>
      <c r="AX72" s="1">
        <f t="shared" si="103"/>
        <v>1695</v>
      </c>
      <c r="AY72" s="4">
        <f t="shared" si="104"/>
        <v>26.166666666666668</v>
      </c>
      <c r="AZ72" s="1">
        <f>SUM(AX72/14)</f>
        <v>121.07142857142857</v>
      </c>
      <c r="BA72" s="7">
        <f t="shared" si="105"/>
        <v>22.4</v>
      </c>
      <c r="BB72" s="1">
        <f t="shared" si="106"/>
        <v>45</v>
      </c>
      <c r="BC72" s="7">
        <f t="shared" si="107"/>
        <v>7</v>
      </c>
      <c r="BD72" s="69"/>
      <c r="BE72" s="5"/>
      <c r="BF72" s="104" t="str">
        <f>$B$15</f>
        <v>Stroll</v>
      </c>
      <c r="BG72" s="164">
        <f>COUNTIF($AH59:$AS79,BF72)</f>
        <v>0</v>
      </c>
      <c r="BH72" s="140">
        <f>COUNTIF($AT59:$AU79,BF72)</f>
        <v>0</v>
      </c>
      <c r="BJ72" s="134" t="str">
        <f>$D$15</f>
        <v>Italy</v>
      </c>
      <c r="BK72" s="8" t="s">
        <v>50</v>
      </c>
      <c r="BL72" s="7">
        <f t="shared" si="90"/>
        <v>-6</v>
      </c>
      <c r="BM72" s="2" t="s">
        <v>45</v>
      </c>
      <c r="BN72" s="7">
        <f t="shared" si="91"/>
        <v>17</v>
      </c>
      <c r="BO72" s="2" t="s">
        <v>38</v>
      </c>
      <c r="BP72" s="7">
        <f t="shared" si="92"/>
        <v>10</v>
      </c>
      <c r="BQ72" s="2" t="s">
        <v>48</v>
      </c>
      <c r="BR72" s="7">
        <f t="shared" si="93"/>
        <v>33</v>
      </c>
      <c r="BS72" s="2" t="s">
        <v>56</v>
      </c>
      <c r="BT72" s="7">
        <f t="shared" si="94"/>
        <v>7</v>
      </c>
      <c r="BU72" s="2" t="s">
        <v>57</v>
      </c>
      <c r="BV72" s="7">
        <f t="shared" si="95"/>
        <v>21</v>
      </c>
      <c r="BW72" s="2" t="s">
        <v>50</v>
      </c>
      <c r="BX72" s="7">
        <f t="shared" si="96"/>
        <v>-6</v>
      </c>
      <c r="BY72" s="1"/>
      <c r="BZ72" s="4">
        <f t="shared" si="97"/>
        <v>76</v>
      </c>
      <c r="CA72" s="1">
        <f t="shared" si="108"/>
        <v>99</v>
      </c>
      <c r="CB72" s="4">
        <f t="shared" si="109"/>
        <v>12.666666666666666</v>
      </c>
      <c r="CC72" s="1">
        <f>SUM(CA72/14)</f>
        <v>7.0714285714285712</v>
      </c>
      <c r="CD72" s="7">
        <f t="shared" si="110"/>
        <v>11</v>
      </c>
      <c r="CE72" s="1">
        <f t="shared" si="111"/>
        <v>33</v>
      </c>
      <c r="CF72" s="7">
        <f t="shared" si="112"/>
        <v>-6</v>
      </c>
      <c r="CG72" s="69"/>
      <c r="CH72" s="5"/>
      <c r="CI72" s="104" t="str">
        <f>$B$15</f>
        <v>Stroll</v>
      </c>
      <c r="CJ72" s="164">
        <f>COUNTIF($BK59:$BV79,CI72)</f>
        <v>0</v>
      </c>
      <c r="CK72" s="140">
        <f>COUNTIF($BW59:$BX79,CI72)</f>
        <v>0</v>
      </c>
    </row>
    <row r="73" spans="4:89" ht="15.75" x14ac:dyDescent="0.5">
      <c r="D73" s="134" t="str">
        <f>$D$16</f>
        <v>Singapore</v>
      </c>
      <c r="E73" s="8" t="s">
        <v>39</v>
      </c>
      <c r="F73" s="7">
        <f t="shared" si="74"/>
        <v>-13</v>
      </c>
      <c r="G73" s="1" t="s">
        <v>38</v>
      </c>
      <c r="H73" s="7">
        <f t="shared" si="75"/>
        <v>33</v>
      </c>
      <c r="I73" s="2" t="s">
        <v>54</v>
      </c>
      <c r="J73" s="7">
        <f t="shared" si="76"/>
        <v>25</v>
      </c>
      <c r="K73" s="2" t="s">
        <v>45</v>
      </c>
      <c r="L73" s="7">
        <f t="shared" si="77"/>
        <v>19</v>
      </c>
      <c r="M73" s="2" t="s">
        <v>51</v>
      </c>
      <c r="N73" s="7">
        <f t="shared" si="78"/>
        <v>44</v>
      </c>
      <c r="O73" s="2" t="s">
        <v>58</v>
      </c>
      <c r="P73" s="7">
        <f t="shared" si="79"/>
        <v>11</v>
      </c>
      <c r="Q73" s="2" t="s">
        <v>39</v>
      </c>
      <c r="R73" s="7">
        <f t="shared" si="80"/>
        <v>-13</v>
      </c>
      <c r="S73" s="1"/>
      <c r="T73" s="4">
        <f t="shared" si="113"/>
        <v>106</v>
      </c>
      <c r="U73" s="1">
        <f t="shared" si="98"/>
        <v>1743</v>
      </c>
      <c r="V73" s="4">
        <f t="shared" si="114"/>
        <v>17.666666666666668</v>
      </c>
      <c r="W73" s="1">
        <f>SUM(U73/15)</f>
        <v>116.2</v>
      </c>
      <c r="X73" s="7">
        <f t="shared" si="115"/>
        <v>19</v>
      </c>
      <c r="Y73" s="1">
        <f t="shared" si="116"/>
        <v>44</v>
      </c>
      <c r="Z73" s="7">
        <f t="shared" si="117"/>
        <v>-13</v>
      </c>
      <c r="AA73" s="91" t="str">
        <f>$A$16</f>
        <v>Alfa Romeo</v>
      </c>
      <c r="AB73" s="136">
        <f>COUNTIF($E$59:$P$79,AA73)</f>
        <v>6</v>
      </c>
      <c r="AC73" s="91" t="str">
        <f>$B$16</f>
        <v>Raikkonen</v>
      </c>
      <c r="AD73" s="163">
        <f>COUNTIF($E59:$P79,AC73)</f>
        <v>21</v>
      </c>
      <c r="AE73" s="6">
        <f>COUNTIF($Q59:$R79,AC73)</f>
        <v>20</v>
      </c>
      <c r="AG73" s="134" t="str">
        <f>$D$16</f>
        <v>Singapore</v>
      </c>
      <c r="AH73" s="8" t="s">
        <v>53</v>
      </c>
      <c r="AI73" s="7">
        <f t="shared" si="82"/>
        <v>32</v>
      </c>
      <c r="AJ73" s="1" t="s">
        <v>45</v>
      </c>
      <c r="AK73" s="7">
        <f t="shared" si="83"/>
        <v>19</v>
      </c>
      <c r="AL73" s="2" t="s">
        <v>38</v>
      </c>
      <c r="AM73" s="7">
        <f t="shared" si="84"/>
        <v>33</v>
      </c>
      <c r="AN73" s="2" t="s">
        <v>56</v>
      </c>
      <c r="AO73" s="7">
        <f t="shared" si="85"/>
        <v>-12</v>
      </c>
      <c r="AP73" s="2" t="s">
        <v>39</v>
      </c>
      <c r="AQ73" s="7">
        <f t="shared" si="86"/>
        <v>-13</v>
      </c>
      <c r="AR73" s="2" t="s">
        <v>46</v>
      </c>
      <c r="AS73" s="7">
        <f t="shared" si="87"/>
        <v>71</v>
      </c>
      <c r="AT73" s="2" t="s">
        <v>39</v>
      </c>
      <c r="AU73" s="7">
        <f t="shared" si="88"/>
        <v>-13</v>
      </c>
      <c r="AV73" s="1"/>
      <c r="AW73" s="4">
        <f t="shared" si="89"/>
        <v>117</v>
      </c>
      <c r="AX73" s="1">
        <f t="shared" si="103"/>
        <v>1812</v>
      </c>
      <c r="AY73" s="4">
        <f t="shared" si="104"/>
        <v>19.5</v>
      </c>
      <c r="AZ73" s="1">
        <f>SUM(AX73/15)</f>
        <v>120.8</v>
      </c>
      <c r="BA73" s="7">
        <f t="shared" si="105"/>
        <v>9.1999999999999993</v>
      </c>
      <c r="BB73" s="1">
        <f t="shared" si="106"/>
        <v>71</v>
      </c>
      <c r="BC73" s="7">
        <f t="shared" si="107"/>
        <v>-13</v>
      </c>
      <c r="BD73" s="91" t="str">
        <f>$A$16</f>
        <v>Alfa Romeo</v>
      </c>
      <c r="BE73" s="136">
        <f>COUNTIF($AH$59:$AS$79,BD73)</f>
        <v>2</v>
      </c>
      <c r="BF73" s="91" t="str">
        <f>$B$16</f>
        <v>Raikkonen</v>
      </c>
      <c r="BG73" s="163">
        <f>COUNTIF($AH59:$AS79,BF73)</f>
        <v>17</v>
      </c>
      <c r="BH73" s="6">
        <f>COUNTIF($AT59:$AU79,BF73)</f>
        <v>12</v>
      </c>
      <c r="BJ73" s="134" t="str">
        <f>$D$16</f>
        <v>Singapore</v>
      </c>
      <c r="BK73" s="8" t="s">
        <v>50</v>
      </c>
      <c r="BL73" s="7">
        <f t="shared" si="90"/>
        <v>0</v>
      </c>
      <c r="BM73" s="1" t="s">
        <v>45</v>
      </c>
      <c r="BN73" s="7">
        <f t="shared" si="91"/>
        <v>19</v>
      </c>
      <c r="BO73" s="2" t="s">
        <v>38</v>
      </c>
      <c r="BP73" s="7">
        <f t="shared" si="92"/>
        <v>33</v>
      </c>
      <c r="BQ73" s="2" t="s">
        <v>48</v>
      </c>
      <c r="BR73" s="7">
        <f t="shared" si="93"/>
        <v>41</v>
      </c>
      <c r="BS73" s="2" t="s">
        <v>56</v>
      </c>
      <c r="BT73" s="7">
        <f t="shared" si="94"/>
        <v>-12</v>
      </c>
      <c r="BU73" s="2" t="s">
        <v>57</v>
      </c>
      <c r="BV73" s="7">
        <f t="shared" si="95"/>
        <v>14</v>
      </c>
      <c r="BW73" s="2" t="s">
        <v>50</v>
      </c>
      <c r="BX73" s="7">
        <f t="shared" si="96"/>
        <v>0</v>
      </c>
      <c r="BY73" s="1"/>
      <c r="BZ73" s="4">
        <f t="shared" si="97"/>
        <v>95</v>
      </c>
      <c r="CA73" s="1">
        <f t="shared" si="108"/>
        <v>194</v>
      </c>
      <c r="CB73" s="4">
        <f t="shared" si="109"/>
        <v>15.833333333333334</v>
      </c>
      <c r="CC73" s="1">
        <f>SUM(CA73/15)</f>
        <v>12.933333333333334</v>
      </c>
      <c r="CD73" s="7">
        <f t="shared" si="110"/>
        <v>16.2</v>
      </c>
      <c r="CE73" s="1">
        <f t="shared" si="111"/>
        <v>41</v>
      </c>
      <c r="CF73" s="7">
        <f t="shared" si="112"/>
        <v>-12</v>
      </c>
      <c r="CG73" s="91" t="str">
        <f>$A$16</f>
        <v>Alfa Romeo</v>
      </c>
      <c r="CH73" s="136">
        <f>COUNTIF($BK$59:$BV$79,CG73)</f>
        <v>0</v>
      </c>
      <c r="CI73" s="91" t="str">
        <f>$B$16</f>
        <v>Raikkonen</v>
      </c>
      <c r="CJ73" s="163">
        <f>COUNTIF($BK59:$BV79,CI73)</f>
        <v>0</v>
      </c>
      <c r="CK73" s="6">
        <f>COUNTIF($BW59:$BX79,CI73)</f>
        <v>0</v>
      </c>
    </row>
    <row r="74" spans="4:89" ht="16.149999999999999" thickBot="1" x14ac:dyDescent="0.55000000000000004">
      <c r="D74" s="83" t="str">
        <f>$D$17</f>
        <v>Russia</v>
      </c>
      <c r="E74" s="8" t="s">
        <v>39</v>
      </c>
      <c r="F74" s="7">
        <f t="shared" si="74"/>
        <v>9</v>
      </c>
      <c r="G74" s="1" t="s">
        <v>38</v>
      </c>
      <c r="H74" s="7">
        <f t="shared" si="75"/>
        <v>38</v>
      </c>
      <c r="I74" s="2" t="s">
        <v>54</v>
      </c>
      <c r="J74" s="7">
        <f t="shared" si="76"/>
        <v>42</v>
      </c>
      <c r="K74" s="2" t="s">
        <v>45</v>
      </c>
      <c r="L74" s="7">
        <f t="shared" si="77"/>
        <v>9</v>
      </c>
      <c r="M74" s="2" t="s">
        <v>51</v>
      </c>
      <c r="N74" s="7">
        <f t="shared" si="78"/>
        <v>1</v>
      </c>
      <c r="O74" s="2" t="s">
        <v>58</v>
      </c>
      <c r="P74" s="7">
        <f t="shared" si="79"/>
        <v>18</v>
      </c>
      <c r="Q74" s="2" t="s">
        <v>39</v>
      </c>
      <c r="R74" s="7">
        <f t="shared" si="80"/>
        <v>9</v>
      </c>
      <c r="S74" s="1"/>
      <c r="T74" s="4">
        <f t="shared" si="113"/>
        <v>126</v>
      </c>
      <c r="U74" s="1">
        <f t="shared" si="98"/>
        <v>1869</v>
      </c>
      <c r="V74" s="4">
        <f t="shared" si="114"/>
        <v>21</v>
      </c>
      <c r="W74" s="1">
        <f>SUM(U74/16)</f>
        <v>116.8125</v>
      </c>
      <c r="X74" s="7">
        <f t="shared" si="115"/>
        <v>21.6</v>
      </c>
      <c r="Y74" s="1">
        <f t="shared" si="116"/>
        <v>42</v>
      </c>
      <c r="Z74" s="7">
        <f t="shared" si="117"/>
        <v>1</v>
      </c>
      <c r="AA74" s="69"/>
      <c r="AB74" s="5"/>
      <c r="AC74" s="105" t="str">
        <f>$B$17</f>
        <v>Giovanazzi</v>
      </c>
      <c r="AD74" s="164">
        <f>COUNTIF($E59:$P79,AC74)</f>
        <v>0</v>
      </c>
      <c r="AE74" s="140">
        <f>COUNTIF($Q59:$R79,AC74)</f>
        <v>0</v>
      </c>
      <c r="AG74" s="83" t="str">
        <f>$D$17</f>
        <v>Russia</v>
      </c>
      <c r="AH74" s="8" t="s">
        <v>53</v>
      </c>
      <c r="AI74" s="7">
        <f t="shared" si="82"/>
        <v>45</v>
      </c>
      <c r="AJ74" s="1" t="s">
        <v>45</v>
      </c>
      <c r="AK74" s="7">
        <f t="shared" si="83"/>
        <v>9</v>
      </c>
      <c r="AL74" s="2" t="s">
        <v>38</v>
      </c>
      <c r="AM74" s="7">
        <f t="shared" si="84"/>
        <v>38</v>
      </c>
      <c r="AN74" s="2" t="s">
        <v>56</v>
      </c>
      <c r="AO74" s="7">
        <f t="shared" si="85"/>
        <v>-12</v>
      </c>
      <c r="AP74" s="2" t="s">
        <v>39</v>
      </c>
      <c r="AQ74" s="7">
        <f t="shared" si="86"/>
        <v>9</v>
      </c>
      <c r="AR74" s="2" t="s">
        <v>46</v>
      </c>
      <c r="AS74" s="7">
        <f t="shared" si="87"/>
        <v>36</v>
      </c>
      <c r="AT74" s="2" t="s">
        <v>39</v>
      </c>
      <c r="AU74" s="7">
        <f t="shared" si="88"/>
        <v>9</v>
      </c>
      <c r="AV74" s="1"/>
      <c r="AW74" s="4">
        <f t="shared" si="89"/>
        <v>134</v>
      </c>
      <c r="AX74" s="1">
        <f t="shared" si="103"/>
        <v>1946</v>
      </c>
      <c r="AY74" s="4">
        <f t="shared" si="104"/>
        <v>22.333333333333332</v>
      </c>
      <c r="AZ74" s="1">
        <f>SUM(AX74/16)</f>
        <v>121.625</v>
      </c>
      <c r="BA74" s="7">
        <f t="shared" si="105"/>
        <v>19.600000000000001</v>
      </c>
      <c r="BB74" s="1">
        <f t="shared" si="106"/>
        <v>45</v>
      </c>
      <c r="BC74" s="7">
        <f t="shared" si="107"/>
        <v>-12</v>
      </c>
      <c r="BD74" s="69"/>
      <c r="BE74" s="5"/>
      <c r="BF74" s="105" t="str">
        <f>$B$17</f>
        <v>Giovanazzi</v>
      </c>
      <c r="BG74" s="164">
        <f>COUNTIF($AH59:$AS79,BF74)</f>
        <v>0</v>
      </c>
      <c r="BH74" s="140">
        <f>COUNTIF($AT59:$AU79,BF74)</f>
        <v>0</v>
      </c>
      <c r="BJ74" s="83" t="str">
        <f>$D$17</f>
        <v>Russia</v>
      </c>
      <c r="BK74" s="8" t="s">
        <v>50</v>
      </c>
      <c r="BL74" s="7">
        <f t="shared" si="90"/>
        <v>20</v>
      </c>
      <c r="BM74" s="1" t="s">
        <v>45</v>
      </c>
      <c r="BN74" s="7">
        <f t="shared" si="91"/>
        <v>9</v>
      </c>
      <c r="BO74" s="2" t="s">
        <v>38</v>
      </c>
      <c r="BP74" s="7">
        <f t="shared" si="92"/>
        <v>38</v>
      </c>
      <c r="BQ74" s="2" t="s">
        <v>48</v>
      </c>
      <c r="BR74" s="7">
        <f t="shared" si="93"/>
        <v>50</v>
      </c>
      <c r="BS74" s="2" t="s">
        <v>56</v>
      </c>
      <c r="BT74" s="7">
        <f t="shared" si="94"/>
        <v>-12</v>
      </c>
      <c r="BU74" s="2" t="s">
        <v>57</v>
      </c>
      <c r="BV74" s="7">
        <f t="shared" si="95"/>
        <v>24</v>
      </c>
      <c r="BW74" s="2" t="s">
        <v>50</v>
      </c>
      <c r="BX74" s="7">
        <f t="shared" si="96"/>
        <v>20</v>
      </c>
      <c r="BY74" s="1"/>
      <c r="BZ74" s="4">
        <f t="shared" si="97"/>
        <v>149</v>
      </c>
      <c r="CA74" s="1">
        <f t="shared" si="108"/>
        <v>343</v>
      </c>
      <c r="CB74" s="4">
        <f t="shared" si="109"/>
        <v>24.833333333333332</v>
      </c>
      <c r="CC74" s="1">
        <f>SUM(CA74/16)</f>
        <v>21.4375</v>
      </c>
      <c r="CD74" s="7">
        <f t="shared" si="110"/>
        <v>25</v>
      </c>
      <c r="CE74" s="1">
        <f t="shared" si="111"/>
        <v>50</v>
      </c>
      <c r="CF74" s="7">
        <f t="shared" si="112"/>
        <v>-12</v>
      </c>
      <c r="CG74" s="69"/>
      <c r="CH74" s="5"/>
      <c r="CI74" s="105" t="str">
        <f>$B$17</f>
        <v>Giovanazzi</v>
      </c>
      <c r="CJ74" s="164">
        <f>COUNTIF($BK59:$BV79,CI74)</f>
        <v>0</v>
      </c>
      <c r="CK74" s="140">
        <f>COUNTIF($BW59:$BX79,CI74)</f>
        <v>0</v>
      </c>
    </row>
    <row r="75" spans="4:89" ht="15.75" x14ac:dyDescent="0.5">
      <c r="D75" s="134" t="str">
        <f>$D$18</f>
        <v>Japan</v>
      </c>
      <c r="E75" s="8" t="s">
        <v>39</v>
      </c>
      <c r="F75" s="7">
        <f t="shared" si="74"/>
        <v>8</v>
      </c>
      <c r="G75" s="1" t="s">
        <v>38</v>
      </c>
      <c r="H75" s="7">
        <f t="shared" si="75"/>
        <v>-4</v>
      </c>
      <c r="I75" s="2" t="s">
        <v>54</v>
      </c>
      <c r="J75" s="7">
        <f t="shared" si="76"/>
        <v>46</v>
      </c>
      <c r="K75" s="2" t="s">
        <v>45</v>
      </c>
      <c r="L75" s="7">
        <f t="shared" si="77"/>
        <v>1</v>
      </c>
      <c r="M75" s="2" t="s">
        <v>51</v>
      </c>
      <c r="N75" s="7">
        <f t="shared" si="78"/>
        <v>35</v>
      </c>
      <c r="O75" s="2" t="s">
        <v>58</v>
      </c>
      <c r="P75" s="7">
        <f t="shared" si="79"/>
        <v>8</v>
      </c>
      <c r="Q75" s="2" t="s">
        <v>39</v>
      </c>
      <c r="R75" s="7">
        <f t="shared" si="80"/>
        <v>8</v>
      </c>
      <c r="S75" s="1"/>
      <c r="T75" s="4">
        <f t="shared" si="113"/>
        <v>102</v>
      </c>
      <c r="U75" s="1">
        <f t="shared" si="98"/>
        <v>1971</v>
      </c>
      <c r="V75" s="4">
        <f t="shared" si="114"/>
        <v>17</v>
      </c>
      <c r="W75" s="1">
        <f>SUM(U75/17)</f>
        <v>115.94117647058823</v>
      </c>
      <c r="X75" s="7">
        <f t="shared" si="115"/>
        <v>18.8</v>
      </c>
      <c r="Y75" s="1">
        <f t="shared" si="116"/>
        <v>46</v>
      </c>
      <c r="Z75" s="7">
        <f t="shared" si="117"/>
        <v>-4</v>
      </c>
      <c r="AA75" s="92" t="str">
        <f>$A$18</f>
        <v>Haas</v>
      </c>
      <c r="AB75" s="136">
        <f>COUNTIF($E$59:$P$79,AA75)</f>
        <v>15</v>
      </c>
      <c r="AC75" s="159" t="str">
        <f>$B$18</f>
        <v>Grosjean</v>
      </c>
      <c r="AD75" s="163">
        <f>COUNTIF($E59:$P79,AC75)</f>
        <v>0</v>
      </c>
      <c r="AE75" s="6">
        <f>COUNTIF($Q59:$R79,AC75)</f>
        <v>0</v>
      </c>
      <c r="AG75" s="134" t="str">
        <f>$D$18</f>
        <v>Japan</v>
      </c>
      <c r="AH75" s="8" t="s">
        <v>53</v>
      </c>
      <c r="AI75" s="7">
        <f t="shared" si="82"/>
        <v>13</v>
      </c>
      <c r="AJ75" s="1" t="s">
        <v>45</v>
      </c>
      <c r="AK75" s="7">
        <f t="shared" si="83"/>
        <v>1</v>
      </c>
      <c r="AL75" s="2" t="s">
        <v>38</v>
      </c>
      <c r="AM75" s="7">
        <f t="shared" si="84"/>
        <v>-4</v>
      </c>
      <c r="AN75" s="2" t="s">
        <v>56</v>
      </c>
      <c r="AO75" s="7">
        <f t="shared" si="85"/>
        <v>11</v>
      </c>
      <c r="AP75" s="2" t="s">
        <v>39</v>
      </c>
      <c r="AQ75" s="7">
        <f t="shared" si="86"/>
        <v>8</v>
      </c>
      <c r="AR75" s="2" t="s">
        <v>46</v>
      </c>
      <c r="AS75" s="7">
        <f t="shared" si="87"/>
        <v>48</v>
      </c>
      <c r="AT75" s="2" t="s">
        <v>39</v>
      </c>
      <c r="AU75" s="7">
        <f t="shared" si="88"/>
        <v>8</v>
      </c>
      <c r="AV75" s="1"/>
      <c r="AW75" s="4">
        <f t="shared" si="89"/>
        <v>85</v>
      </c>
      <c r="AX75" s="1">
        <f t="shared" si="103"/>
        <v>2031</v>
      </c>
      <c r="AY75" s="4">
        <f t="shared" si="104"/>
        <v>14.166666666666666</v>
      </c>
      <c r="AZ75" s="1">
        <f>SUM(AX75/17)</f>
        <v>119.47058823529412</v>
      </c>
      <c r="BA75" s="7">
        <f t="shared" si="105"/>
        <v>7.4</v>
      </c>
      <c r="BB75" s="1">
        <f t="shared" si="106"/>
        <v>48</v>
      </c>
      <c r="BC75" s="7">
        <f t="shared" si="107"/>
        <v>-4</v>
      </c>
      <c r="BD75" s="92" t="str">
        <f>$A$18</f>
        <v>Haas</v>
      </c>
      <c r="BE75" s="136">
        <f>COUNTIF($AH$59:$AS$79,BD75)</f>
        <v>0</v>
      </c>
      <c r="BF75" s="159" t="str">
        <f>$B$18</f>
        <v>Grosjean</v>
      </c>
      <c r="BG75" s="163">
        <f>COUNTIF($AH59:$AS79,BF75)</f>
        <v>0</v>
      </c>
      <c r="BH75" s="6">
        <f>COUNTIF($AT59:$AU79,BF75)</f>
        <v>0</v>
      </c>
      <c r="BJ75" s="134" t="str">
        <f>$D$18</f>
        <v>Japan</v>
      </c>
      <c r="BK75" s="8" t="s">
        <v>50</v>
      </c>
      <c r="BL75" s="7">
        <f t="shared" si="90"/>
        <v>27</v>
      </c>
      <c r="BM75" s="1" t="s">
        <v>45</v>
      </c>
      <c r="BN75" s="7">
        <f t="shared" si="91"/>
        <v>1</v>
      </c>
      <c r="BO75" s="2" t="s">
        <v>38</v>
      </c>
      <c r="BP75" s="7">
        <f t="shared" si="92"/>
        <v>-4</v>
      </c>
      <c r="BQ75" s="2" t="s">
        <v>48</v>
      </c>
      <c r="BR75" s="7">
        <f t="shared" si="93"/>
        <v>33</v>
      </c>
      <c r="BS75" s="2" t="s">
        <v>56</v>
      </c>
      <c r="BT75" s="7">
        <f t="shared" si="94"/>
        <v>11</v>
      </c>
      <c r="BU75" s="2" t="s">
        <v>57</v>
      </c>
      <c r="BV75" s="7">
        <f t="shared" si="95"/>
        <v>28</v>
      </c>
      <c r="BW75" s="2" t="s">
        <v>50</v>
      </c>
      <c r="BX75" s="7">
        <f t="shared" si="96"/>
        <v>27</v>
      </c>
      <c r="BY75" s="1"/>
      <c r="BZ75" s="4">
        <f t="shared" si="97"/>
        <v>123</v>
      </c>
      <c r="CA75" s="1">
        <f t="shared" si="108"/>
        <v>466</v>
      </c>
      <c r="CB75" s="4">
        <f t="shared" si="109"/>
        <v>20.5</v>
      </c>
      <c r="CC75" s="1">
        <f>SUM(CA75/17)</f>
        <v>27.411764705882351</v>
      </c>
      <c r="CD75" s="7">
        <f t="shared" si="110"/>
        <v>19</v>
      </c>
      <c r="CE75" s="1">
        <f t="shared" si="111"/>
        <v>33</v>
      </c>
      <c r="CF75" s="7">
        <f t="shared" si="112"/>
        <v>-4</v>
      </c>
      <c r="CG75" s="92" t="str">
        <f>$A$18</f>
        <v>Haas</v>
      </c>
      <c r="CH75" s="136">
        <f>COUNTIF($BK$59:$BV$79,CG75)</f>
        <v>0</v>
      </c>
      <c r="CI75" s="159" t="str">
        <f>$B$18</f>
        <v>Grosjean</v>
      </c>
      <c r="CJ75" s="163">
        <f>COUNTIF($BK59:$BV79,CI75)</f>
        <v>0</v>
      </c>
      <c r="CK75" s="6">
        <f>COUNTIF($BW59:$BX79,CI75)</f>
        <v>0</v>
      </c>
    </row>
    <row r="76" spans="4:89" ht="16.149999999999999" thickBot="1" x14ac:dyDescent="0.55000000000000004">
      <c r="D76" s="134" t="str">
        <f>$D$19</f>
        <v>Mexico</v>
      </c>
      <c r="E76" s="4" t="s">
        <v>39</v>
      </c>
      <c r="F76" s="7">
        <f t="shared" si="74"/>
        <v>-11</v>
      </c>
      <c r="G76" s="4" t="s">
        <v>38</v>
      </c>
      <c r="H76" s="7">
        <f t="shared" si="75"/>
        <v>20</v>
      </c>
      <c r="I76" s="4" t="s">
        <v>54</v>
      </c>
      <c r="J76" s="7">
        <f t="shared" si="76"/>
        <v>30</v>
      </c>
      <c r="K76" s="4" t="s">
        <v>45</v>
      </c>
      <c r="L76" s="7">
        <f t="shared" si="77"/>
        <v>-9</v>
      </c>
      <c r="M76" s="4" t="s">
        <v>51</v>
      </c>
      <c r="N76" s="7">
        <f t="shared" si="78"/>
        <v>33</v>
      </c>
      <c r="O76" s="4" t="s">
        <v>58</v>
      </c>
      <c r="P76" s="7">
        <f t="shared" si="79"/>
        <v>10</v>
      </c>
      <c r="Q76" s="4" t="s">
        <v>39</v>
      </c>
      <c r="R76" s="7">
        <f t="shared" si="80"/>
        <v>-11</v>
      </c>
      <c r="S76" s="70"/>
      <c r="T76" s="4">
        <f t="shared" si="113"/>
        <v>62</v>
      </c>
      <c r="U76" s="1">
        <f t="shared" si="98"/>
        <v>2033</v>
      </c>
      <c r="V76" s="4">
        <f t="shared" si="114"/>
        <v>10.333333333333334</v>
      </c>
      <c r="W76" s="1">
        <f>SUM(U76/18)</f>
        <v>112.94444444444444</v>
      </c>
      <c r="X76" s="7">
        <f t="shared" si="115"/>
        <v>10.4</v>
      </c>
      <c r="Y76" s="1">
        <f t="shared" si="116"/>
        <v>33</v>
      </c>
      <c r="Z76" s="7">
        <f t="shared" si="117"/>
        <v>-11</v>
      </c>
      <c r="AA76" s="69"/>
      <c r="AB76" s="5"/>
      <c r="AC76" s="160" t="str">
        <f>$B$19</f>
        <v>Magnussen</v>
      </c>
      <c r="AD76" s="164">
        <f>COUNTIF($E59:$P79,AC76)</f>
        <v>0</v>
      </c>
      <c r="AE76" s="140">
        <f>COUNTIF($Q59:$R79,AC76)</f>
        <v>0</v>
      </c>
      <c r="AG76" s="134" t="str">
        <f>$D$19</f>
        <v>Mexico</v>
      </c>
      <c r="AH76" s="4" t="s">
        <v>53</v>
      </c>
      <c r="AI76" s="7">
        <f t="shared" si="82"/>
        <v>26</v>
      </c>
      <c r="AJ76" s="4" t="s">
        <v>45</v>
      </c>
      <c r="AK76" s="7">
        <f t="shared" si="83"/>
        <v>-9</v>
      </c>
      <c r="AL76" s="4" t="s">
        <v>38</v>
      </c>
      <c r="AM76" s="7">
        <f t="shared" si="84"/>
        <v>20</v>
      </c>
      <c r="AN76" s="4" t="s">
        <v>56</v>
      </c>
      <c r="AO76" s="7">
        <f t="shared" si="85"/>
        <v>13</v>
      </c>
      <c r="AP76" s="4" t="s">
        <v>39</v>
      </c>
      <c r="AQ76" s="7">
        <f t="shared" si="86"/>
        <v>-11</v>
      </c>
      <c r="AR76" s="4" t="s">
        <v>46</v>
      </c>
      <c r="AS76" s="7">
        <f t="shared" si="87"/>
        <v>49</v>
      </c>
      <c r="AT76" s="4" t="s">
        <v>39</v>
      </c>
      <c r="AU76" s="7">
        <f t="shared" si="88"/>
        <v>-11</v>
      </c>
      <c r="AV76" s="70"/>
      <c r="AW76" s="4">
        <f t="shared" si="89"/>
        <v>77</v>
      </c>
      <c r="AX76" s="1">
        <f t="shared" si="103"/>
        <v>2108</v>
      </c>
      <c r="AY76" s="4">
        <f t="shared" si="104"/>
        <v>12.833333333333334</v>
      </c>
      <c r="AZ76" s="1">
        <f>SUM(AX76/18)</f>
        <v>117.11111111111111</v>
      </c>
      <c r="BA76" s="7">
        <f t="shared" si="105"/>
        <v>5.6</v>
      </c>
      <c r="BB76" s="1">
        <f t="shared" si="106"/>
        <v>49</v>
      </c>
      <c r="BC76" s="7">
        <f t="shared" si="107"/>
        <v>-11</v>
      </c>
      <c r="BD76" s="69"/>
      <c r="BE76" s="5"/>
      <c r="BF76" s="160" t="str">
        <f>$B$19</f>
        <v>Magnussen</v>
      </c>
      <c r="BG76" s="164">
        <f>COUNTIF($AH59:$AS79,BF76)</f>
        <v>3</v>
      </c>
      <c r="BH76" s="140">
        <f>COUNTIF($AT59:$AU79,BF76)</f>
        <v>2</v>
      </c>
      <c r="BJ76" s="134" t="str">
        <f>$D$19</f>
        <v>Mexico</v>
      </c>
      <c r="BK76" s="4" t="s">
        <v>50</v>
      </c>
      <c r="BL76" s="7">
        <f t="shared" si="90"/>
        <v>8</v>
      </c>
      <c r="BM76" s="4" t="s">
        <v>45</v>
      </c>
      <c r="BN76" s="7">
        <f t="shared" si="91"/>
        <v>-9</v>
      </c>
      <c r="BO76" s="4" t="s">
        <v>38</v>
      </c>
      <c r="BP76" s="7">
        <f t="shared" si="92"/>
        <v>20</v>
      </c>
      <c r="BQ76" s="4" t="s">
        <v>48</v>
      </c>
      <c r="BR76" s="7">
        <f t="shared" si="93"/>
        <v>45</v>
      </c>
      <c r="BS76" s="4" t="s">
        <v>56</v>
      </c>
      <c r="BT76" s="7">
        <f t="shared" si="94"/>
        <v>13</v>
      </c>
      <c r="BU76" s="4" t="s">
        <v>57</v>
      </c>
      <c r="BV76" s="7">
        <f t="shared" si="95"/>
        <v>4</v>
      </c>
      <c r="BW76" s="4" t="s">
        <v>50</v>
      </c>
      <c r="BX76" s="7">
        <f t="shared" si="96"/>
        <v>8</v>
      </c>
      <c r="BY76" s="70"/>
      <c r="BZ76" s="4">
        <f t="shared" si="97"/>
        <v>89</v>
      </c>
      <c r="CA76" s="1">
        <f t="shared" si="108"/>
        <v>555</v>
      </c>
      <c r="CB76" s="4">
        <f t="shared" si="109"/>
        <v>14.833333333333334</v>
      </c>
      <c r="CC76" s="1">
        <f>SUM(CA76/18)</f>
        <v>30.833333333333332</v>
      </c>
      <c r="CD76" s="7">
        <f t="shared" si="110"/>
        <v>17</v>
      </c>
      <c r="CE76" s="1">
        <f t="shared" si="111"/>
        <v>45</v>
      </c>
      <c r="CF76" s="7">
        <f t="shared" si="112"/>
        <v>-9</v>
      </c>
      <c r="CG76" s="69"/>
      <c r="CH76" s="5"/>
      <c r="CI76" s="160" t="str">
        <f>$B$19</f>
        <v>Magnussen</v>
      </c>
      <c r="CJ76" s="164">
        <f>COUNTIF($BK59:$BV79,CI76)</f>
        <v>0</v>
      </c>
      <c r="CK76" s="140">
        <f>COUNTIF($BW59:$BX79,CI76)</f>
        <v>0</v>
      </c>
    </row>
    <row r="77" spans="4:89" ht="15.75" x14ac:dyDescent="0.5">
      <c r="D77" s="83" t="str">
        <f>$D$20</f>
        <v>USA</v>
      </c>
      <c r="E77" s="4" t="s">
        <v>39</v>
      </c>
      <c r="F77" s="7">
        <f t="shared" si="74"/>
        <v>15</v>
      </c>
      <c r="G77" s="4" t="s">
        <v>38</v>
      </c>
      <c r="H77" s="7">
        <f t="shared" si="75"/>
        <v>37</v>
      </c>
      <c r="I77" s="4" t="s">
        <v>54</v>
      </c>
      <c r="J77" s="7">
        <f t="shared" si="76"/>
        <v>44</v>
      </c>
      <c r="K77" s="4" t="s">
        <v>45</v>
      </c>
      <c r="L77" s="7">
        <f t="shared" si="77"/>
        <v>23</v>
      </c>
      <c r="M77" s="4" t="s">
        <v>51</v>
      </c>
      <c r="N77" s="7">
        <f t="shared" si="78"/>
        <v>-1</v>
      </c>
      <c r="O77" s="4" t="s">
        <v>58</v>
      </c>
      <c r="P77" s="7">
        <f t="shared" si="79"/>
        <v>1</v>
      </c>
      <c r="Q77" s="4" t="s">
        <v>39</v>
      </c>
      <c r="R77" s="7">
        <f t="shared" si="80"/>
        <v>15</v>
      </c>
      <c r="S77" s="70"/>
      <c r="T77" s="4">
        <f t="shared" si="81"/>
        <v>134</v>
      </c>
      <c r="U77" s="1">
        <f t="shared" si="98"/>
        <v>2167</v>
      </c>
      <c r="V77" s="4">
        <f t="shared" si="99"/>
        <v>22.333333333333332</v>
      </c>
      <c r="W77" s="1">
        <f>SUM(U77/19)</f>
        <v>114.05263157894737</v>
      </c>
      <c r="X77" s="7">
        <f t="shared" si="100"/>
        <v>26.6</v>
      </c>
      <c r="Y77" s="1">
        <f t="shared" si="101"/>
        <v>44</v>
      </c>
      <c r="Z77" s="7">
        <f t="shared" si="102"/>
        <v>-1</v>
      </c>
      <c r="AA77" s="93" t="str">
        <f>$A$20</f>
        <v>Williams</v>
      </c>
      <c r="AB77" s="136">
        <f>COUNTIF($E$59:$P$79,AA77)</f>
        <v>0</v>
      </c>
      <c r="AC77" s="93" t="str">
        <f>$B$20</f>
        <v>Kubica</v>
      </c>
      <c r="AD77" s="163">
        <f>COUNTIF($E59:$P79,AC77)</f>
        <v>0</v>
      </c>
      <c r="AE77" s="6">
        <f>COUNTIF($Q59:$R79,AC77)</f>
        <v>0</v>
      </c>
      <c r="AG77" s="83" t="str">
        <f>$D$20</f>
        <v>USA</v>
      </c>
      <c r="AH77" s="4" t="s">
        <v>53</v>
      </c>
      <c r="AI77" s="7">
        <f t="shared" si="82"/>
        <v>31</v>
      </c>
      <c r="AJ77" s="4" t="s">
        <v>45</v>
      </c>
      <c r="AK77" s="7">
        <f t="shared" si="83"/>
        <v>23</v>
      </c>
      <c r="AL77" s="4" t="s">
        <v>38</v>
      </c>
      <c r="AM77" s="7">
        <f t="shared" si="84"/>
        <v>37</v>
      </c>
      <c r="AN77" s="4" t="s">
        <v>56</v>
      </c>
      <c r="AO77" s="7">
        <f t="shared" si="85"/>
        <v>9</v>
      </c>
      <c r="AP77" s="4" t="s">
        <v>39</v>
      </c>
      <c r="AQ77" s="7">
        <f t="shared" si="86"/>
        <v>15</v>
      </c>
      <c r="AR77" s="4" t="s">
        <v>46</v>
      </c>
      <c r="AS77" s="7">
        <f t="shared" si="87"/>
        <v>35</v>
      </c>
      <c r="AT77" s="4" t="s">
        <v>39</v>
      </c>
      <c r="AU77" s="7">
        <f t="shared" si="88"/>
        <v>15</v>
      </c>
      <c r="AV77" s="70"/>
      <c r="AW77" s="4">
        <f t="shared" si="89"/>
        <v>165</v>
      </c>
      <c r="AX77" s="1">
        <f t="shared" si="103"/>
        <v>2273</v>
      </c>
      <c r="AY77" s="4">
        <f t="shared" si="104"/>
        <v>27.5</v>
      </c>
      <c r="AZ77" s="1">
        <f>SUM(AX77/19)</f>
        <v>119.63157894736842</v>
      </c>
      <c r="BA77" s="7">
        <f t="shared" si="105"/>
        <v>26</v>
      </c>
      <c r="BB77" s="1">
        <f t="shared" si="106"/>
        <v>37</v>
      </c>
      <c r="BC77" s="7">
        <f t="shared" si="107"/>
        <v>9</v>
      </c>
      <c r="BD77" s="93" t="str">
        <f>$A$20</f>
        <v>Williams</v>
      </c>
      <c r="BE77" s="136">
        <f>COUNTIF($AH$59:$AS$79,BD77)</f>
        <v>0</v>
      </c>
      <c r="BF77" s="93" t="str">
        <f>$B$20</f>
        <v>Kubica</v>
      </c>
      <c r="BG77" s="163">
        <f>COUNTIF($AH59:$AS79,BF77)</f>
        <v>0</v>
      </c>
      <c r="BH77" s="6">
        <f>COUNTIF($AT59:$AU79,BF77)</f>
        <v>0</v>
      </c>
      <c r="BJ77" s="83" t="str">
        <f>$D$20</f>
        <v>USA</v>
      </c>
      <c r="BK77" s="4" t="s">
        <v>50</v>
      </c>
      <c r="BL77" s="7">
        <f t="shared" si="90"/>
        <v>12</v>
      </c>
      <c r="BM77" s="4" t="s">
        <v>45</v>
      </c>
      <c r="BN77" s="7">
        <f t="shared" si="91"/>
        <v>23</v>
      </c>
      <c r="BO77" s="4" t="s">
        <v>38</v>
      </c>
      <c r="BP77" s="7">
        <f t="shared" si="92"/>
        <v>37</v>
      </c>
      <c r="BQ77" s="4" t="s">
        <v>48</v>
      </c>
      <c r="BR77" s="7">
        <f t="shared" si="93"/>
        <v>34</v>
      </c>
      <c r="BS77" s="4" t="s">
        <v>56</v>
      </c>
      <c r="BT77" s="7">
        <f t="shared" si="94"/>
        <v>9</v>
      </c>
      <c r="BU77" s="4" t="s">
        <v>57</v>
      </c>
      <c r="BV77" s="7">
        <f t="shared" si="95"/>
        <v>25</v>
      </c>
      <c r="BW77" s="4" t="s">
        <v>50</v>
      </c>
      <c r="BX77" s="7">
        <f t="shared" si="96"/>
        <v>12</v>
      </c>
      <c r="BY77" s="70"/>
      <c r="BZ77" s="4">
        <f t="shared" si="97"/>
        <v>152</v>
      </c>
      <c r="CA77" s="1">
        <f t="shared" si="108"/>
        <v>707</v>
      </c>
      <c r="CB77" s="4">
        <f t="shared" si="109"/>
        <v>25.333333333333332</v>
      </c>
      <c r="CC77" s="1">
        <f>SUM(CA77/19)</f>
        <v>37.210526315789473</v>
      </c>
      <c r="CD77" s="7">
        <f t="shared" si="110"/>
        <v>25.4</v>
      </c>
      <c r="CE77" s="1">
        <f t="shared" si="111"/>
        <v>37</v>
      </c>
      <c r="CF77" s="7">
        <f t="shared" si="112"/>
        <v>9</v>
      </c>
      <c r="CG77" s="93" t="str">
        <f>$A$20</f>
        <v>Williams</v>
      </c>
      <c r="CH77" s="136">
        <f>COUNTIF($BK$59:$BV$79,CG77)</f>
        <v>0</v>
      </c>
      <c r="CI77" s="93" t="str">
        <f>$B$20</f>
        <v>Kubica</v>
      </c>
      <c r="CJ77" s="163">
        <f>COUNTIF($BK59:$BV79,CI77)</f>
        <v>0</v>
      </c>
      <c r="CK77" s="6">
        <f>COUNTIF($BW59:$BX79,CI77)</f>
        <v>0</v>
      </c>
    </row>
    <row r="78" spans="4:89" ht="16.149999999999999" thickBot="1" x14ac:dyDescent="0.55000000000000004">
      <c r="D78" s="134" t="str">
        <f>$D$21</f>
        <v>Brazil</v>
      </c>
      <c r="E78" s="4" t="s">
        <v>39</v>
      </c>
      <c r="F78" s="7">
        <f t="shared" si="74"/>
        <v>31</v>
      </c>
      <c r="G78" s="4" t="s">
        <v>38</v>
      </c>
      <c r="H78" s="7">
        <f t="shared" si="75"/>
        <v>44</v>
      </c>
      <c r="I78" s="4" t="s">
        <v>54</v>
      </c>
      <c r="J78" s="7">
        <f t="shared" si="76"/>
        <v>4</v>
      </c>
      <c r="K78" s="4" t="s">
        <v>45</v>
      </c>
      <c r="L78" s="7">
        <f t="shared" si="77"/>
        <v>13</v>
      </c>
      <c r="M78" s="4" t="s">
        <v>51</v>
      </c>
      <c r="N78" s="7">
        <f t="shared" si="78"/>
        <v>8</v>
      </c>
      <c r="O78" s="4" t="s">
        <v>58</v>
      </c>
      <c r="P78" s="7">
        <f t="shared" si="79"/>
        <v>-2</v>
      </c>
      <c r="Q78" s="4" t="s">
        <v>39</v>
      </c>
      <c r="R78" s="7">
        <f t="shared" si="80"/>
        <v>31</v>
      </c>
      <c r="S78" s="70"/>
      <c r="T78" s="4">
        <f t="shared" si="81"/>
        <v>129</v>
      </c>
      <c r="U78" s="1">
        <f t="shared" si="98"/>
        <v>2296</v>
      </c>
      <c r="V78" s="4">
        <f t="shared" si="99"/>
        <v>21.5</v>
      </c>
      <c r="W78" s="1">
        <f>SUM(U78/20)</f>
        <v>114.8</v>
      </c>
      <c r="X78" s="7">
        <f t="shared" si="100"/>
        <v>26.2</v>
      </c>
      <c r="Y78" s="1">
        <f t="shared" si="101"/>
        <v>44</v>
      </c>
      <c r="Z78" s="7">
        <f t="shared" si="102"/>
        <v>-2</v>
      </c>
      <c r="AA78" s="69"/>
      <c r="AB78" s="5"/>
      <c r="AC78" s="68" t="str">
        <f>$B$21</f>
        <v>Russell</v>
      </c>
      <c r="AD78" s="164">
        <f>COUNTIF($E59:$P79,AC78)</f>
        <v>0</v>
      </c>
      <c r="AE78" s="140">
        <f>COUNTIF($Q59:$R79,AC78)</f>
        <v>0</v>
      </c>
      <c r="AG78" s="134" t="str">
        <f>$D$21</f>
        <v>Brazil</v>
      </c>
      <c r="AH78" s="4" t="s">
        <v>53</v>
      </c>
      <c r="AI78" s="7">
        <f t="shared" si="82"/>
        <v>7</v>
      </c>
      <c r="AJ78" s="4" t="s">
        <v>45</v>
      </c>
      <c r="AK78" s="7">
        <f t="shared" si="83"/>
        <v>13</v>
      </c>
      <c r="AL78" s="4" t="s">
        <v>38</v>
      </c>
      <c r="AM78" s="7">
        <f t="shared" si="84"/>
        <v>44</v>
      </c>
      <c r="AN78" s="4" t="s">
        <v>56</v>
      </c>
      <c r="AO78" s="7">
        <f t="shared" si="85"/>
        <v>17</v>
      </c>
      <c r="AP78" s="4" t="s">
        <v>39</v>
      </c>
      <c r="AQ78" s="7">
        <f t="shared" si="86"/>
        <v>31</v>
      </c>
      <c r="AR78" s="4" t="s">
        <v>46</v>
      </c>
      <c r="AS78" s="7">
        <f t="shared" si="87"/>
        <v>15</v>
      </c>
      <c r="AT78" s="4" t="s">
        <v>39</v>
      </c>
      <c r="AU78" s="7">
        <f t="shared" si="88"/>
        <v>31</v>
      </c>
      <c r="AV78" s="70"/>
      <c r="AW78" s="4">
        <f t="shared" si="89"/>
        <v>158</v>
      </c>
      <c r="AX78" s="1">
        <f t="shared" si="103"/>
        <v>2431</v>
      </c>
      <c r="AY78" s="4">
        <f t="shared" si="104"/>
        <v>26.333333333333332</v>
      </c>
      <c r="AZ78" s="1">
        <f>SUM(AX78/20)</f>
        <v>121.55</v>
      </c>
      <c r="BA78" s="7">
        <f t="shared" si="105"/>
        <v>28.6</v>
      </c>
      <c r="BB78" s="1">
        <f t="shared" si="106"/>
        <v>44</v>
      </c>
      <c r="BC78" s="7">
        <f t="shared" si="107"/>
        <v>7</v>
      </c>
      <c r="BD78" s="69"/>
      <c r="BE78" s="5"/>
      <c r="BF78" s="68" t="str">
        <f>$B$21</f>
        <v>Russell</v>
      </c>
      <c r="BG78" s="164">
        <f>COUNTIF($AH59:$AS79,BF78)</f>
        <v>19</v>
      </c>
      <c r="BH78" s="140">
        <f>COUNTIF($AT59:$AU79,BF78)</f>
        <v>0</v>
      </c>
      <c r="BJ78" s="134" t="str">
        <f>$D$21</f>
        <v>Brazil</v>
      </c>
      <c r="BK78" s="4" t="s">
        <v>50</v>
      </c>
      <c r="BL78" s="7">
        <f t="shared" si="90"/>
        <v>24</v>
      </c>
      <c r="BM78" s="4" t="s">
        <v>45</v>
      </c>
      <c r="BN78" s="7">
        <f t="shared" si="91"/>
        <v>13</v>
      </c>
      <c r="BO78" s="4" t="s">
        <v>38</v>
      </c>
      <c r="BP78" s="7">
        <f t="shared" si="92"/>
        <v>44</v>
      </c>
      <c r="BQ78" s="4" t="s">
        <v>48</v>
      </c>
      <c r="BR78" s="7">
        <f t="shared" si="93"/>
        <v>30</v>
      </c>
      <c r="BS78" s="4" t="s">
        <v>56</v>
      </c>
      <c r="BT78" s="7">
        <f t="shared" si="94"/>
        <v>17</v>
      </c>
      <c r="BU78" s="4" t="s">
        <v>57</v>
      </c>
      <c r="BV78" s="7">
        <f t="shared" si="95"/>
        <v>37</v>
      </c>
      <c r="BW78" s="4" t="s">
        <v>50</v>
      </c>
      <c r="BX78" s="7">
        <f t="shared" si="96"/>
        <v>24</v>
      </c>
      <c r="BY78" s="70"/>
      <c r="BZ78" s="4">
        <f t="shared" si="97"/>
        <v>189</v>
      </c>
      <c r="CA78" s="1">
        <f t="shared" si="108"/>
        <v>896</v>
      </c>
      <c r="CB78" s="4">
        <f t="shared" si="109"/>
        <v>31.5</v>
      </c>
      <c r="CC78" s="1">
        <f>SUM(CA78/20)</f>
        <v>44.8</v>
      </c>
      <c r="CD78" s="7">
        <f t="shared" si="110"/>
        <v>30.4</v>
      </c>
      <c r="CE78" s="1">
        <f t="shared" si="111"/>
        <v>44</v>
      </c>
      <c r="CF78" s="7">
        <f t="shared" si="112"/>
        <v>13</v>
      </c>
      <c r="CG78" s="69"/>
      <c r="CH78" s="5"/>
      <c r="CI78" s="68" t="str">
        <f>$B$21</f>
        <v>Russell</v>
      </c>
      <c r="CJ78" s="164">
        <f>COUNTIF($BK59:$BV79,CI78)</f>
        <v>9</v>
      </c>
      <c r="CK78" s="140">
        <f>COUNTIF($BW59:$BX79,CI78)</f>
        <v>0</v>
      </c>
    </row>
    <row r="79" spans="4:89" ht="16.149999999999999" thickBot="1" x14ac:dyDescent="0.55000000000000004">
      <c r="D79" s="138" t="str">
        <f>$D$22</f>
        <v>Abu Dhabi</v>
      </c>
      <c r="E79" s="5" t="s">
        <v>39</v>
      </c>
      <c r="F79" s="162">
        <f t="shared" si="74"/>
        <v>13</v>
      </c>
      <c r="G79" s="5" t="s">
        <v>38</v>
      </c>
      <c r="H79" s="162">
        <f t="shared" si="75"/>
        <v>35</v>
      </c>
      <c r="I79" s="5" t="s">
        <v>54</v>
      </c>
      <c r="J79" s="162">
        <f t="shared" si="76"/>
        <v>35</v>
      </c>
      <c r="K79" s="5" t="s">
        <v>45</v>
      </c>
      <c r="L79" s="162">
        <f t="shared" si="77"/>
        <v>13</v>
      </c>
      <c r="M79" s="5" t="s">
        <v>51</v>
      </c>
      <c r="N79" s="162">
        <f t="shared" si="78"/>
        <v>23</v>
      </c>
      <c r="O79" s="5" t="s">
        <v>58</v>
      </c>
      <c r="P79" s="162">
        <f t="shared" si="79"/>
        <v>5</v>
      </c>
      <c r="Q79" s="5" t="s">
        <v>39</v>
      </c>
      <c r="R79" s="162">
        <f t="shared" si="80"/>
        <v>13</v>
      </c>
      <c r="S79" s="69"/>
      <c r="T79" s="5">
        <f t="shared" si="81"/>
        <v>137</v>
      </c>
      <c r="U79" s="139">
        <f t="shared" si="98"/>
        <v>2433</v>
      </c>
      <c r="V79" s="5">
        <f t="shared" si="99"/>
        <v>22.833333333333332</v>
      </c>
      <c r="W79" s="139">
        <f>SUM(U79/21)</f>
        <v>115.85714285714286</v>
      </c>
      <c r="X79" s="140">
        <f t="shared" si="100"/>
        <v>26.4</v>
      </c>
      <c r="Y79" s="139">
        <f t="shared" si="101"/>
        <v>35</v>
      </c>
      <c r="Z79" s="140">
        <f t="shared" si="102"/>
        <v>5</v>
      </c>
      <c r="AG79" s="138" t="str">
        <f>$D$22</f>
        <v>Abu Dhabi</v>
      </c>
      <c r="AH79" s="5" t="s">
        <v>53</v>
      </c>
      <c r="AI79" s="162">
        <f t="shared" si="82"/>
        <v>36</v>
      </c>
      <c r="AJ79" s="5" t="s">
        <v>45</v>
      </c>
      <c r="AK79" s="162">
        <f t="shared" si="83"/>
        <v>13</v>
      </c>
      <c r="AL79" s="5" t="s">
        <v>38</v>
      </c>
      <c r="AM79" s="162">
        <f t="shared" si="84"/>
        <v>35</v>
      </c>
      <c r="AN79" s="5" t="s">
        <v>56</v>
      </c>
      <c r="AO79" s="162">
        <f t="shared" si="85"/>
        <v>9</v>
      </c>
      <c r="AP79" s="5" t="s">
        <v>39</v>
      </c>
      <c r="AQ79" s="162">
        <f t="shared" si="86"/>
        <v>13</v>
      </c>
      <c r="AR79" s="5" t="s">
        <v>46</v>
      </c>
      <c r="AS79" s="162">
        <f t="shared" si="87"/>
        <v>44</v>
      </c>
      <c r="AT79" s="5" t="s">
        <v>39</v>
      </c>
      <c r="AU79" s="162">
        <f t="shared" si="88"/>
        <v>13</v>
      </c>
      <c r="AV79" s="69"/>
      <c r="AW79" s="5">
        <f t="shared" si="89"/>
        <v>163</v>
      </c>
      <c r="AX79" s="139">
        <f t="shared" si="103"/>
        <v>2594</v>
      </c>
      <c r="AY79" s="5">
        <f t="shared" si="104"/>
        <v>27.166666666666668</v>
      </c>
      <c r="AZ79" s="139">
        <f>SUM(AX79/21)</f>
        <v>123.52380952380952</v>
      </c>
      <c r="BA79" s="140">
        <f t="shared" si="105"/>
        <v>23.8</v>
      </c>
      <c r="BB79" s="139">
        <f t="shared" si="106"/>
        <v>44</v>
      </c>
      <c r="BC79" s="140">
        <f t="shared" si="107"/>
        <v>9</v>
      </c>
      <c r="BJ79" s="138" t="str">
        <f>$D$22</f>
        <v>Abu Dhabi</v>
      </c>
      <c r="BK79" s="5" t="s">
        <v>50</v>
      </c>
      <c r="BL79" s="162">
        <f t="shared" si="90"/>
        <v>3</v>
      </c>
      <c r="BM79" s="5" t="s">
        <v>45</v>
      </c>
      <c r="BN79" s="162">
        <f t="shared" si="91"/>
        <v>13</v>
      </c>
      <c r="BO79" s="5" t="s">
        <v>38</v>
      </c>
      <c r="BP79" s="162">
        <f t="shared" si="92"/>
        <v>35</v>
      </c>
      <c r="BQ79" s="5" t="s">
        <v>48</v>
      </c>
      <c r="BR79" s="162">
        <f t="shared" si="93"/>
        <v>49</v>
      </c>
      <c r="BS79" s="5" t="s">
        <v>56</v>
      </c>
      <c r="BT79" s="162">
        <f t="shared" si="94"/>
        <v>9</v>
      </c>
      <c r="BU79" s="5" t="s">
        <v>57</v>
      </c>
      <c r="BV79" s="162">
        <f t="shared" si="95"/>
        <v>21</v>
      </c>
      <c r="BW79" s="5" t="s">
        <v>50</v>
      </c>
      <c r="BX79" s="162">
        <f t="shared" si="96"/>
        <v>3</v>
      </c>
      <c r="BY79" s="69"/>
      <c r="BZ79" s="5">
        <f t="shared" si="97"/>
        <v>133</v>
      </c>
      <c r="CA79" s="139">
        <f t="shared" si="108"/>
        <v>1029</v>
      </c>
      <c r="CB79" s="5">
        <f t="shared" si="109"/>
        <v>22.166666666666668</v>
      </c>
      <c r="CC79" s="139">
        <f>SUM(CA79/21)</f>
        <v>49</v>
      </c>
      <c r="CD79" s="140">
        <f t="shared" si="110"/>
        <v>22.4</v>
      </c>
      <c r="CE79" s="139">
        <f t="shared" si="111"/>
        <v>49</v>
      </c>
      <c r="CF79" s="140">
        <f t="shared" si="112"/>
        <v>3</v>
      </c>
    </row>
    <row r="80" spans="4:89" ht="14.65" thickBot="1" x14ac:dyDescent="0.5"/>
    <row r="81" spans="4:89" ht="16.149999999999999" thickBot="1" x14ac:dyDescent="0.55000000000000004">
      <c r="D81" s="153" t="s">
        <v>74</v>
      </c>
      <c r="E81" s="153"/>
      <c r="F81" s="155">
        <f>AVERAGE(F59:F79)</f>
        <v>10.857142857142858</v>
      </c>
      <c r="G81" s="153"/>
      <c r="H81" s="155">
        <f>AVERAGE(H59:H79)</f>
        <v>30</v>
      </c>
      <c r="I81" s="153"/>
      <c r="J81" s="155">
        <f>AVERAGE(J59:J79)</f>
        <v>28.571428571428573</v>
      </c>
      <c r="K81" s="153"/>
      <c r="L81" s="155">
        <f>AVERAGE(L59:L79)</f>
        <v>6.7619047619047619</v>
      </c>
      <c r="M81" s="153"/>
      <c r="N81" s="155">
        <f>AVERAGE(N59:N79)</f>
        <v>21.142857142857142</v>
      </c>
      <c r="O81" s="153"/>
      <c r="P81" s="155">
        <f>AVERAGE(P59:P79)</f>
        <v>9.5714285714285712</v>
      </c>
      <c r="Q81" s="153"/>
      <c r="R81" s="155">
        <f>AVERAGE(R59:R79)</f>
        <v>9.4285714285714288</v>
      </c>
      <c r="S81" s="154">
        <f>AVERAGE(S59:S79)</f>
        <v>-10</v>
      </c>
      <c r="T81" s="136">
        <f>AVERAGE(T59:T79)</f>
        <v>115.85714285714286</v>
      </c>
      <c r="U81" s="156"/>
      <c r="V81" s="150">
        <f>AVERAGE(V59:V79)</f>
        <v>19.388888888888886</v>
      </c>
      <c r="W81" s="154"/>
      <c r="X81" s="154">
        <f>AVERAGE(X59:X79)</f>
        <v>21.352380952380951</v>
      </c>
      <c r="Y81" s="150">
        <f>AVERAGE(Y59:Y79)</f>
        <v>39.38095238095238</v>
      </c>
      <c r="Z81" s="154">
        <f>AVERAGE(Z59:Z79)</f>
        <v>-2.4285714285714284</v>
      </c>
      <c r="AA81" s="145" t="s">
        <v>112</v>
      </c>
      <c r="AB81" s="154">
        <f>COUNTIF(AB59:AB78,"&lt;&gt;0") - 10</f>
        <v>2</v>
      </c>
      <c r="AC81" s="145" t="s">
        <v>112</v>
      </c>
      <c r="AD81" s="155">
        <f>COUNTIF(AD59:AD78,"&lt;&gt;0")</f>
        <v>7</v>
      </c>
      <c r="AE81" s="72">
        <f>COUNTIF(AE59:AE78,"&lt;&gt;0")</f>
        <v>2</v>
      </c>
      <c r="AG81" s="153" t="s">
        <v>74</v>
      </c>
      <c r="AH81" s="153"/>
      <c r="AI81" s="155">
        <f>AVERAGE(AI59:AI79)</f>
        <v>26.047619047619047</v>
      </c>
      <c r="AJ81" s="153"/>
      <c r="AK81" s="155">
        <f>AVERAGE(AK59:AK79)</f>
        <v>4</v>
      </c>
      <c r="AL81" s="153"/>
      <c r="AM81" s="155">
        <f>AVERAGE(AM59:AM79)</f>
        <v>22.333333333333332</v>
      </c>
      <c r="AN81" s="153"/>
      <c r="AO81" s="155">
        <f>AVERAGE(AO59:AO79)</f>
        <v>9.5714285714285712</v>
      </c>
      <c r="AP81" s="153"/>
      <c r="AQ81" s="155">
        <f>AVERAGE(AQ59:AQ79)</f>
        <v>14.952380952380953</v>
      </c>
      <c r="AR81" s="153"/>
      <c r="AS81" s="155">
        <f>AVERAGE(AS59:AS79)</f>
        <v>43.714285714285715</v>
      </c>
      <c r="AT81" s="153"/>
      <c r="AU81" s="155">
        <f>AVERAGE(AU59:AU79)</f>
        <v>4.8095238095238093</v>
      </c>
      <c r="AV81" s="154">
        <f>AVERAGE(AV59:AV79)</f>
        <v>-20</v>
      </c>
      <c r="AW81" s="136">
        <f>AVERAGE(AW59:AW79)</f>
        <v>123.52380952380952</v>
      </c>
      <c r="AX81" s="156"/>
      <c r="AY81" s="150">
        <f>AVERAGE(AY59:AY79)</f>
        <v>20.904761904761905</v>
      </c>
      <c r="AZ81" s="154"/>
      <c r="BA81" s="154">
        <f>AVERAGE(BA59:BA79)</f>
        <v>16.342857142857145</v>
      </c>
      <c r="BB81" s="150">
        <f>AVERAGE(BB59:BB79)</f>
        <v>48</v>
      </c>
      <c r="BC81" s="154">
        <f>AVERAGE(BC59:BC79)</f>
        <v>-2.4761904761904763</v>
      </c>
      <c r="BD81" s="145" t="s">
        <v>112</v>
      </c>
      <c r="BE81" s="154">
        <f>COUNTIF(BE59:BE78,"&lt;&gt;0") - 10</f>
        <v>2</v>
      </c>
      <c r="BF81" s="145" t="s">
        <v>112</v>
      </c>
      <c r="BG81" s="155">
        <f>COUNTIF(BG59:BG78,"&lt;&gt;0")</f>
        <v>10</v>
      </c>
      <c r="BH81" s="72">
        <f>COUNTIF(BH59:BH78,"&lt;&gt;0")</f>
        <v>4</v>
      </c>
      <c r="BJ81" s="153" t="s">
        <v>74</v>
      </c>
      <c r="BK81" s="153"/>
      <c r="BL81" s="155">
        <f>AVERAGE(BL59:BL79)</f>
        <v>3.5238095238095237</v>
      </c>
      <c r="BM81" s="153"/>
      <c r="BN81" s="155">
        <f>AVERAGE(BN59:BN79)</f>
        <v>4.4761904761904763</v>
      </c>
      <c r="BO81" s="153"/>
      <c r="BP81" s="155">
        <f>AVERAGE(BP59:BP79)</f>
        <v>9.9523809523809526</v>
      </c>
      <c r="BQ81" s="153"/>
      <c r="BR81" s="155">
        <f>AVERAGE(BR59:BR79)</f>
        <v>16.761904761904763</v>
      </c>
      <c r="BS81" s="153"/>
      <c r="BT81" s="155">
        <f>AVERAGE(BT59:BT79)</f>
        <v>2.2857142857142856</v>
      </c>
      <c r="BU81" s="153"/>
      <c r="BV81" s="155">
        <f>AVERAGE(BV59:BV79)</f>
        <v>8.4761904761904763</v>
      </c>
      <c r="BW81" s="153"/>
      <c r="BX81" s="155">
        <f>AVERAGE(BX59:BX79)</f>
        <v>3.5238095238095237</v>
      </c>
      <c r="BY81" s="154" t="e">
        <f>AVERAGE(BY59:BY79)</f>
        <v>#DIV/0!</v>
      </c>
      <c r="BZ81" s="136">
        <f>AVERAGE(BZ59:BZ79)</f>
        <v>49</v>
      </c>
      <c r="CA81" s="156"/>
      <c r="CB81" s="150">
        <f>AVERAGE(CB59:CB79)</f>
        <v>8.1666666666666661</v>
      </c>
      <c r="CC81" s="154"/>
      <c r="CD81" s="154">
        <f>AVERAGE(CD59:CD79)</f>
        <v>8.1047619047619062</v>
      </c>
      <c r="CE81" s="150">
        <f>AVERAGE(CE59:CE79)</f>
        <v>17.571428571428573</v>
      </c>
      <c r="CF81" s="154">
        <f>AVERAGE(CF59:CF79)</f>
        <v>-1.5238095238095237</v>
      </c>
      <c r="CG81" s="145" t="s">
        <v>112</v>
      </c>
      <c r="CH81" s="154">
        <f>COUNTIF(CH59:CH78,"&lt;&gt;0") - 10</f>
        <v>1</v>
      </c>
      <c r="CI81" s="145" t="s">
        <v>112</v>
      </c>
      <c r="CJ81" s="155">
        <f>COUNTIF(CJ59:CJ78,"&lt;&gt;0")</f>
        <v>5</v>
      </c>
      <c r="CK81" s="72">
        <f>COUNTIF(CK59:CK78,"&lt;&gt;0")</f>
        <v>1</v>
      </c>
    </row>
    <row r="82" spans="4:89" ht="16.149999999999999" thickBot="1" x14ac:dyDescent="0.55000000000000004">
      <c r="D82" s="153" t="s">
        <v>29</v>
      </c>
      <c r="E82" s="153"/>
      <c r="F82" s="155">
        <f>SUM(F59:F79)</f>
        <v>228</v>
      </c>
      <c r="G82" s="153"/>
      <c r="H82" s="155">
        <f>SUM(H59:H79)</f>
        <v>630</v>
      </c>
      <c r="I82" s="153"/>
      <c r="J82" s="155">
        <f>SUM(J59:J79)</f>
        <v>600</v>
      </c>
      <c r="K82" s="153"/>
      <c r="L82" s="155">
        <f>SUM(L59:L79)</f>
        <v>142</v>
      </c>
      <c r="M82" s="153"/>
      <c r="N82" s="155">
        <f>SUM(N59:N79)</f>
        <v>444</v>
      </c>
      <c r="O82" s="153"/>
      <c r="P82" s="155">
        <f>SUM(P59:P79)</f>
        <v>201</v>
      </c>
      <c r="Q82" s="153"/>
      <c r="R82" s="155">
        <f>SUM(R59:R79)</f>
        <v>198</v>
      </c>
      <c r="S82" s="154">
        <f>SUM(S59:S79)</f>
        <v>-10</v>
      </c>
      <c r="T82" s="150">
        <f>SUM(T59:T79)</f>
        <v>2433</v>
      </c>
      <c r="U82" s="155"/>
      <c r="V82" s="150">
        <f>SUM(V59:V79)</f>
        <v>407.16666666666657</v>
      </c>
      <c r="W82" s="154"/>
      <c r="X82" s="155">
        <f>SUM(X59:X79)</f>
        <v>448.4</v>
      </c>
      <c r="Y82" s="150">
        <f>SUM(Y59:Y79)</f>
        <v>827</v>
      </c>
      <c r="Z82" s="154">
        <f>SUM(Z59:Z79)</f>
        <v>-51</v>
      </c>
      <c r="AA82" s="34" t="s">
        <v>29</v>
      </c>
      <c r="AB82" s="139">
        <f>SUM(AB59,AB61,AB63,AB65,AB67,AB69,AB71,AB73,AB75,AB77)</f>
        <v>21</v>
      </c>
      <c r="AC82" s="34" t="s">
        <v>29</v>
      </c>
      <c r="AD82" s="140">
        <f>SUM(AD59:AD78)</f>
        <v>105</v>
      </c>
      <c r="AE82" s="69">
        <f>SUM(AE59:AE78)</f>
        <v>21</v>
      </c>
      <c r="AG82" s="153" t="s">
        <v>29</v>
      </c>
      <c r="AH82" s="153"/>
      <c r="AI82" s="155">
        <f>SUM(AI59:AI79)</f>
        <v>547</v>
      </c>
      <c r="AJ82" s="153"/>
      <c r="AK82" s="155">
        <f>SUM(AK59:AK79)</f>
        <v>84</v>
      </c>
      <c r="AL82" s="153"/>
      <c r="AM82" s="155">
        <f>SUM(AM59:AM79)</f>
        <v>469</v>
      </c>
      <c r="AN82" s="153"/>
      <c r="AO82" s="155">
        <f>SUM(AO59:AO79)</f>
        <v>201</v>
      </c>
      <c r="AP82" s="153"/>
      <c r="AQ82" s="155">
        <f>SUM(AQ59:AQ79)</f>
        <v>314</v>
      </c>
      <c r="AR82" s="153"/>
      <c r="AS82" s="155">
        <f>SUM(AS59:AS79)</f>
        <v>918</v>
      </c>
      <c r="AT82" s="153"/>
      <c r="AU82" s="155">
        <f>SUM(AU59:AU79)</f>
        <v>101</v>
      </c>
      <c r="AV82" s="154">
        <f>SUM(AV59:AV79)</f>
        <v>-40</v>
      </c>
      <c r="AW82" s="150">
        <f>SUM(AW59:AW79)</f>
        <v>2594</v>
      </c>
      <c r="AX82" s="155"/>
      <c r="AY82" s="150">
        <f>SUM(AY59:AY79)</f>
        <v>439</v>
      </c>
      <c r="AZ82" s="154"/>
      <c r="BA82" s="155">
        <f>SUM(BA59:BA79)</f>
        <v>343.20000000000005</v>
      </c>
      <c r="BB82" s="150">
        <f>SUM(BB59:BB79)</f>
        <v>1008</v>
      </c>
      <c r="BC82" s="154">
        <f>SUM(BC59:BC79)</f>
        <v>-52</v>
      </c>
      <c r="BD82" s="34" t="s">
        <v>29</v>
      </c>
      <c r="BE82" s="139">
        <f>SUM(BE59,BE61,BE63,BE65,BE67,BE69,BE71,BE73,BE75,BE77)</f>
        <v>21</v>
      </c>
      <c r="BF82" s="34" t="s">
        <v>29</v>
      </c>
      <c r="BG82" s="140">
        <f>SUM(BG59:BG78)</f>
        <v>103</v>
      </c>
      <c r="BH82" s="69">
        <f>SUM(BH59:BH78)</f>
        <v>21</v>
      </c>
      <c r="BJ82" s="153" t="s">
        <v>29</v>
      </c>
      <c r="BK82" s="153"/>
      <c r="BL82" s="155">
        <f>SUM(BL59:BL79)</f>
        <v>74</v>
      </c>
      <c r="BM82" s="153"/>
      <c r="BN82" s="155">
        <f>SUM(BN59:BN79)</f>
        <v>94</v>
      </c>
      <c r="BO82" s="153"/>
      <c r="BP82" s="155">
        <f>SUM(BP59:BP79)</f>
        <v>209</v>
      </c>
      <c r="BQ82" s="153"/>
      <c r="BR82" s="155">
        <f>SUM(BR59:BR79)</f>
        <v>352</v>
      </c>
      <c r="BS82" s="153"/>
      <c r="BT82" s="155">
        <f>SUM(BT59:BT79)</f>
        <v>48</v>
      </c>
      <c r="BU82" s="153"/>
      <c r="BV82" s="155">
        <f>SUM(BV59:BV79)</f>
        <v>178</v>
      </c>
      <c r="BW82" s="153"/>
      <c r="BX82" s="155">
        <f>SUM(BX59:BX79)</f>
        <v>74</v>
      </c>
      <c r="BY82" s="154">
        <f>SUM(BY59:BY79)</f>
        <v>0</v>
      </c>
      <c r="BZ82" s="150">
        <f>SUM(BZ59:BZ79)</f>
        <v>1029</v>
      </c>
      <c r="CA82" s="155"/>
      <c r="CB82" s="150">
        <f>SUM(CB59:CB79)</f>
        <v>171.49999999999997</v>
      </c>
      <c r="CC82" s="154"/>
      <c r="CD82" s="155">
        <f>SUM(CD59:CD79)</f>
        <v>170.20000000000002</v>
      </c>
      <c r="CE82" s="150">
        <f>SUM(CE59:CE79)</f>
        <v>369</v>
      </c>
      <c r="CF82" s="154">
        <f>SUM(CF59:CF79)</f>
        <v>-32</v>
      </c>
      <c r="CG82" s="34" t="s">
        <v>29</v>
      </c>
      <c r="CH82" s="139">
        <f>SUM(CH59,CH61,CH63,CH65,CH67,CH69,CH71,CH73,CH75,CH77)</f>
        <v>9</v>
      </c>
      <c r="CI82" s="34" t="s">
        <v>29</v>
      </c>
      <c r="CJ82" s="140">
        <f>SUM(CJ59:CJ78)</f>
        <v>45</v>
      </c>
      <c r="CK82" s="69">
        <f>SUM(CK59:CK78)</f>
        <v>9</v>
      </c>
    </row>
    <row r="83" spans="4:89" ht="14.65" thickBot="1" x14ac:dyDescent="0.5"/>
    <row r="84" spans="4:89" ht="15.75" x14ac:dyDescent="0.5">
      <c r="D84" s="146" t="s">
        <v>4</v>
      </c>
      <c r="E84" s="38" t="s">
        <v>114</v>
      </c>
      <c r="F84" s="213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5"/>
    </row>
    <row r="85" spans="4:89" ht="16.149999999999999" thickBot="1" x14ac:dyDescent="0.55000000000000004">
      <c r="D85" s="134" t="s">
        <v>31</v>
      </c>
      <c r="E85" s="227" t="s">
        <v>116</v>
      </c>
      <c r="F85" s="228"/>
      <c r="G85" s="228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7"/>
    </row>
    <row r="86" spans="4:89" ht="16.149999999999999" thickBot="1" x14ac:dyDescent="0.55000000000000004">
      <c r="D86" s="138" t="s">
        <v>61</v>
      </c>
      <c r="E86" s="153" t="s">
        <v>32</v>
      </c>
      <c r="F86" s="148" t="s">
        <v>110</v>
      </c>
      <c r="G86" s="153" t="s">
        <v>33</v>
      </c>
      <c r="H86" s="148" t="s">
        <v>110</v>
      </c>
      <c r="I86" s="153" t="s">
        <v>34</v>
      </c>
      <c r="J86" s="148" t="s">
        <v>110</v>
      </c>
      <c r="K86" s="153" t="s">
        <v>35</v>
      </c>
      <c r="L86" s="148" t="s">
        <v>110</v>
      </c>
      <c r="M86" s="153" t="s">
        <v>36</v>
      </c>
      <c r="N86" s="148" t="s">
        <v>110</v>
      </c>
      <c r="O86" s="153" t="s">
        <v>3</v>
      </c>
      <c r="P86" s="148" t="s">
        <v>110</v>
      </c>
      <c r="Q86" s="153" t="s">
        <v>60</v>
      </c>
      <c r="R86" s="148" t="s">
        <v>110</v>
      </c>
      <c r="S86" s="145" t="s">
        <v>59</v>
      </c>
      <c r="T86" s="153" t="s">
        <v>49</v>
      </c>
      <c r="U86" s="148" t="s">
        <v>29</v>
      </c>
      <c r="V86" s="146" t="s">
        <v>62</v>
      </c>
      <c r="W86" s="151" t="s">
        <v>107</v>
      </c>
      <c r="X86" s="152" t="s">
        <v>63</v>
      </c>
      <c r="Y86" s="147" t="s">
        <v>105</v>
      </c>
      <c r="Z86" s="148" t="s">
        <v>111</v>
      </c>
      <c r="AA86" s="231" t="s">
        <v>108</v>
      </c>
      <c r="AB86" s="232"/>
      <c r="AC86" s="233"/>
      <c r="AD86" s="234"/>
      <c r="AE86" s="71" t="s">
        <v>60</v>
      </c>
    </row>
    <row r="87" spans="4:89" ht="15.75" x14ac:dyDescent="0.5">
      <c r="D87" s="133" t="str">
        <f>$D$2</f>
        <v>Australia</v>
      </c>
      <c r="E87" s="63" t="s">
        <v>115</v>
      </c>
      <c r="F87" s="6">
        <f t="shared" ref="F87:F107" si="118">SUM(VLOOKUP($D87,$D$2:$CR$22,MATCH(E87,$D$1:$CR$1,0),FALSE))</f>
        <v>0</v>
      </c>
      <c r="G87" s="64" t="s">
        <v>115</v>
      </c>
      <c r="H87" s="6">
        <f t="shared" ref="H87:H107" si="119">SUM(VLOOKUP($D87,$D$2:$CR$22,MATCH(G87,$D$1:$CR$1,0),FALSE))</f>
        <v>0</v>
      </c>
      <c r="I87" s="64" t="s">
        <v>115</v>
      </c>
      <c r="J87" s="6">
        <f t="shared" ref="J87:J107" si="120">SUM(VLOOKUP($D87,$D$2:$CR$22,MATCH(I87,$D$1:$CR$1,0),FALSE))</f>
        <v>0</v>
      </c>
      <c r="K87" s="64" t="s">
        <v>115</v>
      </c>
      <c r="L87" s="6">
        <f t="shared" ref="L87:L107" si="121">SUM(VLOOKUP($D87,$D$2:$CR$22,MATCH(K87,$D$1:$CR$1,0),FALSE))</f>
        <v>0</v>
      </c>
      <c r="M87" s="64" t="s">
        <v>115</v>
      </c>
      <c r="N87" s="6">
        <f t="shared" ref="N87:N107" si="122">SUM(VLOOKUP($D87,$D$2:$CR$22,MATCH(M87,$D$1:$CR$1,0),FALSE))</f>
        <v>0</v>
      </c>
      <c r="O87" s="64" t="s">
        <v>115</v>
      </c>
      <c r="P87" s="6">
        <f t="shared" ref="P87:P107" si="123">SUM(VLOOKUP($D87,$D$2:$CR$22,MATCH(O87,$D$1:$CR$1,0),FALSE))</f>
        <v>0</v>
      </c>
      <c r="Q87" s="64" t="s">
        <v>115</v>
      </c>
      <c r="R87" s="6">
        <f t="shared" ref="R87:R107" si="124">SUM(VLOOKUP($D87,$D$2:$CR$22,MATCH(Q87,$D$1:$CR$1,0),FALSE))</f>
        <v>0</v>
      </c>
      <c r="S87" s="36"/>
      <c r="T87" s="136">
        <f t="shared" ref="T87:T107" si="125">SUM(F87,H87,J87,L87,N87,P87,R87,S87)</f>
        <v>0</v>
      </c>
      <c r="U87" s="156">
        <f>T87</f>
        <v>0</v>
      </c>
      <c r="V87" s="136">
        <f>SUM(F87,H87,J87,L87,N87,P87,R87)/6</f>
        <v>0</v>
      </c>
      <c r="W87" s="156">
        <f>SUM(U87/1)</f>
        <v>0</v>
      </c>
      <c r="X87" s="6">
        <f>SUM(F87,H87,J87,L87,N87,R87)/5</f>
        <v>0</v>
      </c>
      <c r="Y87" s="156">
        <f>MAX(F87,H87,J87,L87,N87,P87,R87)</f>
        <v>0</v>
      </c>
      <c r="Z87" s="6">
        <f>MIN(F87,H87,J87,L87,N87,P87,R87)</f>
        <v>0</v>
      </c>
      <c r="AA87" s="84" t="str">
        <f>$A$2</f>
        <v>Mercedes</v>
      </c>
      <c r="AB87" s="136">
        <f>COUNTIF($E$87:$P$107,AA87)</f>
        <v>13</v>
      </c>
      <c r="AC87" s="84" t="str">
        <f>$B$2</f>
        <v>Hamilton</v>
      </c>
      <c r="AD87" s="163">
        <f>COUNTIF($E87:$P107,AC87)</f>
        <v>0</v>
      </c>
      <c r="AE87" s="82">
        <f>COUNTIF($Q87:$R107,AC87)</f>
        <v>0</v>
      </c>
    </row>
    <row r="88" spans="4:89" ht="16.149999999999999" thickBot="1" x14ac:dyDescent="0.55000000000000004">
      <c r="D88" s="134" t="str">
        <f>$D$3</f>
        <v>Bahrain</v>
      </c>
      <c r="E88" s="8" t="s">
        <v>38</v>
      </c>
      <c r="F88" s="7">
        <f t="shared" si="118"/>
        <v>29</v>
      </c>
      <c r="G88" s="2" t="s">
        <v>39</v>
      </c>
      <c r="H88" s="7">
        <f t="shared" si="119"/>
        <v>19</v>
      </c>
      <c r="I88" s="2" t="s">
        <v>43</v>
      </c>
      <c r="J88" s="7">
        <f t="shared" si="120"/>
        <v>4</v>
      </c>
      <c r="K88" s="2" t="s">
        <v>44</v>
      </c>
      <c r="L88" s="7">
        <f t="shared" si="121"/>
        <v>5</v>
      </c>
      <c r="M88" s="2" t="s">
        <v>41</v>
      </c>
      <c r="N88" s="7">
        <f t="shared" si="122"/>
        <v>17</v>
      </c>
      <c r="O88" s="2" t="s">
        <v>46</v>
      </c>
      <c r="P88" s="7">
        <f t="shared" si="123"/>
        <v>42</v>
      </c>
      <c r="Q88" s="2" t="s">
        <v>44</v>
      </c>
      <c r="R88" s="7">
        <f t="shared" si="124"/>
        <v>5</v>
      </c>
      <c r="S88" s="1"/>
      <c r="T88" s="4">
        <f t="shared" si="125"/>
        <v>121</v>
      </c>
      <c r="U88" s="1">
        <f t="shared" ref="U88:U107" si="126">SUM(U87,T88)</f>
        <v>121</v>
      </c>
      <c r="V88" s="4">
        <f t="shared" ref="V88:V107" si="127">SUM(F88,H88,J88,L88,N88,P88,R88)/6</f>
        <v>20.166666666666668</v>
      </c>
      <c r="W88" s="1">
        <f>SUM(U88/2)</f>
        <v>60.5</v>
      </c>
      <c r="X88" s="7">
        <f t="shared" ref="X88:X107" si="128">SUM(F88,H88,J88,L88,N88,R88)/5</f>
        <v>15.8</v>
      </c>
      <c r="Y88" s="1">
        <f t="shared" ref="Y88:Y107" si="129">MAX(F88,H88,J88,L88,N88,P88,R88)</f>
        <v>42</v>
      </c>
      <c r="Z88" s="7">
        <f t="shared" ref="Z88:Z107" si="130">MIN(F88,H88,J88,L88,N88,P88,R88)</f>
        <v>4</v>
      </c>
      <c r="AA88" s="69"/>
      <c r="AB88" s="5"/>
      <c r="AC88" s="98" t="str">
        <f>$B$3</f>
        <v>Bottas</v>
      </c>
      <c r="AD88" s="164">
        <f>COUNTIF($E87:$P107,AC88)</f>
        <v>18</v>
      </c>
      <c r="AE88" s="69">
        <f>COUNTIF($Q87:$R107,AC88)</f>
        <v>0</v>
      </c>
    </row>
    <row r="89" spans="4:89" ht="15.75" x14ac:dyDescent="0.5">
      <c r="D89" s="134" t="str">
        <f>$D$4</f>
        <v>China</v>
      </c>
      <c r="E89" s="8" t="s">
        <v>38</v>
      </c>
      <c r="F89" s="7">
        <f t="shared" si="118"/>
        <v>29</v>
      </c>
      <c r="G89" s="2" t="s">
        <v>39</v>
      </c>
      <c r="H89" s="7">
        <f t="shared" si="119"/>
        <v>18</v>
      </c>
      <c r="I89" s="2" t="s">
        <v>43</v>
      </c>
      <c r="J89" s="7">
        <f t="shared" si="120"/>
        <v>0</v>
      </c>
      <c r="K89" s="2" t="s">
        <v>44</v>
      </c>
      <c r="L89" s="7">
        <f t="shared" si="121"/>
        <v>-9</v>
      </c>
      <c r="M89" s="2" t="s">
        <v>45</v>
      </c>
      <c r="N89" s="7">
        <f t="shared" si="122"/>
        <v>0</v>
      </c>
      <c r="O89" s="2" t="s">
        <v>46</v>
      </c>
      <c r="P89" s="7">
        <f t="shared" si="123"/>
        <v>61</v>
      </c>
      <c r="Q89" s="2" t="s">
        <v>44</v>
      </c>
      <c r="R89" s="7">
        <f t="shared" si="124"/>
        <v>-9</v>
      </c>
      <c r="S89" s="1"/>
      <c r="T89" s="4">
        <f t="shared" si="125"/>
        <v>90</v>
      </c>
      <c r="U89" s="1">
        <f t="shared" si="126"/>
        <v>211</v>
      </c>
      <c r="V89" s="4">
        <f t="shared" si="127"/>
        <v>15</v>
      </c>
      <c r="W89" s="1">
        <f>SUM(U89/3)</f>
        <v>70.333333333333329</v>
      </c>
      <c r="X89" s="7">
        <f t="shared" si="128"/>
        <v>5.8</v>
      </c>
      <c r="Y89" s="1">
        <f t="shared" si="129"/>
        <v>61</v>
      </c>
      <c r="Z89" s="7">
        <f t="shared" si="130"/>
        <v>-9</v>
      </c>
      <c r="AA89" s="85" t="str">
        <f>$A$4</f>
        <v>Ferrari</v>
      </c>
      <c r="AB89" s="136">
        <f>COUNTIF($E$87:$P$107,AA89)</f>
        <v>7</v>
      </c>
      <c r="AC89" s="85" t="str">
        <f>$B$4</f>
        <v>Vettel</v>
      </c>
      <c r="AD89" s="163">
        <f>COUNTIF($E87:$P107,AC89)</f>
        <v>0</v>
      </c>
      <c r="AE89" s="6">
        <f>COUNTIF($Q87:$R107,AC89)</f>
        <v>0</v>
      </c>
    </row>
    <row r="90" spans="4:89" ht="16.149999999999999" thickBot="1" x14ac:dyDescent="0.55000000000000004">
      <c r="D90" s="83" t="str">
        <f>$D$5</f>
        <v>Azerbaijan</v>
      </c>
      <c r="E90" s="8" t="s">
        <v>38</v>
      </c>
      <c r="F90" s="7">
        <f t="shared" si="118"/>
        <v>28</v>
      </c>
      <c r="G90" s="2" t="s">
        <v>39</v>
      </c>
      <c r="H90" s="7">
        <f t="shared" si="119"/>
        <v>10</v>
      </c>
      <c r="I90" s="2" t="s">
        <v>70</v>
      </c>
      <c r="J90" s="7">
        <f t="shared" si="120"/>
        <v>12</v>
      </c>
      <c r="K90" s="2" t="s">
        <v>54</v>
      </c>
      <c r="L90" s="7">
        <f t="shared" si="121"/>
        <v>44</v>
      </c>
      <c r="M90" s="2" t="s">
        <v>45</v>
      </c>
      <c r="N90" s="7">
        <f t="shared" si="122"/>
        <v>12</v>
      </c>
      <c r="O90" s="2" t="s">
        <v>46</v>
      </c>
      <c r="P90" s="7">
        <f t="shared" si="123"/>
        <v>49</v>
      </c>
      <c r="Q90" s="2" t="s">
        <v>39</v>
      </c>
      <c r="R90" s="7">
        <f t="shared" si="124"/>
        <v>10</v>
      </c>
      <c r="S90" s="1">
        <v>-10</v>
      </c>
      <c r="T90" s="4">
        <f t="shared" si="125"/>
        <v>155</v>
      </c>
      <c r="U90" s="1">
        <f t="shared" si="126"/>
        <v>366</v>
      </c>
      <c r="V90" s="4">
        <f t="shared" si="127"/>
        <v>27.5</v>
      </c>
      <c r="W90" s="1">
        <f>SUM(U90/4)</f>
        <v>91.5</v>
      </c>
      <c r="X90" s="7">
        <f t="shared" si="128"/>
        <v>23.2</v>
      </c>
      <c r="Y90" s="1">
        <f t="shared" si="129"/>
        <v>49</v>
      </c>
      <c r="Z90" s="7">
        <f t="shared" si="130"/>
        <v>10</v>
      </c>
      <c r="AA90" s="69"/>
      <c r="AB90" s="5"/>
      <c r="AC90" s="99" t="str">
        <f>$B$5</f>
        <v>Leclerc</v>
      </c>
      <c r="AD90" s="164">
        <f>COUNTIF($E87:$P107,AC90)</f>
        <v>0</v>
      </c>
      <c r="AE90" s="140">
        <f>COUNTIF($Q87:$R107,AC90)</f>
        <v>0</v>
      </c>
    </row>
    <row r="91" spans="4:89" ht="15.75" x14ac:dyDescent="0.5">
      <c r="D91" s="134" t="str">
        <f>$D$6</f>
        <v>Spain</v>
      </c>
      <c r="E91" s="8" t="s">
        <v>38</v>
      </c>
      <c r="F91" s="7">
        <f t="shared" si="118"/>
        <v>48</v>
      </c>
      <c r="G91" s="2" t="s">
        <v>39</v>
      </c>
      <c r="H91" s="7">
        <f t="shared" si="119"/>
        <v>8</v>
      </c>
      <c r="I91" s="2" t="s">
        <v>70</v>
      </c>
      <c r="J91" s="7">
        <f t="shared" si="120"/>
        <v>-14</v>
      </c>
      <c r="K91" s="2" t="s">
        <v>54</v>
      </c>
      <c r="L91" s="7">
        <f t="shared" si="121"/>
        <v>47</v>
      </c>
      <c r="M91" s="2" t="s">
        <v>45</v>
      </c>
      <c r="N91" s="7">
        <f t="shared" si="122"/>
        <v>-11</v>
      </c>
      <c r="O91" s="2" t="s">
        <v>46</v>
      </c>
      <c r="P91" s="7">
        <f t="shared" si="123"/>
        <v>42</v>
      </c>
      <c r="Q91" s="2" t="s">
        <v>39</v>
      </c>
      <c r="R91" s="7">
        <f t="shared" si="124"/>
        <v>8</v>
      </c>
      <c r="S91" s="1"/>
      <c r="T91" s="4">
        <f t="shared" si="125"/>
        <v>128</v>
      </c>
      <c r="U91" s="1">
        <f t="shared" si="126"/>
        <v>494</v>
      </c>
      <c r="V91" s="4">
        <f t="shared" si="127"/>
        <v>21.333333333333332</v>
      </c>
      <c r="W91" s="1">
        <f>SUM(U91/5)</f>
        <v>98.8</v>
      </c>
      <c r="X91" s="7">
        <f t="shared" si="128"/>
        <v>17.2</v>
      </c>
      <c r="Y91" s="1">
        <f t="shared" si="129"/>
        <v>48</v>
      </c>
      <c r="Z91" s="7">
        <f t="shared" si="130"/>
        <v>-14</v>
      </c>
      <c r="AA91" s="157" t="str">
        <f>$A$6</f>
        <v>Red Bull</v>
      </c>
      <c r="AB91" s="136">
        <f>COUNTIF($E$87:$P$107,AA91)</f>
        <v>0</v>
      </c>
      <c r="AC91" s="157" t="str">
        <f>$B$6</f>
        <v>Verstappen</v>
      </c>
      <c r="AD91" s="163">
        <f>COUNTIF($E87:$P107,AC91)</f>
        <v>20</v>
      </c>
      <c r="AE91" s="6">
        <f>COUNTIF($Q87:$R107,AC91)</f>
        <v>0</v>
      </c>
    </row>
    <row r="92" spans="4:89" ht="16.149999999999999" thickBot="1" x14ac:dyDescent="0.55000000000000004">
      <c r="D92" s="134" t="str">
        <f>$D$7</f>
        <v>Monaco</v>
      </c>
      <c r="E92" s="8" t="s">
        <v>38</v>
      </c>
      <c r="F92" s="7">
        <f t="shared" si="118"/>
        <v>27</v>
      </c>
      <c r="G92" s="2" t="s">
        <v>39</v>
      </c>
      <c r="H92" s="7">
        <f t="shared" si="119"/>
        <v>5</v>
      </c>
      <c r="I92" s="2" t="s">
        <v>55</v>
      </c>
      <c r="J92" s="7">
        <f t="shared" si="120"/>
        <v>18</v>
      </c>
      <c r="K92" s="2" t="s">
        <v>54</v>
      </c>
      <c r="L92" s="7">
        <f t="shared" si="121"/>
        <v>26</v>
      </c>
      <c r="M92" s="2" t="s">
        <v>56</v>
      </c>
      <c r="N92" s="7">
        <f t="shared" si="122"/>
        <v>15</v>
      </c>
      <c r="O92" s="2" t="s">
        <v>42</v>
      </c>
      <c r="P92" s="7">
        <f t="shared" si="123"/>
        <v>80</v>
      </c>
      <c r="Q92" s="2" t="s">
        <v>39</v>
      </c>
      <c r="R92" s="7">
        <f t="shared" si="124"/>
        <v>5</v>
      </c>
      <c r="S92" s="1"/>
      <c r="T92" s="4">
        <f t="shared" si="125"/>
        <v>176</v>
      </c>
      <c r="U92" s="1">
        <f t="shared" si="126"/>
        <v>670</v>
      </c>
      <c r="V92" s="4">
        <f t="shared" si="127"/>
        <v>29.333333333333332</v>
      </c>
      <c r="W92" s="1">
        <f>SUM(U92/6)</f>
        <v>111.66666666666667</v>
      </c>
      <c r="X92" s="7">
        <f t="shared" si="128"/>
        <v>19.2</v>
      </c>
      <c r="Y92" s="1">
        <f t="shared" si="129"/>
        <v>80</v>
      </c>
      <c r="Z92" s="7">
        <f t="shared" si="130"/>
        <v>5</v>
      </c>
      <c r="AA92" s="69"/>
      <c r="AB92" s="5"/>
      <c r="AC92" s="158" t="str">
        <f>$B$7</f>
        <v>Albon</v>
      </c>
      <c r="AD92" s="164">
        <f>COUNTIF($E87:$P107,AC92)</f>
        <v>9</v>
      </c>
      <c r="AE92" s="140">
        <f>COUNTIF($Q87:$R107,AC92)</f>
        <v>7</v>
      </c>
    </row>
    <row r="93" spans="4:89" ht="15.75" x14ac:dyDescent="0.5">
      <c r="D93" s="83" t="str">
        <f>$D$8</f>
        <v>Canada</v>
      </c>
      <c r="E93" s="8" t="s">
        <v>38</v>
      </c>
      <c r="F93" s="7">
        <f t="shared" si="118"/>
        <v>24</v>
      </c>
      <c r="G93" s="2" t="s">
        <v>39</v>
      </c>
      <c r="H93" s="7">
        <f t="shared" si="119"/>
        <v>4</v>
      </c>
      <c r="I93" s="2" t="s">
        <v>55</v>
      </c>
      <c r="J93" s="7">
        <f t="shared" si="120"/>
        <v>9</v>
      </c>
      <c r="K93" s="2" t="s">
        <v>54</v>
      </c>
      <c r="L93" s="7">
        <f t="shared" si="121"/>
        <v>30</v>
      </c>
      <c r="M93" s="2" t="s">
        <v>56</v>
      </c>
      <c r="N93" s="7">
        <f t="shared" si="122"/>
        <v>11</v>
      </c>
      <c r="O93" s="2" t="s">
        <v>42</v>
      </c>
      <c r="P93" s="7">
        <f t="shared" si="123"/>
        <v>65</v>
      </c>
      <c r="Q93" s="2" t="s">
        <v>39</v>
      </c>
      <c r="R93" s="7">
        <f t="shared" si="124"/>
        <v>4</v>
      </c>
      <c r="S93" s="1"/>
      <c r="T93" s="4">
        <f t="shared" si="125"/>
        <v>147</v>
      </c>
      <c r="U93" s="1">
        <f t="shared" si="126"/>
        <v>817</v>
      </c>
      <c r="V93" s="4">
        <f t="shared" si="127"/>
        <v>24.5</v>
      </c>
      <c r="W93" s="1">
        <f>SUM(U93/7)</f>
        <v>116.71428571428571</v>
      </c>
      <c r="X93" s="7">
        <f t="shared" si="128"/>
        <v>16.399999999999999</v>
      </c>
      <c r="Y93" s="1">
        <f t="shared" si="129"/>
        <v>65</v>
      </c>
      <c r="Z93" s="7">
        <f t="shared" si="130"/>
        <v>4</v>
      </c>
      <c r="AA93" s="87" t="str">
        <f>$A$8</f>
        <v>McLaren</v>
      </c>
      <c r="AB93" s="136">
        <f>COUNTIF($E$87:$P$107,AA93)</f>
        <v>0</v>
      </c>
      <c r="AC93" s="87" t="str">
        <f>$B$8</f>
        <v>Sainz</v>
      </c>
      <c r="AD93" s="163">
        <f>COUNTIF($E87:$P107,AC93)</f>
        <v>5</v>
      </c>
      <c r="AE93" s="6">
        <f>COUNTIF($Q87:$R107,AC93)</f>
        <v>0</v>
      </c>
    </row>
    <row r="94" spans="4:89" ht="16.149999999999999" thickBot="1" x14ac:dyDescent="0.55000000000000004">
      <c r="D94" s="134" t="str">
        <f>$D$9</f>
        <v>France</v>
      </c>
      <c r="E94" s="8" t="s">
        <v>38</v>
      </c>
      <c r="F94" s="7">
        <f t="shared" si="118"/>
        <v>28</v>
      </c>
      <c r="G94" s="2" t="s">
        <v>39</v>
      </c>
      <c r="H94" s="7">
        <f t="shared" si="119"/>
        <v>22</v>
      </c>
      <c r="I94" s="2" t="s">
        <v>55</v>
      </c>
      <c r="J94" s="7">
        <f t="shared" si="120"/>
        <v>15</v>
      </c>
      <c r="K94" s="2" t="s">
        <v>54</v>
      </c>
      <c r="L94" s="7">
        <f t="shared" si="121"/>
        <v>31</v>
      </c>
      <c r="M94" s="2" t="s">
        <v>56</v>
      </c>
      <c r="N94" s="7">
        <f t="shared" si="122"/>
        <v>6</v>
      </c>
      <c r="O94" s="2" t="s">
        <v>42</v>
      </c>
      <c r="P94" s="7">
        <f t="shared" si="123"/>
        <v>70</v>
      </c>
      <c r="Q94" s="2" t="s">
        <v>39</v>
      </c>
      <c r="R94" s="7">
        <f t="shared" si="124"/>
        <v>22</v>
      </c>
      <c r="S94" s="1"/>
      <c r="T94" s="4">
        <f t="shared" si="125"/>
        <v>194</v>
      </c>
      <c r="U94" s="1">
        <f t="shared" si="126"/>
        <v>1011</v>
      </c>
      <c r="V94" s="4">
        <f t="shared" si="127"/>
        <v>32.333333333333336</v>
      </c>
      <c r="W94" s="1">
        <f>SUM(U94/8)</f>
        <v>126.375</v>
      </c>
      <c r="X94" s="7">
        <f t="shared" si="128"/>
        <v>24.8</v>
      </c>
      <c r="Y94" s="1">
        <f t="shared" si="129"/>
        <v>70</v>
      </c>
      <c r="Z94" s="7">
        <f t="shared" si="130"/>
        <v>6</v>
      </c>
      <c r="AA94" s="69"/>
      <c r="AB94" s="5"/>
      <c r="AC94" s="101" t="str">
        <f>$B$9</f>
        <v>Norris</v>
      </c>
      <c r="AD94" s="164">
        <f>COUNTIF($E87:$P107,AC94)</f>
        <v>9</v>
      </c>
      <c r="AE94" s="140">
        <f>COUNTIF($Q87:$R107,AC94)</f>
        <v>0</v>
      </c>
    </row>
    <row r="95" spans="4:89" ht="15.75" x14ac:dyDescent="0.5">
      <c r="D95" s="134" t="str">
        <f>$D$10</f>
        <v>Austria</v>
      </c>
      <c r="E95" s="8" t="s">
        <v>38</v>
      </c>
      <c r="F95" s="7">
        <f t="shared" si="118"/>
        <v>49</v>
      </c>
      <c r="G95" s="2" t="s">
        <v>39</v>
      </c>
      <c r="H95" s="7">
        <f t="shared" si="119"/>
        <v>9</v>
      </c>
      <c r="I95" s="2" t="s">
        <v>55</v>
      </c>
      <c r="J95" s="7">
        <f t="shared" si="120"/>
        <v>1</v>
      </c>
      <c r="K95" s="2" t="s">
        <v>54</v>
      </c>
      <c r="L95" s="7">
        <f t="shared" si="121"/>
        <v>29</v>
      </c>
      <c r="M95" s="2" t="s">
        <v>56</v>
      </c>
      <c r="N95" s="7">
        <f t="shared" si="122"/>
        <v>11</v>
      </c>
      <c r="O95" s="2" t="s">
        <v>42</v>
      </c>
      <c r="P95" s="7">
        <f t="shared" si="123"/>
        <v>62</v>
      </c>
      <c r="Q95" s="2" t="s">
        <v>39</v>
      </c>
      <c r="R95" s="7">
        <f t="shared" si="124"/>
        <v>9</v>
      </c>
      <c r="S95" s="1"/>
      <c r="T95" s="4">
        <f t="shared" si="125"/>
        <v>170</v>
      </c>
      <c r="U95" s="1">
        <f t="shared" si="126"/>
        <v>1181</v>
      </c>
      <c r="V95" s="4">
        <f t="shared" si="127"/>
        <v>28.333333333333332</v>
      </c>
      <c r="W95" s="1">
        <f>SUM(U95/9)</f>
        <v>131.22222222222223</v>
      </c>
      <c r="X95" s="7">
        <f t="shared" si="128"/>
        <v>21.6</v>
      </c>
      <c r="Y95" s="1">
        <f t="shared" si="129"/>
        <v>62</v>
      </c>
      <c r="Z95" s="7">
        <f t="shared" si="130"/>
        <v>1</v>
      </c>
      <c r="AA95" s="88" t="str">
        <f>$A$10</f>
        <v>Renault</v>
      </c>
      <c r="AB95" s="136">
        <f>COUNTIF($E$87:$P$107,AA95)</f>
        <v>0</v>
      </c>
      <c r="AC95" s="88" t="str">
        <f>$B$10</f>
        <v>Hulkenberg</v>
      </c>
      <c r="AD95" s="163">
        <f>COUNTIF($E87:$P107,AC95)</f>
        <v>3</v>
      </c>
      <c r="AE95" s="6">
        <f>COUNTIF($Q87:$R107,AC95)</f>
        <v>3</v>
      </c>
    </row>
    <row r="96" spans="4:89" ht="16.149999999999999" thickBot="1" x14ac:dyDescent="0.55000000000000004">
      <c r="D96" s="83" t="str">
        <f>$D$11</f>
        <v>Great Britain</v>
      </c>
      <c r="E96" s="8" t="s">
        <v>38</v>
      </c>
      <c r="F96" s="7">
        <f t="shared" si="118"/>
        <v>31</v>
      </c>
      <c r="G96" s="2" t="s">
        <v>39</v>
      </c>
      <c r="H96" s="7">
        <f t="shared" si="119"/>
        <v>18</v>
      </c>
      <c r="I96" s="2" t="s">
        <v>55</v>
      </c>
      <c r="J96" s="7">
        <f t="shared" si="120"/>
        <v>17</v>
      </c>
      <c r="K96" s="2" t="s">
        <v>54</v>
      </c>
      <c r="L96" s="7">
        <f t="shared" si="121"/>
        <v>47</v>
      </c>
      <c r="M96" s="2" t="s">
        <v>56</v>
      </c>
      <c r="N96" s="7">
        <f t="shared" si="122"/>
        <v>17</v>
      </c>
      <c r="O96" s="2" t="s">
        <v>42</v>
      </c>
      <c r="P96" s="7">
        <f t="shared" si="123"/>
        <v>70</v>
      </c>
      <c r="Q96" s="2" t="s">
        <v>39</v>
      </c>
      <c r="R96" s="7">
        <f t="shared" si="124"/>
        <v>18</v>
      </c>
      <c r="S96" s="1"/>
      <c r="T96" s="4">
        <f t="shared" si="125"/>
        <v>218</v>
      </c>
      <c r="U96" s="1">
        <f t="shared" si="126"/>
        <v>1399</v>
      </c>
      <c r="V96" s="4">
        <f t="shared" si="127"/>
        <v>36.333333333333336</v>
      </c>
      <c r="W96" s="1">
        <f>SUM(U96/10)</f>
        <v>139.9</v>
      </c>
      <c r="X96" s="7">
        <f t="shared" si="128"/>
        <v>29.6</v>
      </c>
      <c r="Y96" s="1">
        <f t="shared" si="129"/>
        <v>70</v>
      </c>
      <c r="Z96" s="7">
        <f t="shared" si="130"/>
        <v>17</v>
      </c>
      <c r="AA96" s="69"/>
      <c r="AB96" s="5"/>
      <c r="AC96" s="102" t="str">
        <f>$B$11</f>
        <v>Ricciardo</v>
      </c>
      <c r="AD96" s="164">
        <f>COUNTIF($E87:$P107,AC96)</f>
        <v>0</v>
      </c>
      <c r="AE96" s="140">
        <f>COUNTIF($Q87:$R107,AC96)</f>
        <v>0</v>
      </c>
    </row>
    <row r="97" spans="4:31" ht="15.75" x14ac:dyDescent="0.5">
      <c r="D97" s="134" t="str">
        <f>$D$12</f>
        <v>Germany</v>
      </c>
      <c r="E97" s="8" t="s">
        <v>38</v>
      </c>
      <c r="F97" s="7">
        <f t="shared" si="118"/>
        <v>50</v>
      </c>
      <c r="G97" s="2" t="s">
        <v>39</v>
      </c>
      <c r="H97" s="7">
        <f t="shared" si="119"/>
        <v>5</v>
      </c>
      <c r="I97" s="2" t="s">
        <v>55</v>
      </c>
      <c r="J97" s="7">
        <f t="shared" si="120"/>
        <v>33</v>
      </c>
      <c r="K97" s="2" t="s">
        <v>54</v>
      </c>
      <c r="L97" s="7">
        <f t="shared" si="121"/>
        <v>-4</v>
      </c>
      <c r="M97" s="2" t="s">
        <v>56</v>
      </c>
      <c r="N97" s="7">
        <f t="shared" si="122"/>
        <v>14</v>
      </c>
      <c r="O97" s="2" t="s">
        <v>42</v>
      </c>
      <c r="P97" s="7">
        <f t="shared" si="123"/>
        <v>17</v>
      </c>
      <c r="Q97" s="2" t="s">
        <v>39</v>
      </c>
      <c r="R97" s="7">
        <f t="shared" si="124"/>
        <v>5</v>
      </c>
      <c r="S97" s="1"/>
      <c r="T97" s="4">
        <f t="shared" si="125"/>
        <v>120</v>
      </c>
      <c r="U97" s="1">
        <f t="shared" si="126"/>
        <v>1519</v>
      </c>
      <c r="V97" s="4">
        <f t="shared" si="127"/>
        <v>20</v>
      </c>
      <c r="W97" s="1">
        <f>SUM(U97/11)</f>
        <v>138.09090909090909</v>
      </c>
      <c r="X97" s="7">
        <f t="shared" si="128"/>
        <v>20.6</v>
      </c>
      <c r="Y97" s="1">
        <f t="shared" si="129"/>
        <v>50</v>
      </c>
      <c r="Z97" s="7">
        <f t="shared" si="130"/>
        <v>-4</v>
      </c>
      <c r="AA97" s="89" t="str">
        <f>$A$12</f>
        <v>Toro Rosso</v>
      </c>
      <c r="AB97" s="136">
        <f>COUNTIF($E$87:$P$107,AA97)</f>
        <v>0</v>
      </c>
      <c r="AC97" s="89" t="str">
        <f>$B$12</f>
        <v>Kvyat</v>
      </c>
      <c r="AD97" s="163">
        <f>COUNTIF($E87:$P107,AC97)</f>
        <v>7</v>
      </c>
      <c r="AE97" s="6">
        <f>COUNTIF($Q87:$R107,AC97)</f>
        <v>0</v>
      </c>
    </row>
    <row r="98" spans="4:31" ht="16.149999999999999" thickBot="1" x14ac:dyDescent="0.55000000000000004">
      <c r="D98" s="134" t="str">
        <f>$D$13</f>
        <v>Hungary</v>
      </c>
      <c r="E98" s="8" t="s">
        <v>38</v>
      </c>
      <c r="F98" s="7">
        <f t="shared" si="118"/>
        <v>45</v>
      </c>
      <c r="G98" s="2" t="s">
        <v>39</v>
      </c>
      <c r="H98" s="7">
        <f t="shared" si="119"/>
        <v>22</v>
      </c>
      <c r="I98" s="2" t="s">
        <v>55</v>
      </c>
      <c r="J98" s="7">
        <f t="shared" si="120"/>
        <v>1</v>
      </c>
      <c r="K98" s="2" t="s">
        <v>54</v>
      </c>
      <c r="L98" s="7">
        <f t="shared" si="121"/>
        <v>9</v>
      </c>
      <c r="M98" s="2" t="s">
        <v>56</v>
      </c>
      <c r="N98" s="7">
        <f t="shared" si="122"/>
        <v>6</v>
      </c>
      <c r="O98" s="2" t="s">
        <v>42</v>
      </c>
      <c r="P98" s="7">
        <f t="shared" si="123"/>
        <v>53</v>
      </c>
      <c r="Q98" s="2" t="s">
        <v>39</v>
      </c>
      <c r="R98" s="7">
        <f t="shared" si="124"/>
        <v>22</v>
      </c>
      <c r="S98" s="1"/>
      <c r="T98" s="4">
        <f t="shared" si="125"/>
        <v>158</v>
      </c>
      <c r="U98" s="1">
        <f t="shared" si="126"/>
        <v>1677</v>
      </c>
      <c r="V98" s="4">
        <f t="shared" si="127"/>
        <v>26.333333333333332</v>
      </c>
      <c r="W98" s="1">
        <f>SUM(U98/12)</f>
        <v>139.75</v>
      </c>
      <c r="X98" s="7">
        <f t="shared" si="128"/>
        <v>21</v>
      </c>
      <c r="Y98" s="1">
        <f t="shared" si="129"/>
        <v>53</v>
      </c>
      <c r="Z98" s="7">
        <f t="shared" si="130"/>
        <v>1</v>
      </c>
      <c r="AA98" s="69"/>
      <c r="AB98" s="5"/>
      <c r="AC98" s="103" t="str">
        <f>$B$13</f>
        <v>Gasly</v>
      </c>
      <c r="AD98" s="164">
        <f>COUNTIF($E$31:$P107,AC98)</f>
        <v>0</v>
      </c>
      <c r="AE98" s="140">
        <f>COUNTIF($Q87:$R107,AC98)</f>
        <v>0</v>
      </c>
    </row>
    <row r="99" spans="4:31" ht="15.75" x14ac:dyDescent="0.5">
      <c r="D99" s="83" t="str">
        <f>$D$14</f>
        <v>Belgium</v>
      </c>
      <c r="E99" s="8" t="s">
        <v>38</v>
      </c>
      <c r="F99" s="7">
        <f t="shared" si="118"/>
        <v>-4</v>
      </c>
      <c r="G99" s="2" t="s">
        <v>39</v>
      </c>
      <c r="H99" s="7">
        <f t="shared" si="119"/>
        <v>2</v>
      </c>
      <c r="I99" s="2" t="s">
        <v>47</v>
      </c>
      <c r="J99" s="7">
        <f t="shared" si="120"/>
        <v>26</v>
      </c>
      <c r="K99" s="2" t="s">
        <v>54</v>
      </c>
      <c r="L99" s="7">
        <f t="shared" si="121"/>
        <v>28</v>
      </c>
      <c r="M99" s="2" t="s">
        <v>56</v>
      </c>
      <c r="N99" s="7">
        <f t="shared" si="122"/>
        <v>6</v>
      </c>
      <c r="O99" s="2" t="s">
        <v>46</v>
      </c>
      <c r="P99" s="7">
        <f t="shared" si="123"/>
        <v>60</v>
      </c>
      <c r="Q99" s="2" t="s">
        <v>39</v>
      </c>
      <c r="R99" s="7">
        <f t="shared" si="124"/>
        <v>2</v>
      </c>
      <c r="S99" s="1">
        <v>-10</v>
      </c>
      <c r="T99" s="4">
        <f t="shared" si="125"/>
        <v>110</v>
      </c>
      <c r="U99" s="1">
        <f t="shared" si="126"/>
        <v>1787</v>
      </c>
      <c r="V99" s="4">
        <f t="shared" si="127"/>
        <v>20</v>
      </c>
      <c r="W99" s="1">
        <f>SUM(U99/13)</f>
        <v>137.46153846153845</v>
      </c>
      <c r="X99" s="7">
        <f t="shared" si="128"/>
        <v>12</v>
      </c>
      <c r="Y99" s="1">
        <f t="shared" si="129"/>
        <v>60</v>
      </c>
      <c r="Z99" s="7">
        <f t="shared" si="130"/>
        <v>-4</v>
      </c>
      <c r="AA99" s="90" t="str">
        <f>$A$14</f>
        <v>Racing Point</v>
      </c>
      <c r="AB99" s="136">
        <f>COUNTIF($E$87:$P$107,AA99)</f>
        <v>0</v>
      </c>
      <c r="AC99" s="90" t="str">
        <f>$B$14</f>
        <v>Perez</v>
      </c>
      <c r="AD99" s="163">
        <f>COUNTIF($E87:$P107,AC99)</f>
        <v>1</v>
      </c>
      <c r="AE99" s="6">
        <f>COUNTIF($Q87:$R107,AC99)</f>
        <v>0</v>
      </c>
    </row>
    <row r="100" spans="4:31" ht="16.149999999999999" thickBot="1" x14ac:dyDescent="0.55000000000000004">
      <c r="D100" s="134" t="str">
        <f>$D$15</f>
        <v>Italy</v>
      </c>
      <c r="E100" s="8" t="s">
        <v>38</v>
      </c>
      <c r="F100" s="7">
        <f t="shared" si="118"/>
        <v>10</v>
      </c>
      <c r="G100" s="2" t="s">
        <v>39</v>
      </c>
      <c r="H100" s="7">
        <f t="shared" si="119"/>
        <v>17</v>
      </c>
      <c r="I100" s="2" t="s">
        <v>47</v>
      </c>
      <c r="J100" s="7">
        <f t="shared" si="120"/>
        <v>24</v>
      </c>
      <c r="K100" s="2" t="s">
        <v>54</v>
      </c>
      <c r="L100" s="7">
        <f t="shared" si="121"/>
        <v>35</v>
      </c>
      <c r="M100" s="2" t="s">
        <v>56</v>
      </c>
      <c r="N100" s="7">
        <f t="shared" si="122"/>
        <v>7</v>
      </c>
      <c r="O100" s="2" t="s">
        <v>46</v>
      </c>
      <c r="P100" s="7">
        <f t="shared" si="123"/>
        <v>45</v>
      </c>
      <c r="Q100" s="2" t="s">
        <v>47</v>
      </c>
      <c r="R100" s="7">
        <f t="shared" si="124"/>
        <v>24</v>
      </c>
      <c r="S100" s="1"/>
      <c r="T100" s="4">
        <f t="shared" si="125"/>
        <v>162</v>
      </c>
      <c r="U100" s="1">
        <f t="shared" si="126"/>
        <v>1949</v>
      </c>
      <c r="V100" s="4">
        <f t="shared" si="127"/>
        <v>27</v>
      </c>
      <c r="W100" s="1">
        <f>SUM(U100/14)</f>
        <v>139.21428571428572</v>
      </c>
      <c r="X100" s="7">
        <f t="shared" si="128"/>
        <v>23.4</v>
      </c>
      <c r="Y100" s="1">
        <f t="shared" si="129"/>
        <v>45</v>
      </c>
      <c r="Z100" s="7">
        <f t="shared" si="130"/>
        <v>7</v>
      </c>
      <c r="AA100" s="69"/>
      <c r="AB100" s="5"/>
      <c r="AC100" s="104" t="str">
        <f>$B$15</f>
        <v>Stroll</v>
      </c>
      <c r="AD100" s="164">
        <f>COUNTIF($E87:$P107,AC100)</f>
        <v>2</v>
      </c>
      <c r="AE100" s="140">
        <f>COUNTIF($Q87:$R107,AC100)</f>
        <v>0</v>
      </c>
    </row>
    <row r="101" spans="4:31" ht="15.75" x14ac:dyDescent="0.5">
      <c r="D101" s="134" t="str">
        <f>$D$16</f>
        <v>Singapore</v>
      </c>
      <c r="E101" s="8" t="s">
        <v>38</v>
      </c>
      <c r="F101" s="7">
        <f t="shared" si="118"/>
        <v>33</v>
      </c>
      <c r="G101" s="1" t="s">
        <v>54</v>
      </c>
      <c r="H101" s="7">
        <f t="shared" si="119"/>
        <v>25</v>
      </c>
      <c r="I101" s="2" t="s">
        <v>47</v>
      </c>
      <c r="J101" s="7">
        <f t="shared" si="120"/>
        <v>27</v>
      </c>
      <c r="K101" s="2" t="s">
        <v>39</v>
      </c>
      <c r="L101" s="7">
        <f t="shared" si="121"/>
        <v>-13</v>
      </c>
      <c r="M101" s="2" t="s">
        <v>56</v>
      </c>
      <c r="N101" s="7">
        <f t="shared" si="122"/>
        <v>-12</v>
      </c>
      <c r="O101" s="2" t="s">
        <v>42</v>
      </c>
      <c r="P101" s="7">
        <f t="shared" si="123"/>
        <v>46</v>
      </c>
      <c r="Q101" s="2" t="s">
        <v>47</v>
      </c>
      <c r="R101" s="7">
        <f t="shared" si="124"/>
        <v>27</v>
      </c>
      <c r="S101" s="1"/>
      <c r="T101" s="4">
        <f t="shared" si="125"/>
        <v>133</v>
      </c>
      <c r="U101" s="1">
        <f t="shared" si="126"/>
        <v>2082</v>
      </c>
      <c r="V101" s="4">
        <f t="shared" si="127"/>
        <v>22.166666666666668</v>
      </c>
      <c r="W101" s="1">
        <f>SUM(U101/15)</f>
        <v>138.80000000000001</v>
      </c>
      <c r="X101" s="7">
        <f t="shared" si="128"/>
        <v>17.399999999999999</v>
      </c>
      <c r="Y101" s="1">
        <f t="shared" si="129"/>
        <v>46</v>
      </c>
      <c r="Z101" s="7">
        <f t="shared" si="130"/>
        <v>-13</v>
      </c>
      <c r="AA101" s="91" t="str">
        <f>$A$16</f>
        <v>Alfa Romeo</v>
      </c>
      <c r="AB101" s="136">
        <f>COUNTIF($E$87:$P$107,AA101)</f>
        <v>0</v>
      </c>
      <c r="AC101" s="91" t="str">
        <f>$B$16</f>
        <v>Raikkonen</v>
      </c>
      <c r="AD101" s="163">
        <f>COUNTIF($E87:$P107,AC101)</f>
        <v>14</v>
      </c>
      <c r="AE101" s="6">
        <f>COUNTIF($Q87:$R107,AC101)</f>
        <v>10</v>
      </c>
    </row>
    <row r="102" spans="4:31" ht="16.149999999999999" thickBot="1" x14ac:dyDescent="0.55000000000000004">
      <c r="D102" s="83" t="str">
        <f>$D$17</f>
        <v>Russia</v>
      </c>
      <c r="E102" s="8" t="s">
        <v>38</v>
      </c>
      <c r="F102" s="7">
        <f t="shared" si="118"/>
        <v>38</v>
      </c>
      <c r="G102" s="1" t="s">
        <v>54</v>
      </c>
      <c r="H102" s="7">
        <f t="shared" si="119"/>
        <v>42</v>
      </c>
      <c r="I102" s="2" t="s">
        <v>47</v>
      </c>
      <c r="J102" s="7">
        <f t="shared" si="120"/>
        <v>22</v>
      </c>
      <c r="K102" s="2" t="s">
        <v>44</v>
      </c>
      <c r="L102" s="7">
        <f t="shared" si="121"/>
        <v>6</v>
      </c>
      <c r="M102" s="2" t="s">
        <v>45</v>
      </c>
      <c r="N102" s="7">
        <f t="shared" si="122"/>
        <v>9</v>
      </c>
      <c r="O102" s="2" t="s">
        <v>46</v>
      </c>
      <c r="P102" s="7">
        <f t="shared" si="123"/>
        <v>36</v>
      </c>
      <c r="Q102" s="2" t="s">
        <v>44</v>
      </c>
      <c r="R102" s="7">
        <f t="shared" si="124"/>
        <v>6</v>
      </c>
      <c r="S102" s="1"/>
      <c r="T102" s="4">
        <f t="shared" si="125"/>
        <v>159</v>
      </c>
      <c r="U102" s="1">
        <f t="shared" si="126"/>
        <v>2241</v>
      </c>
      <c r="V102" s="4">
        <f t="shared" si="127"/>
        <v>26.5</v>
      </c>
      <c r="W102" s="1">
        <f>SUM(U102/16)</f>
        <v>140.0625</v>
      </c>
      <c r="X102" s="7">
        <f t="shared" si="128"/>
        <v>24.6</v>
      </c>
      <c r="Y102" s="1">
        <f t="shared" si="129"/>
        <v>42</v>
      </c>
      <c r="Z102" s="7">
        <f t="shared" si="130"/>
        <v>6</v>
      </c>
      <c r="AA102" s="69"/>
      <c r="AB102" s="5"/>
      <c r="AC102" s="105" t="str">
        <f>$B$17</f>
        <v>Giovanazzi</v>
      </c>
      <c r="AD102" s="164">
        <f>COUNTIF($E87:$P107,AC102)</f>
        <v>0</v>
      </c>
      <c r="AE102" s="140">
        <f>COUNTIF($Q87:$R107,AC102)</f>
        <v>0</v>
      </c>
    </row>
    <row r="103" spans="4:31" ht="15.75" x14ac:dyDescent="0.5">
      <c r="D103" s="134" t="str">
        <f>$D$18</f>
        <v>Japan</v>
      </c>
      <c r="E103" s="8" t="s">
        <v>38</v>
      </c>
      <c r="F103" s="7">
        <f t="shared" si="118"/>
        <v>-4</v>
      </c>
      <c r="G103" s="1" t="s">
        <v>54</v>
      </c>
      <c r="H103" s="7">
        <f t="shared" si="119"/>
        <v>46</v>
      </c>
      <c r="I103" s="2" t="s">
        <v>47</v>
      </c>
      <c r="J103" s="7">
        <f t="shared" si="120"/>
        <v>28</v>
      </c>
      <c r="K103" s="2" t="s">
        <v>50</v>
      </c>
      <c r="L103" s="7">
        <f t="shared" si="121"/>
        <v>27</v>
      </c>
      <c r="M103" s="2" t="s">
        <v>45</v>
      </c>
      <c r="N103" s="7">
        <f t="shared" si="122"/>
        <v>1</v>
      </c>
      <c r="O103" s="2" t="s">
        <v>42</v>
      </c>
      <c r="P103" s="7">
        <f t="shared" si="123"/>
        <v>79</v>
      </c>
      <c r="Q103" s="2" t="s">
        <v>47</v>
      </c>
      <c r="R103" s="7">
        <f t="shared" si="124"/>
        <v>28</v>
      </c>
      <c r="S103" s="1">
        <v>-10</v>
      </c>
      <c r="T103" s="4">
        <f t="shared" si="125"/>
        <v>195</v>
      </c>
      <c r="U103" s="1">
        <f t="shared" si="126"/>
        <v>2436</v>
      </c>
      <c r="V103" s="4">
        <f t="shared" si="127"/>
        <v>34.166666666666664</v>
      </c>
      <c r="W103" s="1">
        <f>SUM(U103/17)</f>
        <v>143.29411764705881</v>
      </c>
      <c r="X103" s="7">
        <f t="shared" si="128"/>
        <v>25.2</v>
      </c>
      <c r="Y103" s="1">
        <f t="shared" si="129"/>
        <v>79</v>
      </c>
      <c r="Z103" s="7">
        <f t="shared" si="130"/>
        <v>-4</v>
      </c>
      <c r="AA103" s="92" t="str">
        <f>$A$18</f>
        <v>Haas</v>
      </c>
      <c r="AB103" s="136">
        <f>COUNTIF($E$87:$P$107,AA103)</f>
        <v>0</v>
      </c>
      <c r="AC103" s="159" t="str">
        <f>$B$18</f>
        <v>Grosjean</v>
      </c>
      <c r="AD103" s="163">
        <f>COUNTIF($E87:$P107,AC103)</f>
        <v>0</v>
      </c>
      <c r="AE103" s="6">
        <f>COUNTIF($Q87:$R107,AC103)</f>
        <v>0</v>
      </c>
    </row>
    <row r="104" spans="4:31" ht="16.149999999999999" thickBot="1" x14ac:dyDescent="0.55000000000000004">
      <c r="D104" s="134" t="str">
        <f>$D$19</f>
        <v>Mexico</v>
      </c>
      <c r="E104" s="4" t="s">
        <v>38</v>
      </c>
      <c r="F104" s="7">
        <f t="shared" si="118"/>
        <v>20</v>
      </c>
      <c r="G104" s="4" t="s">
        <v>54</v>
      </c>
      <c r="H104" s="7">
        <f t="shared" si="119"/>
        <v>30</v>
      </c>
      <c r="I104" s="4" t="s">
        <v>47</v>
      </c>
      <c r="J104" s="7">
        <f t="shared" si="120"/>
        <v>23</v>
      </c>
      <c r="K104" s="4" t="s">
        <v>50</v>
      </c>
      <c r="L104" s="7">
        <f t="shared" si="121"/>
        <v>8</v>
      </c>
      <c r="M104" s="4" t="s">
        <v>45</v>
      </c>
      <c r="N104" s="7">
        <f t="shared" si="122"/>
        <v>-9</v>
      </c>
      <c r="O104" s="4" t="s">
        <v>42</v>
      </c>
      <c r="P104" s="7">
        <f t="shared" si="123"/>
        <v>75</v>
      </c>
      <c r="Q104" s="4" t="s">
        <v>47</v>
      </c>
      <c r="R104" s="7">
        <f t="shared" si="124"/>
        <v>23</v>
      </c>
      <c r="S104" s="70"/>
      <c r="T104" s="4">
        <f t="shared" si="125"/>
        <v>170</v>
      </c>
      <c r="U104" s="1">
        <f t="shared" si="126"/>
        <v>2606</v>
      </c>
      <c r="V104" s="4">
        <f t="shared" si="127"/>
        <v>28.333333333333332</v>
      </c>
      <c r="W104" s="1">
        <f>SUM(U104/18)</f>
        <v>144.77777777777777</v>
      </c>
      <c r="X104" s="7">
        <f t="shared" si="128"/>
        <v>19</v>
      </c>
      <c r="Y104" s="1">
        <f t="shared" si="129"/>
        <v>75</v>
      </c>
      <c r="Z104" s="7">
        <f t="shared" si="130"/>
        <v>-9</v>
      </c>
      <c r="AA104" s="69"/>
      <c r="AB104" s="5"/>
      <c r="AC104" s="160" t="str">
        <f>$B$19</f>
        <v>Magnussen</v>
      </c>
      <c r="AD104" s="164">
        <f>COUNTIF($E87:$P107,AC104)</f>
        <v>2</v>
      </c>
      <c r="AE104" s="140">
        <f>COUNTIF($Q87:$R107,AC104)</f>
        <v>0</v>
      </c>
    </row>
    <row r="105" spans="4:31" ht="15.75" x14ac:dyDescent="0.5">
      <c r="D105" s="83" t="str">
        <f>$D$20</f>
        <v>USA</v>
      </c>
      <c r="E105" s="4" t="s">
        <v>38</v>
      </c>
      <c r="F105" s="7">
        <f t="shared" si="118"/>
        <v>37</v>
      </c>
      <c r="G105" s="4" t="s">
        <v>54</v>
      </c>
      <c r="H105" s="7">
        <f t="shared" si="119"/>
        <v>44</v>
      </c>
      <c r="I105" s="4" t="s">
        <v>47</v>
      </c>
      <c r="J105" s="7">
        <f t="shared" si="120"/>
        <v>21</v>
      </c>
      <c r="K105" s="4" t="s">
        <v>50</v>
      </c>
      <c r="L105" s="7">
        <f t="shared" si="121"/>
        <v>12</v>
      </c>
      <c r="M105" s="4" t="s">
        <v>45</v>
      </c>
      <c r="N105" s="7">
        <f t="shared" si="122"/>
        <v>23</v>
      </c>
      <c r="O105" s="4" t="s">
        <v>42</v>
      </c>
      <c r="P105" s="7">
        <f t="shared" si="123"/>
        <v>73</v>
      </c>
      <c r="Q105" s="4" t="s">
        <v>47</v>
      </c>
      <c r="R105" s="7">
        <f t="shared" si="124"/>
        <v>21</v>
      </c>
      <c r="S105" s="70"/>
      <c r="T105" s="4">
        <f t="shared" si="125"/>
        <v>231</v>
      </c>
      <c r="U105" s="1">
        <f t="shared" si="126"/>
        <v>2837</v>
      </c>
      <c r="V105" s="4">
        <f t="shared" si="127"/>
        <v>38.5</v>
      </c>
      <c r="W105" s="1">
        <f>SUM(U105/19)</f>
        <v>149.31578947368422</v>
      </c>
      <c r="X105" s="7">
        <f t="shared" si="128"/>
        <v>31.6</v>
      </c>
      <c r="Y105" s="1">
        <f t="shared" si="129"/>
        <v>73</v>
      </c>
      <c r="Z105" s="7">
        <f t="shared" si="130"/>
        <v>12</v>
      </c>
      <c r="AA105" s="93" t="str">
        <f>$A$20</f>
        <v>Williams</v>
      </c>
      <c r="AB105" s="136">
        <f>COUNTIF($E$87:$P$107,AA105)</f>
        <v>0</v>
      </c>
      <c r="AC105" s="93" t="str">
        <f>$B$20</f>
        <v>Kubica</v>
      </c>
      <c r="AD105" s="163">
        <f>COUNTIF($E87:$P107,AC105)</f>
        <v>0</v>
      </c>
      <c r="AE105" s="6">
        <f>COUNTIF($Q87:$R107,AC105)</f>
        <v>0</v>
      </c>
    </row>
    <row r="106" spans="4:31" ht="16.149999999999999" thickBot="1" x14ac:dyDescent="0.55000000000000004">
      <c r="D106" s="134" t="str">
        <f>$D$21</f>
        <v>Brazil</v>
      </c>
      <c r="E106" s="4" t="s">
        <v>38</v>
      </c>
      <c r="F106" s="7">
        <f t="shared" si="118"/>
        <v>44</v>
      </c>
      <c r="G106" s="4" t="s">
        <v>54</v>
      </c>
      <c r="H106" s="7">
        <f t="shared" si="119"/>
        <v>4</v>
      </c>
      <c r="I106" s="4" t="s">
        <v>47</v>
      </c>
      <c r="J106" s="7">
        <f t="shared" si="120"/>
        <v>-1</v>
      </c>
      <c r="K106" s="4" t="s">
        <v>50</v>
      </c>
      <c r="L106" s="7">
        <f t="shared" si="121"/>
        <v>24</v>
      </c>
      <c r="M106" s="4" t="s">
        <v>45</v>
      </c>
      <c r="N106" s="7">
        <f t="shared" si="122"/>
        <v>13</v>
      </c>
      <c r="O106" s="4" t="s">
        <v>42</v>
      </c>
      <c r="P106" s="7">
        <f t="shared" si="123"/>
        <v>19</v>
      </c>
      <c r="Q106" s="4" t="s">
        <v>47</v>
      </c>
      <c r="R106" s="7">
        <f t="shared" si="124"/>
        <v>-1</v>
      </c>
      <c r="S106" s="70"/>
      <c r="T106" s="4">
        <f t="shared" si="125"/>
        <v>102</v>
      </c>
      <c r="U106" s="1">
        <f t="shared" si="126"/>
        <v>2939</v>
      </c>
      <c r="V106" s="4">
        <f t="shared" si="127"/>
        <v>17</v>
      </c>
      <c r="W106" s="1">
        <f>SUM(U106/20)</f>
        <v>146.94999999999999</v>
      </c>
      <c r="X106" s="7">
        <f t="shared" si="128"/>
        <v>16.600000000000001</v>
      </c>
      <c r="Y106" s="1">
        <f t="shared" si="129"/>
        <v>44</v>
      </c>
      <c r="Z106" s="7">
        <f t="shared" si="130"/>
        <v>-1</v>
      </c>
      <c r="AA106" s="69"/>
      <c r="AB106" s="5"/>
      <c r="AC106" s="68" t="str">
        <f>$B$21</f>
        <v>Russell</v>
      </c>
      <c r="AD106" s="164">
        <f>COUNTIF($E87:$P107,AC106)</f>
        <v>10</v>
      </c>
      <c r="AE106" s="140">
        <f>COUNTIF($Q87:$R107,AC106)</f>
        <v>0</v>
      </c>
    </row>
    <row r="107" spans="4:31" ht="16.149999999999999" thickBot="1" x14ac:dyDescent="0.55000000000000004">
      <c r="D107" s="138" t="str">
        <f>$D$22</f>
        <v>Abu Dhabi</v>
      </c>
      <c r="E107" s="5" t="s">
        <v>38</v>
      </c>
      <c r="F107" s="162">
        <f t="shared" si="118"/>
        <v>35</v>
      </c>
      <c r="G107" s="5" t="s">
        <v>54</v>
      </c>
      <c r="H107" s="162">
        <f t="shared" si="119"/>
        <v>35</v>
      </c>
      <c r="I107" s="5" t="s">
        <v>47</v>
      </c>
      <c r="J107" s="162">
        <f t="shared" si="120"/>
        <v>20</v>
      </c>
      <c r="K107" s="5" t="s">
        <v>50</v>
      </c>
      <c r="L107" s="162">
        <f t="shared" si="121"/>
        <v>3</v>
      </c>
      <c r="M107" s="5" t="s">
        <v>45</v>
      </c>
      <c r="N107" s="162">
        <f t="shared" si="122"/>
        <v>13</v>
      </c>
      <c r="O107" s="5" t="s">
        <v>42</v>
      </c>
      <c r="P107" s="162">
        <f t="shared" si="123"/>
        <v>79</v>
      </c>
      <c r="Q107" s="5" t="s">
        <v>47</v>
      </c>
      <c r="R107" s="162">
        <f t="shared" si="124"/>
        <v>20</v>
      </c>
      <c r="S107" s="69"/>
      <c r="T107" s="5">
        <f t="shared" si="125"/>
        <v>205</v>
      </c>
      <c r="U107" s="139">
        <f t="shared" si="126"/>
        <v>3144</v>
      </c>
      <c r="V107" s="5">
        <f t="shared" si="127"/>
        <v>34.166666666666664</v>
      </c>
      <c r="W107" s="139">
        <f>SUM(U107/21)</f>
        <v>149.71428571428572</v>
      </c>
      <c r="X107" s="140">
        <f t="shared" si="128"/>
        <v>25.2</v>
      </c>
      <c r="Y107" s="139">
        <f t="shared" si="129"/>
        <v>79</v>
      </c>
      <c r="Z107" s="140">
        <f t="shared" si="130"/>
        <v>3</v>
      </c>
    </row>
    <row r="108" spans="4:31" ht="14.65" thickBot="1" x14ac:dyDescent="0.5"/>
    <row r="109" spans="4:31" ht="16.149999999999999" thickBot="1" x14ac:dyDescent="0.55000000000000004">
      <c r="D109" s="153" t="s">
        <v>74</v>
      </c>
      <c r="E109" s="153"/>
      <c r="F109" s="155">
        <f>AVERAGE(F87:F107)</f>
        <v>28.428571428571427</v>
      </c>
      <c r="G109" s="153"/>
      <c r="H109" s="155">
        <f>AVERAGE(H87:H107)</f>
        <v>18.333333333333332</v>
      </c>
      <c r="I109" s="153"/>
      <c r="J109" s="155">
        <f>AVERAGE(J87:J107)</f>
        <v>13.619047619047619</v>
      </c>
      <c r="K109" s="153"/>
      <c r="L109" s="155">
        <f>AVERAGE(L87:L107)</f>
        <v>18.333333333333332</v>
      </c>
      <c r="M109" s="153"/>
      <c r="N109" s="155">
        <f>AVERAGE(N87:N107)</f>
        <v>7.0952380952380949</v>
      </c>
      <c r="O109" s="153"/>
      <c r="P109" s="155">
        <f>AVERAGE(P87:P107)</f>
        <v>53.476190476190474</v>
      </c>
      <c r="Q109" s="153"/>
      <c r="R109" s="155">
        <f>AVERAGE(R87:R107)</f>
        <v>11.857142857142858</v>
      </c>
      <c r="S109" s="154">
        <f>AVERAGE(S87:S107)</f>
        <v>-10</v>
      </c>
      <c r="T109" s="136">
        <f>AVERAGE(T87:T107)</f>
        <v>149.71428571428572</v>
      </c>
      <c r="U109" s="156"/>
      <c r="V109" s="150">
        <f>AVERAGE(V87:V107)</f>
        <v>25.19047619047619</v>
      </c>
      <c r="W109" s="154"/>
      <c r="X109" s="154">
        <f>AVERAGE(X87:X107)</f>
        <v>19.533333333333335</v>
      </c>
      <c r="Y109" s="150">
        <f>AVERAGE(Y87:Y107)</f>
        <v>56.80952380952381</v>
      </c>
      <c r="Z109" s="154">
        <f>AVERAGE(Z87:Z107)</f>
        <v>0.8571428571428571</v>
      </c>
      <c r="AA109" s="145" t="s">
        <v>112</v>
      </c>
      <c r="AB109" s="154">
        <f>COUNTIF(AB87:AB106,"&lt;&gt;0") - 10</f>
        <v>2</v>
      </c>
      <c r="AC109" s="145" t="s">
        <v>112</v>
      </c>
      <c r="AD109" s="155">
        <f>COUNTIF(AD87:AD106,"&lt;&gt;0")</f>
        <v>12</v>
      </c>
      <c r="AE109" s="72">
        <f>COUNTIF(AE87:AE106,"&lt;&gt;0")</f>
        <v>3</v>
      </c>
    </row>
    <row r="110" spans="4:31" ht="16.149999999999999" thickBot="1" x14ac:dyDescent="0.55000000000000004">
      <c r="D110" s="153" t="s">
        <v>29</v>
      </c>
      <c r="E110" s="153"/>
      <c r="F110" s="155">
        <f>SUM(F87:F107)</f>
        <v>597</v>
      </c>
      <c r="G110" s="153"/>
      <c r="H110" s="155">
        <f>SUM(H87:H107)</f>
        <v>385</v>
      </c>
      <c r="I110" s="153"/>
      <c r="J110" s="155">
        <f>SUM(J87:J107)</f>
        <v>286</v>
      </c>
      <c r="K110" s="153"/>
      <c r="L110" s="155">
        <f>SUM(L87:L107)</f>
        <v>385</v>
      </c>
      <c r="M110" s="153"/>
      <c r="N110" s="155">
        <f>SUM(N87:N107)</f>
        <v>149</v>
      </c>
      <c r="O110" s="153"/>
      <c r="P110" s="155">
        <f>SUM(P87:P107)</f>
        <v>1123</v>
      </c>
      <c r="Q110" s="153"/>
      <c r="R110" s="155">
        <f>SUM(R87:R107)</f>
        <v>249</v>
      </c>
      <c r="S110" s="154">
        <f>SUM(S87:S107)</f>
        <v>-30</v>
      </c>
      <c r="T110" s="150">
        <f>SUM(T87:T107)</f>
        <v>3144</v>
      </c>
      <c r="U110" s="155"/>
      <c r="V110" s="150">
        <f>SUM(V87:V107)</f>
        <v>529</v>
      </c>
      <c r="W110" s="154"/>
      <c r="X110" s="155">
        <f>SUM(X87:X107)</f>
        <v>410.20000000000005</v>
      </c>
      <c r="Y110" s="150">
        <f>SUM(Y87:Y107)</f>
        <v>1193</v>
      </c>
      <c r="Z110" s="154">
        <f>SUM(Z87:Z107)</f>
        <v>18</v>
      </c>
      <c r="AA110" s="34" t="s">
        <v>29</v>
      </c>
      <c r="AB110" s="139">
        <f>SUM(AB87,AB89,AB91,AB93,AB95,AB97,AB99,AB101,AB103,AB105)</f>
        <v>20</v>
      </c>
      <c r="AC110" s="34" t="s">
        <v>29</v>
      </c>
      <c r="AD110" s="140">
        <f>SUM(AD87:AD106)</f>
        <v>100</v>
      </c>
      <c r="AE110" s="69">
        <f>SUM(AE87:AE106)</f>
        <v>20</v>
      </c>
    </row>
  </sheetData>
  <mergeCells count="12">
    <mergeCell ref="CR1:CU1"/>
    <mergeCell ref="E57:F57"/>
    <mergeCell ref="BD58:BG58"/>
    <mergeCell ref="CG58:CJ58"/>
    <mergeCell ref="AA86:AD86"/>
    <mergeCell ref="AA30:AD30"/>
    <mergeCell ref="BD30:BG30"/>
    <mergeCell ref="CG30:CJ30"/>
    <mergeCell ref="BK29:BN29"/>
    <mergeCell ref="AA58:AD58"/>
    <mergeCell ref="E85:G85"/>
    <mergeCell ref="CR23:CU23"/>
  </mergeCells>
  <conditionalFormatting sqref="E2:E2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2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2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2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2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2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2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2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:AO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2:AR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AX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:BA2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:BD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:BG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:BJ2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:BM2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:BP2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S2:BS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V2:BV2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Y2:BY2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B2:CB2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E2:CE2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H2:CH2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K2:CK2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2:CN2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 H23 K23 N23 Q23 T23 W23 Z23 AC23 AF23 AI23 AL23 AO23 AR23 AU23 AX23 BA23 BD23 BG23 BJ23 BM23 BP23 BS23 BV23 BY23 CB23 CE23 CH23 CK23 CN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K24 CN24 CH24 CE24 CB24 BY24 BV24 BS24 BP24 BM24 BJ24 BG24 BD24 BA24 AX24 AU24 AR24 AO24 AL24 AI24 AF24 AC24 Z24 W24 T24 Q24 N24 K24 H24 E2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 H25 K25 N25 Q25 T25 W25 Z25 AC25 AF25 AI25 AL25 AO25 AR25 AU25 AX25 BA25 BD25 BG25 BJ25 BM25 BP25 BS25 BV25 BY25 CB25 CE25 CH25 CK25 CN2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K26 CN26 CH26 CE26 CB26 BY26 BV26 BS26 BP26 BM26 BJ26 BG26 BD26 BA26 AX26 AU26 AR26 AO26 AL26 AI26 AF26 AC26 Z26 W26 T26 Q26 N26 K26 H26 E2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2:CV21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:CU21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:CS2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:CZ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24:CV4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5:CU43 CS24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5 CS27 CS29 CS31 CS33 CS35 CS37 CS39 CS41 CS4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4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4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4:CS4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4:CU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U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Sebastian Vettel You Are...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Male</dc:creator>
  <cp:lastModifiedBy>Josh Male</cp:lastModifiedBy>
  <dcterms:created xsi:type="dcterms:W3CDTF">2019-09-04T00:09:28Z</dcterms:created>
  <dcterms:modified xsi:type="dcterms:W3CDTF">2020-12-11T21:49:41Z</dcterms:modified>
</cp:coreProperties>
</file>