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justi\Documents\FINANCE\"/>
    </mc:Choice>
  </mc:AlternateContent>
  <xr:revisionPtr revIDLastSave="0" documentId="8_{D784FE11-2B8C-449A-BF79-CBA359EF60B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Qualitative Notes" sheetId="4" r:id="rId1"/>
    <sheet name="Income" sheetId="1" r:id="rId2"/>
    <sheet name="Balance" sheetId="2" r:id="rId3"/>
    <sheet name="Cash" sheetId="3" r:id="rId4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43805.9933564815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" i="1" l="1"/>
  <c r="P13" i="1"/>
  <c r="E45" i="2"/>
  <c r="E48" i="2" s="1"/>
  <c r="E50" i="2" s="1"/>
  <c r="D45" i="2"/>
  <c r="D48" i="2" s="1"/>
  <c r="D50" i="2" s="1"/>
  <c r="C45" i="2"/>
  <c r="C48" i="2" s="1"/>
  <c r="C50" i="2" s="1"/>
  <c r="B45" i="2"/>
  <c r="B48" i="2" s="1"/>
  <c r="B50" i="2" s="1"/>
  <c r="B35" i="2"/>
  <c r="C35" i="2"/>
  <c r="C23" i="1"/>
  <c r="C3" i="3" s="1"/>
  <c r="D23" i="1"/>
  <c r="D3" i="3" s="1"/>
  <c r="E23" i="1"/>
  <c r="E24" i="1" s="1"/>
  <c r="F23" i="1"/>
  <c r="F3" i="3" s="1"/>
  <c r="B23" i="1"/>
  <c r="B3" i="3" s="1"/>
  <c r="C3" i="2"/>
  <c r="C14" i="2" s="1"/>
  <c r="C27" i="2" s="1"/>
  <c r="D3" i="2"/>
  <c r="D14" i="2" s="1"/>
  <c r="E3" i="2"/>
  <c r="E14" i="2" s="1"/>
  <c r="E36" i="2" s="1"/>
  <c r="B3" i="2"/>
  <c r="B14" i="2" s="1"/>
  <c r="C5" i="1"/>
  <c r="C4" i="3" s="1"/>
  <c r="D5" i="1"/>
  <c r="D4" i="3" s="1"/>
  <c r="E5" i="1"/>
  <c r="E4" i="3" s="1"/>
  <c r="F5" i="1"/>
  <c r="F4" i="3" s="1"/>
  <c r="B5" i="1"/>
  <c r="B4" i="3" s="1"/>
  <c r="C11" i="1"/>
  <c r="D11" i="1"/>
  <c r="E11" i="1"/>
  <c r="F11" i="1"/>
  <c r="B11" i="1"/>
  <c r="C9" i="1"/>
  <c r="D9" i="1"/>
  <c r="D7" i="1" s="1"/>
  <c r="E9" i="1"/>
  <c r="E10" i="1" s="1"/>
  <c r="F9" i="1"/>
  <c r="F7" i="1" s="1"/>
  <c r="B9" i="1"/>
  <c r="C24" i="1"/>
  <c r="D24" i="1"/>
  <c r="B24" i="1"/>
  <c r="E14" i="1" l="1"/>
  <c r="E3" i="3"/>
  <c r="D10" i="1"/>
  <c r="F24" i="1"/>
  <c r="B16" i="1"/>
  <c r="C16" i="1"/>
  <c r="E12" i="1"/>
  <c r="D12" i="1"/>
  <c r="D8" i="2"/>
  <c r="D36" i="2"/>
  <c r="D27" i="2"/>
  <c r="B27" i="2"/>
  <c r="B36" i="2"/>
  <c r="C36" i="2"/>
  <c r="E27" i="2"/>
  <c r="E7" i="1"/>
  <c r="C12" i="1"/>
  <c r="B7" i="1"/>
  <c r="C10" i="1"/>
  <c r="C7" i="1"/>
  <c r="F16" i="1"/>
  <c r="D14" i="1"/>
  <c r="C8" i="2"/>
  <c r="E16" i="1"/>
  <c r="B12" i="1"/>
  <c r="B14" i="1"/>
  <c r="C14" i="1"/>
  <c r="B8" i="2"/>
  <c r="D16" i="1"/>
  <c r="B10" i="1"/>
  <c r="F14" i="1"/>
  <c r="E8" i="2"/>
  <c r="F10" i="1"/>
  <c r="F12" i="1"/>
  <c r="E19" i="1" l="1"/>
  <c r="E31" i="1"/>
  <c r="C19" i="1"/>
  <c r="C31" i="1"/>
  <c r="D19" i="1"/>
  <c r="D31" i="1"/>
  <c r="F19" i="1"/>
  <c r="F31" i="1"/>
  <c r="B19" i="1"/>
  <c r="B31" i="1"/>
</calcChain>
</file>

<file path=xl/sharedStrings.xml><?xml version="1.0" encoding="utf-8"?>
<sst xmlns="http://schemas.openxmlformats.org/spreadsheetml/2006/main" count="134" uniqueCount="124">
  <si>
    <t>Sales</t>
  </si>
  <si>
    <t>Cost of Goods Sold (COGS) incl. D&amp;A</t>
  </si>
  <si>
    <t>COGS excluding D&amp;A</t>
  </si>
  <si>
    <t>Depreciation &amp; Amortization Expense</t>
  </si>
  <si>
    <t>Depreciation</t>
  </si>
  <si>
    <t>-</t>
  </si>
  <si>
    <t>Amortization of Intangibles</t>
  </si>
  <si>
    <t>Gross Income</t>
  </si>
  <si>
    <t>SG&amp;A Expense</t>
  </si>
  <si>
    <t>Research &amp; Development</t>
  </si>
  <si>
    <t>Other SG&amp;A</t>
  </si>
  <si>
    <t>EBIT (Operating Income)</t>
  </si>
  <si>
    <t>Nonoperating Income - Net</t>
  </si>
  <si>
    <t>Interest Expense</t>
  </si>
  <si>
    <t>Gross Interest Expense</t>
  </si>
  <si>
    <t>Pretax Income</t>
  </si>
  <si>
    <t>Income Taxes</t>
  </si>
  <si>
    <t>Net Income</t>
  </si>
  <si>
    <t>Net Income available to Common</t>
  </si>
  <si>
    <t>Per Share</t>
  </si>
  <si>
    <t>EPS (recurring)</t>
  </si>
  <si>
    <t>EPS (diluted)</t>
  </si>
  <si>
    <t>Diluted Shares Outstanding</t>
  </si>
  <si>
    <t>Total Shares Outstanding</t>
  </si>
  <si>
    <t>EBITDA</t>
  </si>
  <si>
    <t>Assets</t>
  </si>
  <si>
    <t>Cash &amp; Short-Term Investments</t>
  </si>
  <si>
    <t>Cash Only</t>
  </si>
  <si>
    <t>Total Short Term Investments</t>
  </si>
  <si>
    <t>Short-Term Receivables</t>
  </si>
  <si>
    <t>Accounts Receivables, Net</t>
  </si>
  <si>
    <t>Accounts Receivables, Gross</t>
  </si>
  <si>
    <t>Bad Debt/Doubtful Accounts</t>
  </si>
  <si>
    <t>Other Receivables</t>
  </si>
  <si>
    <t>Inventories</t>
  </si>
  <si>
    <t>Other Current Assets</t>
  </si>
  <si>
    <t>Total Current Assets</t>
  </si>
  <si>
    <t>Net Property, Plant &amp; Equipment</t>
  </si>
  <si>
    <t>Property, Plant &amp; Equipment - Gross</t>
  </si>
  <si>
    <t>Computer Software and Equipment</t>
  </si>
  <si>
    <t>Other Property, Plant &amp; Equipment</t>
  </si>
  <si>
    <t>Accumulated Depreciation</t>
  </si>
  <si>
    <t>Intangible Assets</t>
  </si>
  <si>
    <t>Goodwill</t>
  </si>
  <si>
    <t>Other Intangible Assets</t>
  </si>
  <si>
    <t>Other Assets</t>
  </si>
  <si>
    <t>Deferred Charges</t>
  </si>
  <si>
    <t>Tangible Other Assets</t>
  </si>
  <si>
    <t>Total Assets</t>
  </si>
  <si>
    <t>Liabilities &amp; Shareholders' Equity</t>
  </si>
  <si>
    <t>Accounts Payable</t>
  </si>
  <si>
    <t>Income Tax Payable</t>
  </si>
  <si>
    <t>Other Current Liabilities</t>
  </si>
  <si>
    <t>Accrued Payroll</t>
  </si>
  <si>
    <t>Miscellaneous Current Liabilities</t>
  </si>
  <si>
    <t>Total Current Liabilities</t>
  </si>
  <si>
    <t>Long-Term Debt</t>
  </si>
  <si>
    <t>Other Liabilities</t>
  </si>
  <si>
    <t>Other Liabilities (excl. Deferred Income)</t>
  </si>
  <si>
    <t>Deferred Income</t>
  </si>
  <si>
    <t>Total Liabilities</t>
  </si>
  <si>
    <t>Preferred Stock (Carrying Value)</t>
  </si>
  <si>
    <t>Common Equity</t>
  </si>
  <si>
    <t>Additional Paid-In Capital/Capital Surplus</t>
  </si>
  <si>
    <t>Retained Earnings</t>
  </si>
  <si>
    <t>Total Shareholders' Equity</t>
  </si>
  <si>
    <t>Total Liabilities &amp; Shareholders' Equity</t>
  </si>
  <si>
    <t>SG&amp;A/Gross Profit</t>
  </si>
  <si>
    <t>Gross Profit Margin</t>
  </si>
  <si>
    <t>R&amp;D/Gross Profit</t>
  </si>
  <si>
    <t>Interest/EBIT</t>
  </si>
  <si>
    <t>Net Earnings/Total Revenues</t>
  </si>
  <si>
    <t>Depreciation/Gross Profit</t>
  </si>
  <si>
    <t>?</t>
  </si>
  <si>
    <t>Net Receivables/Gross Sales</t>
  </si>
  <si>
    <t>Current Ratio</t>
  </si>
  <si>
    <t>Debt to Shareholders' Equity</t>
  </si>
  <si>
    <t>Operating Activities</t>
  </si>
  <si>
    <t>Net Income / Starting Line</t>
  </si>
  <si>
    <t>Depreciation, Depletion &amp; Amortization</t>
  </si>
  <si>
    <t>Other Funds</t>
  </si>
  <si>
    <t>Funds from Operations</t>
  </si>
  <si>
    <t>Changes in Working Capital</t>
  </si>
  <si>
    <t>Net Operating Cash Flow</t>
  </si>
  <si>
    <t>Investing Activities</t>
  </si>
  <si>
    <t>Capital Expenditures</t>
  </si>
  <si>
    <t>Net Assets from Acquisitions</t>
  </si>
  <si>
    <t>Purchase/Sale of Investments</t>
  </si>
  <si>
    <t>Net Investing Cash Flow</t>
  </si>
  <si>
    <t>Financing Activities</t>
  </si>
  <si>
    <t>Change in Capital Stock</t>
  </si>
  <si>
    <t>Issuance/Reduction of Debt, Net</t>
  </si>
  <si>
    <t>Net Financing Cash Flow</t>
  </si>
  <si>
    <t>Net Change in Cash</t>
  </si>
  <si>
    <t>Free Cash Flow</t>
  </si>
  <si>
    <t>Free Cash Flow per Share</t>
  </si>
  <si>
    <t>Platform</t>
  </si>
  <si>
    <t>Player</t>
  </si>
  <si>
    <t>Roku was founded in 2002 by Anthony Wood is headquartered in California, United states</t>
  </si>
  <si>
    <t>This company exists as a conduit for the growing streaming industry through its two segments: Player and Platform</t>
  </si>
  <si>
    <t>The Player segment gains its revenues through the sale of its media players and television sets</t>
  </si>
  <si>
    <t>The Platform segment on the other hand is composed of licensing its technology and fees from advertisers</t>
  </si>
  <si>
    <t>Industry Outlook</t>
  </si>
  <si>
    <t>Media conglomerates such as Disney and AT&amp;T are pivoting to a subscription-based service model due to consumer tastes orienting towards streaming</t>
  </si>
  <si>
    <t>Business Overview</t>
  </si>
  <si>
    <t>Currently operating solely in the United States so have a lot of potential oversees</t>
  </si>
  <si>
    <t>Huge revenue potential upside due to the plethora of streaming services hitting the market</t>
  </si>
  <si>
    <t>Risks</t>
  </si>
  <si>
    <t>Overseas market penetration and government regulation</t>
  </si>
  <si>
    <t>2015 Revenue Distribution by Business Segment</t>
  </si>
  <si>
    <t>Note: all notes and Buffetology financial analysis are currently unfinished</t>
  </si>
  <si>
    <t>Based on a holistic view, it seems to be that this company's intentions are to be acquired rather than make a profit</t>
  </si>
  <si>
    <t>40% or better tend to have durable competitive advantage</t>
  </si>
  <si>
    <t>Under 30% is really good but this is astronomically high</t>
  </si>
  <si>
    <t>Too high but makes sense since they have to constantly innovate</t>
  </si>
  <si>
    <t>looks good but still have to do sector comps</t>
  </si>
  <si>
    <t>shows consistent upward trend but still negative</t>
  </si>
  <si>
    <t>more than 20% means it has moat but this is terrible, shows improvement though</t>
  </si>
  <si>
    <t>upward trend but still negative</t>
  </si>
  <si>
    <t>Able to pay off short term liabilities quickly but durable companies surprisingly tend to have current ratios of less than 1</t>
  </si>
  <si>
    <t>Excellent that there is no long term liability</t>
  </si>
  <si>
    <t>No preferred stock is good because it's expensive to pay out dividends</t>
  </si>
  <si>
    <t>not sure how it can be negative but there seem to be no buybacks/treasury stocks</t>
  </si>
  <si>
    <t>has to be below .8 but it's getting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</si>
</sst>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1" fillId="8" borderId="2" applyNumberFormat="0" applyFont="0" applyAlignment="0" applyProtection="0"/>
  </cellStyleXfs>
  <cellXfs count="54">
    <xf numFmtId="0" fontId="0" fillId="0" borderId="0" xfId="0"/>
    <xf numFmtId="4" fontId="2" fillId="2" borderId="0" xfId="2" applyNumberFormat="1" applyAlignment="1">
      <alignment horizontal="right"/>
    </xf>
    <xf numFmtId="4" fontId="4" fillId="4" borderId="0" xfId="4" applyNumberFormat="1" applyAlignment="1">
      <alignment horizontal="right"/>
    </xf>
    <xf numFmtId="0" fontId="8" fillId="0" borderId="0" xfId="8" applyFont="1" applyAlignment="1">
      <alignment horizontal="left" indent="3"/>
    </xf>
    <xf numFmtId="4" fontId="8" fillId="0" borderId="0" xfId="8" applyNumberFormat="1" applyFont="1" applyAlignment="1">
      <alignment horizontal="right"/>
    </xf>
    <xf numFmtId="0" fontId="8" fillId="0" borderId="0" xfId="8" applyFont="1" applyAlignment="1">
      <alignment horizontal="left" indent="6"/>
    </xf>
    <xf numFmtId="0" fontId="8" fillId="0" borderId="0" xfId="8" applyFont="1" applyAlignment="1">
      <alignment horizontal="left"/>
    </xf>
    <xf numFmtId="4" fontId="9" fillId="2" borderId="0" xfId="2" applyNumberFormat="1" applyFont="1" applyAlignment="1">
      <alignment horizontal="right"/>
    </xf>
    <xf numFmtId="0" fontId="8" fillId="0" borderId="0" xfId="8" applyFont="1" applyAlignment="1">
      <alignment horizontal="left" indent="4"/>
    </xf>
    <xf numFmtId="0" fontId="8" fillId="0" borderId="0" xfId="8" applyFont="1" applyAlignment="1">
      <alignment horizontal="left" indent="1"/>
    </xf>
    <xf numFmtId="0" fontId="9" fillId="0" borderId="0" xfId="0" applyFont="1"/>
    <xf numFmtId="9" fontId="0" fillId="0" borderId="0" xfId="1" applyFont="1"/>
    <xf numFmtId="0" fontId="10" fillId="0" borderId="0" xfId="8" applyFont="1" applyAlignment="1">
      <alignment horizontal="left"/>
    </xf>
    <xf numFmtId="4" fontId="0" fillId="0" borderId="0" xfId="0" applyNumberFormat="1"/>
    <xf numFmtId="0" fontId="4" fillId="4" borderId="0" xfId="4" applyAlignment="1">
      <alignment horizontal="left"/>
    </xf>
    <xf numFmtId="164" fontId="2" fillId="2" borderId="0" xfId="2" applyNumberFormat="1" applyAlignment="1">
      <alignment horizontal="right"/>
    </xf>
    <xf numFmtId="164" fontId="3" fillId="3" borderId="0" xfId="3" applyNumberFormat="1" applyAlignment="1">
      <alignment horizontal="right"/>
    </xf>
    <xf numFmtId="164" fontId="8" fillId="0" borderId="0" xfId="8" applyNumberFormat="1" applyFont="1" applyAlignment="1">
      <alignment horizontal="right"/>
    </xf>
    <xf numFmtId="43" fontId="8" fillId="0" borderId="0" xfId="7" applyFont="1" applyAlignment="1">
      <alignment horizontal="right"/>
    </xf>
    <xf numFmtId="9" fontId="4" fillId="4" borderId="0" xfId="1" applyFont="1" applyFill="1" applyAlignment="1">
      <alignment horizontal="right"/>
    </xf>
    <xf numFmtId="43" fontId="8" fillId="0" borderId="0" xfId="7" applyFont="1" applyAlignment="1">
      <alignment horizontal="left" indent="3"/>
    </xf>
    <xf numFmtId="43" fontId="8" fillId="0" borderId="0" xfId="7" applyFont="1" applyAlignment="1">
      <alignment horizontal="left" indent="4"/>
    </xf>
    <xf numFmtId="43" fontId="8" fillId="0" borderId="0" xfId="7" applyFont="1" applyAlignment="1">
      <alignment horizontal="left" indent="6"/>
    </xf>
    <xf numFmtId="43" fontId="8" fillId="0" borderId="0" xfId="7" applyFont="1" applyAlignment="1">
      <alignment horizontal="left" indent="7"/>
    </xf>
    <xf numFmtId="43" fontId="8" fillId="0" borderId="0" xfId="7" applyFont="1" applyAlignment="1">
      <alignment horizontal="left" indent="1"/>
    </xf>
    <xf numFmtId="43" fontId="8" fillId="0" borderId="0" xfId="7" applyFont="1" applyAlignment="1">
      <alignment horizontal="left"/>
    </xf>
    <xf numFmtId="43" fontId="8" fillId="0" borderId="1" xfId="7" applyFont="1" applyBorder="1" applyAlignment="1">
      <alignment horizontal="right"/>
    </xf>
    <xf numFmtId="0" fontId="0" fillId="7" borderId="0" xfId="0" applyFill="1"/>
    <xf numFmtId="0" fontId="5" fillId="7" borderId="0" xfId="0" applyFont="1" applyFill="1"/>
    <xf numFmtId="0" fontId="6" fillId="5" borderId="0" xfId="5" applyAlignment="1">
      <alignment horizontal="left"/>
    </xf>
    <xf numFmtId="17" fontId="6" fillId="5" borderId="0" xfId="5" applyNumberFormat="1" applyAlignment="1">
      <alignment horizontal="left"/>
    </xf>
    <xf numFmtId="0" fontId="1" fillId="6" borderId="0" xfId="6" applyAlignment="1">
      <alignment horizontal="left"/>
    </xf>
    <xf numFmtId="0" fontId="1" fillId="6" borderId="0" xfId="6" applyAlignment="1">
      <alignment horizontal="left" indent="1"/>
    </xf>
    <xf numFmtId="4" fontId="1" fillId="6" borderId="0" xfId="6" applyNumberFormat="1" applyAlignment="1">
      <alignment horizontal="right"/>
    </xf>
    <xf numFmtId="0" fontId="1" fillId="6" borderId="0" xfId="6" applyAlignment="1">
      <alignment horizontal="left" indent="4"/>
    </xf>
    <xf numFmtId="0" fontId="1" fillId="6" borderId="0" xfId="6" applyAlignment="1">
      <alignment horizontal="left" indent="7"/>
    </xf>
    <xf numFmtId="0" fontId="1" fillId="6" borderId="0" xfId="6" applyAlignment="1">
      <alignment horizontal="left" indent="3"/>
    </xf>
    <xf numFmtId="4" fontId="1" fillId="6" borderId="1" xfId="6" applyNumberFormat="1" applyBorder="1" applyAlignment="1">
      <alignment horizontal="right"/>
    </xf>
    <xf numFmtId="9" fontId="2" fillId="2" borderId="0" xfId="2" applyNumberFormat="1" applyAlignment="1">
      <alignment horizontal="right"/>
    </xf>
    <xf numFmtId="4" fontId="4" fillId="4" borderId="1" xfId="4" applyNumberFormat="1" applyBorder="1" applyAlignment="1">
      <alignment horizontal="right"/>
    </xf>
    <xf numFmtId="9" fontId="3" fillId="3" borderId="0" xfId="3" applyNumberFormat="1"/>
    <xf numFmtId="9" fontId="3" fillId="3" borderId="0" xfId="3" applyNumberFormat="1" applyAlignment="1">
      <alignment horizontal="right"/>
    </xf>
    <xf numFmtId="0" fontId="6" fillId="5" borderId="0" xfId="5"/>
    <xf numFmtId="43" fontId="1" fillId="6" borderId="0" xfId="6" applyNumberFormat="1" applyAlignment="1">
      <alignment horizontal="right"/>
    </xf>
    <xf numFmtId="43" fontId="1" fillId="6" borderId="0" xfId="6" applyNumberFormat="1" applyAlignment="1">
      <alignment horizontal="left" indent="1"/>
    </xf>
    <xf numFmtId="43" fontId="1" fillId="6" borderId="0" xfId="6" applyNumberFormat="1" applyAlignment="1">
      <alignment horizontal="left"/>
    </xf>
    <xf numFmtId="43" fontId="1" fillId="6" borderId="0" xfId="6" applyNumberFormat="1" applyAlignment="1">
      <alignment horizontal="left" indent="4"/>
    </xf>
    <xf numFmtId="43" fontId="1" fillId="6" borderId="0" xfId="6" applyNumberFormat="1" applyAlignment="1">
      <alignment horizontal="left" indent="3"/>
    </xf>
    <xf numFmtId="0" fontId="1" fillId="6" borderId="0" xfId="6" applyAlignment="1">
      <alignment horizontal="left" indent="6"/>
    </xf>
    <xf numFmtId="43" fontId="1" fillId="6" borderId="0" xfId="6" applyNumberFormat="1" applyAlignment="1">
      <alignment horizontal="left" indent="7"/>
    </xf>
    <xf numFmtId="43" fontId="1" fillId="6" borderId="1" xfId="6" applyNumberFormat="1" applyBorder="1" applyAlignment="1">
      <alignment horizontal="right"/>
    </xf>
    <xf numFmtId="0" fontId="0" fillId="8" borderId="2" xfId="9" applyFont="1"/>
    <xf numFmtId="164" fontId="4" fillId="4" borderId="0" xfId="4" applyNumberFormat="1" applyAlignment="1">
      <alignment horizontal="right"/>
    </xf>
    <xf numFmtId="0" fontId="0" fillId="0" borderId="0" xfId="0" applyAlignment="1">
      <alignment horizontal="center"/>
    </xf>
  </cellXfs>
  <cellStyles count="10">
    <cellStyle name="20% - Accent5" xfId="6" builtinId="46"/>
    <cellStyle name="Accent5" xfId="5" builtinId="45"/>
    <cellStyle name="Bad" xfId="3" builtinId="27"/>
    <cellStyle name="Comma_Sheet1" xfId="7" xr:uid="{00000000-0005-0000-0000-000003000000}"/>
    <cellStyle name="Good" xfId="2" builtinId="26"/>
    <cellStyle name="Neutral" xfId="4" builtinId="28"/>
    <cellStyle name="Normal" xfId="0" builtinId="0"/>
    <cellStyle name="Normal 2" xfId="8" xr:uid="{00000000-0005-0000-0000-000007000000}"/>
    <cellStyle name="Note" xfId="9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7-4A08-B5D0-5261B1DE56AD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7-4A08-B5D0-5261B1DE56AD}"/>
              </c:ext>
            </c:extLst>
          </c:dPt>
          <c:dLbls>
            <c:dLbl>
              <c:idx val="0"/>
              <c:layout>
                <c:manualLayout>
                  <c:x val="0.16033749947257386"/>
                  <c:y val="-8.777082903258954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E7-4A08-B5D0-5261B1DE56AD}"/>
                </c:ext>
              </c:extLst>
            </c:dLbl>
            <c:dLbl>
              <c:idx val="1"/>
              <c:layout>
                <c:manualLayout>
                  <c:x val="-0.17299572311514566"/>
                  <c:y val="-1.4362665213059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E7-4A08-B5D0-5261B1DE56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Income!$O$13:$O$14</c:f>
              <c:strCache>
                <c:ptCount val="2"/>
                <c:pt idx="0">
                  <c:v>Platform</c:v>
                </c:pt>
                <c:pt idx="1">
                  <c:v>Player</c:v>
                </c:pt>
              </c:strCache>
            </c:strRef>
          </c:cat>
          <c:val>
            <c:numRef>
              <c:f>Income!$P$13:$P$14</c:f>
              <c:numCache>
                <c:formatCode>0%</c:formatCode>
                <c:ptCount val="2"/>
                <c:pt idx="0">
                  <c:v>0.56123822341857332</c:v>
                </c:pt>
                <c:pt idx="1">
                  <c:v>0.43876177658142662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7-4A08-B5D0-5261B1DE56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425450</xdr:colOff>
      <xdr:row>3</xdr:row>
      <xdr:rowOff>0</xdr:rowOff>
    </xdr:to>
    <xdr:pic>
      <xdr:nvPicPr>
        <xdr:cNvPr id="2" name="Picture 1" descr="Image result for roku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0160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7</xdr:row>
      <xdr:rowOff>9525</xdr:rowOff>
    </xdr:from>
    <xdr:to>
      <xdr:col>17</xdr:col>
      <xdr:colOff>600075</xdr:colOff>
      <xdr:row>20</xdr:row>
      <xdr:rowOff>185736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12</xdr:row>
      <xdr:rowOff>85725</xdr:rowOff>
    </xdr:from>
    <xdr:to>
      <xdr:col>16</xdr:col>
      <xdr:colOff>0</xdr:colOff>
      <xdr:row>13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220450" y="2371725"/>
          <a:ext cx="619125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$743m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A9" sqref="A9"/>
    </sheetView>
  </sheetViews>
  <sheetFormatPr defaultRowHeight="15" x14ac:dyDescent="0.25"/>
  <sheetData>
    <row r="1" spans="1:19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8" t="s">
        <v>104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</row>
    <row r="5" spans="1:19" x14ac:dyDescent="0.25">
      <c r="A5" s="27" t="s">
        <v>98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7" t="s">
        <v>99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19" x14ac:dyDescent="0.25">
      <c r="A7" s="27"/>
      <c r="B7" s="27" t="s">
        <v>100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7"/>
      <c r="B8" s="27" t="s">
        <v>101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9" spans="1:19" x14ac:dyDescent="0.25">
      <c r="A9" s="27" t="s">
        <v>111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</row>
    <row r="11" spans="1:19" x14ac:dyDescent="0.25">
      <c r="A11" s="28" t="s">
        <v>102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7" t="s">
        <v>103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</row>
    <row r="13" spans="1:19" x14ac:dyDescent="0.25">
      <c r="A13" s="27"/>
      <c r="B13" s="27" t="s">
        <v>106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</row>
    <row r="14" spans="1:19" x14ac:dyDescent="0.25">
      <c r="A14" s="27" t="s">
        <v>105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</row>
    <row r="15" spans="1:19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</row>
    <row r="16" spans="1:19" x14ac:dyDescent="0.25">
      <c r="A16" s="28" t="s">
        <v>107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</row>
    <row r="17" spans="1:19" x14ac:dyDescent="0.25">
      <c r="A17" s="27" t="s">
        <v>108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</row>
    <row r="19" spans="1:19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</row>
    <row r="21" spans="1:19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51" t="s">
        <v>110</v>
      </c>
      <c r="B22" s="51"/>
      <c r="C22" s="51"/>
      <c r="D22" s="51"/>
      <c r="E22" s="51"/>
      <c r="F22" s="51"/>
      <c r="G22" s="51"/>
      <c r="H22" s="51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pans="1:19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pans="1:19" x14ac:dyDescent="0.25">
      <c r="J25" s="27"/>
      <c r="K25" s="27"/>
      <c r="L25" s="27"/>
      <c r="M25" s="27"/>
      <c r="N25" s="27"/>
      <c r="O25" s="27"/>
      <c r="P25" s="27"/>
      <c r="Q25" s="27"/>
      <c r="R25" s="27"/>
      <c r="S25" s="2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workbookViewId="0">
      <selection activeCell="N25" sqref="N25"/>
    </sheetView>
  </sheetViews>
  <sheetFormatPr defaultRowHeight="15" x14ac:dyDescent="0.25"/>
  <cols>
    <col min="1" max="1" width="43.7109375" bestFit="1" customWidth="1"/>
    <col min="2" max="2" width="8.140625" bestFit="1" customWidth="1"/>
    <col min="3" max="5" width="8.85546875" bestFit="1" customWidth="1"/>
    <col min="6" max="6" width="7.7109375" bestFit="1" customWidth="1"/>
  </cols>
  <sheetData>
    <row r="1" spans="1:18" x14ac:dyDescent="0.25">
      <c r="A1" s="29"/>
      <c r="B1" s="30">
        <v>43525</v>
      </c>
      <c r="C1" s="30">
        <v>43435</v>
      </c>
      <c r="D1" s="30">
        <v>43070</v>
      </c>
      <c r="E1" s="30">
        <v>42705</v>
      </c>
      <c r="F1" s="30">
        <v>42339</v>
      </c>
    </row>
    <row r="2" spans="1:18" x14ac:dyDescent="0.25">
      <c r="A2" s="32" t="s">
        <v>0</v>
      </c>
      <c r="B2" s="33">
        <v>812.59199999999998</v>
      </c>
      <c r="C2" s="33">
        <v>742.50599999999997</v>
      </c>
      <c r="D2" s="33">
        <v>512.76300000000003</v>
      </c>
      <c r="E2" s="33">
        <v>398.649</v>
      </c>
      <c r="F2" s="33">
        <v>319.85700000000003</v>
      </c>
    </row>
    <row r="3" spans="1:18" x14ac:dyDescent="0.25">
      <c r="A3" s="3" t="s">
        <v>1</v>
      </c>
      <c r="B3" s="4">
        <v>442.66500000000002</v>
      </c>
      <c r="C3" s="4">
        <v>410.358</v>
      </c>
      <c r="D3" s="4">
        <v>312.93</v>
      </c>
      <c r="E3" s="4">
        <v>277.60399999999998</v>
      </c>
      <c r="F3" s="4">
        <v>230.07900000000001</v>
      </c>
    </row>
    <row r="4" spans="1:18" x14ac:dyDescent="0.25">
      <c r="A4" s="34" t="s">
        <v>2</v>
      </c>
      <c r="B4" s="33">
        <v>433.08300000000003</v>
      </c>
      <c r="C4" s="33">
        <v>401.96899999999999</v>
      </c>
      <c r="D4" s="33">
        <v>307.59399999999999</v>
      </c>
      <c r="E4" s="33">
        <v>272.30200000000002</v>
      </c>
      <c r="F4" s="33">
        <v>227.524</v>
      </c>
    </row>
    <row r="5" spans="1:18" x14ac:dyDescent="0.25">
      <c r="A5" s="5" t="s">
        <v>3</v>
      </c>
      <c r="B5" s="4">
        <f>B3-B4</f>
        <v>9.5819999999999936</v>
      </c>
      <c r="C5" s="4">
        <f>C3-C4</f>
        <v>8.38900000000001</v>
      </c>
      <c r="D5" s="4">
        <f>D3-D4</f>
        <v>5.3360000000000127</v>
      </c>
      <c r="E5" s="4">
        <f>E3-E4</f>
        <v>5.3019999999999641</v>
      </c>
      <c r="F5" s="4">
        <f>F3-F4</f>
        <v>2.5550000000000068</v>
      </c>
      <c r="G5" s="13"/>
      <c r="H5" s="11"/>
    </row>
    <row r="6" spans="1:18" x14ac:dyDescent="0.25">
      <c r="A6" s="35" t="s">
        <v>4</v>
      </c>
      <c r="B6" s="33">
        <v>10.5</v>
      </c>
      <c r="C6" s="33">
        <v>7.8</v>
      </c>
      <c r="D6" s="33">
        <v>5.2</v>
      </c>
      <c r="E6" s="31" t="s">
        <v>5</v>
      </c>
      <c r="F6" s="33">
        <v>2.5550000000000002</v>
      </c>
    </row>
    <row r="7" spans="1:18" x14ac:dyDescent="0.25">
      <c r="A7" t="s">
        <v>72</v>
      </c>
      <c r="B7" s="19">
        <f>B6/B9</f>
        <v>2.8383978460615206E-2</v>
      </c>
      <c r="C7" s="19">
        <f t="shared" ref="C7:F7" si="0">C6/C9</f>
        <v>2.3483507352144228E-2</v>
      </c>
      <c r="D7" s="19">
        <f t="shared" si="0"/>
        <v>2.6021728142999401E-2</v>
      </c>
      <c r="E7" s="19" t="e">
        <f t="shared" si="0"/>
        <v>#VALUE!</v>
      </c>
      <c r="F7" s="19">
        <f t="shared" si="0"/>
        <v>2.8459087972554521E-2</v>
      </c>
      <c r="G7" t="s">
        <v>73</v>
      </c>
      <c r="N7" s="53" t="s">
        <v>109</v>
      </c>
      <c r="O7" s="53"/>
      <c r="P7" s="53"/>
      <c r="Q7" s="53"/>
      <c r="R7" s="53"/>
    </row>
    <row r="8" spans="1:18" x14ac:dyDescent="0.25">
      <c r="A8" s="35" t="s">
        <v>6</v>
      </c>
      <c r="B8" s="33">
        <v>0.73799999999999999</v>
      </c>
      <c r="C8" s="33">
        <v>0.58899999999999997</v>
      </c>
      <c r="D8" s="33">
        <v>0.13600000000000001</v>
      </c>
      <c r="E8" s="31" t="s">
        <v>5</v>
      </c>
      <c r="F8" s="31" t="s">
        <v>5</v>
      </c>
    </row>
    <row r="9" spans="1:18" x14ac:dyDescent="0.25">
      <c r="A9" t="s">
        <v>7</v>
      </c>
      <c r="B9">
        <f>B2-B3</f>
        <v>369.92699999999996</v>
      </c>
      <c r="C9">
        <f>C2-C3</f>
        <v>332.14799999999997</v>
      </c>
      <c r="D9">
        <f>D2-D3</f>
        <v>199.83300000000003</v>
      </c>
      <c r="E9">
        <f>E2-E3</f>
        <v>121.04500000000002</v>
      </c>
      <c r="F9">
        <f>F2-F3</f>
        <v>89.77800000000002</v>
      </c>
    </row>
    <row r="10" spans="1:18" x14ac:dyDescent="0.25">
      <c r="A10" s="31" t="s">
        <v>68</v>
      </c>
      <c r="B10" s="38">
        <f>B9/B2</f>
        <v>0.45524322169059006</v>
      </c>
      <c r="C10" s="38">
        <f>C9/C2</f>
        <v>0.44733375891911981</v>
      </c>
      <c r="D10" s="38">
        <f>D9/D2</f>
        <v>0.3897180568800791</v>
      </c>
      <c r="E10" s="38">
        <f>E9/E2</f>
        <v>0.30363803747156021</v>
      </c>
      <c r="F10" s="38">
        <f>F9/F2</f>
        <v>0.28068167962558271</v>
      </c>
      <c r="G10" t="s">
        <v>112</v>
      </c>
    </row>
    <row r="11" spans="1:18" x14ac:dyDescent="0.25">
      <c r="A11" s="3" t="s">
        <v>8</v>
      </c>
      <c r="B11" s="4">
        <f>B13+B15</f>
        <v>387.06100000000004</v>
      </c>
      <c r="C11" s="4">
        <f t="shared" ref="C11:F11" si="1">C13+C15</f>
        <v>345.44400000000002</v>
      </c>
      <c r="D11" s="4">
        <f t="shared" si="1"/>
        <v>219.44900000000001</v>
      </c>
      <c r="E11" s="4">
        <f t="shared" si="1"/>
        <v>164.40600000000001</v>
      </c>
      <c r="F11" s="4">
        <f t="shared" si="1"/>
        <v>127.33000000000001</v>
      </c>
    </row>
    <row r="12" spans="1:18" x14ac:dyDescent="0.25">
      <c r="A12" s="36" t="s">
        <v>67</v>
      </c>
      <c r="B12" s="41">
        <f>B11/B9</f>
        <v>1.0463172463756365</v>
      </c>
      <c r="C12" s="41">
        <f t="shared" ref="C12:F12" si="2">C11/C9</f>
        <v>1.0400303479171937</v>
      </c>
      <c r="D12" s="41">
        <f t="shared" si="2"/>
        <v>1.0981619652409762</v>
      </c>
      <c r="E12" s="41">
        <f t="shared" si="2"/>
        <v>1.3582221487876409</v>
      </c>
      <c r="F12" s="41">
        <f t="shared" si="2"/>
        <v>1.4182761923856622</v>
      </c>
      <c r="G12" t="s">
        <v>113</v>
      </c>
    </row>
    <row r="13" spans="1:18" x14ac:dyDescent="0.25">
      <c r="A13" t="s">
        <v>9</v>
      </c>
      <c r="B13">
        <v>192.304</v>
      </c>
      <c r="C13">
        <v>170.69200000000001</v>
      </c>
      <c r="D13">
        <v>107.94499999999999</v>
      </c>
      <c r="E13">
        <v>76.177000000000007</v>
      </c>
      <c r="F13">
        <v>50.469000000000001</v>
      </c>
      <c r="O13" t="s">
        <v>96</v>
      </c>
      <c r="P13" s="11">
        <f>417/743</f>
        <v>0.56123822341857332</v>
      </c>
    </row>
    <row r="14" spans="1:18" x14ac:dyDescent="0.25">
      <c r="A14" s="34" t="s">
        <v>69</v>
      </c>
      <c r="B14" s="41">
        <f>B13/B9</f>
        <v>0.519843104180014</v>
      </c>
      <c r="C14" s="41">
        <f t="shared" ref="C14:F14" si="3">C13/C9</f>
        <v>0.51390344063489779</v>
      </c>
      <c r="D14" s="41">
        <f t="shared" si="3"/>
        <v>0.54017604699924426</v>
      </c>
      <c r="E14" s="41">
        <f t="shared" si="3"/>
        <v>0.62932793589161051</v>
      </c>
      <c r="F14" s="41">
        <f t="shared" si="3"/>
        <v>0.56215331150170411</v>
      </c>
      <c r="G14" t="s">
        <v>114</v>
      </c>
      <c r="O14" t="s">
        <v>97</v>
      </c>
      <c r="P14" s="11">
        <f>326/743</f>
        <v>0.43876177658142662</v>
      </c>
    </row>
    <row r="15" spans="1:18" x14ac:dyDescent="0.25">
      <c r="A15" s="8" t="s">
        <v>10</v>
      </c>
      <c r="B15" s="4">
        <v>194.75700000000001</v>
      </c>
      <c r="C15" s="4">
        <v>174.75200000000001</v>
      </c>
      <c r="D15" s="4">
        <v>111.504</v>
      </c>
      <c r="E15" s="4">
        <v>88.228999999999999</v>
      </c>
      <c r="F15" s="4">
        <v>76.861000000000004</v>
      </c>
    </row>
    <row r="16" spans="1:18" x14ac:dyDescent="0.25">
      <c r="A16" s="31" t="s">
        <v>11</v>
      </c>
      <c r="B16" s="37">
        <f>B9-B11</f>
        <v>-17.134000000000071</v>
      </c>
      <c r="C16" s="37">
        <f t="shared" ref="C16:F16" si="4">C9-C11</f>
        <v>-13.296000000000049</v>
      </c>
      <c r="D16" s="37">
        <f t="shared" si="4"/>
        <v>-19.615999999999985</v>
      </c>
      <c r="E16" s="37">
        <f t="shared" si="4"/>
        <v>-43.36099999999999</v>
      </c>
      <c r="F16" s="37">
        <f t="shared" si="4"/>
        <v>-37.551999999999992</v>
      </c>
    </row>
    <row r="17" spans="1:7" x14ac:dyDescent="0.25">
      <c r="A17" s="3" t="s">
        <v>12</v>
      </c>
      <c r="B17" s="4">
        <v>4.8280000000000003</v>
      </c>
      <c r="C17" s="4">
        <v>4.3090000000000002</v>
      </c>
      <c r="D17" s="4">
        <v>0.70499999999999996</v>
      </c>
      <c r="E17" s="4">
        <v>-7.3999999999999996E-2</v>
      </c>
      <c r="F17" s="4">
        <v>-0.44800000000000001</v>
      </c>
      <c r="G17" s="13"/>
    </row>
    <row r="18" spans="1:7" x14ac:dyDescent="0.25">
      <c r="A18" s="36" t="s">
        <v>13</v>
      </c>
      <c r="B18" s="33">
        <v>0.39300000000000002</v>
      </c>
      <c r="C18" s="33">
        <v>0.34599999999999997</v>
      </c>
      <c r="D18" s="33">
        <v>1.6120000000000001</v>
      </c>
      <c r="E18" s="33">
        <v>0</v>
      </c>
      <c r="F18" s="33">
        <v>0.69599999999999995</v>
      </c>
    </row>
    <row r="19" spans="1:7" x14ac:dyDescent="0.25">
      <c r="A19" t="s">
        <v>70</v>
      </c>
      <c r="B19" s="1">
        <f>B18/B16</f>
        <v>-2.2936850706198109E-2</v>
      </c>
      <c r="C19" s="1">
        <f>C18/C16</f>
        <v>-2.6022864019253814E-2</v>
      </c>
      <c r="D19" s="1">
        <f>D18/D16</f>
        <v>-8.2177814029363846E-2</v>
      </c>
      <c r="E19" s="1">
        <f>E18/E16</f>
        <v>0</v>
      </c>
      <c r="F19" s="1">
        <f>F18/F16</f>
        <v>-1.8534299105240737E-2</v>
      </c>
      <c r="G19" t="s">
        <v>115</v>
      </c>
    </row>
    <row r="20" spans="1:7" x14ac:dyDescent="0.25">
      <c r="A20" s="34" t="s">
        <v>14</v>
      </c>
      <c r="B20" s="33">
        <v>0.39300000000000002</v>
      </c>
      <c r="C20" s="33">
        <v>0.34599999999999997</v>
      </c>
      <c r="D20" s="33">
        <v>1.6120000000000001</v>
      </c>
      <c r="E20" s="33">
        <v>0</v>
      </c>
      <c r="F20" s="33">
        <v>0.69599999999999995</v>
      </c>
    </row>
    <row r="21" spans="1:7" x14ac:dyDescent="0.25">
      <c r="A21" s="6" t="s">
        <v>15</v>
      </c>
      <c r="B21" s="4">
        <v>-12.699</v>
      </c>
      <c r="C21" s="4">
        <v>-9.3330000000000002</v>
      </c>
      <c r="D21" s="4">
        <v>-63.194000000000003</v>
      </c>
      <c r="E21" s="4">
        <v>-42.546999999999997</v>
      </c>
      <c r="F21" s="4">
        <v>-40.463999999999999</v>
      </c>
      <c r="G21" s="13"/>
    </row>
    <row r="22" spans="1:7" x14ac:dyDescent="0.25">
      <c r="A22" s="36" t="s">
        <v>16</v>
      </c>
      <c r="B22" s="33">
        <v>-0.74399999999999999</v>
      </c>
      <c r="C22" s="33">
        <v>-0.47599999999999998</v>
      </c>
      <c r="D22" s="33">
        <v>0.315</v>
      </c>
      <c r="E22" s="33">
        <v>0.21099999999999999</v>
      </c>
      <c r="F22" s="33">
        <v>0.14699999999999999</v>
      </c>
    </row>
    <row r="23" spans="1:7" x14ac:dyDescent="0.25">
      <c r="A23" s="12" t="s">
        <v>17</v>
      </c>
      <c r="B23" s="39">
        <f>B21-B22</f>
        <v>-11.955</v>
      </c>
      <c r="C23" s="39">
        <f t="shared" ref="C23:F23" si="5">C21-C22</f>
        <v>-8.8569999999999993</v>
      </c>
      <c r="D23" s="39">
        <f t="shared" si="5"/>
        <v>-63.509</v>
      </c>
      <c r="E23" s="39">
        <f t="shared" si="5"/>
        <v>-42.757999999999996</v>
      </c>
      <c r="F23" s="39">
        <f t="shared" si="5"/>
        <v>-40.610999999999997</v>
      </c>
      <c r="G23" t="s">
        <v>116</v>
      </c>
    </row>
    <row r="24" spans="1:7" x14ac:dyDescent="0.25">
      <c r="A24" s="31" t="s">
        <v>71</v>
      </c>
      <c r="B24" s="40">
        <f>B23/B2</f>
        <v>-1.4712180282355722E-2</v>
      </c>
      <c r="C24" s="40">
        <f>C23/C2</f>
        <v>-1.1928523136513375E-2</v>
      </c>
      <c r="D24" s="40">
        <f>D23/D2</f>
        <v>-0.12385644049980205</v>
      </c>
      <c r="E24" s="40">
        <f>E23/E2</f>
        <v>-0.10725726140037978</v>
      </c>
      <c r="F24" s="40">
        <f>F23/F2</f>
        <v>-0.12696611298173868</v>
      </c>
      <c r="G24" t="s">
        <v>117</v>
      </c>
    </row>
    <row r="25" spans="1:7" x14ac:dyDescent="0.25">
      <c r="A25" t="s">
        <v>18</v>
      </c>
      <c r="B25">
        <v>-11.955</v>
      </c>
      <c r="C25">
        <v>-8.8569999999999993</v>
      </c>
      <c r="D25">
        <v>-63.509</v>
      </c>
      <c r="E25">
        <v>-42.758000000000003</v>
      </c>
      <c r="F25">
        <v>-40.610999999999997</v>
      </c>
    </row>
    <row r="26" spans="1:7" x14ac:dyDescent="0.25">
      <c r="A26" s="31" t="s">
        <v>19</v>
      </c>
      <c r="B26" s="31"/>
      <c r="C26" s="31"/>
      <c r="D26" s="31"/>
      <c r="E26" s="31"/>
      <c r="F26" s="31"/>
    </row>
    <row r="27" spans="1:7" x14ac:dyDescent="0.25">
      <c r="A27" t="s">
        <v>20</v>
      </c>
      <c r="B27" s="2">
        <v>-0.105752</v>
      </c>
      <c r="C27" s="2">
        <v>-8.4659999999999999E-2</v>
      </c>
      <c r="D27" s="2">
        <v>-0.33925300000000003</v>
      </c>
      <c r="E27" s="2">
        <v>-0.45140799999999998</v>
      </c>
      <c r="F27" s="2">
        <v>-0.409719</v>
      </c>
      <c r="G27" s="11" t="s">
        <v>118</v>
      </c>
    </row>
    <row r="28" spans="1:7" x14ac:dyDescent="0.25">
      <c r="A28" s="31" t="s">
        <v>21</v>
      </c>
      <c r="B28" s="2">
        <v>-0.10580000000000001</v>
      </c>
      <c r="C28" s="2">
        <v>-8.4699999999999998E-2</v>
      </c>
      <c r="D28" s="2">
        <v>-0.64049999999999996</v>
      </c>
      <c r="E28" s="2">
        <v>-0.44490000000000002</v>
      </c>
      <c r="F28" s="2">
        <v>-0.42259999999999998</v>
      </c>
      <c r="G28" s="11" t="s">
        <v>118</v>
      </c>
    </row>
    <row r="29" spans="1:7" x14ac:dyDescent="0.25">
      <c r="A29" t="s">
        <v>22</v>
      </c>
      <c r="B29">
        <v>110.877</v>
      </c>
      <c r="C29">
        <v>104.61799999999999</v>
      </c>
      <c r="D29">
        <v>99.156999999999996</v>
      </c>
      <c r="E29">
        <v>96.098495</v>
      </c>
      <c r="F29">
        <v>96.098495</v>
      </c>
    </row>
    <row r="30" spans="1:7" x14ac:dyDescent="0.25">
      <c r="A30" s="32" t="s">
        <v>23</v>
      </c>
      <c r="B30" s="33">
        <v>113.292</v>
      </c>
      <c r="C30" s="33">
        <v>109.77</v>
      </c>
      <c r="D30" s="33">
        <v>99.156999999999996</v>
      </c>
      <c r="E30" s="33">
        <v>96.098495</v>
      </c>
      <c r="F30" s="33">
        <v>96.098495</v>
      </c>
    </row>
    <row r="31" spans="1:7" x14ac:dyDescent="0.25">
      <c r="A31" t="s">
        <v>24</v>
      </c>
      <c r="B31">
        <f>B16+B5</f>
        <v>-7.5520000000000778</v>
      </c>
      <c r="C31">
        <f t="shared" ref="C31:F31" si="6">C16+C5</f>
        <v>-4.9070000000000391</v>
      </c>
      <c r="D31">
        <f t="shared" si="6"/>
        <v>-14.279999999999973</v>
      </c>
      <c r="E31">
        <f t="shared" si="6"/>
        <v>-38.059000000000026</v>
      </c>
      <c r="F31">
        <f t="shared" si="6"/>
        <v>-34.996999999999986</v>
      </c>
      <c r="G31" s="13"/>
    </row>
  </sheetData>
  <mergeCells count="1">
    <mergeCell ref="N7:R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topLeftCell="A16" workbookViewId="0">
      <selection activeCell="H30" sqref="H30"/>
    </sheetView>
  </sheetViews>
  <sheetFormatPr defaultRowHeight="15" x14ac:dyDescent="0.25"/>
  <cols>
    <col min="1" max="1" width="42.28515625" style="10" bestFit="1" customWidth="1"/>
    <col min="2" max="4" width="9" style="10" bestFit="1" customWidth="1"/>
    <col min="5" max="5" width="8.28515625" style="10" bestFit="1" customWidth="1"/>
    <col min="6" max="6" width="15.85546875" bestFit="1" customWidth="1"/>
  </cols>
  <sheetData>
    <row r="1" spans="1:6" x14ac:dyDescent="0.25">
      <c r="A1" s="42"/>
      <c r="B1" s="30">
        <v>43435</v>
      </c>
      <c r="C1" s="30">
        <v>43070</v>
      </c>
      <c r="D1" s="30">
        <v>42705</v>
      </c>
      <c r="E1" s="30">
        <v>42339</v>
      </c>
    </row>
    <row r="2" spans="1:6" x14ac:dyDescent="0.25">
      <c r="A2" s="44" t="s">
        <v>25</v>
      </c>
      <c r="B2" s="45"/>
      <c r="C2" s="45"/>
      <c r="D2" s="45"/>
      <c r="E2" s="45"/>
    </row>
    <row r="3" spans="1:6" x14ac:dyDescent="0.25">
      <c r="A3" s="20" t="s">
        <v>26</v>
      </c>
      <c r="B3" s="18">
        <f>B4+B5</f>
        <v>197.70999999999998</v>
      </c>
      <c r="C3" s="18">
        <f t="shared" ref="C3:E3" si="0">C4+C5</f>
        <v>177.25</v>
      </c>
      <c r="D3" s="18">
        <f t="shared" si="0"/>
        <v>34.561999999999998</v>
      </c>
      <c r="E3" s="18">
        <f t="shared" si="0"/>
        <v>75.748000000000005</v>
      </c>
    </row>
    <row r="4" spans="1:6" x14ac:dyDescent="0.25">
      <c r="A4" s="46" t="s">
        <v>27</v>
      </c>
      <c r="B4" s="43">
        <v>155.56399999999999</v>
      </c>
      <c r="C4" s="43">
        <v>177.25</v>
      </c>
      <c r="D4" s="43">
        <v>34.561999999999998</v>
      </c>
      <c r="E4" s="43">
        <v>75.748000000000005</v>
      </c>
    </row>
    <row r="5" spans="1:6" x14ac:dyDescent="0.25">
      <c r="A5" s="21" t="s">
        <v>28</v>
      </c>
      <c r="B5" s="18">
        <v>42.146000000000001</v>
      </c>
      <c r="C5" s="18">
        <v>0</v>
      </c>
      <c r="D5" s="18">
        <v>0</v>
      </c>
      <c r="E5" s="18">
        <v>0</v>
      </c>
    </row>
    <row r="6" spans="1:6" x14ac:dyDescent="0.25">
      <c r="A6" s="47" t="s">
        <v>29</v>
      </c>
      <c r="B6" s="43">
        <v>183.83099999999999</v>
      </c>
      <c r="C6" s="43">
        <v>120.553</v>
      </c>
      <c r="D6" s="43">
        <v>79.472999999999999</v>
      </c>
      <c r="E6" s="43">
        <v>53.454999999999998</v>
      </c>
    </row>
    <row r="7" spans="1:6" x14ac:dyDescent="0.25">
      <c r="A7" s="22" t="s">
        <v>30</v>
      </c>
      <c r="B7" s="18">
        <v>183.078</v>
      </c>
      <c r="C7" s="18">
        <v>120.553</v>
      </c>
      <c r="D7" s="18">
        <v>79.325000000000003</v>
      </c>
      <c r="E7" s="18">
        <v>53.168999999999997</v>
      </c>
    </row>
    <row r="8" spans="1:6" x14ac:dyDescent="0.25">
      <c r="A8" s="48" t="s">
        <v>74</v>
      </c>
      <c r="B8" s="2">
        <f>B7/Income!C9</f>
        <v>0.55119404602767452</v>
      </c>
      <c r="C8" s="2">
        <f>C7/Income!D9</f>
        <v>0.60326872938903975</v>
      </c>
      <c r="D8" s="2">
        <f>D7/Income!E9</f>
        <v>0.65533479284563589</v>
      </c>
      <c r="E8" s="2">
        <f>E7/Income!F9</f>
        <v>0.59222749448639966</v>
      </c>
    </row>
    <row r="9" spans="1:6" x14ac:dyDescent="0.25">
      <c r="A9" t="s">
        <v>31</v>
      </c>
      <c r="B9">
        <v>204.97499999999999</v>
      </c>
      <c r="C9">
        <v>138.292</v>
      </c>
      <c r="D9">
        <v>95.537999999999997</v>
      </c>
      <c r="E9">
        <v>70.897999999999996</v>
      </c>
    </row>
    <row r="10" spans="1:6" x14ac:dyDescent="0.25">
      <c r="A10" s="49" t="s">
        <v>32</v>
      </c>
      <c r="B10" s="43">
        <v>-21.896999999999998</v>
      </c>
      <c r="C10" s="43">
        <v>-17.739000000000001</v>
      </c>
      <c r="D10" s="43">
        <v>-16.213000000000001</v>
      </c>
      <c r="E10" s="43">
        <v>-17.728999999999999</v>
      </c>
    </row>
    <row r="11" spans="1:6" x14ac:dyDescent="0.25">
      <c r="A11" t="s">
        <v>33</v>
      </c>
      <c r="B11">
        <v>0.753</v>
      </c>
      <c r="C11">
        <v>0</v>
      </c>
      <c r="D11">
        <v>0.14799999999999999</v>
      </c>
      <c r="E11">
        <v>0.28599999999999998</v>
      </c>
    </row>
    <row r="12" spans="1:6" x14ac:dyDescent="0.25">
      <c r="A12" s="44" t="s">
        <v>34</v>
      </c>
      <c r="B12" s="43">
        <v>35.585000000000001</v>
      </c>
      <c r="C12" s="43">
        <v>32.74</v>
      </c>
      <c r="D12" s="43">
        <v>43.567999999999998</v>
      </c>
      <c r="E12" s="43">
        <v>30.312000000000001</v>
      </c>
    </row>
    <row r="13" spans="1:6" x14ac:dyDescent="0.25">
      <c r="A13" t="s">
        <v>35</v>
      </c>
      <c r="B13">
        <v>14.621</v>
      </c>
      <c r="C13">
        <v>11.367000000000001</v>
      </c>
      <c r="D13">
        <v>4.9809999999999999</v>
      </c>
      <c r="E13">
        <v>4.593</v>
      </c>
    </row>
    <row r="14" spans="1:6" x14ac:dyDescent="0.25">
      <c r="A14" s="44" t="s">
        <v>36</v>
      </c>
      <c r="B14" s="50">
        <f>SUM(B3,B6,B12,B13)</f>
        <v>431.7469999999999</v>
      </c>
      <c r="C14" s="50">
        <f t="shared" ref="C14:E14" si="1">SUM(C3,C6,C12,C13)</f>
        <v>341.91</v>
      </c>
      <c r="D14" s="50">
        <f t="shared" si="1"/>
        <v>162.584</v>
      </c>
      <c r="E14" s="50">
        <f t="shared" si="1"/>
        <v>164.108</v>
      </c>
      <c r="F14" s="13"/>
    </row>
    <row r="15" spans="1:6" x14ac:dyDescent="0.25">
      <c r="A15" s="24"/>
      <c r="B15" s="25"/>
      <c r="C15" s="25"/>
      <c r="D15" s="25"/>
      <c r="E15" s="25"/>
    </row>
    <row r="16" spans="1:6" x14ac:dyDescent="0.25">
      <c r="A16" s="47" t="s">
        <v>37</v>
      </c>
      <c r="B16" s="43">
        <v>25.263999999999999</v>
      </c>
      <c r="C16" s="43">
        <v>14.736000000000001</v>
      </c>
      <c r="D16" s="43">
        <v>9.5280000000000005</v>
      </c>
      <c r="E16" s="43">
        <v>7.8860000000000001</v>
      </c>
    </row>
    <row r="17" spans="1:6" x14ac:dyDescent="0.25">
      <c r="A17" s="22" t="s">
        <v>38</v>
      </c>
      <c r="B17" s="18">
        <v>44.944000000000003</v>
      </c>
      <c r="C17" s="18">
        <v>27.515999999999998</v>
      </c>
      <c r="D17" s="18">
        <v>17.341999999999999</v>
      </c>
      <c r="E17" s="18">
        <v>12.749000000000001</v>
      </c>
    </row>
    <row r="18" spans="1:6" x14ac:dyDescent="0.25">
      <c r="A18" s="49" t="s">
        <v>39</v>
      </c>
      <c r="B18" s="43">
        <v>22.478999999999999</v>
      </c>
      <c r="C18" s="43">
        <v>11.631</v>
      </c>
      <c r="D18" s="43">
        <v>8.7870000000000008</v>
      </c>
      <c r="E18" s="43">
        <v>1.425</v>
      </c>
    </row>
    <row r="19" spans="1:6" x14ac:dyDescent="0.25">
      <c r="A19" s="23" t="s">
        <v>40</v>
      </c>
      <c r="B19" s="18">
        <v>22.465</v>
      </c>
      <c r="C19" s="18">
        <v>15.885</v>
      </c>
      <c r="D19" s="18">
        <v>8.5549999999999997</v>
      </c>
      <c r="E19" s="18">
        <v>11.324</v>
      </c>
    </row>
    <row r="20" spans="1:6" x14ac:dyDescent="0.25">
      <c r="A20" s="46" t="s">
        <v>41</v>
      </c>
      <c r="B20" s="43">
        <v>19.68</v>
      </c>
      <c r="C20" s="43">
        <v>12.78</v>
      </c>
      <c r="D20" s="43">
        <v>7.8140000000000001</v>
      </c>
      <c r="E20" s="43">
        <v>4.8630000000000004</v>
      </c>
    </row>
    <row r="21" spans="1:6" x14ac:dyDescent="0.25">
      <c r="A21" s="20" t="s">
        <v>42</v>
      </c>
      <c r="B21" s="18">
        <v>2.859</v>
      </c>
      <c r="C21" s="18">
        <v>3.4119999999999999</v>
      </c>
      <c r="D21" s="18">
        <v>0</v>
      </c>
      <c r="E21" s="25" t="s">
        <v>5</v>
      </c>
    </row>
    <row r="22" spans="1:6" x14ac:dyDescent="0.25">
      <c r="A22" s="46" t="s">
        <v>43</v>
      </c>
      <c r="B22" s="43">
        <v>1.3819999999999999</v>
      </c>
      <c r="C22" s="43">
        <v>1.3819999999999999</v>
      </c>
      <c r="D22" s="43">
        <v>0</v>
      </c>
      <c r="E22" s="43">
        <v>0</v>
      </c>
    </row>
    <row r="23" spans="1:6" x14ac:dyDescent="0.25">
      <c r="A23" s="21" t="s">
        <v>44</v>
      </c>
      <c r="B23" s="18">
        <v>1.4770000000000001</v>
      </c>
      <c r="C23" s="18">
        <v>2.0299999999999998</v>
      </c>
      <c r="D23" s="18">
        <v>0</v>
      </c>
      <c r="E23" s="25" t="s">
        <v>5</v>
      </c>
    </row>
    <row r="24" spans="1:6" x14ac:dyDescent="0.25">
      <c r="A24" s="47" t="s">
        <v>45</v>
      </c>
      <c r="B24" s="43">
        <v>5.1269999999999998</v>
      </c>
      <c r="C24" s="43">
        <v>11.839</v>
      </c>
      <c r="D24" s="43">
        <v>6.9660000000000002</v>
      </c>
      <c r="E24" s="43">
        <v>4.5170000000000003</v>
      </c>
    </row>
    <row r="25" spans="1:6" x14ac:dyDescent="0.25">
      <c r="A25" s="21" t="s">
        <v>46</v>
      </c>
      <c r="B25" s="18">
        <v>1.1879999999999999</v>
      </c>
      <c r="C25" s="18">
        <v>8.41</v>
      </c>
      <c r="D25" s="18">
        <v>6.4509999999999996</v>
      </c>
      <c r="E25" s="18">
        <v>3.5659999999999998</v>
      </c>
    </row>
    <row r="26" spans="1:6" x14ac:dyDescent="0.25">
      <c r="A26" s="46" t="s">
        <v>47</v>
      </c>
      <c r="B26" s="43">
        <v>3.9390000000000001</v>
      </c>
      <c r="C26" s="43">
        <v>3.4289999999999998</v>
      </c>
      <c r="D26" s="43">
        <v>0.51500000000000001</v>
      </c>
      <c r="E26" s="43">
        <v>0.95099999999999996</v>
      </c>
    </row>
    <row r="27" spans="1:6" x14ac:dyDescent="0.25">
      <c r="A27" s="24" t="s">
        <v>48</v>
      </c>
      <c r="B27" s="26">
        <f>SUM(B14,B16,B21,B24)</f>
        <v>464.9969999999999</v>
      </c>
      <c r="C27" s="26">
        <f t="shared" ref="C27:E27" si="2">SUM(C14,C16,C21,C24)</f>
        <v>371.89699999999999</v>
      </c>
      <c r="D27" s="26">
        <f t="shared" si="2"/>
        <v>179.078</v>
      </c>
      <c r="E27" s="26">
        <f t="shared" si="2"/>
        <v>176.511</v>
      </c>
      <c r="F27" s="13"/>
    </row>
    <row r="28" spans="1:6" x14ac:dyDescent="0.25">
      <c r="A28" s="44"/>
      <c r="B28" s="43"/>
      <c r="C28" s="43"/>
      <c r="D28" s="43"/>
      <c r="E28" s="43"/>
    </row>
    <row r="29" spans="1:6" x14ac:dyDescent="0.25">
      <c r="A29" t="s">
        <v>49</v>
      </c>
      <c r="B29"/>
      <c r="C29"/>
      <c r="D29"/>
      <c r="E29"/>
    </row>
    <row r="30" spans="1:6" x14ac:dyDescent="0.25">
      <c r="A30" s="44" t="s">
        <v>50</v>
      </c>
      <c r="B30" s="43">
        <v>56.576000000000001</v>
      </c>
      <c r="C30" s="43">
        <v>56.412999999999997</v>
      </c>
      <c r="D30" s="43">
        <v>31.396999999999998</v>
      </c>
      <c r="E30" s="43">
        <v>34.201999999999998</v>
      </c>
    </row>
    <row r="31" spans="1:6" x14ac:dyDescent="0.25">
      <c r="A31" s="24" t="s">
        <v>51</v>
      </c>
      <c r="B31" s="18">
        <v>1.3140000000000001</v>
      </c>
      <c r="C31" s="25" t="s">
        <v>5</v>
      </c>
      <c r="D31" s="18">
        <v>0.76900000000000002</v>
      </c>
      <c r="E31" s="25" t="s">
        <v>5</v>
      </c>
    </row>
    <row r="32" spans="1:6" x14ac:dyDescent="0.25">
      <c r="A32" s="47" t="s">
        <v>52</v>
      </c>
      <c r="B32" s="43">
        <v>136.114</v>
      </c>
      <c r="C32" s="43">
        <v>106.845</v>
      </c>
      <c r="D32" s="43">
        <v>69.338999999999999</v>
      </c>
      <c r="E32" s="43">
        <v>42.271999999999998</v>
      </c>
    </row>
    <row r="33" spans="1:6" x14ac:dyDescent="0.25">
      <c r="A33" s="21" t="s">
        <v>53</v>
      </c>
      <c r="B33" s="18">
        <v>12.217000000000001</v>
      </c>
      <c r="C33" s="25" t="s">
        <v>5</v>
      </c>
      <c r="D33" s="25" t="s">
        <v>5</v>
      </c>
      <c r="E33" s="18">
        <v>2.5270000000000001</v>
      </c>
    </row>
    <row r="34" spans="1:6" x14ac:dyDescent="0.25">
      <c r="A34" s="46" t="s">
        <v>54</v>
      </c>
      <c r="B34" s="43">
        <v>123.89700000000001</v>
      </c>
      <c r="C34" s="43">
        <v>106.845</v>
      </c>
      <c r="D34" s="43">
        <v>69.338999999999999</v>
      </c>
      <c r="E34" s="43">
        <v>39.744999999999997</v>
      </c>
    </row>
    <row r="35" spans="1:6" x14ac:dyDescent="0.25">
      <c r="A35" s="24" t="s">
        <v>55</v>
      </c>
      <c r="B35" s="18">
        <f>SUM(B30:B32)</f>
        <v>194.00400000000002</v>
      </c>
      <c r="C35" s="18">
        <f>SUM(C30:C32)</f>
        <v>163.25799999999998</v>
      </c>
      <c r="D35" s="18">
        <v>116.505</v>
      </c>
      <c r="E35" s="18">
        <v>76.474000000000004</v>
      </c>
      <c r="F35" s="13"/>
    </row>
    <row r="36" spans="1:6" x14ac:dyDescent="0.25">
      <c r="A36" s="44" t="s">
        <v>75</v>
      </c>
      <c r="B36" s="14">
        <f>B14/B35</f>
        <v>2.2254541143481572</v>
      </c>
      <c r="C36" s="14">
        <f t="shared" ref="C36:E36" si="3">C14/C35</f>
        <v>2.0942924695880145</v>
      </c>
      <c r="D36" s="14">
        <f t="shared" si="3"/>
        <v>1.395510922278014</v>
      </c>
      <c r="E36" s="14">
        <f t="shared" si="3"/>
        <v>2.1459319507283521</v>
      </c>
      <c r="F36" t="s">
        <v>119</v>
      </c>
    </row>
    <row r="37" spans="1:6" x14ac:dyDescent="0.25">
      <c r="A37"/>
      <c r="B37"/>
      <c r="C37"/>
      <c r="D37"/>
      <c r="E37"/>
    </row>
    <row r="38" spans="1:6" x14ac:dyDescent="0.25">
      <c r="A38" s="47" t="s">
        <v>56</v>
      </c>
      <c r="B38" s="7">
        <v>0</v>
      </c>
      <c r="C38" s="7">
        <v>0</v>
      </c>
      <c r="D38" s="7">
        <v>0</v>
      </c>
      <c r="E38" s="7">
        <v>15</v>
      </c>
      <c r="F38" t="s">
        <v>120</v>
      </c>
    </row>
    <row r="39" spans="1:6" x14ac:dyDescent="0.25">
      <c r="A39" s="20" t="s">
        <v>57</v>
      </c>
      <c r="B39" s="18">
        <v>26.341999999999999</v>
      </c>
      <c r="C39" s="18">
        <v>56.36</v>
      </c>
      <c r="D39" s="18">
        <v>43.216999999999999</v>
      </c>
      <c r="E39" s="18">
        <v>31.593</v>
      </c>
    </row>
    <row r="40" spans="1:6" x14ac:dyDescent="0.25">
      <c r="A40" s="46" t="s">
        <v>58</v>
      </c>
      <c r="B40" s="43">
        <v>6.7480000000000002</v>
      </c>
      <c r="C40" s="43">
        <v>7.8490000000000002</v>
      </c>
      <c r="D40" s="43">
        <v>14.132999999999999</v>
      </c>
      <c r="E40" s="43">
        <v>12.928000000000001</v>
      </c>
    </row>
    <row r="41" spans="1:6" x14ac:dyDescent="0.25">
      <c r="A41" s="21" t="s">
        <v>59</v>
      </c>
      <c r="B41" s="18">
        <v>19.594000000000001</v>
      </c>
      <c r="C41" s="18">
        <v>48.511000000000003</v>
      </c>
      <c r="D41" s="18">
        <v>29.084</v>
      </c>
      <c r="E41" s="18">
        <v>18.664999999999999</v>
      </c>
    </row>
    <row r="42" spans="1:6" x14ac:dyDescent="0.25">
      <c r="A42" s="44" t="s">
        <v>60</v>
      </c>
      <c r="B42" s="43">
        <v>220.346</v>
      </c>
      <c r="C42" s="43">
        <v>219.61799999999999</v>
      </c>
      <c r="D42" s="43">
        <v>159.72200000000001</v>
      </c>
      <c r="E42" s="43">
        <v>123.06699999999999</v>
      </c>
    </row>
    <row r="43" spans="1:6" x14ac:dyDescent="0.25">
      <c r="A43" s="9"/>
      <c r="B43" s="6"/>
      <c r="C43" s="6"/>
      <c r="D43" s="6"/>
      <c r="E43" s="6"/>
    </row>
    <row r="44" spans="1:6" x14ac:dyDescent="0.25">
      <c r="A44" s="47" t="s">
        <v>61</v>
      </c>
      <c r="B44" s="15">
        <v>0</v>
      </c>
      <c r="C44" s="15">
        <v>0</v>
      </c>
      <c r="D44" s="16">
        <v>213.18</v>
      </c>
      <c r="E44" s="16">
        <v>213.18</v>
      </c>
      <c r="F44" t="s">
        <v>121</v>
      </c>
    </row>
    <row r="45" spans="1:6" x14ac:dyDescent="0.25">
      <c r="A45" t="s">
        <v>62</v>
      </c>
      <c r="B45">
        <f>B46+B47</f>
        <v>244.65700000000001</v>
      </c>
      <c r="C45">
        <f>C46+C47</f>
        <v>152.26900000000001</v>
      </c>
      <c r="D45">
        <f>D46+D47</f>
        <v>-193.827</v>
      </c>
      <c r="E45">
        <f>E46+E47</f>
        <v>-159.73599999999999</v>
      </c>
    </row>
    <row r="46" spans="1:6" x14ac:dyDescent="0.25">
      <c r="A46" s="46" t="s">
        <v>63</v>
      </c>
      <c r="B46" s="43">
        <v>498.553</v>
      </c>
      <c r="C46" s="43">
        <v>435.60700000000003</v>
      </c>
      <c r="D46" s="43">
        <v>26.001999999999999</v>
      </c>
      <c r="E46" s="43">
        <v>17.335000000000001</v>
      </c>
    </row>
    <row r="47" spans="1:6" x14ac:dyDescent="0.25">
      <c r="A47" s="21" t="s">
        <v>64</v>
      </c>
      <c r="B47" s="16">
        <v>-253.89599999999999</v>
      </c>
      <c r="C47" s="16">
        <v>-283.33800000000002</v>
      </c>
      <c r="D47" s="16">
        <v>-219.82900000000001</v>
      </c>
      <c r="E47" s="16">
        <v>-177.071</v>
      </c>
      <c r="F47" t="s">
        <v>122</v>
      </c>
    </row>
    <row r="48" spans="1:6" x14ac:dyDescent="0.25">
      <c r="A48" s="44" t="s">
        <v>65</v>
      </c>
      <c r="B48" s="43">
        <f t="shared" ref="B48:C48" si="4">B44+B45</f>
        <v>244.65700000000001</v>
      </c>
      <c r="C48" s="43">
        <f t="shared" si="4"/>
        <v>152.26900000000001</v>
      </c>
      <c r="D48" s="43">
        <f>D44+D45</f>
        <v>19.353000000000009</v>
      </c>
      <c r="E48" s="43">
        <f>E44+E45</f>
        <v>53.444000000000017</v>
      </c>
    </row>
    <row r="49" spans="1:6" x14ac:dyDescent="0.25">
      <c r="A49" s="24" t="s">
        <v>66</v>
      </c>
      <c r="B49" s="18">
        <v>464.99700000000001</v>
      </c>
      <c r="C49" s="18">
        <v>371.89699999999999</v>
      </c>
      <c r="D49" s="18">
        <v>179.078</v>
      </c>
      <c r="E49" s="18">
        <v>176.511</v>
      </c>
    </row>
    <row r="50" spans="1:6" x14ac:dyDescent="0.25">
      <c r="A50" s="44" t="s">
        <v>76</v>
      </c>
      <c r="B50" s="52">
        <f>B42/B48</f>
        <v>0.90063231381076359</v>
      </c>
      <c r="C50" s="52">
        <f>C42/C48</f>
        <v>1.4423027668139936</v>
      </c>
      <c r="D50" s="52">
        <f>D42/D48</f>
        <v>8.2530873766341095</v>
      </c>
      <c r="E50" s="52">
        <f>E42/E48</f>
        <v>2.3027280892148783</v>
      </c>
      <c r="F50" t="s">
        <v>123</v>
      </c>
    </row>
    <row r="51" spans="1:6" x14ac:dyDescent="0.25">
      <c r="A51" s="9"/>
      <c r="B51" s="17"/>
      <c r="C51" s="17"/>
      <c r="D51" s="17"/>
      <c r="E5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K12" sqref="K12"/>
    </sheetView>
  </sheetViews>
  <sheetFormatPr defaultRowHeight="15" x14ac:dyDescent="0.25"/>
  <cols>
    <col min="1" max="1" width="35.140625" style="10" bestFit="1" customWidth="1"/>
    <col min="2" max="2" width="8.140625" style="10" bestFit="1" customWidth="1"/>
    <col min="3" max="5" width="8.85546875" style="10" bestFit="1" customWidth="1"/>
    <col min="6" max="6" width="7.7109375" style="10" bestFit="1" customWidth="1"/>
  </cols>
  <sheetData>
    <row r="1" spans="1:7" x14ac:dyDescent="0.25">
      <c r="A1" s="29"/>
      <c r="B1" s="30">
        <v>43525</v>
      </c>
      <c r="C1" s="30">
        <v>43435</v>
      </c>
      <c r="D1" s="30">
        <v>43070</v>
      </c>
      <c r="E1" s="30">
        <v>42705</v>
      </c>
      <c r="F1" s="30">
        <v>42339</v>
      </c>
    </row>
    <row r="2" spans="1:7" x14ac:dyDescent="0.25">
      <c r="A2" s="32" t="s">
        <v>77</v>
      </c>
      <c r="B2" s="31"/>
      <c r="C2" s="31"/>
      <c r="D2" s="31"/>
      <c r="E2" s="31"/>
      <c r="F2" s="31"/>
    </row>
    <row r="3" spans="1:7" x14ac:dyDescent="0.25">
      <c r="A3" s="9" t="s">
        <v>78</v>
      </c>
      <c r="B3" s="4">
        <f>Income!B23</f>
        <v>-11.955</v>
      </c>
      <c r="C3" s="4">
        <f>Income!C23</f>
        <v>-8.8569999999999993</v>
      </c>
      <c r="D3" s="4">
        <f>Income!D23</f>
        <v>-63.509</v>
      </c>
      <c r="E3" s="4">
        <f>Income!E23</f>
        <v>-42.757999999999996</v>
      </c>
      <c r="F3" s="4">
        <f>Income!F23</f>
        <v>-40.610999999999997</v>
      </c>
    </row>
    <row r="4" spans="1:7" x14ac:dyDescent="0.25">
      <c r="A4" s="32" t="s">
        <v>79</v>
      </c>
      <c r="B4" s="33">
        <f>Income!B5</f>
        <v>9.5819999999999936</v>
      </c>
      <c r="C4" s="33">
        <f>Income!C5</f>
        <v>8.38900000000001</v>
      </c>
      <c r="D4" s="33">
        <f>Income!D5</f>
        <v>5.3360000000000127</v>
      </c>
      <c r="E4" s="33">
        <f>Income!E5</f>
        <v>5.3019999999999641</v>
      </c>
      <c r="F4" s="33">
        <f>Income!F5</f>
        <v>2.5550000000000068</v>
      </c>
    </row>
    <row r="5" spans="1:7" x14ac:dyDescent="0.25">
      <c r="A5" s="9" t="s">
        <v>80</v>
      </c>
      <c r="B5" s="4">
        <v>53.463000000000001</v>
      </c>
      <c r="C5" s="4">
        <v>40.015000000000001</v>
      </c>
      <c r="D5" s="4">
        <v>55.091000000000001</v>
      </c>
      <c r="E5" s="4">
        <v>12.516</v>
      </c>
      <c r="F5" s="4">
        <v>9.8149999999999995</v>
      </c>
    </row>
    <row r="6" spans="1:7" x14ac:dyDescent="0.25">
      <c r="A6" s="32" t="s">
        <v>81</v>
      </c>
      <c r="B6" s="33">
        <v>51.09</v>
      </c>
      <c r="C6" s="33">
        <v>39.546999999999997</v>
      </c>
      <c r="D6" s="33">
        <v>-3.0819999999999999</v>
      </c>
      <c r="E6" s="33">
        <v>-24.94</v>
      </c>
      <c r="F6" s="33">
        <v>-28.241</v>
      </c>
    </row>
    <row r="7" spans="1:7" x14ac:dyDescent="0.25">
      <c r="A7" s="9" t="s">
        <v>82</v>
      </c>
      <c r="B7" s="4">
        <v>-33.234999999999999</v>
      </c>
      <c r="C7" s="4">
        <v>-25.625</v>
      </c>
      <c r="D7" s="4">
        <v>40.374000000000002</v>
      </c>
      <c r="E7" s="4">
        <v>-7.5229999999999997</v>
      </c>
      <c r="F7" s="4">
        <v>-4.3630000000000004</v>
      </c>
    </row>
    <row r="8" spans="1:7" x14ac:dyDescent="0.25">
      <c r="A8" s="32" t="s">
        <v>83</v>
      </c>
      <c r="B8" s="33">
        <v>17.855</v>
      </c>
      <c r="C8" s="33">
        <v>13.922000000000001</v>
      </c>
      <c r="D8" s="33">
        <v>37.292000000000002</v>
      </c>
      <c r="E8" s="33">
        <v>-32.463000000000001</v>
      </c>
      <c r="F8" s="33">
        <v>-32.603999999999999</v>
      </c>
      <c r="G8" s="13"/>
    </row>
    <row r="9" spans="1:7" x14ac:dyDescent="0.25">
      <c r="A9"/>
      <c r="B9"/>
      <c r="C9"/>
      <c r="D9"/>
      <c r="E9"/>
      <c r="F9"/>
    </row>
    <row r="10" spans="1:7" x14ac:dyDescent="0.25">
      <c r="A10" s="32" t="s">
        <v>84</v>
      </c>
      <c r="B10" s="31"/>
      <c r="C10" s="31"/>
      <c r="D10" s="31"/>
      <c r="E10" s="31"/>
      <c r="F10" s="31"/>
    </row>
    <row r="11" spans="1:7" x14ac:dyDescent="0.25">
      <c r="A11" t="s">
        <v>85</v>
      </c>
      <c r="B11">
        <v>-19.991</v>
      </c>
      <c r="C11">
        <v>-18.327000000000002</v>
      </c>
      <c r="D11">
        <v>-9.2289999999999992</v>
      </c>
      <c r="E11">
        <v>-8.5960000000000001</v>
      </c>
      <c r="F11">
        <v>-5.0190000000000001</v>
      </c>
    </row>
    <row r="12" spans="1:7" x14ac:dyDescent="0.25">
      <c r="A12" s="32" t="s">
        <v>86</v>
      </c>
      <c r="B12" s="33">
        <v>0</v>
      </c>
      <c r="C12" s="33">
        <v>0</v>
      </c>
      <c r="D12" s="33">
        <v>-2.9590000000000001</v>
      </c>
      <c r="E12" s="33">
        <v>0</v>
      </c>
      <c r="F12" s="33">
        <v>0</v>
      </c>
    </row>
    <row r="13" spans="1:7" x14ac:dyDescent="0.25">
      <c r="A13" t="s">
        <v>87</v>
      </c>
      <c r="B13">
        <v>-26.861000000000001</v>
      </c>
      <c r="C13">
        <v>-41.805999999999997</v>
      </c>
      <c r="D13">
        <v>-0.08</v>
      </c>
      <c r="E13">
        <v>2.9000000000000001E-2</v>
      </c>
      <c r="F13">
        <v>-0.186</v>
      </c>
    </row>
    <row r="14" spans="1:7" x14ac:dyDescent="0.25">
      <c r="A14" s="32" t="s">
        <v>88</v>
      </c>
      <c r="B14" s="33">
        <v>-46.851999999999997</v>
      </c>
      <c r="C14" s="33">
        <v>-60.133000000000003</v>
      </c>
      <c r="D14" s="33">
        <v>-12.268000000000001</v>
      </c>
      <c r="E14" s="33">
        <v>-8.5670000000000002</v>
      </c>
      <c r="F14" s="33">
        <v>-5.2050000000000001</v>
      </c>
    </row>
    <row r="15" spans="1:7" x14ac:dyDescent="0.25">
      <c r="A15" s="9"/>
      <c r="B15" s="4"/>
      <c r="C15" s="4"/>
      <c r="D15" s="4"/>
      <c r="E15" s="4"/>
      <c r="F15" s="4"/>
    </row>
    <row r="16" spans="1:7" x14ac:dyDescent="0.25">
      <c r="A16" s="32" t="s">
        <v>89</v>
      </c>
      <c r="B16" s="31"/>
      <c r="C16" s="31"/>
      <c r="D16" s="31"/>
      <c r="E16" s="31"/>
      <c r="F16" s="31"/>
    </row>
    <row r="17" spans="1:6" x14ac:dyDescent="0.25">
      <c r="A17" s="9" t="s">
        <v>90</v>
      </c>
      <c r="B17" s="4">
        <v>131.59700000000001</v>
      </c>
      <c r="C17" s="4">
        <v>25.024999999999999</v>
      </c>
      <c r="D17" s="4">
        <v>133.41900000000001</v>
      </c>
      <c r="E17" s="4">
        <v>0.438</v>
      </c>
      <c r="F17" s="4">
        <v>47.243000000000002</v>
      </c>
    </row>
    <row r="18" spans="1:6" x14ac:dyDescent="0.25">
      <c r="A18" s="32" t="s">
        <v>91</v>
      </c>
      <c r="B18" s="33">
        <v>0</v>
      </c>
      <c r="C18" s="33">
        <v>0</v>
      </c>
      <c r="D18" s="33">
        <v>-15.755000000000001</v>
      </c>
      <c r="E18" s="33">
        <v>0</v>
      </c>
      <c r="F18" s="33">
        <v>12.423999999999999</v>
      </c>
    </row>
    <row r="19" spans="1:6" x14ac:dyDescent="0.25">
      <c r="A19" s="9" t="s">
        <v>80</v>
      </c>
      <c r="B19" s="4">
        <v>-0.5</v>
      </c>
      <c r="C19" s="4">
        <v>-0.5</v>
      </c>
      <c r="D19" s="4">
        <v>0</v>
      </c>
      <c r="E19" s="4">
        <v>-0.59399999999999997</v>
      </c>
      <c r="F19" s="4">
        <v>-1.1200000000000001</v>
      </c>
    </row>
    <row r="20" spans="1:6" x14ac:dyDescent="0.25">
      <c r="A20" s="32" t="s">
        <v>92</v>
      </c>
      <c r="B20" s="33">
        <v>131.09700000000001</v>
      </c>
      <c r="C20" s="33">
        <v>24.524999999999999</v>
      </c>
      <c r="D20" s="33">
        <v>117.664</v>
      </c>
      <c r="E20" s="33">
        <v>-0.156</v>
      </c>
      <c r="F20" s="33">
        <v>58.546999999999997</v>
      </c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31" t="s">
        <v>93</v>
      </c>
      <c r="B22" s="33">
        <v>102.1</v>
      </c>
      <c r="C22" s="33">
        <v>-21.686</v>
      </c>
      <c r="D22" s="33">
        <v>142.68799999999999</v>
      </c>
      <c r="E22" s="33">
        <v>-41.186</v>
      </c>
      <c r="F22" s="33">
        <v>20.738</v>
      </c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31" t="s">
        <v>94</v>
      </c>
      <c r="B24" s="33">
        <v>-2.1360000000000001</v>
      </c>
      <c r="C24" s="33">
        <v>-4.4050000000000002</v>
      </c>
      <c r="D24" s="33">
        <v>28.062999999999999</v>
      </c>
      <c r="E24" s="33">
        <v>-41.058999999999997</v>
      </c>
      <c r="F24" s="33">
        <v>-37.622999999999998</v>
      </c>
    </row>
    <row r="25" spans="1:6" x14ac:dyDescent="0.25">
      <c r="A25" s="9" t="s">
        <v>95</v>
      </c>
      <c r="B25" s="4">
        <v>-1.9265000000000001E-2</v>
      </c>
      <c r="C25" s="4">
        <v>-4.2105999999999998E-2</v>
      </c>
      <c r="D25" s="4">
        <v>0.28301599999999999</v>
      </c>
      <c r="E25" s="4">
        <v>-0.42725999999999997</v>
      </c>
      <c r="F25" s="4">
        <v>-0.39150499999999999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Qualitative Notes</vt:lpstr>
      <vt:lpstr>Income</vt:lpstr>
      <vt:lpstr>Balance</vt:lpstr>
      <vt:lpstr>Cash</vt:lpstr>
    </vt:vector>
  </TitlesOfParts>
  <Company>Government of Canada\Gouvernement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Abraham (M)</dc:creator>
  <cp:lastModifiedBy>Justin Abraham</cp:lastModifiedBy>
  <dcterms:created xsi:type="dcterms:W3CDTF">2019-06-12T16:41:59Z</dcterms:created>
  <dcterms:modified xsi:type="dcterms:W3CDTF">2020-01-20T16:34:05Z</dcterms:modified>
</cp:coreProperties>
</file>