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CB-Bootcamp\ExampleGitClone\UCB-BEL-DATA-PT-11-2019-U-C\02-Homework\01-Excel\Instructions\"/>
    </mc:Choice>
  </mc:AlternateContent>
  <xr:revisionPtr revIDLastSave="0" documentId="13_ncr:1_{BDF3907A-2B6B-4E00-A95E-464744D5A2C8}" xr6:coauthVersionLast="45" xr6:coauthVersionMax="45" xr10:uidLastSave="{00000000-0000-0000-0000-000000000000}"/>
  <bookViews>
    <workbookView xWindow="-120" yWindow="-120" windowWidth="24240" windowHeight="13140" activeTab="4" xr2:uid="{00000000-000D-0000-FFFF-FFFF00000000}"/>
  </bookViews>
  <sheets>
    <sheet name="FullTable" sheetId="1" r:id="rId1"/>
    <sheet name="KS by Category" sheetId="3" r:id="rId2"/>
    <sheet name="KS by Sub Category" sheetId="7" r:id="rId3"/>
    <sheet name="KS by Month Completed" sheetId="8" r:id="rId4"/>
    <sheet name="Goal Range Status" sheetId="5" r:id="rId5"/>
  </sheets>
  <definedNames>
    <definedName name="_xlnm._FilterDatabase" localSheetId="0" hidden="1">FullTable!$A$1:$R$4115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" i="1" l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7" i="1"/>
  <c r="P8" i="1"/>
  <c r="P9" i="1"/>
  <c r="P10" i="1"/>
  <c r="P11" i="1"/>
  <c r="P3" i="1"/>
  <c r="P4" i="1"/>
  <c r="P5" i="1"/>
  <c r="P2" i="1"/>
  <c r="D12" i="5" l="1"/>
  <c r="D11" i="5"/>
  <c r="D10" i="5"/>
  <c r="D9" i="5"/>
  <c r="D8" i="5"/>
  <c r="D7" i="5"/>
  <c r="D6" i="5"/>
  <c r="D5" i="5"/>
  <c r="C12" i="5"/>
  <c r="C11" i="5"/>
  <c r="C10" i="5"/>
  <c r="C9" i="5"/>
  <c r="C8" i="5"/>
  <c r="C7" i="5"/>
  <c r="C6" i="5"/>
  <c r="C5" i="5"/>
  <c r="D4" i="5"/>
  <c r="D3" i="5"/>
  <c r="C4" i="5"/>
  <c r="C3" i="5"/>
  <c r="B12" i="5"/>
  <c r="B11" i="5"/>
  <c r="B10" i="5"/>
  <c r="B9" i="5"/>
  <c r="B8" i="5"/>
  <c r="B7" i="5"/>
  <c r="B6" i="5"/>
  <c r="B5" i="5"/>
  <c r="B3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13" i="5"/>
  <c r="G13" i="5"/>
  <c r="H2" i="5"/>
  <c r="G2" i="5"/>
  <c r="F13" i="5"/>
  <c r="F2" i="5"/>
  <c r="E13" i="5"/>
  <c r="E2" i="5"/>
  <c r="D13" i="5"/>
  <c r="C13" i="5"/>
  <c r="D2" i="5"/>
  <c r="C2" i="5"/>
  <c r="B13" i="5"/>
  <c r="B2" i="5"/>
  <c r="E10" i="5" l="1"/>
  <c r="E11" i="5"/>
  <c r="F11" i="5" s="1"/>
  <c r="F10" i="5"/>
  <c r="H10" i="5"/>
  <c r="G10" i="5"/>
  <c r="E8" i="5"/>
  <c r="E6" i="5"/>
  <c r="G6" i="5" s="1"/>
  <c r="E4" i="5"/>
  <c r="H4" i="5" s="1"/>
  <c r="E12" i="5"/>
  <c r="H11" i="5"/>
  <c r="E9" i="5"/>
  <c r="G8" i="5"/>
  <c r="H8" i="5"/>
  <c r="F8" i="5"/>
  <c r="E7" i="5"/>
  <c r="H6" i="5"/>
  <c r="F6" i="5"/>
  <c r="E5" i="5"/>
  <c r="F4" i="5"/>
  <c r="E3" i="5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2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2298" i="1"/>
  <c r="R2299" i="1"/>
  <c r="R2300" i="1"/>
  <c r="R2301" i="1"/>
  <c r="R2302" i="1"/>
  <c r="R2303" i="1"/>
  <c r="R2304" i="1"/>
  <c r="R2" i="1"/>
  <c r="R3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R4" i="1"/>
  <c r="Q4" i="1"/>
  <c r="Q3" i="1"/>
  <c r="Q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4" i="1"/>
  <c r="O3" i="1"/>
  <c r="O2" i="1"/>
  <c r="G11" i="5" l="1"/>
  <c r="G4" i="5"/>
  <c r="H12" i="5"/>
  <c r="G12" i="5"/>
  <c r="F12" i="5"/>
  <c r="G9" i="5"/>
  <c r="H9" i="5"/>
  <c r="F9" i="5"/>
  <c r="G7" i="5"/>
  <c r="H7" i="5"/>
  <c r="F7" i="5"/>
  <c r="G5" i="5"/>
  <c r="H5" i="5"/>
  <c r="F5" i="5"/>
  <c r="G3" i="5"/>
  <c r="H3" i="5"/>
  <c r="F3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<sst xmlns="http://schemas.openxmlformats.org/spreadsheetml/2006/main" count="24820" uniqueCount="8400">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</sst>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[StarterBook-JaisonMachanickal-HW1.xlsx]KS by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KickStarter </a:t>
            </a:r>
            <a:r>
              <a:rPr lang="en-US"/>
              <a:t>State</a:t>
            </a:r>
            <a:r>
              <a:rPr lang="en-US" baseline="0"/>
              <a:t> based on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7-41DD-BC71-4A43B4BE3E91}"/>
            </c:ext>
          </c:extLst>
        </c:ser>
        <c:ser>
          <c:idx val="1"/>
          <c:order val="1"/>
          <c:tx>
            <c:strRef>
              <c:f>'KS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'KS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7-41DD-BC71-4A43B4BE3E91}"/>
            </c:ext>
          </c:extLst>
        </c:ser>
        <c:ser>
          <c:idx val="2"/>
          <c:order val="2"/>
          <c:tx>
            <c:strRef>
              <c:f>'KS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'KS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7-41DD-BC71-4A43B4BE3E91}"/>
            </c:ext>
          </c:extLst>
        </c:ser>
        <c:ser>
          <c:idx val="3"/>
          <c:order val="3"/>
          <c:tx>
            <c:strRef>
              <c:f>'KS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'KS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57-41DD-BC71-4A43B4BE3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358472"/>
        <c:axId val="540358800"/>
      </c:barChart>
      <c:catAx>
        <c:axId val="540358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58800"/>
        <c:crosses val="autoZero"/>
        <c:auto val="1"/>
        <c:lblAlgn val="ctr"/>
        <c:lblOffset val="100"/>
        <c:noMultiLvlLbl val="0"/>
      </c:catAx>
      <c:valAx>
        <c:axId val="5403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5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[StarterBook-JaisonMachanickal-HW1.xlsx]KS by Sub 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KickStarter State based on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1-4EDD-BEA3-CF0F72F363A3}"/>
            </c:ext>
          </c:extLst>
        </c:ser>
        <c:ser>
          <c:idx val="1"/>
          <c:order val="1"/>
          <c:tx>
            <c:strRef>
              <c:f>'KS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'KS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1-4EDD-BEA3-CF0F72F363A3}"/>
            </c:ext>
          </c:extLst>
        </c:ser>
        <c:ser>
          <c:idx val="2"/>
          <c:order val="2"/>
          <c:tx>
            <c:strRef>
              <c:f>'KS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'KS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1-4EDD-BEA3-CF0F72F363A3}"/>
            </c:ext>
          </c:extLst>
        </c:ser>
        <c:ser>
          <c:idx val="3"/>
          <c:order val="3"/>
          <c:tx>
            <c:strRef>
              <c:f>'KS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'KS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1-4EDD-BEA3-CF0F72F36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407680"/>
        <c:axId val="544408008"/>
      </c:barChart>
      <c:catAx>
        <c:axId val="54440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08008"/>
        <c:crosses val="autoZero"/>
        <c:auto val="1"/>
        <c:lblAlgn val="ctr"/>
        <c:lblOffset val="100"/>
        <c:noMultiLvlLbl val="0"/>
      </c:catAx>
      <c:valAx>
        <c:axId val="5444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0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[StarterBook-JaisonMachanickal-HW1.xlsx]KS by Month Completed!PivotTable3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KickStarter</a:t>
            </a:r>
            <a:r>
              <a:rPr lang="en-US" baseline="0"/>
              <a:t> State based on Month KickStarter was on Launched 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by Month Completed'!$B$4:$B$5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'KS by Month Completed'!$A$6:$A$18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by Month Completed'!$B$6:$B$18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0-4BA5-92F4-B8FF8188E20A}"/>
            </c:ext>
          </c:extLst>
        </c:ser>
        <c:ser>
          <c:idx val="1"/>
          <c:order val="1"/>
          <c:tx>
            <c:strRef>
              <c:f>'KS by Month Completed'!$C$4:$C$5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'KS by Month Completed'!$A$6:$A$18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by Month Completed'!$C$6:$C$18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0-4BA5-92F4-B8FF8188E20A}"/>
            </c:ext>
          </c:extLst>
        </c:ser>
        <c:ser>
          <c:idx val="2"/>
          <c:order val="2"/>
          <c:tx>
            <c:strRef>
              <c:f>'KS by Month Completed'!$D$4:$D$5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'KS by Month Completed'!$A$6:$A$18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by Month Completed'!$D$6:$D$18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0-4BA5-92F4-B8FF8188E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377536"/>
        <c:axId val="416377864"/>
      </c:lineChart>
      <c:catAx>
        <c:axId val="41637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77864"/>
        <c:crosses val="autoZero"/>
        <c:auto val="1"/>
        <c:lblAlgn val="ctr"/>
        <c:lblOffset val="100"/>
        <c:noMultiLvlLbl val="0"/>
      </c:catAx>
      <c:valAx>
        <c:axId val="41637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7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KickStarter Status based on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Range Status'!$F$1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Range Status'!$A$2:$A$13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Status'!$F$2:$F$13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1-4407-8C83-539FFEAF4CB4}"/>
            </c:ext>
          </c:extLst>
        </c:ser>
        <c:ser>
          <c:idx val="1"/>
          <c:order val="1"/>
          <c:tx>
            <c:strRef>
              <c:f>'Goal Range Status'!$G$1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Range Status'!$A$2:$A$13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Status'!$G$2:$G$13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1-4407-8C83-539FFEAF4CB4}"/>
            </c:ext>
          </c:extLst>
        </c:ser>
        <c:ser>
          <c:idx val="2"/>
          <c:order val="2"/>
          <c:tx>
            <c:strRef>
              <c:f>'Goal Range Status'!$H$1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 Range Status'!$A$2:$A$13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Range Status'!$H$2:$H$13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F1-4407-8C83-539FFEAF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230920"/>
        <c:axId val="542231248"/>
      </c:lineChart>
      <c:catAx>
        <c:axId val="542230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31248"/>
        <c:crosses val="autoZero"/>
        <c:auto val="1"/>
        <c:lblAlgn val="ctr"/>
        <c:lblOffset val="100"/>
        <c:noMultiLvlLbl val="0"/>
      </c:catAx>
      <c:valAx>
        <c:axId val="5422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23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3</xdr:row>
      <xdr:rowOff>114301</xdr:rowOff>
    </xdr:from>
    <xdr:to>
      <xdr:col>13</xdr:col>
      <xdr:colOff>57149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7D745-C9BD-4553-80EC-BE1CFACAD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442911</xdr:colOff>
      <xdr:row>4</xdr:row>
      <xdr:rowOff>47626</xdr:rowOff>
    </xdr:from>
    <xdr:to>
      <xdr:col>21</xdr:col>
      <xdr:colOff>352425</xdr:colOff>
      <xdr:row>28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0F89B-310D-4FAF-873A-072772E9F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3</xdr:row>
      <xdr:rowOff>47625</xdr:rowOff>
    </xdr:from>
    <xdr:to>
      <xdr:col>17</xdr:col>
      <xdr:colOff>428625</xdr:colOff>
      <xdr:row>22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AA67BD-6A07-47C0-8AF5-83AE147E4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223835</xdr:colOff>
      <xdr:row>15</xdr:row>
      <xdr:rowOff>28573</xdr:rowOff>
    </xdr:from>
    <xdr:to>
      <xdr:col>7</xdr:col>
      <xdr:colOff>1038225</xdr:colOff>
      <xdr:row>39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67A80-1F41-4F70-B235-C23A2E5C3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on" refreshedDate="43777.937254398152" createdVersion="3" refreshedVersion="3" minRefreshableVersion="3" recordCount="4114" xr:uid="{00000000-000A-0000-FFFF-FFFF0A000000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on" refreshedDate="43779.815197685188" createdVersion="6" refreshedVersion="6" minRefreshableVersion="3" recordCount="4114" xr:uid="{ADB8622A-506F-4CA4-A2DB-FC445C9E0395}">
  <cacheSource type="worksheet">
    <worksheetSource ref="A1:S4115" sheet="FullTable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son" refreshedDate="43779.820299537037" createdVersion="6" refreshedVersion="6" minRefreshableVersion="3" recordCount="4114" xr:uid="{8ED3644C-32DB-4FD5-824D-6AF1D24C03B5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1B115-B92B-46DC-84D3-9DC448CA0D8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A16BC-D96F-44A6-859E-8110B0C66DA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75" zoomScaleNormal="75" workbookViewId="0">
      <selection activeCell="P3" sqref="P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style="5" bestFit="1" customWidth="1"/>
    <col min="16" max="16" width="17.28515625" style="5" bestFit="1" customWidth="1"/>
    <col min="17" max="17" width="12.7109375" bestFit="1" customWidth="1"/>
    <col min="18" max="18" width="16.7109375" bestFit="1" customWidth="1"/>
    <col min="19" max="19" width="23.5703125" bestFit="1" customWidth="1"/>
    <col min="20" max="20" width="22" bestFit="1" customWidth="1"/>
  </cols>
  <sheetData>
    <row r="1" spans="1:20" ht="14.2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8399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E2/D2*100</f>
        <v>136.85882352941178</v>
      </c>
      <c r="P2" s="5">
        <f>IF(L2&lt;&gt;0,E2/L2,0)</f>
        <v>63.917582417582416</v>
      </c>
      <c r="Q2" t="str">
        <f>LEFT(N2, SEARCH("/",N2,1)-1)</f>
        <v>film &amp; video</v>
      </c>
      <c r="R2" t="str">
        <f t="shared" ref="R2:R65" si="0"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>E3/D3*100</f>
        <v>142.60827250608273</v>
      </c>
      <c r="P3" s="5">
        <f t="shared" ref="P3:P66" si="1">IF(L3&lt;&gt;0,E3/L3,0)</f>
        <v>185.48101265822785</v>
      </c>
      <c r="Q3" t="str">
        <f>LEFT(N3, SEARCH("/",N3,1)-1)</f>
        <v>film &amp; video</v>
      </c>
      <c r="R3" t="str">
        <f t="shared" si="0"/>
        <v>television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>E4/D4*100</f>
        <v>105</v>
      </c>
      <c r="P4" s="5">
        <f t="shared" si="1"/>
        <v>15</v>
      </c>
      <c r="Q4" t="str">
        <f>LEFT(N4, SEARCH("/",N4,1)-1)</f>
        <v>film &amp; video</v>
      </c>
      <c r="R4" t="str">
        <f t="shared" si="0"/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>E5/D5*100</f>
        <v>103.89999999999999</v>
      </c>
      <c r="P5" s="5">
        <f t="shared" si="1"/>
        <v>69.266666666666666</v>
      </c>
      <c r="Q5" t="str">
        <f t="shared" ref="Q5:Q68" si="4">LEFT(N5, SEARCH("/",N5,1)-1)</f>
        <v>film &amp; video</v>
      </c>
      <c r="R5" t="str">
        <f t="shared" si="0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ref="O6:O69" si="5">E6/D6*100</f>
        <v>122.99154545454545</v>
      </c>
      <c r="P6" s="5">
        <f t="shared" si="1"/>
        <v>190.55028169014085</v>
      </c>
      <c r="Q6" t="str">
        <f t="shared" si="4"/>
        <v>film &amp; video</v>
      </c>
      <c r="R6" t="str">
        <f t="shared" si="0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5"/>
        <v>109.77744436109028</v>
      </c>
      <c r="P7" s="5">
        <f t="shared" si="1"/>
        <v>93.40425531914893</v>
      </c>
      <c r="Q7" t="str">
        <f t="shared" si="4"/>
        <v>film &amp; video</v>
      </c>
      <c r="R7" t="str">
        <f t="shared" si="0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5"/>
        <v>106.4875</v>
      </c>
      <c r="P8" s="5">
        <f t="shared" si="1"/>
        <v>146.87931034482759</v>
      </c>
      <c r="Q8" t="str">
        <f t="shared" si="4"/>
        <v>film &amp; video</v>
      </c>
      <c r="R8" t="str">
        <f t="shared" si="0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5"/>
        <v>101.22222222222221</v>
      </c>
      <c r="P9" s="5">
        <f t="shared" si="1"/>
        <v>159.82456140350877</v>
      </c>
      <c r="Q9" t="str">
        <f t="shared" si="4"/>
        <v>film &amp; video</v>
      </c>
      <c r="R9" t="str">
        <f t="shared" si="0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5"/>
        <v>100.04342857142856</v>
      </c>
      <c r="P10" s="5">
        <f t="shared" si="1"/>
        <v>291.79333333333335</v>
      </c>
      <c r="Q10" t="str">
        <f t="shared" si="4"/>
        <v>film &amp; video</v>
      </c>
      <c r="R10" t="str">
        <f t="shared" si="0"/>
        <v>television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5"/>
        <v>125.998</v>
      </c>
      <c r="P11" s="5">
        <f t="shared" si="1"/>
        <v>31.499500000000001</v>
      </c>
      <c r="Q11" t="str">
        <f t="shared" si="4"/>
        <v>film &amp; video</v>
      </c>
      <c r="R11" t="str">
        <f t="shared" si="0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5"/>
        <v>100.49999999999999</v>
      </c>
      <c r="P12" s="5">
        <f t="shared" si="1"/>
        <v>158.68421052631578</v>
      </c>
      <c r="Q12" t="str">
        <f t="shared" si="4"/>
        <v>film &amp; video</v>
      </c>
      <c r="R12" t="str">
        <f t="shared" si="0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5"/>
        <v>120.5</v>
      </c>
      <c r="P13" s="5">
        <f t="shared" si="1"/>
        <v>80.333333333333329</v>
      </c>
      <c r="Q13" t="str">
        <f t="shared" si="4"/>
        <v>film &amp; video</v>
      </c>
      <c r="R13" t="str">
        <f t="shared" si="0"/>
        <v>television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5"/>
        <v>165.29333333333335</v>
      </c>
      <c r="P14" s="5">
        <f t="shared" si="1"/>
        <v>59.961305925030231</v>
      </c>
      <c r="Q14" t="str">
        <f t="shared" si="4"/>
        <v>film &amp; video</v>
      </c>
      <c r="R14" t="str">
        <f t="shared" si="0"/>
        <v>television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5"/>
        <v>159.97142857142856</v>
      </c>
      <c r="P15" s="5">
        <f t="shared" si="1"/>
        <v>109.78431372549019</v>
      </c>
      <c r="Q15" t="str">
        <f t="shared" si="4"/>
        <v>film &amp; video</v>
      </c>
      <c r="R15" t="str">
        <f t="shared" si="0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5"/>
        <v>100.93333333333334</v>
      </c>
      <c r="P16" s="5">
        <f t="shared" si="1"/>
        <v>147.70731707317074</v>
      </c>
      <c r="Q16" t="str">
        <f t="shared" si="4"/>
        <v>film &amp; video</v>
      </c>
      <c r="R16" t="str">
        <f t="shared" si="0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5"/>
        <v>106.60000000000001</v>
      </c>
      <c r="P17" s="5">
        <f t="shared" si="1"/>
        <v>21.755102040816325</v>
      </c>
      <c r="Q17" t="str">
        <f t="shared" si="4"/>
        <v>film &amp; video</v>
      </c>
      <c r="R17" t="str">
        <f t="shared" si="0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5"/>
        <v>100.24166666666667</v>
      </c>
      <c r="P18" s="5">
        <f t="shared" si="1"/>
        <v>171.84285714285716</v>
      </c>
      <c r="Q18" t="str">
        <f t="shared" si="4"/>
        <v>film &amp; video</v>
      </c>
      <c r="R18" t="str">
        <f t="shared" si="0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5"/>
        <v>100.66666666666666</v>
      </c>
      <c r="P19" s="5">
        <f t="shared" si="1"/>
        <v>41.944444444444443</v>
      </c>
      <c r="Q19" t="str">
        <f t="shared" si="4"/>
        <v>film &amp; video</v>
      </c>
      <c r="R19" t="str">
        <f t="shared" si="0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5"/>
        <v>106.32110000000002</v>
      </c>
      <c r="P20" s="5">
        <f t="shared" si="1"/>
        <v>93.264122807017543</v>
      </c>
      <c r="Q20" t="str">
        <f t="shared" si="4"/>
        <v>film &amp; video</v>
      </c>
      <c r="R20" t="str">
        <f t="shared" si="0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5"/>
        <v>145.29411764705881</v>
      </c>
      <c r="P21" s="5">
        <f t="shared" si="1"/>
        <v>56.136363636363633</v>
      </c>
      <c r="Q21" t="str">
        <f t="shared" si="4"/>
        <v>film &amp; video</v>
      </c>
      <c r="R21" t="str">
        <f t="shared" si="0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5"/>
        <v>100.2</v>
      </c>
      <c r="P22" s="5">
        <f t="shared" si="1"/>
        <v>80.16</v>
      </c>
      <c r="Q22" t="str">
        <f t="shared" si="4"/>
        <v>film &amp; video</v>
      </c>
      <c r="R22" t="str">
        <f t="shared" si="0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5"/>
        <v>109.13513513513513</v>
      </c>
      <c r="P23" s="5">
        <f t="shared" si="1"/>
        <v>199.9009900990099</v>
      </c>
      <c r="Q23" t="str">
        <f t="shared" si="4"/>
        <v>film &amp; video</v>
      </c>
      <c r="R23" t="str">
        <f t="shared" si="0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5"/>
        <v>117.14285714285715</v>
      </c>
      <c r="P24" s="5">
        <f t="shared" si="1"/>
        <v>51.25</v>
      </c>
      <c r="Q24" t="str">
        <f t="shared" si="4"/>
        <v>film &amp; video</v>
      </c>
      <c r="R24" t="str">
        <f t="shared" si="0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5"/>
        <v>118.5</v>
      </c>
      <c r="P25" s="5">
        <f t="shared" si="1"/>
        <v>103.04347826086956</v>
      </c>
      <c r="Q25" t="str">
        <f t="shared" si="4"/>
        <v>film &amp; video</v>
      </c>
      <c r="R25" t="str">
        <f t="shared" si="0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5"/>
        <v>108.80768571428572</v>
      </c>
      <c r="P26" s="5">
        <f t="shared" si="1"/>
        <v>66.346149825783982</v>
      </c>
      <c r="Q26" t="str">
        <f t="shared" si="4"/>
        <v>film &amp; video</v>
      </c>
      <c r="R26" t="str">
        <f t="shared" si="0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5"/>
        <v>133.33333333333331</v>
      </c>
      <c r="P27" s="5">
        <f t="shared" si="1"/>
        <v>57.142857142857146</v>
      </c>
      <c r="Q27" t="str">
        <f t="shared" si="4"/>
        <v>film &amp; video</v>
      </c>
      <c r="R27" t="str">
        <f t="shared" si="0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5"/>
        <v>155.20000000000002</v>
      </c>
      <c r="P28" s="5">
        <f t="shared" si="1"/>
        <v>102.10526315789474</v>
      </c>
      <c r="Q28" t="str">
        <f t="shared" si="4"/>
        <v>film &amp; video</v>
      </c>
      <c r="R28" t="str">
        <f t="shared" si="0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5"/>
        <v>111.72500000000001</v>
      </c>
      <c r="P29" s="5">
        <f t="shared" si="1"/>
        <v>148.96666666666667</v>
      </c>
      <c r="Q29" t="str">
        <f t="shared" si="4"/>
        <v>film &amp; video</v>
      </c>
      <c r="R29" t="str">
        <f t="shared" si="0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5"/>
        <v>100.35000000000001</v>
      </c>
      <c r="P30" s="5">
        <f t="shared" si="1"/>
        <v>169.6056338028169</v>
      </c>
      <c r="Q30" t="str">
        <f t="shared" si="4"/>
        <v>film &amp; video</v>
      </c>
      <c r="R30" t="str">
        <f t="shared" si="0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5"/>
        <v>123.33333333333334</v>
      </c>
      <c r="P31" s="5">
        <f t="shared" si="1"/>
        <v>31.623931623931625</v>
      </c>
      <c r="Q31" t="str">
        <f t="shared" si="4"/>
        <v>film &amp; video</v>
      </c>
      <c r="R31" t="str">
        <f t="shared" si="0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5"/>
        <v>101.29975</v>
      </c>
      <c r="P32" s="5">
        <f t="shared" si="1"/>
        <v>76.45264150943396</v>
      </c>
      <c r="Q32" t="str">
        <f t="shared" si="4"/>
        <v>film &amp; video</v>
      </c>
      <c r="R32" t="str">
        <f t="shared" si="0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5"/>
        <v>100</v>
      </c>
      <c r="P33" s="5">
        <f t="shared" si="1"/>
        <v>13</v>
      </c>
      <c r="Q33" t="str">
        <f t="shared" si="4"/>
        <v>film &amp; video</v>
      </c>
      <c r="R33" t="str">
        <f t="shared" si="0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5"/>
        <v>100.24604569420035</v>
      </c>
      <c r="P34" s="5">
        <f t="shared" si="1"/>
        <v>320.44943820224717</v>
      </c>
      <c r="Q34" t="str">
        <f t="shared" si="4"/>
        <v>film &amp; video</v>
      </c>
      <c r="R34" t="str">
        <f t="shared" si="0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5"/>
        <v>102.0952380952381</v>
      </c>
      <c r="P35" s="5">
        <f t="shared" si="1"/>
        <v>83.75</v>
      </c>
      <c r="Q35" t="str">
        <f t="shared" si="4"/>
        <v>film &amp; video</v>
      </c>
      <c r="R35" t="str">
        <f t="shared" si="0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5"/>
        <v>130.46153846153845</v>
      </c>
      <c r="P36" s="5">
        <f t="shared" si="1"/>
        <v>49.882352941176471</v>
      </c>
      <c r="Q36" t="str">
        <f t="shared" si="4"/>
        <v>film &amp; video</v>
      </c>
      <c r="R36" t="str">
        <f t="shared" si="0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5"/>
        <v>166.5</v>
      </c>
      <c r="P37" s="5">
        <f t="shared" si="1"/>
        <v>59.464285714285715</v>
      </c>
      <c r="Q37" t="str">
        <f t="shared" si="4"/>
        <v>film &amp; video</v>
      </c>
      <c r="R37" t="str">
        <f t="shared" si="0"/>
        <v>television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5"/>
        <v>142.15</v>
      </c>
      <c r="P38" s="5">
        <f t="shared" si="1"/>
        <v>193.84090909090909</v>
      </c>
      <c r="Q38" t="str">
        <f t="shared" si="4"/>
        <v>film &amp; video</v>
      </c>
      <c r="R38" t="str">
        <f t="shared" si="0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5"/>
        <v>183.44090909090909</v>
      </c>
      <c r="P39" s="5">
        <f t="shared" si="1"/>
        <v>159.51383399209487</v>
      </c>
      <c r="Q39" t="str">
        <f t="shared" si="4"/>
        <v>film &amp; video</v>
      </c>
      <c r="R39" t="str">
        <f t="shared" si="0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5"/>
        <v>110.04</v>
      </c>
      <c r="P40" s="5">
        <f t="shared" si="1"/>
        <v>41.68181818181818</v>
      </c>
      <c r="Q40" t="str">
        <f t="shared" si="4"/>
        <v>film &amp; video</v>
      </c>
      <c r="R40" t="str">
        <f t="shared" si="0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5"/>
        <v>130.98000000000002</v>
      </c>
      <c r="P41" s="5">
        <f t="shared" si="1"/>
        <v>150.89861751152074</v>
      </c>
      <c r="Q41" t="str">
        <f t="shared" si="4"/>
        <v>film &amp; video</v>
      </c>
      <c r="R41" t="str">
        <f t="shared" si="0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5"/>
        <v>101.35000000000001</v>
      </c>
      <c r="P42" s="5">
        <f t="shared" si="1"/>
        <v>126.6875</v>
      </c>
      <c r="Q42" t="str">
        <f t="shared" si="4"/>
        <v>film &amp; video</v>
      </c>
      <c r="R42" t="str">
        <f t="shared" si="0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5"/>
        <v>100</v>
      </c>
      <c r="P43" s="5">
        <f t="shared" si="1"/>
        <v>105.26315789473684</v>
      </c>
      <c r="Q43" t="str">
        <f t="shared" si="4"/>
        <v>film &amp; video</v>
      </c>
      <c r="R43" t="str">
        <f t="shared" si="0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5"/>
        <v>141.85714285714286</v>
      </c>
      <c r="P44" s="5">
        <f t="shared" si="1"/>
        <v>117.51479289940828</v>
      </c>
      <c r="Q44" t="str">
        <f t="shared" si="4"/>
        <v>film &amp; video</v>
      </c>
      <c r="R44" t="str">
        <f t="shared" si="0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5"/>
        <v>308.65999999999997</v>
      </c>
      <c r="P45" s="5">
        <f t="shared" si="1"/>
        <v>117.36121673003802</v>
      </c>
      <c r="Q45" t="str">
        <f t="shared" si="4"/>
        <v>film &amp; video</v>
      </c>
      <c r="R45" t="str">
        <f t="shared" si="0"/>
        <v>television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5"/>
        <v>100</v>
      </c>
      <c r="P46" s="5">
        <f t="shared" si="1"/>
        <v>133.33333333333334</v>
      </c>
      <c r="Q46" t="str">
        <f t="shared" si="4"/>
        <v>film &amp; video</v>
      </c>
      <c r="R46" t="str">
        <f t="shared" si="0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5"/>
        <v>120</v>
      </c>
      <c r="P47" s="5">
        <f t="shared" si="1"/>
        <v>98.360655737704917</v>
      </c>
      <c r="Q47" t="str">
        <f t="shared" si="4"/>
        <v>film &amp; video</v>
      </c>
      <c r="R47" t="str">
        <f t="shared" si="0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5"/>
        <v>104.16666666666667</v>
      </c>
      <c r="P48" s="5">
        <f t="shared" si="1"/>
        <v>194.44444444444446</v>
      </c>
      <c r="Q48" t="str">
        <f t="shared" si="4"/>
        <v>film &amp; video</v>
      </c>
      <c r="R48" t="str">
        <f t="shared" si="0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5"/>
        <v>107.61100000000002</v>
      </c>
      <c r="P49" s="5">
        <f t="shared" si="1"/>
        <v>76.865000000000009</v>
      </c>
      <c r="Q49" t="str">
        <f t="shared" si="4"/>
        <v>film &amp; video</v>
      </c>
      <c r="R49" t="str">
        <f t="shared" si="0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5"/>
        <v>107.94999999999999</v>
      </c>
      <c r="P50" s="5">
        <f t="shared" si="1"/>
        <v>56.815789473684212</v>
      </c>
      <c r="Q50" t="str">
        <f t="shared" si="4"/>
        <v>film &amp; video</v>
      </c>
      <c r="R50" t="str">
        <f t="shared" si="0"/>
        <v>television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5"/>
        <v>100</v>
      </c>
      <c r="P51" s="5">
        <f t="shared" si="1"/>
        <v>137.93103448275863</v>
      </c>
      <c r="Q51" t="str">
        <f t="shared" si="4"/>
        <v>film &amp; video</v>
      </c>
      <c r="R51" t="str">
        <f t="shared" si="0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5"/>
        <v>100</v>
      </c>
      <c r="P52" s="5">
        <f t="shared" si="1"/>
        <v>27.272727272727273</v>
      </c>
      <c r="Q52" t="str">
        <f t="shared" si="4"/>
        <v>film &amp; video</v>
      </c>
      <c r="R52" t="str">
        <f t="shared" si="0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5"/>
        <v>128.0181818181818</v>
      </c>
      <c r="P53" s="5">
        <f t="shared" si="1"/>
        <v>118.33613445378151</v>
      </c>
      <c r="Q53" t="str">
        <f t="shared" si="4"/>
        <v>film &amp; video</v>
      </c>
      <c r="R53" t="str">
        <f t="shared" si="0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5"/>
        <v>116.21</v>
      </c>
      <c r="P54" s="5">
        <f t="shared" si="1"/>
        <v>223.48076923076923</v>
      </c>
      <c r="Q54" t="str">
        <f t="shared" si="4"/>
        <v>film &amp; video</v>
      </c>
      <c r="R54" t="str">
        <f t="shared" si="0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5"/>
        <v>109.63333333333334</v>
      </c>
      <c r="P55" s="5">
        <f t="shared" si="1"/>
        <v>28.111111111111111</v>
      </c>
      <c r="Q55" t="str">
        <f t="shared" si="4"/>
        <v>film &amp; video</v>
      </c>
      <c r="R55" t="str">
        <f t="shared" si="0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5"/>
        <v>101</v>
      </c>
      <c r="P56" s="5">
        <f t="shared" si="1"/>
        <v>194.23076923076923</v>
      </c>
      <c r="Q56" t="str">
        <f t="shared" si="4"/>
        <v>film &amp; video</v>
      </c>
      <c r="R56" t="str">
        <f t="shared" si="0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5"/>
        <v>128.95348837209301</v>
      </c>
      <c r="P57" s="5">
        <f t="shared" si="1"/>
        <v>128.95348837209303</v>
      </c>
      <c r="Q57" t="str">
        <f t="shared" si="4"/>
        <v>film &amp; video</v>
      </c>
      <c r="R57" t="str">
        <f t="shared" si="0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5"/>
        <v>107.26249999999999</v>
      </c>
      <c r="P58" s="5">
        <f t="shared" si="1"/>
        <v>49.316091954022987</v>
      </c>
      <c r="Q58" t="str">
        <f t="shared" si="4"/>
        <v>film &amp; video</v>
      </c>
      <c r="R58" t="str">
        <f t="shared" si="0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5"/>
        <v>101.89999999999999</v>
      </c>
      <c r="P59" s="5">
        <f t="shared" si="1"/>
        <v>221.52173913043478</v>
      </c>
      <c r="Q59" t="str">
        <f t="shared" si="4"/>
        <v>film &amp; video</v>
      </c>
      <c r="R59" t="str">
        <f t="shared" si="0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5"/>
        <v>102.91</v>
      </c>
      <c r="P60" s="5">
        <f t="shared" si="1"/>
        <v>137.21333333333334</v>
      </c>
      <c r="Q60" t="str">
        <f t="shared" si="4"/>
        <v>film &amp; video</v>
      </c>
      <c r="R60" t="str">
        <f t="shared" si="0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5"/>
        <v>100.12570000000001</v>
      </c>
      <c r="P61" s="5">
        <f t="shared" si="1"/>
        <v>606.82242424242418</v>
      </c>
      <c r="Q61" t="str">
        <f t="shared" si="4"/>
        <v>film &amp; video</v>
      </c>
      <c r="R61" t="str">
        <f t="shared" si="0"/>
        <v>television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5"/>
        <v>103.29622222222221</v>
      </c>
      <c r="P62" s="5">
        <f t="shared" si="1"/>
        <v>43.040092592592593</v>
      </c>
      <c r="Q62" t="str">
        <f t="shared" si="4"/>
        <v>film &amp; video</v>
      </c>
      <c r="R62" t="str">
        <f t="shared" si="0"/>
        <v>shorts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5"/>
        <v>148.30000000000001</v>
      </c>
      <c r="P63" s="5">
        <f t="shared" si="1"/>
        <v>322.39130434782606</v>
      </c>
      <c r="Q63" t="str">
        <f t="shared" si="4"/>
        <v>film &amp; video</v>
      </c>
      <c r="R63" t="str">
        <f t="shared" si="0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5"/>
        <v>154.73333333333332</v>
      </c>
      <c r="P64" s="5">
        <f t="shared" si="1"/>
        <v>96.708333333333329</v>
      </c>
      <c r="Q64" t="str">
        <f t="shared" si="4"/>
        <v>film &amp; video</v>
      </c>
      <c r="R64" t="str">
        <f t="shared" si="0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5"/>
        <v>113.51849999999999</v>
      </c>
      <c r="P65" s="5">
        <f t="shared" si="1"/>
        <v>35.474531249999998</v>
      </c>
      <c r="Q65" t="str">
        <f t="shared" si="4"/>
        <v>film &amp; video</v>
      </c>
      <c r="R65" t="str">
        <f t="shared" si="0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5"/>
        <v>173.33333333333334</v>
      </c>
      <c r="P66" s="5">
        <f t="shared" si="1"/>
        <v>86.666666666666671</v>
      </c>
      <c r="Q66" t="str">
        <f t="shared" si="4"/>
        <v>film &amp; video</v>
      </c>
      <c r="R66" t="str">
        <f t="shared" ref="R66:R129" si="6">RIGHT(N66,LEN(N66)-SEARCH("/",N66))</f>
        <v>shorts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si="5"/>
        <v>107.52857142857141</v>
      </c>
      <c r="P67" s="5">
        <f t="shared" ref="P67:P130" si="7">IF(L67&lt;&gt;0,E67/L67,0)</f>
        <v>132.05263157894737</v>
      </c>
      <c r="Q67" t="str">
        <f t="shared" si="4"/>
        <v>film &amp; video</v>
      </c>
      <c r="R67" t="str">
        <f t="shared" si="6"/>
        <v>shorts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5"/>
        <v>118.6</v>
      </c>
      <c r="P68" s="5">
        <f t="shared" si="7"/>
        <v>91.230769230769226</v>
      </c>
      <c r="Q68" t="str">
        <f t="shared" si="4"/>
        <v>film &amp; video</v>
      </c>
      <c r="R68" t="str">
        <f t="shared" si="6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5"/>
        <v>116.25000000000001</v>
      </c>
      <c r="P69" s="5">
        <f t="shared" si="7"/>
        <v>116.25</v>
      </c>
      <c r="Q69" t="str">
        <f t="shared" ref="Q69:Q132" si="10">LEFT(N69, SEARCH("/",N69,1)-1)</f>
        <v>film &amp; video</v>
      </c>
      <c r="R69" t="str">
        <f t="shared" si="6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ref="O70:O133" si="11">E70/D70*100</f>
        <v>127.16666666666667</v>
      </c>
      <c r="P70" s="5">
        <f t="shared" si="7"/>
        <v>21.194444444444443</v>
      </c>
      <c r="Q70" t="str">
        <f t="shared" si="10"/>
        <v>film &amp; video</v>
      </c>
      <c r="R70" t="str">
        <f t="shared" si="6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11"/>
        <v>110.9423</v>
      </c>
      <c r="P71" s="5">
        <f t="shared" si="7"/>
        <v>62.327134831460668</v>
      </c>
      <c r="Q71" t="str">
        <f t="shared" si="10"/>
        <v>film &amp; video</v>
      </c>
      <c r="R71" t="str">
        <f t="shared" si="6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11"/>
        <v>127.2</v>
      </c>
      <c r="P72" s="5">
        <f t="shared" si="7"/>
        <v>37.411764705882355</v>
      </c>
      <c r="Q72" t="str">
        <f t="shared" si="10"/>
        <v>film &amp; video</v>
      </c>
      <c r="R72" t="str">
        <f t="shared" si="6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11"/>
        <v>123.94444444444443</v>
      </c>
      <c r="P73" s="5">
        <f t="shared" si="7"/>
        <v>69.71875</v>
      </c>
      <c r="Q73" t="str">
        <f t="shared" si="10"/>
        <v>film &amp; video</v>
      </c>
      <c r="R73" t="str">
        <f t="shared" si="6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11"/>
        <v>108.40909090909091</v>
      </c>
      <c r="P74" s="5">
        <f t="shared" si="7"/>
        <v>58.170731707317074</v>
      </c>
      <c r="Q74" t="str">
        <f t="shared" si="10"/>
        <v>film &amp; video</v>
      </c>
      <c r="R74" t="str">
        <f t="shared" si="6"/>
        <v>shorts</v>
      </c>
      <c r="S74" s="10">
        <f t="shared" si="8"/>
        <v>41208.010196759256</v>
      </c>
      <c r="T74" s="10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11"/>
        <v>100</v>
      </c>
      <c r="P75" s="5">
        <f t="shared" si="7"/>
        <v>50</v>
      </c>
      <c r="Q75" t="str">
        <f t="shared" si="10"/>
        <v>film &amp; video</v>
      </c>
      <c r="R75" t="str">
        <f t="shared" si="6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11"/>
        <v>112.93199999999999</v>
      </c>
      <c r="P76" s="5">
        <f t="shared" si="7"/>
        <v>19.471034482758618</v>
      </c>
      <c r="Q76" t="str">
        <f t="shared" si="10"/>
        <v>film &amp; video</v>
      </c>
      <c r="R76" t="str">
        <f t="shared" si="6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11"/>
        <v>115.42857142857143</v>
      </c>
      <c r="P77" s="5">
        <f t="shared" si="7"/>
        <v>85.957446808510639</v>
      </c>
      <c r="Q77" t="str">
        <f t="shared" si="10"/>
        <v>film &amp; video</v>
      </c>
      <c r="R77" t="str">
        <f t="shared" si="6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11"/>
        <v>153.33333333333334</v>
      </c>
      <c r="P78" s="5">
        <f t="shared" si="7"/>
        <v>30.666666666666668</v>
      </c>
      <c r="Q78" t="str">
        <f t="shared" si="10"/>
        <v>film &amp; video</v>
      </c>
      <c r="R78" t="str">
        <f t="shared" si="6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11"/>
        <v>392.5</v>
      </c>
      <c r="P79" s="5">
        <f t="shared" si="7"/>
        <v>60.384615384615387</v>
      </c>
      <c r="Q79" t="str">
        <f t="shared" si="10"/>
        <v>film &amp; video</v>
      </c>
      <c r="R79" t="str">
        <f t="shared" si="6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11"/>
        <v>2702</v>
      </c>
      <c r="P80" s="5">
        <f t="shared" si="7"/>
        <v>38.6</v>
      </c>
      <c r="Q80" t="str">
        <f t="shared" si="10"/>
        <v>film &amp; video</v>
      </c>
      <c r="R80" t="str">
        <f t="shared" si="6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11"/>
        <v>127</v>
      </c>
      <c r="P81" s="5">
        <f t="shared" si="7"/>
        <v>40.268292682926827</v>
      </c>
      <c r="Q81" t="str">
        <f t="shared" si="10"/>
        <v>film &amp; video</v>
      </c>
      <c r="R81" t="str">
        <f t="shared" si="6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11"/>
        <v>107.25</v>
      </c>
      <c r="P82" s="5">
        <f t="shared" si="7"/>
        <v>273.82978723404256</v>
      </c>
      <c r="Q82" t="str">
        <f t="shared" si="10"/>
        <v>film &amp; video</v>
      </c>
      <c r="R82" t="str">
        <f t="shared" si="6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11"/>
        <v>198</v>
      </c>
      <c r="P83" s="5">
        <f t="shared" si="7"/>
        <v>53.035714285714285</v>
      </c>
      <c r="Q83" t="str">
        <f t="shared" si="10"/>
        <v>film &amp; video</v>
      </c>
      <c r="R83" t="str">
        <f t="shared" si="6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11"/>
        <v>100.01249999999999</v>
      </c>
      <c r="P84" s="5">
        <f t="shared" si="7"/>
        <v>40.005000000000003</v>
      </c>
      <c r="Q84" t="str">
        <f t="shared" si="10"/>
        <v>film &amp; video</v>
      </c>
      <c r="R84" t="str">
        <f t="shared" si="6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11"/>
        <v>102.49999999999999</v>
      </c>
      <c r="P85" s="5">
        <f t="shared" si="7"/>
        <v>15.76923076923077</v>
      </c>
      <c r="Q85" t="str">
        <f t="shared" si="10"/>
        <v>film &amp; video</v>
      </c>
      <c r="R85" t="str">
        <f t="shared" si="6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11"/>
        <v>100</v>
      </c>
      <c r="P86" s="5">
        <f t="shared" si="7"/>
        <v>71.428571428571431</v>
      </c>
      <c r="Q86" t="str">
        <f t="shared" si="10"/>
        <v>film &amp; video</v>
      </c>
      <c r="R86" t="str">
        <f t="shared" si="6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11"/>
        <v>125.49999999999999</v>
      </c>
      <c r="P87" s="5">
        <f t="shared" si="7"/>
        <v>71.714285714285708</v>
      </c>
      <c r="Q87" t="str">
        <f t="shared" si="10"/>
        <v>film &amp; video</v>
      </c>
      <c r="R87" t="str">
        <f t="shared" si="6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11"/>
        <v>106.46666666666667</v>
      </c>
      <c r="P88" s="5">
        <f t="shared" si="7"/>
        <v>375.76470588235293</v>
      </c>
      <c r="Q88" t="str">
        <f t="shared" si="10"/>
        <v>film &amp; video</v>
      </c>
      <c r="R88" t="str">
        <f t="shared" si="6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11"/>
        <v>104.60000000000001</v>
      </c>
      <c r="P89" s="5">
        <f t="shared" si="7"/>
        <v>104.6</v>
      </c>
      <c r="Q89" t="str">
        <f t="shared" si="10"/>
        <v>film &amp; video</v>
      </c>
      <c r="R89" t="str">
        <f t="shared" si="6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11"/>
        <v>102.85714285714285</v>
      </c>
      <c r="P90" s="5">
        <f t="shared" si="7"/>
        <v>60</v>
      </c>
      <c r="Q90" t="str">
        <f t="shared" si="10"/>
        <v>film &amp; video</v>
      </c>
      <c r="R90" t="str">
        <f t="shared" si="6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11"/>
        <v>115.06666666666668</v>
      </c>
      <c r="P91" s="5">
        <f t="shared" si="7"/>
        <v>123.28571428571429</v>
      </c>
      <c r="Q91" t="str">
        <f t="shared" si="10"/>
        <v>film &amp; video</v>
      </c>
      <c r="R91" t="str">
        <f t="shared" si="6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11"/>
        <v>100.4</v>
      </c>
      <c r="P92" s="5">
        <f t="shared" si="7"/>
        <v>31.375</v>
      </c>
      <c r="Q92" t="str">
        <f t="shared" si="10"/>
        <v>film &amp; video</v>
      </c>
      <c r="R92" t="str">
        <f t="shared" si="6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11"/>
        <v>120</v>
      </c>
      <c r="P93" s="5">
        <f t="shared" si="7"/>
        <v>78.260869565217391</v>
      </c>
      <c r="Q93" t="str">
        <f t="shared" si="10"/>
        <v>film &amp; video</v>
      </c>
      <c r="R93" t="str">
        <f t="shared" si="6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11"/>
        <v>105.2</v>
      </c>
      <c r="P94" s="5">
        <f t="shared" si="7"/>
        <v>122.32558139534883</v>
      </c>
      <c r="Q94" t="str">
        <f t="shared" si="10"/>
        <v>film &amp; video</v>
      </c>
      <c r="R94" t="str">
        <f t="shared" si="6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11"/>
        <v>110.60000000000001</v>
      </c>
      <c r="P95" s="5">
        <f t="shared" si="7"/>
        <v>73.733333333333334</v>
      </c>
      <c r="Q95" t="str">
        <f t="shared" si="10"/>
        <v>film &amp; video</v>
      </c>
      <c r="R95" t="str">
        <f t="shared" si="6"/>
        <v>shorts</v>
      </c>
      <c r="S95" s="10">
        <f t="shared" si="8"/>
        <v>41065.858067129629</v>
      </c>
      <c r="T95" s="10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11"/>
        <v>104</v>
      </c>
      <c r="P96" s="5">
        <f t="shared" si="7"/>
        <v>21.666666666666668</v>
      </c>
      <c r="Q96" t="str">
        <f t="shared" si="10"/>
        <v>film &amp; video</v>
      </c>
      <c r="R96" t="str">
        <f t="shared" si="6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11"/>
        <v>131.42857142857142</v>
      </c>
      <c r="P97" s="5">
        <f t="shared" si="7"/>
        <v>21.904761904761905</v>
      </c>
      <c r="Q97" t="str">
        <f t="shared" si="10"/>
        <v>film &amp; video</v>
      </c>
      <c r="R97" t="str">
        <f t="shared" si="6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11"/>
        <v>114.66666666666667</v>
      </c>
      <c r="P98" s="5">
        <f t="shared" si="7"/>
        <v>50.588235294117645</v>
      </c>
      <c r="Q98" t="str">
        <f t="shared" si="10"/>
        <v>film &amp; video</v>
      </c>
      <c r="R98" t="str">
        <f t="shared" si="6"/>
        <v>shorts</v>
      </c>
      <c r="S98" s="10">
        <f t="shared" si="8"/>
        <v>40324.662511574075</v>
      </c>
      <c r="T98" s="10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11"/>
        <v>106.25</v>
      </c>
      <c r="P99" s="5">
        <f t="shared" si="7"/>
        <v>53.125</v>
      </c>
      <c r="Q99" t="str">
        <f t="shared" si="10"/>
        <v>film &amp; video</v>
      </c>
      <c r="R99" t="str">
        <f t="shared" si="6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11"/>
        <v>106.25</v>
      </c>
      <c r="P100" s="5">
        <f t="shared" si="7"/>
        <v>56.666666666666664</v>
      </c>
      <c r="Q100" t="str">
        <f t="shared" si="10"/>
        <v>film &amp; video</v>
      </c>
      <c r="R100" t="str">
        <f t="shared" si="6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11"/>
        <v>106.01933333333334</v>
      </c>
      <c r="P101" s="5">
        <f t="shared" si="7"/>
        <v>40.776666666666664</v>
      </c>
      <c r="Q101" t="str">
        <f t="shared" si="10"/>
        <v>film &amp; video</v>
      </c>
      <c r="R101" t="str">
        <f t="shared" si="6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11"/>
        <v>100</v>
      </c>
      <c r="P102" s="5">
        <f t="shared" si="7"/>
        <v>192.30769230769232</v>
      </c>
      <c r="Q102" t="str">
        <f t="shared" si="10"/>
        <v>film &amp; video</v>
      </c>
      <c r="R102" t="str">
        <f t="shared" si="6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11"/>
        <v>100</v>
      </c>
      <c r="P103" s="5">
        <f t="shared" si="7"/>
        <v>100</v>
      </c>
      <c r="Q103" t="str">
        <f t="shared" si="10"/>
        <v>film &amp; video</v>
      </c>
      <c r="R103" t="str">
        <f t="shared" si="6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11"/>
        <v>127.75000000000001</v>
      </c>
      <c r="P104" s="5">
        <f t="shared" si="7"/>
        <v>117.92307692307692</v>
      </c>
      <c r="Q104" t="str">
        <f t="shared" si="10"/>
        <v>film &amp; video</v>
      </c>
      <c r="R104" t="str">
        <f t="shared" si="6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11"/>
        <v>105.15384615384616</v>
      </c>
      <c r="P105" s="5">
        <f t="shared" si="7"/>
        <v>27.897959183673468</v>
      </c>
      <c r="Q105" t="str">
        <f t="shared" si="10"/>
        <v>film &amp; video</v>
      </c>
      <c r="R105" t="str">
        <f t="shared" si="6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11"/>
        <v>120</v>
      </c>
      <c r="P106" s="5">
        <f t="shared" si="7"/>
        <v>60</v>
      </c>
      <c r="Q106" t="str">
        <f t="shared" si="10"/>
        <v>film &amp; video</v>
      </c>
      <c r="R106" t="str">
        <f t="shared" si="6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11"/>
        <v>107.40909090909089</v>
      </c>
      <c r="P107" s="5">
        <f t="shared" si="7"/>
        <v>39.383333333333333</v>
      </c>
      <c r="Q107" t="str">
        <f t="shared" si="10"/>
        <v>film &amp; video</v>
      </c>
      <c r="R107" t="str">
        <f t="shared" si="6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11"/>
        <v>100.49999999999999</v>
      </c>
      <c r="P108" s="5">
        <f t="shared" si="7"/>
        <v>186.11111111111111</v>
      </c>
      <c r="Q108" t="str">
        <f t="shared" si="10"/>
        <v>film &amp; video</v>
      </c>
      <c r="R108" t="str">
        <f t="shared" si="6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11"/>
        <v>102.46666666666667</v>
      </c>
      <c r="P109" s="5">
        <f t="shared" si="7"/>
        <v>111.37681159420291</v>
      </c>
      <c r="Q109" t="str">
        <f t="shared" si="10"/>
        <v>film &amp; video</v>
      </c>
      <c r="R109" t="str">
        <f t="shared" si="6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11"/>
        <v>246.66666666666669</v>
      </c>
      <c r="P110" s="5">
        <f t="shared" si="7"/>
        <v>78.723404255319153</v>
      </c>
      <c r="Q110" t="str">
        <f t="shared" si="10"/>
        <v>film &amp; video</v>
      </c>
      <c r="R110" t="str">
        <f t="shared" si="6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11"/>
        <v>219.49999999999997</v>
      </c>
      <c r="P111" s="5">
        <f t="shared" si="7"/>
        <v>46.702127659574465</v>
      </c>
      <c r="Q111" t="str">
        <f t="shared" si="10"/>
        <v>film &amp; video</v>
      </c>
      <c r="R111" t="str">
        <f t="shared" si="6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11"/>
        <v>130.76923076923077</v>
      </c>
      <c r="P112" s="5">
        <f t="shared" si="7"/>
        <v>65.384615384615387</v>
      </c>
      <c r="Q112" t="str">
        <f t="shared" si="10"/>
        <v>film &amp; video</v>
      </c>
      <c r="R112" t="str">
        <f t="shared" si="6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11"/>
        <v>154.57142857142858</v>
      </c>
      <c r="P113" s="5">
        <f t="shared" si="7"/>
        <v>102.0754716981132</v>
      </c>
      <c r="Q113" t="str">
        <f t="shared" si="10"/>
        <v>film &amp; video</v>
      </c>
      <c r="R113" t="str">
        <f t="shared" si="6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11"/>
        <v>104</v>
      </c>
      <c r="P114" s="5">
        <f t="shared" si="7"/>
        <v>64.197530864197532</v>
      </c>
      <c r="Q114" t="str">
        <f t="shared" si="10"/>
        <v>film &amp; video</v>
      </c>
      <c r="R114" t="str">
        <f t="shared" si="6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11"/>
        <v>141</v>
      </c>
      <c r="P115" s="5">
        <f t="shared" si="7"/>
        <v>90.384615384615387</v>
      </c>
      <c r="Q115" t="str">
        <f t="shared" si="10"/>
        <v>film &amp; video</v>
      </c>
      <c r="R115" t="str">
        <f t="shared" si="6"/>
        <v>shorts</v>
      </c>
      <c r="S115" s="10">
        <f t="shared" si="8"/>
        <v>40753.758425925924</v>
      </c>
      <c r="T115" s="10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11"/>
        <v>103.33333333333334</v>
      </c>
      <c r="P116" s="5">
        <f t="shared" si="7"/>
        <v>88.571428571428569</v>
      </c>
      <c r="Q116" t="str">
        <f t="shared" si="10"/>
        <v>film &amp; video</v>
      </c>
      <c r="R116" t="str">
        <f t="shared" si="6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11"/>
        <v>140.44444444444443</v>
      </c>
      <c r="P117" s="5">
        <f t="shared" si="7"/>
        <v>28.727272727272727</v>
      </c>
      <c r="Q117" t="str">
        <f t="shared" si="10"/>
        <v>film &amp; video</v>
      </c>
      <c r="R117" t="str">
        <f t="shared" si="6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11"/>
        <v>113.65714285714286</v>
      </c>
      <c r="P118" s="5">
        <f t="shared" si="7"/>
        <v>69.78947368421052</v>
      </c>
      <c r="Q118" t="str">
        <f t="shared" si="10"/>
        <v>film &amp; video</v>
      </c>
      <c r="R118" t="str">
        <f t="shared" si="6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11"/>
        <v>100.49377777777779</v>
      </c>
      <c r="P119" s="5">
        <f t="shared" si="7"/>
        <v>167.48962962962963</v>
      </c>
      <c r="Q119" t="str">
        <f t="shared" si="10"/>
        <v>film &amp; video</v>
      </c>
      <c r="R119" t="str">
        <f t="shared" si="6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11"/>
        <v>113.03159999999998</v>
      </c>
      <c r="P120" s="5">
        <f t="shared" si="7"/>
        <v>144.91230769230768</v>
      </c>
      <c r="Q120" t="str">
        <f t="shared" si="10"/>
        <v>film &amp; video</v>
      </c>
      <c r="R120" t="str">
        <f t="shared" si="6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11"/>
        <v>104.55692307692308</v>
      </c>
      <c r="P121" s="5">
        <f t="shared" si="7"/>
        <v>91.840540540540545</v>
      </c>
      <c r="Q121" t="str">
        <f t="shared" si="10"/>
        <v>film &amp; video</v>
      </c>
      <c r="R121" t="str">
        <f t="shared" si="6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11"/>
        <v>1.4285714285714287E-2</v>
      </c>
      <c r="P122" s="5">
        <f t="shared" si="7"/>
        <v>10</v>
      </c>
      <c r="Q122" t="str">
        <f t="shared" si="10"/>
        <v>film &amp; video</v>
      </c>
      <c r="R122" t="str">
        <f t="shared" si="6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11"/>
        <v>3.3333333333333333E-2</v>
      </c>
      <c r="P123" s="5">
        <f t="shared" si="7"/>
        <v>1</v>
      </c>
      <c r="Q123" t="str">
        <f t="shared" si="10"/>
        <v>film &amp; video</v>
      </c>
      <c r="R123" t="str">
        <f t="shared" si="6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11"/>
        <v>0</v>
      </c>
      <c r="P124" s="5">
        <f t="shared" si="7"/>
        <v>0</v>
      </c>
      <c r="Q124" t="str">
        <f t="shared" si="10"/>
        <v>film &amp; video</v>
      </c>
      <c r="R124" t="str">
        <f t="shared" si="6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11"/>
        <v>0.27454545454545454</v>
      </c>
      <c r="P125" s="5">
        <f t="shared" si="7"/>
        <v>25.166666666666668</v>
      </c>
      <c r="Q125" t="str">
        <f t="shared" si="10"/>
        <v>film &amp; video</v>
      </c>
      <c r="R125" t="str">
        <f t="shared" si="6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11"/>
        <v>0</v>
      </c>
      <c r="P126" s="5">
        <f t="shared" si="7"/>
        <v>0</v>
      </c>
      <c r="Q126" t="str">
        <f t="shared" si="10"/>
        <v>film &amp; video</v>
      </c>
      <c r="R126" t="str">
        <f t="shared" si="6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11"/>
        <v>14.000000000000002</v>
      </c>
      <c r="P127" s="5">
        <f t="shared" si="7"/>
        <v>11.666666666666666</v>
      </c>
      <c r="Q127" t="str">
        <f t="shared" si="10"/>
        <v>film &amp; video</v>
      </c>
      <c r="R127" t="str">
        <f t="shared" si="6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11"/>
        <v>5.548</v>
      </c>
      <c r="P128" s="5">
        <f t="shared" si="7"/>
        <v>106.69230769230769</v>
      </c>
      <c r="Q128" t="str">
        <f t="shared" si="10"/>
        <v>film &amp; video</v>
      </c>
      <c r="R128" t="str">
        <f t="shared" si="6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11"/>
        <v>2.375</v>
      </c>
      <c r="P129" s="5">
        <f t="shared" si="7"/>
        <v>47.5</v>
      </c>
      <c r="Q129" t="str">
        <f t="shared" si="10"/>
        <v>film &amp; video</v>
      </c>
      <c r="R129" t="str">
        <f t="shared" si="6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11"/>
        <v>1.867</v>
      </c>
      <c r="P130" s="5">
        <f t="shared" si="7"/>
        <v>311.16666666666669</v>
      </c>
      <c r="Q130" t="str">
        <f t="shared" si="10"/>
        <v>film &amp; video</v>
      </c>
      <c r="R130" t="str">
        <f t="shared" ref="R130:R193" si="12">RIGHT(N130,LEN(N130)-SEARCH("/",N130))</f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si="11"/>
        <v>0</v>
      </c>
      <c r="P131" s="5">
        <f t="shared" ref="P131:P194" si="13">IF(L131&lt;&gt;0,E131/L131,0)</f>
        <v>0</v>
      </c>
      <c r="Q131" t="str">
        <f t="shared" si="10"/>
        <v>film &amp; video</v>
      </c>
      <c r="R131" t="str">
        <f t="shared" si="12"/>
        <v>science fiction</v>
      </c>
      <c r="S131" s="10">
        <f t="shared" ref="S131:S194" si="14">(((J131/60)/60)/24)+DATE(1970,1,1)</f>
        <v>41882.937303240738</v>
      </c>
      <c r="T131" s="10">
        <f t="shared" ref="T131:T194" si="15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1"/>
        <v>0</v>
      </c>
      <c r="P132" s="5">
        <f t="shared" si="13"/>
        <v>0</v>
      </c>
      <c r="Q132" t="str">
        <f t="shared" si="10"/>
        <v>film &amp; video</v>
      </c>
      <c r="R132" t="str">
        <f t="shared" si="12"/>
        <v>science fiction</v>
      </c>
      <c r="S132" s="10">
        <f t="shared" si="14"/>
        <v>41778.915416666663</v>
      </c>
      <c r="T132" s="10">
        <f t="shared" si="1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1"/>
        <v>0</v>
      </c>
      <c r="P133" s="5">
        <f t="shared" si="13"/>
        <v>0</v>
      </c>
      <c r="Q133" t="str">
        <f t="shared" ref="Q133:Q196" si="16">LEFT(N133, SEARCH("/",N133,1)-1)</f>
        <v>film &amp; video</v>
      </c>
      <c r="R133" t="str">
        <f t="shared" si="12"/>
        <v>science fiction</v>
      </c>
      <c r="S133" s="10">
        <f t="shared" si="14"/>
        <v>42541.837511574078</v>
      </c>
      <c r="T133" s="10">
        <f t="shared" si="1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ref="O134:O197" si="17">E134/D134*100</f>
        <v>9.5687499999999996</v>
      </c>
      <c r="P134" s="5">
        <f t="shared" si="13"/>
        <v>94.506172839506178</v>
      </c>
      <c r="Q134" t="str">
        <f t="shared" si="16"/>
        <v>film &amp; video</v>
      </c>
      <c r="R134" t="str">
        <f t="shared" si="12"/>
        <v>science fiction</v>
      </c>
      <c r="S134" s="10">
        <f t="shared" si="14"/>
        <v>41905.812581018516</v>
      </c>
      <c r="T134" s="10">
        <f t="shared" si="1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7"/>
        <v>0</v>
      </c>
      <c r="P135" s="5">
        <f t="shared" si="13"/>
        <v>0</v>
      </c>
      <c r="Q135" t="str">
        <f t="shared" si="16"/>
        <v>film &amp; video</v>
      </c>
      <c r="R135" t="str">
        <f t="shared" si="12"/>
        <v>science fiction</v>
      </c>
      <c r="S135" s="10">
        <f t="shared" si="14"/>
        <v>42491.80768518518</v>
      </c>
      <c r="T135" s="10">
        <f t="shared" si="1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7"/>
        <v>0</v>
      </c>
      <c r="P136" s="5">
        <f t="shared" si="13"/>
        <v>0</v>
      </c>
      <c r="Q136" t="str">
        <f t="shared" si="16"/>
        <v>film &amp; video</v>
      </c>
      <c r="R136" t="str">
        <f t="shared" si="12"/>
        <v>science fiction</v>
      </c>
      <c r="S136" s="10">
        <f t="shared" si="14"/>
        <v>42221.909930555557</v>
      </c>
      <c r="T136" s="10">
        <f t="shared" si="1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7"/>
        <v>13.433333333333334</v>
      </c>
      <c r="P137" s="5">
        <f t="shared" si="13"/>
        <v>80.599999999999994</v>
      </c>
      <c r="Q137" t="str">
        <f t="shared" si="16"/>
        <v>film &amp; video</v>
      </c>
      <c r="R137" t="str">
        <f t="shared" si="12"/>
        <v>science fiction</v>
      </c>
      <c r="S137" s="10">
        <f t="shared" si="14"/>
        <v>41788.381909722222</v>
      </c>
      <c r="T137" s="10">
        <f t="shared" si="1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7"/>
        <v>0</v>
      </c>
      <c r="P138" s="5">
        <f t="shared" si="13"/>
        <v>0</v>
      </c>
      <c r="Q138" t="str">
        <f t="shared" si="16"/>
        <v>film &amp; video</v>
      </c>
      <c r="R138" t="str">
        <f t="shared" si="12"/>
        <v>science fiction</v>
      </c>
      <c r="S138" s="10">
        <f t="shared" si="14"/>
        <v>42096.410115740742</v>
      </c>
      <c r="T138" s="10">
        <f t="shared" si="1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7"/>
        <v>0</v>
      </c>
      <c r="P139" s="5">
        <f t="shared" si="13"/>
        <v>0</v>
      </c>
      <c r="Q139" t="str">
        <f t="shared" si="16"/>
        <v>film &amp; video</v>
      </c>
      <c r="R139" t="str">
        <f t="shared" si="12"/>
        <v>science fiction</v>
      </c>
      <c r="S139" s="10">
        <f t="shared" si="14"/>
        <v>42239.573993055557</v>
      </c>
      <c r="T139" s="10">
        <f t="shared" si="1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7"/>
        <v>3.1413333333333333</v>
      </c>
      <c r="P140" s="5">
        <f t="shared" si="13"/>
        <v>81.241379310344826</v>
      </c>
      <c r="Q140" t="str">
        <f t="shared" si="16"/>
        <v>film &amp; video</v>
      </c>
      <c r="R140" t="str">
        <f t="shared" si="12"/>
        <v>science fiction</v>
      </c>
      <c r="S140" s="10">
        <f t="shared" si="14"/>
        <v>42186.257418981477</v>
      </c>
      <c r="T140" s="10">
        <f t="shared" si="1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7"/>
        <v>100</v>
      </c>
      <c r="P141" s="5">
        <f t="shared" si="13"/>
        <v>500</v>
      </c>
      <c r="Q141" t="str">
        <f t="shared" si="16"/>
        <v>film &amp; video</v>
      </c>
      <c r="R141" t="str">
        <f t="shared" si="12"/>
        <v>science fiction</v>
      </c>
      <c r="S141" s="10">
        <f t="shared" si="14"/>
        <v>42187.920972222222</v>
      </c>
      <c r="T141" s="10">
        <f t="shared" si="1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7"/>
        <v>0</v>
      </c>
      <c r="P142" s="5">
        <f t="shared" si="13"/>
        <v>0</v>
      </c>
      <c r="Q142" t="str">
        <f t="shared" si="16"/>
        <v>film &amp; video</v>
      </c>
      <c r="R142" t="str">
        <f t="shared" si="12"/>
        <v>science fiction</v>
      </c>
      <c r="S142" s="10">
        <f t="shared" si="14"/>
        <v>42053.198287037041</v>
      </c>
      <c r="T142" s="10">
        <f t="shared" si="1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7"/>
        <v>10.775</v>
      </c>
      <c r="P143" s="5">
        <f t="shared" si="13"/>
        <v>46.178571428571431</v>
      </c>
      <c r="Q143" t="str">
        <f t="shared" si="16"/>
        <v>film &amp; video</v>
      </c>
      <c r="R143" t="str">
        <f t="shared" si="12"/>
        <v>science fiction</v>
      </c>
      <c r="S143" s="10">
        <f t="shared" si="14"/>
        <v>42110.153043981481</v>
      </c>
      <c r="T143" s="10">
        <f t="shared" si="1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7"/>
        <v>0.33333333333333337</v>
      </c>
      <c r="P144" s="5">
        <f t="shared" si="13"/>
        <v>10</v>
      </c>
      <c r="Q144" t="str">
        <f t="shared" si="16"/>
        <v>film &amp; video</v>
      </c>
      <c r="R144" t="str">
        <f t="shared" si="12"/>
        <v>science fiction</v>
      </c>
      <c r="S144" s="10">
        <f t="shared" si="14"/>
        <v>41938.893263888887</v>
      </c>
      <c r="T144" s="10">
        <f t="shared" si="1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7"/>
        <v>0</v>
      </c>
      <c r="P145" s="5">
        <f t="shared" si="13"/>
        <v>0</v>
      </c>
      <c r="Q145" t="str">
        <f t="shared" si="16"/>
        <v>film &amp; video</v>
      </c>
      <c r="R145" t="str">
        <f t="shared" si="12"/>
        <v>science fiction</v>
      </c>
      <c r="S145" s="10">
        <f t="shared" si="14"/>
        <v>42559.064143518524</v>
      </c>
      <c r="T145" s="10">
        <f t="shared" si="1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7"/>
        <v>27.6</v>
      </c>
      <c r="P146" s="5">
        <f t="shared" si="13"/>
        <v>55.945945945945944</v>
      </c>
      <c r="Q146" t="str">
        <f t="shared" si="16"/>
        <v>film &amp; video</v>
      </c>
      <c r="R146" t="str">
        <f t="shared" si="12"/>
        <v>science fiction</v>
      </c>
      <c r="S146" s="10">
        <f t="shared" si="14"/>
        <v>42047.762407407412</v>
      </c>
      <c r="T146" s="10">
        <f t="shared" si="1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7"/>
        <v>7.5111111111111111</v>
      </c>
      <c r="P147" s="5">
        <f t="shared" si="13"/>
        <v>37.555555555555557</v>
      </c>
      <c r="Q147" t="str">
        <f t="shared" si="16"/>
        <v>film &amp; video</v>
      </c>
      <c r="R147" t="str">
        <f t="shared" si="12"/>
        <v>science fiction</v>
      </c>
      <c r="S147" s="10">
        <f t="shared" si="14"/>
        <v>42200.542268518519</v>
      </c>
      <c r="T147" s="10">
        <f t="shared" si="1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7"/>
        <v>0.57499999999999996</v>
      </c>
      <c r="P148" s="5">
        <f t="shared" si="13"/>
        <v>38.333333333333336</v>
      </c>
      <c r="Q148" t="str">
        <f t="shared" si="16"/>
        <v>film &amp; video</v>
      </c>
      <c r="R148" t="str">
        <f t="shared" si="12"/>
        <v>science fiction</v>
      </c>
      <c r="S148" s="10">
        <f t="shared" si="14"/>
        <v>42693.016180555554</v>
      </c>
      <c r="T148" s="10">
        <f t="shared" si="1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7"/>
        <v>0</v>
      </c>
      <c r="P149" s="5">
        <f t="shared" si="13"/>
        <v>0</v>
      </c>
      <c r="Q149" t="str">
        <f t="shared" si="16"/>
        <v>film &amp; video</v>
      </c>
      <c r="R149" t="str">
        <f t="shared" si="12"/>
        <v>science fiction</v>
      </c>
      <c r="S149" s="10">
        <f t="shared" si="14"/>
        <v>41969.767824074079</v>
      </c>
      <c r="T149" s="10">
        <f t="shared" si="1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7"/>
        <v>0.08</v>
      </c>
      <c r="P150" s="5">
        <f t="shared" si="13"/>
        <v>20</v>
      </c>
      <c r="Q150" t="str">
        <f t="shared" si="16"/>
        <v>film &amp; video</v>
      </c>
      <c r="R150" t="str">
        <f t="shared" si="12"/>
        <v>science fiction</v>
      </c>
      <c r="S150" s="10">
        <f t="shared" si="14"/>
        <v>42397.281666666662</v>
      </c>
      <c r="T150" s="10">
        <f t="shared" si="1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7"/>
        <v>0.91999999999999993</v>
      </c>
      <c r="P151" s="5">
        <f t="shared" si="13"/>
        <v>15.333333333333334</v>
      </c>
      <c r="Q151" t="str">
        <f t="shared" si="16"/>
        <v>film &amp; video</v>
      </c>
      <c r="R151" t="str">
        <f t="shared" si="12"/>
        <v>science fiction</v>
      </c>
      <c r="S151" s="10">
        <f t="shared" si="14"/>
        <v>41968.172106481477</v>
      </c>
      <c r="T151" s="10">
        <f t="shared" si="1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7"/>
        <v>23.163076923076922</v>
      </c>
      <c r="P152" s="5">
        <f t="shared" si="13"/>
        <v>449.43283582089555</v>
      </c>
      <c r="Q152" t="str">
        <f t="shared" si="16"/>
        <v>film &amp; video</v>
      </c>
      <c r="R152" t="str">
        <f t="shared" si="12"/>
        <v>science fiction</v>
      </c>
      <c r="S152" s="10">
        <f t="shared" si="14"/>
        <v>42090.161828703705</v>
      </c>
      <c r="T152" s="10">
        <f t="shared" si="1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7"/>
        <v>5.5999999999999994E-2</v>
      </c>
      <c r="P153" s="5">
        <f t="shared" si="13"/>
        <v>28</v>
      </c>
      <c r="Q153" t="str">
        <f t="shared" si="16"/>
        <v>film &amp; video</v>
      </c>
      <c r="R153" t="str">
        <f t="shared" si="12"/>
        <v>science fiction</v>
      </c>
      <c r="S153" s="10">
        <f t="shared" si="14"/>
        <v>42113.550821759258</v>
      </c>
      <c r="T153" s="10">
        <f t="shared" si="1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7"/>
        <v>7.8947368421052634E-3</v>
      </c>
      <c r="P154" s="5">
        <f t="shared" si="13"/>
        <v>15</v>
      </c>
      <c r="Q154" t="str">
        <f t="shared" si="16"/>
        <v>film &amp; video</v>
      </c>
      <c r="R154" t="str">
        <f t="shared" si="12"/>
        <v>science fiction</v>
      </c>
      <c r="S154" s="10">
        <f t="shared" si="14"/>
        <v>41875.077546296299</v>
      </c>
      <c r="T154" s="10">
        <f t="shared" si="1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7"/>
        <v>0.71799999999999997</v>
      </c>
      <c r="P155" s="5">
        <f t="shared" si="13"/>
        <v>35.9</v>
      </c>
      <c r="Q155" t="str">
        <f t="shared" si="16"/>
        <v>film &amp; video</v>
      </c>
      <c r="R155" t="str">
        <f t="shared" si="12"/>
        <v>science fiction</v>
      </c>
      <c r="S155" s="10">
        <f t="shared" si="14"/>
        <v>41933.586157407408</v>
      </c>
      <c r="T155" s="10">
        <f t="shared" si="1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7"/>
        <v>2.666666666666667</v>
      </c>
      <c r="P156" s="5">
        <f t="shared" si="13"/>
        <v>13.333333333333334</v>
      </c>
      <c r="Q156" t="str">
        <f t="shared" si="16"/>
        <v>film &amp; video</v>
      </c>
      <c r="R156" t="str">
        <f t="shared" si="12"/>
        <v>science fiction</v>
      </c>
      <c r="S156" s="10">
        <f t="shared" si="14"/>
        <v>42115.547395833331</v>
      </c>
      <c r="T156" s="10">
        <f t="shared" si="1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7"/>
        <v>6.0000000000000001E-3</v>
      </c>
      <c r="P157" s="5">
        <f t="shared" si="13"/>
        <v>20.25</v>
      </c>
      <c r="Q157" t="str">
        <f t="shared" si="16"/>
        <v>film &amp; video</v>
      </c>
      <c r="R157" t="str">
        <f t="shared" si="12"/>
        <v>science fiction</v>
      </c>
      <c r="S157" s="10">
        <f t="shared" si="14"/>
        <v>42168.559432870374</v>
      </c>
      <c r="T157" s="10">
        <f t="shared" si="1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7"/>
        <v>5.0999999999999996</v>
      </c>
      <c r="P158" s="5">
        <f t="shared" si="13"/>
        <v>119</v>
      </c>
      <c r="Q158" t="str">
        <f t="shared" si="16"/>
        <v>film &amp; video</v>
      </c>
      <c r="R158" t="str">
        <f t="shared" si="12"/>
        <v>science fiction</v>
      </c>
      <c r="S158" s="10">
        <f t="shared" si="14"/>
        <v>41794.124953703707</v>
      </c>
      <c r="T158" s="10">
        <f t="shared" si="1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7"/>
        <v>0.26711185308848079</v>
      </c>
      <c r="P159" s="5">
        <f t="shared" si="13"/>
        <v>4</v>
      </c>
      <c r="Q159" t="str">
        <f t="shared" si="16"/>
        <v>film &amp; video</v>
      </c>
      <c r="R159" t="str">
        <f t="shared" si="12"/>
        <v>science fiction</v>
      </c>
      <c r="S159" s="10">
        <f t="shared" si="14"/>
        <v>42396.911712962959</v>
      </c>
      <c r="T159" s="10">
        <f t="shared" si="1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7"/>
        <v>0</v>
      </c>
      <c r="P160" s="5">
        <f t="shared" si="13"/>
        <v>0</v>
      </c>
      <c r="Q160" t="str">
        <f t="shared" si="16"/>
        <v>film &amp; video</v>
      </c>
      <c r="R160" t="str">
        <f t="shared" si="12"/>
        <v>science fiction</v>
      </c>
      <c r="S160" s="10">
        <f t="shared" si="14"/>
        <v>41904.07671296296</v>
      </c>
      <c r="T160" s="10">
        <f t="shared" si="1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7"/>
        <v>2E-3</v>
      </c>
      <c r="P161" s="5">
        <f t="shared" si="13"/>
        <v>10</v>
      </c>
      <c r="Q161" t="str">
        <f t="shared" si="16"/>
        <v>film &amp; video</v>
      </c>
      <c r="R161" t="str">
        <f t="shared" si="12"/>
        <v>science fiction</v>
      </c>
      <c r="S161" s="10">
        <f t="shared" si="14"/>
        <v>42514.434548611112</v>
      </c>
      <c r="T161" s="10">
        <f t="shared" si="1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7"/>
        <v>0</v>
      </c>
      <c r="P162" s="5">
        <f t="shared" si="13"/>
        <v>0</v>
      </c>
      <c r="Q162" t="str">
        <f t="shared" si="16"/>
        <v>film &amp; video</v>
      </c>
      <c r="R162" t="str">
        <f t="shared" si="12"/>
        <v>drama</v>
      </c>
      <c r="S162" s="10">
        <f t="shared" si="14"/>
        <v>42171.913090277783</v>
      </c>
      <c r="T162" s="10">
        <f t="shared" si="1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7"/>
        <v>0.01</v>
      </c>
      <c r="P163" s="5">
        <f t="shared" si="13"/>
        <v>5</v>
      </c>
      <c r="Q163" t="str">
        <f t="shared" si="16"/>
        <v>film &amp; video</v>
      </c>
      <c r="R163" t="str">
        <f t="shared" si="12"/>
        <v>drama</v>
      </c>
      <c r="S163" s="10">
        <f t="shared" si="14"/>
        <v>41792.687442129631</v>
      </c>
      <c r="T163" s="10">
        <f t="shared" si="1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7"/>
        <v>15.535714285714286</v>
      </c>
      <c r="P164" s="5">
        <f t="shared" si="13"/>
        <v>43.5</v>
      </c>
      <c r="Q164" t="str">
        <f t="shared" si="16"/>
        <v>film &amp; video</v>
      </c>
      <c r="R164" t="str">
        <f t="shared" si="12"/>
        <v>drama</v>
      </c>
      <c r="S164" s="10">
        <f t="shared" si="14"/>
        <v>41835.126805555556</v>
      </c>
      <c r="T164" s="10">
        <f t="shared" si="1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7"/>
        <v>0</v>
      </c>
      <c r="P165" s="5">
        <f t="shared" si="13"/>
        <v>0</v>
      </c>
      <c r="Q165" t="str">
        <f t="shared" si="16"/>
        <v>film &amp; video</v>
      </c>
      <c r="R165" t="str">
        <f t="shared" si="12"/>
        <v>drama</v>
      </c>
      <c r="S165" s="10">
        <f t="shared" si="14"/>
        <v>42243.961273148147</v>
      </c>
      <c r="T165" s="10">
        <f t="shared" si="1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7"/>
        <v>0.53333333333333333</v>
      </c>
      <c r="P166" s="5">
        <f t="shared" si="13"/>
        <v>91.428571428571431</v>
      </c>
      <c r="Q166" t="str">
        <f t="shared" si="16"/>
        <v>film &amp; video</v>
      </c>
      <c r="R166" t="str">
        <f t="shared" si="12"/>
        <v>drama</v>
      </c>
      <c r="S166" s="10">
        <f t="shared" si="14"/>
        <v>41841.762743055559</v>
      </c>
      <c r="T166" s="10">
        <f t="shared" si="1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7"/>
        <v>0</v>
      </c>
      <c r="P167" s="5">
        <f t="shared" si="13"/>
        <v>0</v>
      </c>
      <c r="Q167" t="str">
        <f t="shared" si="16"/>
        <v>film &amp; video</v>
      </c>
      <c r="R167" t="str">
        <f t="shared" si="12"/>
        <v>drama</v>
      </c>
      <c r="S167" s="10">
        <f t="shared" si="14"/>
        <v>42351.658842592587</v>
      </c>
      <c r="T167" s="10">
        <f t="shared" si="1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7"/>
        <v>60</v>
      </c>
      <c r="P168" s="5">
        <f t="shared" si="13"/>
        <v>3000</v>
      </c>
      <c r="Q168" t="str">
        <f t="shared" si="16"/>
        <v>film &amp; video</v>
      </c>
      <c r="R168" t="str">
        <f t="shared" si="12"/>
        <v>drama</v>
      </c>
      <c r="S168" s="10">
        <f t="shared" si="14"/>
        <v>42721.075949074075</v>
      </c>
      <c r="T168" s="10">
        <f t="shared" si="1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7"/>
        <v>0.01</v>
      </c>
      <c r="P169" s="5">
        <f t="shared" si="13"/>
        <v>5.5</v>
      </c>
      <c r="Q169" t="str">
        <f t="shared" si="16"/>
        <v>film &amp; video</v>
      </c>
      <c r="R169" t="str">
        <f t="shared" si="12"/>
        <v>drama</v>
      </c>
      <c r="S169" s="10">
        <f t="shared" si="14"/>
        <v>42160.927488425921</v>
      </c>
      <c r="T169" s="10">
        <f t="shared" si="1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7"/>
        <v>4.0625</v>
      </c>
      <c r="P170" s="5">
        <f t="shared" si="13"/>
        <v>108.33333333333333</v>
      </c>
      <c r="Q170" t="str">
        <f t="shared" si="16"/>
        <v>film &amp; video</v>
      </c>
      <c r="R170" t="str">
        <f t="shared" si="12"/>
        <v>drama</v>
      </c>
      <c r="S170" s="10">
        <f t="shared" si="14"/>
        <v>42052.83530092593</v>
      </c>
      <c r="T170" s="10">
        <f t="shared" si="1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7"/>
        <v>22.400000000000002</v>
      </c>
      <c r="P171" s="5">
        <f t="shared" si="13"/>
        <v>56</v>
      </c>
      <c r="Q171" t="str">
        <f t="shared" si="16"/>
        <v>film &amp; video</v>
      </c>
      <c r="R171" t="str">
        <f t="shared" si="12"/>
        <v>drama</v>
      </c>
      <c r="S171" s="10">
        <f t="shared" si="14"/>
        <v>41900.505312499998</v>
      </c>
      <c r="T171" s="10">
        <f t="shared" si="1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7"/>
        <v>3.25</v>
      </c>
      <c r="P172" s="5">
        <f t="shared" si="13"/>
        <v>32.5</v>
      </c>
      <c r="Q172" t="str">
        <f t="shared" si="16"/>
        <v>film &amp; video</v>
      </c>
      <c r="R172" t="str">
        <f t="shared" si="12"/>
        <v>drama</v>
      </c>
      <c r="S172" s="10">
        <f t="shared" si="14"/>
        <v>42216.977812500001</v>
      </c>
      <c r="T172" s="10">
        <f t="shared" si="1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7"/>
        <v>2E-3</v>
      </c>
      <c r="P173" s="5">
        <f t="shared" si="13"/>
        <v>1</v>
      </c>
      <c r="Q173" t="str">
        <f t="shared" si="16"/>
        <v>film &amp; video</v>
      </c>
      <c r="R173" t="str">
        <f t="shared" si="12"/>
        <v>drama</v>
      </c>
      <c r="S173" s="10">
        <f t="shared" si="14"/>
        <v>42534.180717592593</v>
      </c>
      <c r="T173" s="10">
        <f t="shared" si="1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7"/>
        <v>0</v>
      </c>
      <c r="P174" s="5">
        <f t="shared" si="13"/>
        <v>0</v>
      </c>
      <c r="Q174" t="str">
        <f t="shared" si="16"/>
        <v>film &amp; video</v>
      </c>
      <c r="R174" t="str">
        <f t="shared" si="12"/>
        <v>drama</v>
      </c>
      <c r="S174" s="10">
        <f t="shared" si="14"/>
        <v>42047.394942129627</v>
      </c>
      <c r="T174" s="10">
        <f t="shared" si="1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7"/>
        <v>0</v>
      </c>
      <c r="P175" s="5">
        <f t="shared" si="13"/>
        <v>0</v>
      </c>
      <c r="Q175" t="str">
        <f t="shared" si="16"/>
        <v>film &amp; video</v>
      </c>
      <c r="R175" t="str">
        <f t="shared" si="12"/>
        <v>drama</v>
      </c>
      <c r="S175" s="10">
        <f t="shared" si="14"/>
        <v>42033.573009259257</v>
      </c>
      <c r="T175" s="10">
        <f t="shared" si="1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7"/>
        <v>0</v>
      </c>
      <c r="P176" s="5">
        <f t="shared" si="13"/>
        <v>0</v>
      </c>
      <c r="Q176" t="str">
        <f t="shared" si="16"/>
        <v>film &amp; video</v>
      </c>
      <c r="R176" t="str">
        <f t="shared" si="12"/>
        <v>drama</v>
      </c>
      <c r="S176" s="10">
        <f t="shared" si="14"/>
        <v>42072.758981481486</v>
      </c>
      <c r="T176" s="10">
        <f t="shared" si="1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7"/>
        <v>6.4850000000000003</v>
      </c>
      <c r="P177" s="5">
        <f t="shared" si="13"/>
        <v>49.884615384615387</v>
      </c>
      <c r="Q177" t="str">
        <f t="shared" si="16"/>
        <v>film &amp; video</v>
      </c>
      <c r="R177" t="str">
        <f t="shared" si="12"/>
        <v>drama</v>
      </c>
      <c r="S177" s="10">
        <f t="shared" si="14"/>
        <v>41855.777905092589</v>
      </c>
      <c r="T177" s="10">
        <f t="shared" si="1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7"/>
        <v>0</v>
      </c>
      <c r="P178" s="5">
        <f t="shared" si="13"/>
        <v>0</v>
      </c>
      <c r="Q178" t="str">
        <f t="shared" si="16"/>
        <v>film &amp; video</v>
      </c>
      <c r="R178" t="str">
        <f t="shared" si="12"/>
        <v>drama</v>
      </c>
      <c r="S178" s="10">
        <f t="shared" si="14"/>
        <v>42191.824062500003</v>
      </c>
      <c r="T178" s="10">
        <f t="shared" si="1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7"/>
        <v>40</v>
      </c>
      <c r="P179" s="5">
        <f t="shared" si="13"/>
        <v>25.714285714285715</v>
      </c>
      <c r="Q179" t="str">
        <f t="shared" si="16"/>
        <v>film &amp; video</v>
      </c>
      <c r="R179" t="str">
        <f t="shared" si="12"/>
        <v>drama</v>
      </c>
      <c r="S179" s="10">
        <f t="shared" si="14"/>
        <v>42070.047754629632</v>
      </c>
      <c r="T179" s="10">
        <f t="shared" si="1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7"/>
        <v>0</v>
      </c>
      <c r="P180" s="5">
        <f t="shared" si="13"/>
        <v>0</v>
      </c>
      <c r="Q180" t="str">
        <f t="shared" si="16"/>
        <v>film &amp; video</v>
      </c>
      <c r="R180" t="str">
        <f t="shared" si="12"/>
        <v>drama</v>
      </c>
      <c r="S180" s="10">
        <f t="shared" si="14"/>
        <v>42304.955381944441</v>
      </c>
      <c r="T180" s="10">
        <f t="shared" si="1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7"/>
        <v>20</v>
      </c>
      <c r="P181" s="5">
        <f t="shared" si="13"/>
        <v>100</v>
      </c>
      <c r="Q181" t="str">
        <f t="shared" si="16"/>
        <v>film &amp; video</v>
      </c>
      <c r="R181" t="str">
        <f t="shared" si="12"/>
        <v>drama</v>
      </c>
      <c r="S181" s="10">
        <f t="shared" si="14"/>
        <v>42403.080497685187</v>
      </c>
      <c r="T181" s="10">
        <f t="shared" si="1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7"/>
        <v>33.416666666666664</v>
      </c>
      <c r="P182" s="5">
        <f t="shared" si="13"/>
        <v>30.846153846153847</v>
      </c>
      <c r="Q182" t="str">
        <f t="shared" si="16"/>
        <v>film &amp; video</v>
      </c>
      <c r="R182" t="str">
        <f t="shared" si="12"/>
        <v>drama</v>
      </c>
      <c r="S182" s="10">
        <f t="shared" si="14"/>
        <v>42067.991238425922</v>
      </c>
      <c r="T182" s="10">
        <f t="shared" si="1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7"/>
        <v>21.092608822670172</v>
      </c>
      <c r="P183" s="5">
        <f t="shared" si="13"/>
        <v>180.5</v>
      </c>
      <c r="Q183" t="str">
        <f t="shared" si="16"/>
        <v>film &amp; video</v>
      </c>
      <c r="R183" t="str">
        <f t="shared" si="12"/>
        <v>drama</v>
      </c>
      <c r="S183" s="10">
        <f t="shared" si="14"/>
        <v>42147.741840277777</v>
      </c>
      <c r="T183" s="10">
        <f t="shared" si="1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7"/>
        <v>0</v>
      </c>
      <c r="P184" s="5">
        <f t="shared" si="13"/>
        <v>0</v>
      </c>
      <c r="Q184" t="str">
        <f t="shared" si="16"/>
        <v>film &amp; video</v>
      </c>
      <c r="R184" t="str">
        <f t="shared" si="12"/>
        <v>drama</v>
      </c>
      <c r="S184" s="10">
        <f t="shared" si="14"/>
        <v>42712.011944444443</v>
      </c>
      <c r="T184" s="10">
        <f t="shared" si="1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7"/>
        <v>35.856000000000002</v>
      </c>
      <c r="P185" s="5">
        <f t="shared" si="13"/>
        <v>373.5</v>
      </c>
      <c r="Q185" t="str">
        <f t="shared" si="16"/>
        <v>film &amp; video</v>
      </c>
      <c r="R185" t="str">
        <f t="shared" si="12"/>
        <v>drama</v>
      </c>
      <c r="S185" s="10">
        <f t="shared" si="14"/>
        <v>41939.810300925928</v>
      </c>
      <c r="T185" s="10">
        <f t="shared" si="1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7"/>
        <v>3.4000000000000004</v>
      </c>
      <c r="P186" s="5">
        <f t="shared" si="13"/>
        <v>25.5</v>
      </c>
      <c r="Q186" t="str">
        <f t="shared" si="16"/>
        <v>film &amp; video</v>
      </c>
      <c r="R186" t="str">
        <f t="shared" si="12"/>
        <v>drama</v>
      </c>
      <c r="S186" s="10">
        <f t="shared" si="14"/>
        <v>41825.791226851856</v>
      </c>
      <c r="T186" s="10">
        <f t="shared" si="1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7"/>
        <v>5.5</v>
      </c>
      <c r="P187" s="5">
        <f t="shared" si="13"/>
        <v>220</v>
      </c>
      <c r="Q187" t="str">
        <f t="shared" si="16"/>
        <v>film &amp; video</v>
      </c>
      <c r="R187" t="str">
        <f t="shared" si="12"/>
        <v>drama</v>
      </c>
      <c r="S187" s="10">
        <f t="shared" si="14"/>
        <v>42570.91133101852</v>
      </c>
      <c r="T187" s="10">
        <f t="shared" si="1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7"/>
        <v>0</v>
      </c>
      <c r="P188" s="5">
        <f t="shared" si="13"/>
        <v>0</v>
      </c>
      <c r="Q188" t="str">
        <f t="shared" si="16"/>
        <v>film &amp; video</v>
      </c>
      <c r="R188" t="str">
        <f t="shared" si="12"/>
        <v>drama</v>
      </c>
      <c r="S188" s="10">
        <f t="shared" si="14"/>
        <v>42767.812893518523</v>
      </c>
      <c r="T188" s="10">
        <f t="shared" si="1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7"/>
        <v>16</v>
      </c>
      <c r="P189" s="5">
        <f t="shared" si="13"/>
        <v>160</v>
      </c>
      <c r="Q189" t="str">
        <f t="shared" si="16"/>
        <v>film &amp; video</v>
      </c>
      <c r="R189" t="str">
        <f t="shared" si="12"/>
        <v>drama</v>
      </c>
      <c r="S189" s="10">
        <f t="shared" si="14"/>
        <v>42182.234456018516</v>
      </c>
      <c r="T189" s="10">
        <f t="shared" si="1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7"/>
        <v>0</v>
      </c>
      <c r="P190" s="5">
        <f t="shared" si="13"/>
        <v>0</v>
      </c>
      <c r="Q190" t="str">
        <f t="shared" si="16"/>
        <v>film &amp; video</v>
      </c>
      <c r="R190" t="str">
        <f t="shared" si="12"/>
        <v>drama</v>
      </c>
      <c r="S190" s="10">
        <f t="shared" si="14"/>
        <v>41857.18304398148</v>
      </c>
      <c r="T190" s="10">
        <f t="shared" si="1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7"/>
        <v>6.8999999999999992E-2</v>
      </c>
      <c r="P191" s="5">
        <f t="shared" si="13"/>
        <v>69</v>
      </c>
      <c r="Q191" t="str">
        <f t="shared" si="16"/>
        <v>film &amp; video</v>
      </c>
      <c r="R191" t="str">
        <f t="shared" si="12"/>
        <v>drama</v>
      </c>
      <c r="S191" s="10">
        <f t="shared" si="14"/>
        <v>42556.690706018519</v>
      </c>
      <c r="T191" s="10">
        <f t="shared" si="1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7"/>
        <v>0.41666666666666669</v>
      </c>
      <c r="P192" s="5">
        <f t="shared" si="13"/>
        <v>50</v>
      </c>
      <c r="Q192" t="str">
        <f t="shared" si="16"/>
        <v>film &amp; video</v>
      </c>
      <c r="R192" t="str">
        <f t="shared" si="12"/>
        <v>drama</v>
      </c>
      <c r="S192" s="10">
        <f t="shared" si="14"/>
        <v>42527.650995370372</v>
      </c>
      <c r="T192" s="10">
        <f t="shared" si="1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7"/>
        <v>5</v>
      </c>
      <c r="P193" s="5">
        <f t="shared" si="13"/>
        <v>83.333333333333329</v>
      </c>
      <c r="Q193" t="str">
        <f t="shared" si="16"/>
        <v>film &amp; video</v>
      </c>
      <c r="R193" t="str">
        <f t="shared" si="12"/>
        <v>drama</v>
      </c>
      <c r="S193" s="10">
        <f t="shared" si="14"/>
        <v>42239.441412037035</v>
      </c>
      <c r="T193" s="10">
        <f t="shared" si="1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7"/>
        <v>1.6999999999999999E-3</v>
      </c>
      <c r="P194" s="5">
        <f t="shared" si="13"/>
        <v>5.666666666666667</v>
      </c>
      <c r="Q194" t="str">
        <f t="shared" si="16"/>
        <v>film &amp; video</v>
      </c>
      <c r="R194" t="str">
        <f t="shared" ref="R194:R257" si="18">RIGHT(N194,LEN(N194)-SEARCH("/",N194))</f>
        <v>drama</v>
      </c>
      <c r="S194" s="10">
        <f t="shared" si="14"/>
        <v>41899.792037037041</v>
      </c>
      <c r="T194" s="10">
        <f t="shared" si="1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si="17"/>
        <v>0</v>
      </c>
      <c r="P195" s="5">
        <f t="shared" ref="P195:P258" si="19">IF(L195&lt;&gt;0,E195/L195,0)</f>
        <v>0</v>
      </c>
      <c r="Q195" t="str">
        <f t="shared" si="16"/>
        <v>film &amp; video</v>
      </c>
      <c r="R195" t="str">
        <f t="shared" si="18"/>
        <v>drama</v>
      </c>
      <c r="S195" s="10">
        <f t="shared" ref="S195:S258" si="20">(((J195/60)/60)/24)+DATE(1970,1,1)</f>
        <v>41911.934791666667</v>
      </c>
      <c r="T195" s="10">
        <f t="shared" ref="T195:T258" si="2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7"/>
        <v>0.12</v>
      </c>
      <c r="P196" s="5">
        <f t="shared" si="19"/>
        <v>1</v>
      </c>
      <c r="Q196" t="str">
        <f t="shared" si="16"/>
        <v>film &amp; video</v>
      </c>
      <c r="R196" t="str">
        <f t="shared" si="18"/>
        <v>drama</v>
      </c>
      <c r="S196" s="10">
        <f t="shared" si="20"/>
        <v>42375.996886574074</v>
      </c>
      <c r="T196" s="10">
        <f t="shared" si="2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7"/>
        <v>0</v>
      </c>
      <c r="P197" s="5">
        <f t="shared" si="19"/>
        <v>0</v>
      </c>
      <c r="Q197" t="str">
        <f t="shared" ref="Q197:Q260" si="22">LEFT(N197, SEARCH("/",N197,1)-1)</f>
        <v>film &amp; video</v>
      </c>
      <c r="R197" t="str">
        <f t="shared" si="18"/>
        <v>drama</v>
      </c>
      <c r="S197" s="10">
        <f t="shared" si="20"/>
        <v>42135.67050925926</v>
      </c>
      <c r="T197" s="10">
        <f t="shared" si="2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ref="O198:O261" si="23">E198/D198*100</f>
        <v>41.857142857142861</v>
      </c>
      <c r="P198" s="5">
        <f t="shared" si="19"/>
        <v>77.10526315789474</v>
      </c>
      <c r="Q198" t="str">
        <f t="shared" si="22"/>
        <v>film &amp; video</v>
      </c>
      <c r="R198" t="str">
        <f t="shared" si="18"/>
        <v>drama</v>
      </c>
      <c r="S198" s="10">
        <f t="shared" si="20"/>
        <v>42259.542800925927</v>
      </c>
      <c r="T198" s="10">
        <f t="shared" si="2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23"/>
        <v>10.48</v>
      </c>
      <c r="P199" s="5">
        <f t="shared" si="19"/>
        <v>32.75</v>
      </c>
      <c r="Q199" t="str">
        <f t="shared" si="22"/>
        <v>film &amp; video</v>
      </c>
      <c r="R199" t="str">
        <f t="shared" si="18"/>
        <v>drama</v>
      </c>
      <c r="S199" s="10">
        <f t="shared" si="20"/>
        <v>42741.848379629635</v>
      </c>
      <c r="T199" s="10">
        <f t="shared" si="2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23"/>
        <v>1.1159999999999999</v>
      </c>
      <c r="P200" s="5">
        <f t="shared" si="19"/>
        <v>46.5</v>
      </c>
      <c r="Q200" t="str">
        <f t="shared" si="22"/>
        <v>film &amp; video</v>
      </c>
      <c r="R200" t="str">
        <f t="shared" si="18"/>
        <v>drama</v>
      </c>
      <c r="S200" s="10">
        <f t="shared" si="20"/>
        <v>41887.383356481485</v>
      </c>
      <c r="T200" s="10">
        <f t="shared" si="2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23"/>
        <v>0</v>
      </c>
      <c r="P201" s="5">
        <f t="shared" si="19"/>
        <v>0</v>
      </c>
      <c r="Q201" t="str">
        <f t="shared" si="22"/>
        <v>film &amp; video</v>
      </c>
      <c r="R201" t="str">
        <f t="shared" si="18"/>
        <v>drama</v>
      </c>
      <c r="S201" s="10">
        <f t="shared" si="20"/>
        <v>42584.123865740738</v>
      </c>
      <c r="T201" s="10">
        <f t="shared" si="2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23"/>
        <v>26.192500000000003</v>
      </c>
      <c r="P202" s="5">
        <f t="shared" si="19"/>
        <v>87.308333333333337</v>
      </c>
      <c r="Q202" t="str">
        <f t="shared" si="22"/>
        <v>film &amp; video</v>
      </c>
      <c r="R202" t="str">
        <f t="shared" si="18"/>
        <v>drama</v>
      </c>
      <c r="S202" s="10">
        <f t="shared" si="20"/>
        <v>41867.083368055559</v>
      </c>
      <c r="T202" s="10">
        <f t="shared" si="2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23"/>
        <v>58.461538461538467</v>
      </c>
      <c r="P203" s="5">
        <f t="shared" si="19"/>
        <v>54.285714285714285</v>
      </c>
      <c r="Q203" t="str">
        <f t="shared" si="22"/>
        <v>film &amp; video</v>
      </c>
      <c r="R203" t="str">
        <f t="shared" si="18"/>
        <v>drama</v>
      </c>
      <c r="S203" s="10">
        <f t="shared" si="20"/>
        <v>42023.818622685183</v>
      </c>
      <c r="T203" s="10">
        <f t="shared" si="2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23"/>
        <v>0</v>
      </c>
      <c r="P204" s="5">
        <f t="shared" si="19"/>
        <v>0</v>
      </c>
      <c r="Q204" t="str">
        <f t="shared" si="22"/>
        <v>film &amp; video</v>
      </c>
      <c r="R204" t="str">
        <f t="shared" si="18"/>
        <v>drama</v>
      </c>
      <c r="S204" s="10">
        <f t="shared" si="20"/>
        <v>42255.927824074075</v>
      </c>
      <c r="T204" s="10">
        <f t="shared" si="2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23"/>
        <v>29.84</v>
      </c>
      <c r="P205" s="5">
        <f t="shared" si="19"/>
        <v>93.25</v>
      </c>
      <c r="Q205" t="str">
        <f t="shared" si="22"/>
        <v>film &amp; video</v>
      </c>
      <c r="R205" t="str">
        <f t="shared" si="18"/>
        <v>drama</v>
      </c>
      <c r="S205" s="10">
        <f t="shared" si="20"/>
        <v>41973.847962962958</v>
      </c>
      <c r="T205" s="10">
        <f t="shared" si="2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23"/>
        <v>50.721666666666664</v>
      </c>
      <c r="P206" s="5">
        <f t="shared" si="19"/>
        <v>117.68368136117556</v>
      </c>
      <c r="Q206" t="str">
        <f t="shared" si="22"/>
        <v>film &amp; video</v>
      </c>
      <c r="R206" t="str">
        <f t="shared" si="18"/>
        <v>drama</v>
      </c>
      <c r="S206" s="10">
        <f t="shared" si="20"/>
        <v>42556.583368055552</v>
      </c>
      <c r="T206" s="10">
        <f t="shared" si="2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23"/>
        <v>16.25</v>
      </c>
      <c r="P207" s="5">
        <f t="shared" si="19"/>
        <v>76.470588235294116</v>
      </c>
      <c r="Q207" t="str">
        <f t="shared" si="22"/>
        <v>film &amp; video</v>
      </c>
      <c r="R207" t="str">
        <f t="shared" si="18"/>
        <v>drama</v>
      </c>
      <c r="S207" s="10">
        <f t="shared" si="20"/>
        <v>42248.632199074069</v>
      </c>
      <c r="T207" s="10">
        <f t="shared" si="2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23"/>
        <v>0</v>
      </c>
      <c r="P208" s="5">
        <f t="shared" si="19"/>
        <v>0</v>
      </c>
      <c r="Q208" t="str">
        <f t="shared" si="22"/>
        <v>film &amp; video</v>
      </c>
      <c r="R208" t="str">
        <f t="shared" si="18"/>
        <v>drama</v>
      </c>
      <c r="S208" s="10">
        <f t="shared" si="20"/>
        <v>42567.004432870366</v>
      </c>
      <c r="T208" s="10">
        <f t="shared" si="2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23"/>
        <v>15.214285714285714</v>
      </c>
      <c r="P209" s="5">
        <f t="shared" si="19"/>
        <v>163.84615384615384</v>
      </c>
      <c r="Q209" t="str">
        <f t="shared" si="22"/>
        <v>film &amp; video</v>
      </c>
      <c r="R209" t="str">
        <f t="shared" si="18"/>
        <v>drama</v>
      </c>
      <c r="S209" s="10">
        <f t="shared" si="20"/>
        <v>41978.197199074071</v>
      </c>
      <c r="T209" s="10">
        <f t="shared" si="2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23"/>
        <v>0</v>
      </c>
      <c r="P210" s="5">
        <f t="shared" si="19"/>
        <v>0</v>
      </c>
      <c r="Q210" t="str">
        <f t="shared" si="22"/>
        <v>film &amp; video</v>
      </c>
      <c r="R210" t="str">
        <f t="shared" si="18"/>
        <v>drama</v>
      </c>
      <c r="S210" s="10">
        <f t="shared" si="20"/>
        <v>41959.369988425926</v>
      </c>
      <c r="T210" s="10">
        <f t="shared" si="2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23"/>
        <v>0</v>
      </c>
      <c r="P211" s="5">
        <f t="shared" si="19"/>
        <v>0</v>
      </c>
      <c r="Q211" t="str">
        <f t="shared" si="22"/>
        <v>film &amp; video</v>
      </c>
      <c r="R211" t="str">
        <f t="shared" si="18"/>
        <v>drama</v>
      </c>
      <c r="S211" s="10">
        <f t="shared" si="20"/>
        <v>42165.922858796301</v>
      </c>
      <c r="T211" s="10">
        <f t="shared" si="2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23"/>
        <v>25.25</v>
      </c>
      <c r="P212" s="5">
        <f t="shared" si="19"/>
        <v>91.818181818181813</v>
      </c>
      <c r="Q212" t="str">
        <f t="shared" si="22"/>
        <v>film &amp; video</v>
      </c>
      <c r="R212" t="str">
        <f t="shared" si="18"/>
        <v>drama</v>
      </c>
      <c r="S212" s="10">
        <f t="shared" si="20"/>
        <v>42249.064722222218</v>
      </c>
      <c r="T212" s="10">
        <f t="shared" si="2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23"/>
        <v>44.6</v>
      </c>
      <c r="P213" s="5">
        <f t="shared" si="19"/>
        <v>185.83333333333334</v>
      </c>
      <c r="Q213" t="str">
        <f t="shared" si="22"/>
        <v>film &amp; video</v>
      </c>
      <c r="R213" t="str">
        <f t="shared" si="18"/>
        <v>drama</v>
      </c>
      <c r="S213" s="10">
        <f t="shared" si="20"/>
        <v>42236.159918981488</v>
      </c>
      <c r="T213" s="10">
        <f t="shared" si="2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23"/>
        <v>1.5873015873015872E-2</v>
      </c>
      <c r="P214" s="5">
        <f t="shared" si="19"/>
        <v>1</v>
      </c>
      <c r="Q214" t="str">
        <f t="shared" si="22"/>
        <v>film &amp; video</v>
      </c>
      <c r="R214" t="str">
        <f t="shared" si="18"/>
        <v>drama</v>
      </c>
      <c r="S214" s="10">
        <f t="shared" si="20"/>
        <v>42416.881018518514</v>
      </c>
      <c r="T214" s="10">
        <f t="shared" si="2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23"/>
        <v>0.04</v>
      </c>
      <c r="P215" s="5">
        <f t="shared" si="19"/>
        <v>20</v>
      </c>
      <c r="Q215" t="str">
        <f t="shared" si="22"/>
        <v>film &amp; video</v>
      </c>
      <c r="R215" t="str">
        <f t="shared" si="18"/>
        <v>drama</v>
      </c>
      <c r="S215" s="10">
        <f t="shared" si="20"/>
        <v>42202.594293981485</v>
      </c>
      <c r="T215" s="10">
        <f t="shared" si="2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23"/>
        <v>8.0000000000000002E-3</v>
      </c>
      <c r="P216" s="5">
        <f t="shared" si="19"/>
        <v>1</v>
      </c>
      <c r="Q216" t="str">
        <f t="shared" si="22"/>
        <v>film &amp; video</v>
      </c>
      <c r="R216" t="str">
        <f t="shared" si="18"/>
        <v>drama</v>
      </c>
      <c r="S216" s="10">
        <f t="shared" si="20"/>
        <v>42009.64061342593</v>
      </c>
      <c r="T216" s="10">
        <f t="shared" si="2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23"/>
        <v>0.22727272727272727</v>
      </c>
      <c r="P217" s="5">
        <f t="shared" si="19"/>
        <v>10</v>
      </c>
      <c r="Q217" t="str">
        <f t="shared" si="22"/>
        <v>film &amp; video</v>
      </c>
      <c r="R217" t="str">
        <f t="shared" si="18"/>
        <v>drama</v>
      </c>
      <c r="S217" s="10">
        <f t="shared" si="20"/>
        <v>42375.230115740742</v>
      </c>
      <c r="T217" s="10">
        <f t="shared" si="2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23"/>
        <v>55.698440000000005</v>
      </c>
      <c r="P218" s="5">
        <f t="shared" si="19"/>
        <v>331.53833333333336</v>
      </c>
      <c r="Q218" t="str">
        <f t="shared" si="22"/>
        <v>film &amp; video</v>
      </c>
      <c r="R218" t="str">
        <f t="shared" si="18"/>
        <v>drama</v>
      </c>
      <c r="S218" s="10">
        <f t="shared" si="20"/>
        <v>42066.958761574075</v>
      </c>
      <c r="T218" s="10">
        <f t="shared" si="2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23"/>
        <v>11.943</v>
      </c>
      <c r="P219" s="5">
        <f t="shared" si="19"/>
        <v>314.28947368421052</v>
      </c>
      <c r="Q219" t="str">
        <f t="shared" si="22"/>
        <v>film &amp; video</v>
      </c>
      <c r="R219" t="str">
        <f t="shared" si="18"/>
        <v>drama</v>
      </c>
      <c r="S219" s="10">
        <f t="shared" si="20"/>
        <v>41970.64061342593</v>
      </c>
      <c r="T219" s="10">
        <f t="shared" si="2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23"/>
        <v>2</v>
      </c>
      <c r="P220" s="5">
        <f t="shared" si="19"/>
        <v>100</v>
      </c>
      <c r="Q220" t="str">
        <f t="shared" si="22"/>
        <v>film &amp; video</v>
      </c>
      <c r="R220" t="str">
        <f t="shared" si="18"/>
        <v>drama</v>
      </c>
      <c r="S220" s="10">
        <f t="shared" si="20"/>
        <v>42079.628344907411</v>
      </c>
      <c r="T220" s="10">
        <f t="shared" si="2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23"/>
        <v>17.630000000000003</v>
      </c>
      <c r="P221" s="5">
        <f t="shared" si="19"/>
        <v>115.98684210526316</v>
      </c>
      <c r="Q221" t="str">
        <f t="shared" si="22"/>
        <v>film &amp; video</v>
      </c>
      <c r="R221" t="str">
        <f t="shared" si="18"/>
        <v>drama</v>
      </c>
      <c r="S221" s="10">
        <f t="shared" si="20"/>
        <v>42429.326678240745</v>
      </c>
      <c r="T221" s="10">
        <f t="shared" si="2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23"/>
        <v>0.72</v>
      </c>
      <c r="P222" s="5">
        <f t="shared" si="19"/>
        <v>120</v>
      </c>
      <c r="Q222" t="str">
        <f t="shared" si="22"/>
        <v>film &amp; video</v>
      </c>
      <c r="R222" t="str">
        <f t="shared" si="18"/>
        <v>drama</v>
      </c>
      <c r="S222" s="10">
        <f t="shared" si="20"/>
        <v>42195.643865740742</v>
      </c>
      <c r="T222" s="10">
        <f t="shared" si="2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23"/>
        <v>0</v>
      </c>
      <c r="P223" s="5">
        <f t="shared" si="19"/>
        <v>0</v>
      </c>
      <c r="Q223" t="str">
        <f t="shared" si="22"/>
        <v>film &amp; video</v>
      </c>
      <c r="R223" t="str">
        <f t="shared" si="18"/>
        <v>drama</v>
      </c>
      <c r="S223" s="10">
        <f t="shared" si="20"/>
        <v>42031.837546296301</v>
      </c>
      <c r="T223" s="10">
        <f t="shared" si="2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23"/>
        <v>13</v>
      </c>
      <c r="P224" s="5">
        <f t="shared" si="19"/>
        <v>65</v>
      </c>
      <c r="Q224" t="str">
        <f t="shared" si="22"/>
        <v>film &amp; video</v>
      </c>
      <c r="R224" t="str">
        <f t="shared" si="18"/>
        <v>drama</v>
      </c>
      <c r="S224" s="10">
        <f t="shared" si="20"/>
        <v>42031.769884259258</v>
      </c>
      <c r="T224" s="10">
        <f t="shared" si="2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23"/>
        <v>0</v>
      </c>
      <c r="P225" s="5">
        <f t="shared" si="19"/>
        <v>0</v>
      </c>
      <c r="Q225" t="str">
        <f t="shared" si="22"/>
        <v>film &amp; video</v>
      </c>
      <c r="R225" t="str">
        <f t="shared" si="18"/>
        <v>drama</v>
      </c>
      <c r="S225" s="10">
        <f t="shared" si="20"/>
        <v>42482.048032407409</v>
      </c>
      <c r="T225" s="10">
        <f t="shared" si="2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23"/>
        <v>0</v>
      </c>
      <c r="P226" s="5">
        <f t="shared" si="19"/>
        <v>0</v>
      </c>
      <c r="Q226" t="str">
        <f t="shared" si="22"/>
        <v>film &amp; video</v>
      </c>
      <c r="R226" t="str">
        <f t="shared" si="18"/>
        <v>drama</v>
      </c>
      <c r="S226" s="10">
        <f t="shared" si="20"/>
        <v>42135.235254629632</v>
      </c>
      <c r="T226" s="10">
        <f t="shared" si="2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23"/>
        <v>0</v>
      </c>
      <c r="P227" s="5">
        <f t="shared" si="19"/>
        <v>0</v>
      </c>
      <c r="Q227" t="str">
        <f t="shared" si="22"/>
        <v>film &amp; video</v>
      </c>
      <c r="R227" t="str">
        <f t="shared" si="18"/>
        <v>drama</v>
      </c>
      <c r="S227" s="10">
        <f t="shared" si="20"/>
        <v>42438.961273148147</v>
      </c>
      <c r="T227" s="10">
        <f t="shared" si="2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23"/>
        <v>0.86206896551724133</v>
      </c>
      <c r="P228" s="5">
        <f t="shared" si="19"/>
        <v>125</v>
      </c>
      <c r="Q228" t="str">
        <f t="shared" si="22"/>
        <v>film &amp; video</v>
      </c>
      <c r="R228" t="str">
        <f t="shared" si="18"/>
        <v>drama</v>
      </c>
      <c r="S228" s="10">
        <f t="shared" si="20"/>
        <v>42106.666018518517</v>
      </c>
      <c r="T228" s="10">
        <f t="shared" si="2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23"/>
        <v>0</v>
      </c>
      <c r="P229" s="5">
        <f t="shared" si="19"/>
        <v>0</v>
      </c>
      <c r="Q229" t="str">
        <f t="shared" si="22"/>
        <v>film &amp; video</v>
      </c>
      <c r="R229" t="str">
        <f t="shared" si="18"/>
        <v>drama</v>
      </c>
      <c r="S229" s="10">
        <f t="shared" si="20"/>
        <v>42164.893993055557</v>
      </c>
      <c r="T229" s="10">
        <f t="shared" si="2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23"/>
        <v>0</v>
      </c>
      <c r="P230" s="5">
        <f t="shared" si="19"/>
        <v>0</v>
      </c>
      <c r="Q230" t="str">
        <f t="shared" si="22"/>
        <v>film &amp; video</v>
      </c>
      <c r="R230" t="str">
        <f t="shared" si="18"/>
        <v>drama</v>
      </c>
      <c r="S230" s="10">
        <f t="shared" si="20"/>
        <v>42096.686400462961</v>
      </c>
      <c r="T230" s="10">
        <f t="shared" si="2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23"/>
        <v>0</v>
      </c>
      <c r="P231" s="5">
        <f t="shared" si="19"/>
        <v>0</v>
      </c>
      <c r="Q231" t="str">
        <f t="shared" si="22"/>
        <v>film &amp; video</v>
      </c>
      <c r="R231" t="str">
        <f t="shared" si="18"/>
        <v>drama</v>
      </c>
      <c r="S231" s="10">
        <f t="shared" si="20"/>
        <v>42383.933993055558</v>
      </c>
      <c r="T231" s="10">
        <f t="shared" si="2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23"/>
        <v>0.4</v>
      </c>
      <c r="P232" s="5">
        <f t="shared" si="19"/>
        <v>30</v>
      </c>
      <c r="Q232" t="str">
        <f t="shared" si="22"/>
        <v>film &amp; video</v>
      </c>
      <c r="R232" t="str">
        <f t="shared" si="18"/>
        <v>drama</v>
      </c>
      <c r="S232" s="10">
        <f t="shared" si="20"/>
        <v>42129.777210648142</v>
      </c>
      <c r="T232" s="10">
        <f t="shared" si="2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23"/>
        <v>0</v>
      </c>
      <c r="P233" s="5">
        <f t="shared" si="19"/>
        <v>0</v>
      </c>
      <c r="Q233" t="str">
        <f t="shared" si="22"/>
        <v>film &amp; video</v>
      </c>
      <c r="R233" t="str">
        <f t="shared" si="18"/>
        <v>drama</v>
      </c>
      <c r="S233" s="10">
        <f t="shared" si="20"/>
        <v>42341.958923611113</v>
      </c>
      <c r="T233" s="10">
        <f t="shared" si="2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23"/>
        <v>2.75</v>
      </c>
      <c r="P234" s="5">
        <f t="shared" si="19"/>
        <v>15.714285714285714</v>
      </c>
      <c r="Q234" t="str">
        <f t="shared" si="22"/>
        <v>film &amp; video</v>
      </c>
      <c r="R234" t="str">
        <f t="shared" si="18"/>
        <v>drama</v>
      </c>
      <c r="S234" s="10">
        <f t="shared" si="20"/>
        <v>42032.82576388889</v>
      </c>
      <c r="T234" s="10">
        <f t="shared" si="2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23"/>
        <v>0</v>
      </c>
      <c r="P235" s="5">
        <f t="shared" si="19"/>
        <v>0</v>
      </c>
      <c r="Q235" t="str">
        <f t="shared" si="22"/>
        <v>film &amp; video</v>
      </c>
      <c r="R235" t="str">
        <f t="shared" si="18"/>
        <v>drama</v>
      </c>
      <c r="S235" s="10">
        <f t="shared" si="20"/>
        <v>42612.911712962959</v>
      </c>
      <c r="T235" s="10">
        <f t="shared" si="2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23"/>
        <v>40.1</v>
      </c>
      <c r="P236" s="5">
        <f t="shared" si="19"/>
        <v>80.2</v>
      </c>
      <c r="Q236" t="str">
        <f t="shared" si="22"/>
        <v>film &amp; video</v>
      </c>
      <c r="R236" t="str">
        <f t="shared" si="18"/>
        <v>drama</v>
      </c>
      <c r="S236" s="10">
        <f t="shared" si="20"/>
        <v>42136.035405092596</v>
      </c>
      <c r="T236" s="10">
        <f t="shared" si="2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23"/>
        <v>0</v>
      </c>
      <c r="P237" s="5">
        <f t="shared" si="19"/>
        <v>0</v>
      </c>
      <c r="Q237" t="str">
        <f t="shared" si="22"/>
        <v>film &amp; video</v>
      </c>
      <c r="R237" t="str">
        <f t="shared" si="18"/>
        <v>drama</v>
      </c>
      <c r="S237" s="10">
        <f t="shared" si="20"/>
        <v>42164.908530092594</v>
      </c>
      <c r="T237" s="10">
        <f t="shared" si="2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23"/>
        <v>0</v>
      </c>
      <c r="P238" s="5">
        <f t="shared" si="19"/>
        <v>0</v>
      </c>
      <c r="Q238" t="str">
        <f t="shared" si="22"/>
        <v>film &amp; video</v>
      </c>
      <c r="R238" t="str">
        <f t="shared" si="18"/>
        <v>drama</v>
      </c>
      <c r="S238" s="10">
        <f t="shared" si="20"/>
        <v>42321.08447916666</v>
      </c>
      <c r="T238" s="10">
        <f t="shared" si="2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23"/>
        <v>0.33333333333333337</v>
      </c>
      <c r="P239" s="5">
        <f t="shared" si="19"/>
        <v>50</v>
      </c>
      <c r="Q239" t="str">
        <f t="shared" si="22"/>
        <v>film &amp; video</v>
      </c>
      <c r="R239" t="str">
        <f t="shared" si="18"/>
        <v>drama</v>
      </c>
      <c r="S239" s="10">
        <f t="shared" si="20"/>
        <v>42377.577187499999</v>
      </c>
      <c r="T239" s="10">
        <f t="shared" si="2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23"/>
        <v>0</v>
      </c>
      <c r="P240" s="5">
        <f t="shared" si="19"/>
        <v>0</v>
      </c>
      <c r="Q240" t="str">
        <f t="shared" si="22"/>
        <v>film &amp; video</v>
      </c>
      <c r="R240" t="str">
        <f t="shared" si="18"/>
        <v>drama</v>
      </c>
      <c r="S240" s="10">
        <f t="shared" si="20"/>
        <v>42713.962499999994</v>
      </c>
      <c r="T240" s="10">
        <f t="shared" si="2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23"/>
        <v>25</v>
      </c>
      <c r="P241" s="5">
        <f t="shared" si="19"/>
        <v>50</v>
      </c>
      <c r="Q241" t="str">
        <f t="shared" si="22"/>
        <v>film &amp; video</v>
      </c>
      <c r="R241" t="str">
        <f t="shared" si="18"/>
        <v>drama</v>
      </c>
      <c r="S241" s="10">
        <f t="shared" si="20"/>
        <v>42297.110300925924</v>
      </c>
      <c r="T241" s="10">
        <f t="shared" si="2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23"/>
        <v>107.63413333333334</v>
      </c>
      <c r="P242" s="5">
        <f t="shared" si="19"/>
        <v>117.84759124087591</v>
      </c>
      <c r="Q242" t="str">
        <f t="shared" si="22"/>
        <v>film &amp; video</v>
      </c>
      <c r="R242" t="str">
        <f t="shared" si="18"/>
        <v>documentary</v>
      </c>
      <c r="S242" s="10">
        <f t="shared" si="20"/>
        <v>41354.708460648151</v>
      </c>
      <c r="T242" s="10">
        <f t="shared" si="2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23"/>
        <v>112.63736263736264</v>
      </c>
      <c r="P243" s="5">
        <f t="shared" si="19"/>
        <v>109.04255319148936</v>
      </c>
      <c r="Q243" t="str">
        <f t="shared" si="22"/>
        <v>film &amp; video</v>
      </c>
      <c r="R243" t="str">
        <f t="shared" si="18"/>
        <v>documentary</v>
      </c>
      <c r="S243" s="10">
        <f t="shared" si="20"/>
        <v>41949.697962962964</v>
      </c>
      <c r="T243" s="10">
        <f t="shared" si="2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23"/>
        <v>113.46153846153845</v>
      </c>
      <c r="P244" s="5">
        <f t="shared" si="19"/>
        <v>73.019801980198025</v>
      </c>
      <c r="Q244" t="str">
        <f t="shared" si="22"/>
        <v>film &amp; video</v>
      </c>
      <c r="R244" t="str">
        <f t="shared" si="18"/>
        <v>documentary</v>
      </c>
      <c r="S244" s="10">
        <f t="shared" si="20"/>
        <v>40862.492939814816</v>
      </c>
      <c r="T244" s="10">
        <f t="shared" si="2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23"/>
        <v>102.592</v>
      </c>
      <c r="P245" s="5">
        <f t="shared" si="19"/>
        <v>78.195121951219505</v>
      </c>
      <c r="Q245" t="str">
        <f t="shared" si="22"/>
        <v>film &amp; video</v>
      </c>
      <c r="R245" t="str">
        <f t="shared" si="18"/>
        <v>documentary</v>
      </c>
      <c r="S245" s="10">
        <f t="shared" si="20"/>
        <v>41662.047500000001</v>
      </c>
      <c r="T245" s="10">
        <f t="shared" si="2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23"/>
        <v>113.75714285714287</v>
      </c>
      <c r="P246" s="5">
        <f t="shared" si="19"/>
        <v>47.398809523809526</v>
      </c>
      <c r="Q246" t="str">
        <f t="shared" si="22"/>
        <v>film &amp; video</v>
      </c>
      <c r="R246" t="str">
        <f t="shared" si="18"/>
        <v>documentary</v>
      </c>
      <c r="S246" s="10">
        <f t="shared" si="20"/>
        <v>40213.323599537034</v>
      </c>
      <c r="T246" s="10">
        <f t="shared" si="2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23"/>
        <v>103.71999999999998</v>
      </c>
      <c r="P247" s="5">
        <f t="shared" si="19"/>
        <v>54.020833333333336</v>
      </c>
      <c r="Q247" t="str">
        <f t="shared" si="22"/>
        <v>film &amp; video</v>
      </c>
      <c r="R247" t="str">
        <f t="shared" si="18"/>
        <v>documentary</v>
      </c>
      <c r="S247" s="10">
        <f t="shared" si="20"/>
        <v>41107.053067129629</v>
      </c>
      <c r="T247" s="10">
        <f t="shared" si="2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23"/>
        <v>305.46000000000004</v>
      </c>
      <c r="P248" s="5">
        <f t="shared" si="19"/>
        <v>68.488789237668158</v>
      </c>
      <c r="Q248" t="str">
        <f t="shared" si="22"/>
        <v>film &amp; video</v>
      </c>
      <c r="R248" t="str">
        <f t="shared" si="18"/>
        <v>documentary</v>
      </c>
      <c r="S248" s="10">
        <f t="shared" si="20"/>
        <v>40480.363483796296</v>
      </c>
      <c r="T248" s="10">
        <f t="shared" si="2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23"/>
        <v>134.1</v>
      </c>
      <c r="P249" s="5">
        <f t="shared" si="19"/>
        <v>108.14516129032258</v>
      </c>
      <c r="Q249" t="str">
        <f t="shared" si="22"/>
        <v>film &amp; video</v>
      </c>
      <c r="R249" t="str">
        <f t="shared" si="18"/>
        <v>documentary</v>
      </c>
      <c r="S249" s="10">
        <f t="shared" si="20"/>
        <v>40430.604328703703</v>
      </c>
      <c r="T249" s="10">
        <f t="shared" si="2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23"/>
        <v>101.33294117647058</v>
      </c>
      <c r="P250" s="5">
        <f t="shared" si="19"/>
        <v>589.95205479452056</v>
      </c>
      <c r="Q250" t="str">
        <f t="shared" si="22"/>
        <v>film &amp; video</v>
      </c>
      <c r="R250" t="str">
        <f t="shared" si="18"/>
        <v>documentary</v>
      </c>
      <c r="S250" s="10">
        <f t="shared" si="20"/>
        <v>40870.774409722224</v>
      </c>
      <c r="T250" s="10">
        <f t="shared" si="2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23"/>
        <v>112.92</v>
      </c>
      <c r="P251" s="5">
        <f t="shared" si="19"/>
        <v>48.051063829787232</v>
      </c>
      <c r="Q251" t="str">
        <f t="shared" si="22"/>
        <v>film &amp; video</v>
      </c>
      <c r="R251" t="str">
        <f t="shared" si="18"/>
        <v>documentary</v>
      </c>
      <c r="S251" s="10">
        <f t="shared" si="20"/>
        <v>40332.923842592594</v>
      </c>
      <c r="T251" s="10">
        <f t="shared" si="2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23"/>
        <v>105.58333333333334</v>
      </c>
      <c r="P252" s="5">
        <f t="shared" si="19"/>
        <v>72.482837528604122</v>
      </c>
      <c r="Q252" t="str">
        <f t="shared" si="22"/>
        <v>film &amp; video</v>
      </c>
      <c r="R252" t="str">
        <f t="shared" si="18"/>
        <v>documentary</v>
      </c>
      <c r="S252" s="10">
        <f t="shared" si="20"/>
        <v>41401.565868055557</v>
      </c>
      <c r="T252" s="10">
        <f t="shared" si="2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23"/>
        <v>125.57142857142858</v>
      </c>
      <c r="P253" s="5">
        <f t="shared" si="19"/>
        <v>57.077922077922075</v>
      </c>
      <c r="Q253" t="str">
        <f t="shared" si="22"/>
        <v>film &amp; video</v>
      </c>
      <c r="R253" t="str">
        <f t="shared" si="18"/>
        <v>documentary</v>
      </c>
      <c r="S253" s="10">
        <f t="shared" si="20"/>
        <v>41013.787569444445</v>
      </c>
      <c r="T253" s="10">
        <f t="shared" si="2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23"/>
        <v>184.56</v>
      </c>
      <c r="P254" s="5">
        <f t="shared" si="19"/>
        <v>85.444444444444443</v>
      </c>
      <c r="Q254" t="str">
        <f t="shared" si="22"/>
        <v>film &amp; video</v>
      </c>
      <c r="R254" t="str">
        <f t="shared" si="18"/>
        <v>documentary</v>
      </c>
      <c r="S254" s="10">
        <f t="shared" si="20"/>
        <v>40266.662708333337</v>
      </c>
      <c r="T254" s="10">
        <f t="shared" si="2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23"/>
        <v>100.73333333333335</v>
      </c>
      <c r="P255" s="5">
        <f t="shared" si="19"/>
        <v>215.85714285714286</v>
      </c>
      <c r="Q255" t="str">
        <f t="shared" si="22"/>
        <v>film &amp; video</v>
      </c>
      <c r="R255" t="str">
        <f t="shared" si="18"/>
        <v>documentary</v>
      </c>
      <c r="S255" s="10">
        <f t="shared" si="20"/>
        <v>40924.650868055556</v>
      </c>
      <c r="T255" s="10">
        <f t="shared" si="2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23"/>
        <v>116.94725</v>
      </c>
      <c r="P256" s="5">
        <f t="shared" si="19"/>
        <v>89.38643312101911</v>
      </c>
      <c r="Q256" t="str">
        <f t="shared" si="22"/>
        <v>film &amp; video</v>
      </c>
      <c r="R256" t="str">
        <f t="shared" si="18"/>
        <v>documentary</v>
      </c>
      <c r="S256" s="10">
        <f t="shared" si="20"/>
        <v>42263.952662037031</v>
      </c>
      <c r="T256" s="10">
        <f t="shared" si="2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23"/>
        <v>106.73325</v>
      </c>
      <c r="P257" s="5">
        <f t="shared" si="19"/>
        <v>45.418404255319146</v>
      </c>
      <c r="Q257" t="str">
        <f t="shared" si="22"/>
        <v>film &amp; video</v>
      </c>
      <c r="R257" t="str">
        <f t="shared" si="18"/>
        <v>documentary</v>
      </c>
      <c r="S257" s="10">
        <f t="shared" si="20"/>
        <v>40588.526412037041</v>
      </c>
      <c r="T257" s="10">
        <f t="shared" si="2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23"/>
        <v>139.1</v>
      </c>
      <c r="P258" s="5">
        <f t="shared" si="19"/>
        <v>65.756363636363631</v>
      </c>
      <c r="Q258" t="str">
        <f t="shared" si="22"/>
        <v>film &amp; video</v>
      </c>
      <c r="R258" t="str">
        <f t="shared" ref="R258:R321" si="24">RIGHT(N258,LEN(N258)-SEARCH("/",N258))</f>
        <v>documentary</v>
      </c>
      <c r="S258" s="10">
        <f t="shared" si="20"/>
        <v>41319.769293981481</v>
      </c>
      <c r="T258" s="10">
        <f t="shared" si="2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si="23"/>
        <v>106.72648571428572</v>
      </c>
      <c r="P259" s="5">
        <f t="shared" ref="P259:P322" si="25">IF(L259&lt;&gt;0,E259/L259,0)</f>
        <v>66.70405357142856</v>
      </c>
      <c r="Q259" t="str">
        <f t="shared" si="22"/>
        <v>film &amp; video</v>
      </c>
      <c r="R259" t="str">
        <f t="shared" si="24"/>
        <v>documentary</v>
      </c>
      <c r="S259" s="10">
        <f t="shared" ref="S259:S322" si="26">(((J259/60)/60)/24)+DATE(1970,1,1)</f>
        <v>42479.626875000002</v>
      </c>
      <c r="T259" s="10">
        <f t="shared" ref="T259:T322" si="27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3"/>
        <v>191.14</v>
      </c>
      <c r="P260" s="5">
        <f t="shared" si="25"/>
        <v>83.345930232558146</v>
      </c>
      <c r="Q260" t="str">
        <f t="shared" si="22"/>
        <v>film &amp; video</v>
      </c>
      <c r="R260" t="str">
        <f t="shared" si="24"/>
        <v>documentary</v>
      </c>
      <c r="S260" s="10">
        <f t="shared" si="26"/>
        <v>40682.051689814813</v>
      </c>
      <c r="T260" s="10">
        <f t="shared" si="2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3"/>
        <v>131.93789333333334</v>
      </c>
      <c r="P261" s="5">
        <f t="shared" si="25"/>
        <v>105.04609341825902</v>
      </c>
      <c r="Q261" t="str">
        <f t="shared" ref="Q261:Q324" si="28">LEFT(N261, SEARCH("/",N261,1)-1)</f>
        <v>film &amp; video</v>
      </c>
      <c r="R261" t="str">
        <f t="shared" si="24"/>
        <v>documentary</v>
      </c>
      <c r="S261" s="10">
        <f t="shared" si="26"/>
        <v>42072.738067129627</v>
      </c>
      <c r="T261" s="10">
        <f t="shared" si="2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ref="O262:O325" si="29">E262/D262*100</f>
        <v>106.4</v>
      </c>
      <c r="P262" s="5">
        <f t="shared" si="25"/>
        <v>120.90909090909091</v>
      </c>
      <c r="Q262" t="str">
        <f t="shared" si="28"/>
        <v>film &amp; video</v>
      </c>
      <c r="R262" t="str">
        <f t="shared" si="24"/>
        <v>documentary</v>
      </c>
      <c r="S262" s="10">
        <f t="shared" si="26"/>
        <v>40330.755543981482</v>
      </c>
      <c r="T262" s="10">
        <f t="shared" si="2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9"/>
        <v>107.4</v>
      </c>
      <c r="P263" s="5">
        <f t="shared" si="25"/>
        <v>97.63636363636364</v>
      </c>
      <c r="Q263" t="str">
        <f t="shared" si="28"/>
        <v>film &amp; video</v>
      </c>
      <c r="R263" t="str">
        <f t="shared" si="24"/>
        <v>documentary</v>
      </c>
      <c r="S263" s="10">
        <f t="shared" si="26"/>
        <v>41017.885462962964</v>
      </c>
      <c r="T263" s="10">
        <f t="shared" si="2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9"/>
        <v>240</v>
      </c>
      <c r="P264" s="5">
        <f t="shared" si="25"/>
        <v>41.379310344827587</v>
      </c>
      <c r="Q264" t="str">
        <f t="shared" si="28"/>
        <v>film &amp; video</v>
      </c>
      <c r="R264" t="str">
        <f t="shared" si="24"/>
        <v>documentary</v>
      </c>
      <c r="S264" s="10">
        <f t="shared" si="26"/>
        <v>40555.24800925926</v>
      </c>
      <c r="T264" s="10">
        <f t="shared" si="2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9"/>
        <v>118.08108</v>
      </c>
      <c r="P265" s="5">
        <f t="shared" si="25"/>
        <v>30.654485981308412</v>
      </c>
      <c r="Q265" t="str">
        <f t="shared" si="28"/>
        <v>film &amp; video</v>
      </c>
      <c r="R265" t="str">
        <f t="shared" si="24"/>
        <v>documentary</v>
      </c>
      <c r="S265" s="10">
        <f t="shared" si="26"/>
        <v>41149.954791666663</v>
      </c>
      <c r="T265" s="10">
        <f t="shared" si="2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9"/>
        <v>118.19999999999999</v>
      </c>
      <c r="P266" s="5">
        <f t="shared" si="25"/>
        <v>64.945054945054949</v>
      </c>
      <c r="Q266" t="str">
        <f t="shared" si="28"/>
        <v>film &amp; video</v>
      </c>
      <c r="R266" t="str">
        <f t="shared" si="24"/>
        <v>documentary</v>
      </c>
      <c r="S266" s="10">
        <f t="shared" si="26"/>
        <v>41010.620312500003</v>
      </c>
      <c r="T266" s="10">
        <f t="shared" si="2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9"/>
        <v>111.1</v>
      </c>
      <c r="P267" s="5">
        <f t="shared" si="25"/>
        <v>95.775862068965523</v>
      </c>
      <c r="Q267" t="str">
        <f t="shared" si="28"/>
        <v>film &amp; video</v>
      </c>
      <c r="R267" t="str">
        <f t="shared" si="24"/>
        <v>documentary</v>
      </c>
      <c r="S267" s="10">
        <f t="shared" si="26"/>
        <v>40267.245717592588</v>
      </c>
      <c r="T267" s="10">
        <f t="shared" si="2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9"/>
        <v>145.5</v>
      </c>
      <c r="P268" s="5">
        <f t="shared" si="25"/>
        <v>40.416666666666664</v>
      </c>
      <c r="Q268" t="str">
        <f t="shared" si="28"/>
        <v>film &amp; video</v>
      </c>
      <c r="R268" t="str">
        <f t="shared" si="24"/>
        <v>documentary</v>
      </c>
      <c r="S268" s="10">
        <f t="shared" si="26"/>
        <v>40205.174849537041</v>
      </c>
      <c r="T268" s="10">
        <f t="shared" si="2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9"/>
        <v>131.62883248730967</v>
      </c>
      <c r="P269" s="5">
        <f t="shared" si="25"/>
        <v>78.578424242424248</v>
      </c>
      <c r="Q269" t="str">
        <f t="shared" si="28"/>
        <v>film &amp; video</v>
      </c>
      <c r="R269" t="str">
        <f t="shared" si="24"/>
        <v>documentary</v>
      </c>
      <c r="S269" s="10">
        <f t="shared" si="26"/>
        <v>41785.452534722222</v>
      </c>
      <c r="T269" s="10">
        <f t="shared" si="2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9"/>
        <v>111.4</v>
      </c>
      <c r="P270" s="5">
        <f t="shared" si="25"/>
        <v>50.18018018018018</v>
      </c>
      <c r="Q270" t="str">
        <f t="shared" si="28"/>
        <v>film &amp; video</v>
      </c>
      <c r="R270" t="str">
        <f t="shared" si="24"/>
        <v>documentary</v>
      </c>
      <c r="S270" s="10">
        <f t="shared" si="26"/>
        <v>40809.15252314815</v>
      </c>
      <c r="T270" s="10">
        <f t="shared" si="2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9"/>
        <v>147.23376999999999</v>
      </c>
      <c r="P271" s="5">
        <f t="shared" si="25"/>
        <v>92.251735588972423</v>
      </c>
      <c r="Q271" t="str">
        <f t="shared" si="28"/>
        <v>film &amp; video</v>
      </c>
      <c r="R271" t="str">
        <f t="shared" si="24"/>
        <v>documentary</v>
      </c>
      <c r="S271" s="10">
        <f t="shared" si="26"/>
        <v>42758.197013888886</v>
      </c>
      <c r="T271" s="10">
        <f t="shared" si="2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9"/>
        <v>152.60869565217391</v>
      </c>
      <c r="P272" s="5">
        <f t="shared" si="25"/>
        <v>57.540983606557376</v>
      </c>
      <c r="Q272" t="str">
        <f t="shared" si="28"/>
        <v>film &amp; video</v>
      </c>
      <c r="R272" t="str">
        <f t="shared" si="24"/>
        <v>documentary</v>
      </c>
      <c r="S272" s="10">
        <f t="shared" si="26"/>
        <v>40637.866550925923</v>
      </c>
      <c r="T272" s="10">
        <f t="shared" si="27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9"/>
        <v>104.67999999999999</v>
      </c>
      <c r="P273" s="5">
        <f t="shared" si="25"/>
        <v>109.42160278745645</v>
      </c>
      <c r="Q273" t="str">
        <f t="shared" si="28"/>
        <v>film &amp; video</v>
      </c>
      <c r="R273" t="str">
        <f t="shared" si="24"/>
        <v>documentary</v>
      </c>
      <c r="S273" s="10">
        <f t="shared" si="26"/>
        <v>41612.10024305556</v>
      </c>
      <c r="T273" s="10">
        <f t="shared" si="27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9"/>
        <v>177.43366666666668</v>
      </c>
      <c r="P274" s="5">
        <f t="shared" si="25"/>
        <v>81.892461538461546</v>
      </c>
      <c r="Q274" t="str">
        <f t="shared" si="28"/>
        <v>film &amp; video</v>
      </c>
      <c r="R274" t="str">
        <f t="shared" si="24"/>
        <v>documentary</v>
      </c>
      <c r="S274" s="10">
        <f t="shared" si="26"/>
        <v>40235.900358796294</v>
      </c>
      <c r="T274" s="10">
        <f t="shared" si="2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9"/>
        <v>107.7758</v>
      </c>
      <c r="P275" s="5">
        <f t="shared" si="25"/>
        <v>45.667711864406776</v>
      </c>
      <c r="Q275" t="str">
        <f t="shared" si="28"/>
        <v>film &amp; video</v>
      </c>
      <c r="R275" t="str">
        <f t="shared" si="24"/>
        <v>documentary</v>
      </c>
      <c r="S275" s="10">
        <f t="shared" si="26"/>
        <v>40697.498449074075</v>
      </c>
      <c r="T275" s="10">
        <f t="shared" si="27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9"/>
        <v>156</v>
      </c>
      <c r="P276" s="5">
        <f t="shared" si="25"/>
        <v>55.221238938053098</v>
      </c>
      <c r="Q276" t="str">
        <f t="shared" si="28"/>
        <v>film &amp; video</v>
      </c>
      <c r="R276" t="str">
        <f t="shared" si="24"/>
        <v>documentary</v>
      </c>
      <c r="S276" s="10">
        <f t="shared" si="26"/>
        <v>40969.912372685183</v>
      </c>
      <c r="T276" s="10">
        <f t="shared" si="2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9"/>
        <v>108.395</v>
      </c>
      <c r="P277" s="5">
        <f t="shared" si="25"/>
        <v>65.298192771084331</v>
      </c>
      <c r="Q277" t="str">
        <f t="shared" si="28"/>
        <v>film &amp; video</v>
      </c>
      <c r="R277" t="str">
        <f t="shared" si="24"/>
        <v>documentary</v>
      </c>
      <c r="S277" s="10">
        <f t="shared" si="26"/>
        <v>41193.032013888893</v>
      </c>
      <c r="T277" s="10">
        <f t="shared" si="27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9"/>
        <v>147.6</v>
      </c>
      <c r="P278" s="5">
        <f t="shared" si="25"/>
        <v>95.225806451612897</v>
      </c>
      <c r="Q278" t="str">
        <f t="shared" si="28"/>
        <v>film &amp; video</v>
      </c>
      <c r="R278" t="str">
        <f t="shared" si="24"/>
        <v>documentary</v>
      </c>
      <c r="S278" s="10">
        <f t="shared" si="26"/>
        <v>40967.081874999996</v>
      </c>
      <c r="T278" s="10">
        <f t="shared" si="2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9"/>
        <v>110.38153846153847</v>
      </c>
      <c r="P279" s="5">
        <f t="shared" si="25"/>
        <v>75.444794952681391</v>
      </c>
      <c r="Q279" t="str">
        <f t="shared" si="28"/>
        <v>film &amp; video</v>
      </c>
      <c r="R279" t="str">
        <f t="shared" si="24"/>
        <v>documentary</v>
      </c>
      <c r="S279" s="10">
        <f t="shared" si="26"/>
        <v>42117.891423611116</v>
      </c>
      <c r="T279" s="10">
        <f t="shared" si="2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9"/>
        <v>150.34814814814814</v>
      </c>
      <c r="P280" s="5">
        <f t="shared" si="25"/>
        <v>97.816867469879512</v>
      </c>
      <c r="Q280" t="str">
        <f t="shared" si="28"/>
        <v>film &amp; video</v>
      </c>
      <c r="R280" t="str">
        <f t="shared" si="24"/>
        <v>documentary</v>
      </c>
      <c r="S280" s="10">
        <f t="shared" si="26"/>
        <v>41164.040960648148</v>
      </c>
      <c r="T280" s="10">
        <f t="shared" si="27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9"/>
        <v>157.31829411764707</v>
      </c>
      <c r="P281" s="5">
        <f t="shared" si="25"/>
        <v>87.685606557377056</v>
      </c>
      <c r="Q281" t="str">
        <f t="shared" si="28"/>
        <v>film &amp; video</v>
      </c>
      <c r="R281" t="str">
        <f t="shared" si="24"/>
        <v>documentary</v>
      </c>
      <c r="S281" s="10">
        <f t="shared" si="26"/>
        <v>42759.244166666671</v>
      </c>
      <c r="T281" s="10">
        <f t="shared" si="27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9"/>
        <v>156.14400000000001</v>
      </c>
      <c r="P282" s="5">
        <f t="shared" si="25"/>
        <v>54.748948106591868</v>
      </c>
      <c r="Q282" t="str">
        <f t="shared" si="28"/>
        <v>film &amp; video</v>
      </c>
      <c r="R282" t="str">
        <f t="shared" si="24"/>
        <v>documentary</v>
      </c>
      <c r="S282" s="10">
        <f t="shared" si="26"/>
        <v>41744.590682870366</v>
      </c>
      <c r="T282" s="10">
        <f t="shared" si="27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9"/>
        <v>120.58763636363636</v>
      </c>
      <c r="P283" s="5">
        <f t="shared" si="25"/>
        <v>83.953417721518989</v>
      </c>
      <c r="Q283" t="str">
        <f t="shared" si="28"/>
        <v>film &amp; video</v>
      </c>
      <c r="R283" t="str">
        <f t="shared" si="24"/>
        <v>documentary</v>
      </c>
      <c r="S283" s="10">
        <f t="shared" si="26"/>
        <v>39950.163344907407</v>
      </c>
      <c r="T283" s="10">
        <f t="shared" si="2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9"/>
        <v>101.18888888888888</v>
      </c>
      <c r="P284" s="5">
        <f t="shared" si="25"/>
        <v>254.38547486033519</v>
      </c>
      <c r="Q284" t="str">
        <f t="shared" si="28"/>
        <v>film &amp; video</v>
      </c>
      <c r="R284" t="str">
        <f t="shared" si="24"/>
        <v>documentary</v>
      </c>
      <c r="S284" s="10">
        <f t="shared" si="26"/>
        <v>40194.920046296298</v>
      </c>
      <c r="T284" s="10">
        <f t="shared" si="2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9"/>
        <v>114.27249999999999</v>
      </c>
      <c r="P285" s="5">
        <f t="shared" si="25"/>
        <v>101.8269801980198</v>
      </c>
      <c r="Q285" t="str">
        <f t="shared" si="28"/>
        <v>film &amp; video</v>
      </c>
      <c r="R285" t="str">
        <f t="shared" si="24"/>
        <v>documentary</v>
      </c>
      <c r="S285" s="10">
        <f t="shared" si="26"/>
        <v>40675.71</v>
      </c>
      <c r="T285" s="10">
        <f t="shared" si="27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9"/>
        <v>104.62615</v>
      </c>
      <c r="P286" s="5">
        <f t="shared" si="25"/>
        <v>55.066394736842106</v>
      </c>
      <c r="Q286" t="str">
        <f t="shared" si="28"/>
        <v>film &amp; video</v>
      </c>
      <c r="R286" t="str">
        <f t="shared" si="24"/>
        <v>documentary</v>
      </c>
      <c r="S286" s="10">
        <f t="shared" si="26"/>
        <v>40904.738194444442</v>
      </c>
      <c r="T286" s="10">
        <f t="shared" si="2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9"/>
        <v>228.82507142857142</v>
      </c>
      <c r="P287" s="5">
        <f t="shared" si="25"/>
        <v>56.901438721136763</v>
      </c>
      <c r="Q287" t="str">
        <f t="shared" si="28"/>
        <v>film &amp; video</v>
      </c>
      <c r="R287" t="str">
        <f t="shared" si="24"/>
        <v>documentary</v>
      </c>
      <c r="S287" s="10">
        <f t="shared" si="26"/>
        <v>41506.756111111114</v>
      </c>
      <c r="T287" s="10">
        <f t="shared" si="27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9"/>
        <v>109.15333333333332</v>
      </c>
      <c r="P288" s="5">
        <f t="shared" si="25"/>
        <v>121.28148148148148</v>
      </c>
      <c r="Q288" t="str">
        <f t="shared" si="28"/>
        <v>film &amp; video</v>
      </c>
      <c r="R288" t="str">
        <f t="shared" si="24"/>
        <v>documentary</v>
      </c>
      <c r="S288" s="10">
        <f t="shared" si="26"/>
        <v>41313.816249999996</v>
      </c>
      <c r="T288" s="10">
        <f t="shared" si="2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9"/>
        <v>176.29999999999998</v>
      </c>
      <c r="P289" s="5">
        <f t="shared" si="25"/>
        <v>91.189655172413794</v>
      </c>
      <c r="Q289" t="str">
        <f t="shared" si="28"/>
        <v>film &amp; video</v>
      </c>
      <c r="R289" t="str">
        <f t="shared" si="24"/>
        <v>documentary</v>
      </c>
      <c r="S289" s="10">
        <f t="shared" si="26"/>
        <v>41184.277986111112</v>
      </c>
      <c r="T289" s="10">
        <f t="shared" si="2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9"/>
        <v>103.21061999999999</v>
      </c>
      <c r="P290" s="5">
        <f t="shared" si="25"/>
        <v>115.44812080536913</v>
      </c>
      <c r="Q290" t="str">
        <f t="shared" si="28"/>
        <v>film &amp; video</v>
      </c>
      <c r="R290" t="str">
        <f t="shared" si="24"/>
        <v>documentary</v>
      </c>
      <c r="S290" s="10">
        <f t="shared" si="26"/>
        <v>41051.168900462959</v>
      </c>
      <c r="T290" s="10">
        <f t="shared" si="27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9"/>
        <v>104.82000000000001</v>
      </c>
      <c r="P291" s="5">
        <f t="shared" si="25"/>
        <v>67.771551724137936</v>
      </c>
      <c r="Q291" t="str">
        <f t="shared" si="28"/>
        <v>film &amp; video</v>
      </c>
      <c r="R291" t="str">
        <f t="shared" si="24"/>
        <v>documentary</v>
      </c>
      <c r="S291" s="10">
        <f t="shared" si="26"/>
        <v>41550.456412037034</v>
      </c>
      <c r="T291" s="10">
        <f t="shared" si="27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9"/>
        <v>106.68444444444445</v>
      </c>
      <c r="P292" s="5">
        <f t="shared" si="25"/>
        <v>28.576190476190476</v>
      </c>
      <c r="Q292" t="str">
        <f t="shared" si="28"/>
        <v>film &amp; video</v>
      </c>
      <c r="R292" t="str">
        <f t="shared" si="24"/>
        <v>documentary</v>
      </c>
      <c r="S292" s="10">
        <f t="shared" si="26"/>
        <v>40526.36917824074</v>
      </c>
      <c r="T292" s="10">
        <f t="shared" si="2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9"/>
        <v>120.02</v>
      </c>
      <c r="P293" s="5">
        <f t="shared" si="25"/>
        <v>46.8828125</v>
      </c>
      <c r="Q293" t="str">
        <f t="shared" si="28"/>
        <v>film &amp; video</v>
      </c>
      <c r="R293" t="str">
        <f t="shared" si="24"/>
        <v>documentary</v>
      </c>
      <c r="S293" s="10">
        <f t="shared" si="26"/>
        <v>41376.769050925926</v>
      </c>
      <c r="T293" s="10">
        <f t="shared" si="2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9"/>
        <v>101.50693333333334</v>
      </c>
      <c r="P294" s="5">
        <f t="shared" si="25"/>
        <v>154.42231237322514</v>
      </c>
      <c r="Q294" t="str">
        <f t="shared" si="28"/>
        <v>film &amp; video</v>
      </c>
      <c r="R294" t="str">
        <f t="shared" si="24"/>
        <v>documentary</v>
      </c>
      <c r="S294" s="10">
        <f t="shared" si="26"/>
        <v>40812.803229166668</v>
      </c>
      <c r="T294" s="10">
        <f t="shared" si="27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9"/>
        <v>101.38461538461539</v>
      </c>
      <c r="P295" s="5">
        <f t="shared" si="25"/>
        <v>201.22137404580153</v>
      </c>
      <c r="Q295" t="str">
        <f t="shared" si="28"/>
        <v>film &amp; video</v>
      </c>
      <c r="R295" t="str">
        <f t="shared" si="24"/>
        <v>documentary</v>
      </c>
      <c r="S295" s="10">
        <f t="shared" si="26"/>
        <v>41719.667986111112</v>
      </c>
      <c r="T295" s="10">
        <f t="shared" si="27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9"/>
        <v>100</v>
      </c>
      <c r="P296" s="5">
        <f t="shared" si="25"/>
        <v>100</v>
      </c>
      <c r="Q296" t="str">
        <f t="shared" si="28"/>
        <v>film &amp; video</v>
      </c>
      <c r="R296" t="str">
        <f t="shared" si="24"/>
        <v>documentary</v>
      </c>
      <c r="S296" s="10">
        <f t="shared" si="26"/>
        <v>40343.084421296298</v>
      </c>
      <c r="T296" s="10">
        <f t="shared" si="27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9"/>
        <v>133.10911999999999</v>
      </c>
      <c r="P297" s="5">
        <f t="shared" si="25"/>
        <v>100.08204511278196</v>
      </c>
      <c r="Q297" t="str">
        <f t="shared" si="28"/>
        <v>film &amp; video</v>
      </c>
      <c r="R297" t="str">
        <f t="shared" si="24"/>
        <v>documentary</v>
      </c>
      <c r="S297" s="10">
        <f t="shared" si="26"/>
        <v>41519.004733796297</v>
      </c>
      <c r="T297" s="10">
        <f t="shared" si="2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9"/>
        <v>118.72620000000001</v>
      </c>
      <c r="P298" s="5">
        <f t="shared" si="25"/>
        <v>230.08953488372092</v>
      </c>
      <c r="Q298" t="str">
        <f t="shared" si="28"/>
        <v>film &amp; video</v>
      </c>
      <c r="R298" t="str">
        <f t="shared" si="24"/>
        <v>documentary</v>
      </c>
      <c r="S298" s="10">
        <f t="shared" si="26"/>
        <v>41134.475497685184</v>
      </c>
      <c r="T298" s="10">
        <f t="shared" si="27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9"/>
        <v>100.64</v>
      </c>
      <c r="P299" s="5">
        <f t="shared" si="25"/>
        <v>141.74647887323943</v>
      </c>
      <c r="Q299" t="str">
        <f t="shared" si="28"/>
        <v>film &amp; video</v>
      </c>
      <c r="R299" t="str">
        <f t="shared" si="24"/>
        <v>documentary</v>
      </c>
      <c r="S299" s="10">
        <f t="shared" si="26"/>
        <v>42089.72802083334</v>
      </c>
      <c r="T299" s="10">
        <f t="shared" si="2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9"/>
        <v>108.93241269841269</v>
      </c>
      <c r="P300" s="5">
        <f t="shared" si="25"/>
        <v>56.344351395730705</v>
      </c>
      <c r="Q300" t="str">
        <f t="shared" si="28"/>
        <v>film &amp; video</v>
      </c>
      <c r="R300" t="str">
        <f t="shared" si="24"/>
        <v>documentary</v>
      </c>
      <c r="S300" s="10">
        <f t="shared" si="26"/>
        <v>41709.463518518518</v>
      </c>
      <c r="T300" s="10">
        <f t="shared" si="2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9"/>
        <v>178.95250000000001</v>
      </c>
      <c r="P301" s="5">
        <f t="shared" si="25"/>
        <v>73.341188524590166</v>
      </c>
      <c r="Q301" t="str">
        <f t="shared" si="28"/>
        <v>film &amp; video</v>
      </c>
      <c r="R301" t="str">
        <f t="shared" si="24"/>
        <v>documentary</v>
      </c>
      <c r="S301" s="10">
        <f t="shared" si="26"/>
        <v>40469.225231481483</v>
      </c>
      <c r="T301" s="10">
        <f t="shared" si="2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9"/>
        <v>101.72264</v>
      </c>
      <c r="P302" s="5">
        <f t="shared" si="25"/>
        <v>85.337785234899329</v>
      </c>
      <c r="Q302" t="str">
        <f t="shared" si="28"/>
        <v>film &amp; video</v>
      </c>
      <c r="R302" t="str">
        <f t="shared" si="24"/>
        <v>documentary</v>
      </c>
      <c r="S302" s="10">
        <f t="shared" si="26"/>
        <v>40626.959930555553</v>
      </c>
      <c r="T302" s="10">
        <f t="shared" si="2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9"/>
        <v>118.73499999999999</v>
      </c>
      <c r="P303" s="5">
        <f t="shared" si="25"/>
        <v>61.496215139442228</v>
      </c>
      <c r="Q303" t="str">
        <f t="shared" si="28"/>
        <v>film &amp; video</v>
      </c>
      <c r="R303" t="str">
        <f t="shared" si="24"/>
        <v>documentary</v>
      </c>
      <c r="S303" s="10">
        <f t="shared" si="26"/>
        <v>41312.737673611111</v>
      </c>
      <c r="T303" s="10">
        <f t="shared" si="2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9"/>
        <v>100.46</v>
      </c>
      <c r="P304" s="5">
        <f t="shared" si="25"/>
        <v>93.018518518518519</v>
      </c>
      <c r="Q304" t="str">
        <f t="shared" si="28"/>
        <v>film &amp; video</v>
      </c>
      <c r="R304" t="str">
        <f t="shared" si="24"/>
        <v>documentary</v>
      </c>
      <c r="S304" s="10">
        <f t="shared" si="26"/>
        <v>40933.856921296298</v>
      </c>
      <c r="T304" s="10">
        <f t="shared" si="2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9"/>
        <v>137.46666666666667</v>
      </c>
      <c r="P305" s="5">
        <f t="shared" si="25"/>
        <v>50.292682926829265</v>
      </c>
      <c r="Q305" t="str">
        <f t="shared" si="28"/>
        <v>film &amp; video</v>
      </c>
      <c r="R305" t="str">
        <f t="shared" si="24"/>
        <v>documentary</v>
      </c>
      <c r="S305" s="10">
        <f t="shared" si="26"/>
        <v>41032.071134259262</v>
      </c>
      <c r="T305" s="10">
        <f t="shared" si="27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9"/>
        <v>231.64705882352939</v>
      </c>
      <c r="P306" s="5">
        <f t="shared" si="25"/>
        <v>106.43243243243244</v>
      </c>
      <c r="Q306" t="str">
        <f t="shared" si="28"/>
        <v>film &amp; video</v>
      </c>
      <c r="R306" t="str">
        <f t="shared" si="24"/>
        <v>documentary</v>
      </c>
      <c r="S306" s="10">
        <f t="shared" si="26"/>
        <v>41114.094872685186</v>
      </c>
      <c r="T306" s="10">
        <f t="shared" si="2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9"/>
        <v>130.33333333333331</v>
      </c>
      <c r="P307" s="5">
        <f t="shared" si="25"/>
        <v>51.719576719576722</v>
      </c>
      <c r="Q307" t="str">
        <f t="shared" si="28"/>
        <v>film &amp; video</v>
      </c>
      <c r="R307" t="str">
        <f t="shared" si="24"/>
        <v>documentary</v>
      </c>
      <c r="S307" s="10">
        <f t="shared" si="26"/>
        <v>40948.630196759259</v>
      </c>
      <c r="T307" s="10">
        <f t="shared" si="2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9"/>
        <v>292.89999999999998</v>
      </c>
      <c r="P308" s="5">
        <f t="shared" si="25"/>
        <v>36.612499999999997</v>
      </c>
      <c r="Q308" t="str">
        <f t="shared" si="28"/>
        <v>film &amp; video</v>
      </c>
      <c r="R308" t="str">
        <f t="shared" si="24"/>
        <v>documentary</v>
      </c>
      <c r="S308" s="10">
        <f t="shared" si="26"/>
        <v>41333.837187500001</v>
      </c>
      <c r="T308" s="10">
        <f t="shared" si="27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9"/>
        <v>111.31818181818183</v>
      </c>
      <c r="P309" s="5">
        <f t="shared" si="25"/>
        <v>42.517361111111114</v>
      </c>
      <c r="Q309" t="str">
        <f t="shared" si="28"/>
        <v>film &amp; video</v>
      </c>
      <c r="R309" t="str">
        <f t="shared" si="24"/>
        <v>documentary</v>
      </c>
      <c r="S309" s="10">
        <f t="shared" si="26"/>
        <v>41282.944456018515</v>
      </c>
      <c r="T309" s="10">
        <f t="shared" si="27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9"/>
        <v>105.56666666666668</v>
      </c>
      <c r="P310" s="5">
        <f t="shared" si="25"/>
        <v>62.712871287128714</v>
      </c>
      <c r="Q310" t="str">
        <f t="shared" si="28"/>
        <v>film &amp; video</v>
      </c>
      <c r="R310" t="str">
        <f t="shared" si="24"/>
        <v>documentary</v>
      </c>
      <c r="S310" s="10">
        <f t="shared" si="26"/>
        <v>40567.694560185184</v>
      </c>
      <c r="T310" s="10">
        <f t="shared" si="27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9"/>
        <v>118.94444444444446</v>
      </c>
      <c r="P311" s="5">
        <f t="shared" si="25"/>
        <v>89.957983193277315</v>
      </c>
      <c r="Q311" t="str">
        <f t="shared" si="28"/>
        <v>film &amp; video</v>
      </c>
      <c r="R311" t="str">
        <f t="shared" si="24"/>
        <v>documentary</v>
      </c>
      <c r="S311" s="10">
        <f t="shared" si="26"/>
        <v>41134.751550925925</v>
      </c>
      <c r="T311" s="10">
        <f t="shared" si="2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9"/>
        <v>104.129</v>
      </c>
      <c r="P312" s="5">
        <f t="shared" si="25"/>
        <v>28.924722222222222</v>
      </c>
      <c r="Q312" t="str">
        <f t="shared" si="28"/>
        <v>film &amp; video</v>
      </c>
      <c r="R312" t="str">
        <f t="shared" si="24"/>
        <v>documentary</v>
      </c>
      <c r="S312" s="10">
        <f t="shared" si="26"/>
        <v>40821.183136574073</v>
      </c>
      <c r="T312" s="10">
        <f t="shared" si="2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9"/>
        <v>104.10165000000001</v>
      </c>
      <c r="P313" s="5">
        <f t="shared" si="25"/>
        <v>138.8022</v>
      </c>
      <c r="Q313" t="str">
        <f t="shared" si="28"/>
        <v>film &amp; video</v>
      </c>
      <c r="R313" t="str">
        <f t="shared" si="24"/>
        <v>documentary</v>
      </c>
      <c r="S313" s="10">
        <f t="shared" si="26"/>
        <v>40868.219814814816</v>
      </c>
      <c r="T313" s="10">
        <f t="shared" si="2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9"/>
        <v>111.87499999999999</v>
      </c>
      <c r="P314" s="5">
        <f t="shared" si="25"/>
        <v>61.301369863013697</v>
      </c>
      <c r="Q314" t="str">
        <f t="shared" si="28"/>
        <v>film &amp; video</v>
      </c>
      <c r="R314" t="str">
        <f t="shared" si="24"/>
        <v>documentary</v>
      </c>
      <c r="S314" s="10">
        <f t="shared" si="26"/>
        <v>41348.877685185187</v>
      </c>
      <c r="T314" s="10">
        <f t="shared" si="2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9"/>
        <v>104.73529411764706</v>
      </c>
      <c r="P315" s="5">
        <f t="shared" si="25"/>
        <v>80.202702702702709</v>
      </c>
      <c r="Q315" t="str">
        <f t="shared" si="28"/>
        <v>film &amp; video</v>
      </c>
      <c r="R315" t="str">
        <f t="shared" si="24"/>
        <v>documentary</v>
      </c>
      <c r="S315" s="10">
        <f t="shared" si="26"/>
        <v>40357.227939814817</v>
      </c>
      <c r="T315" s="10">
        <f t="shared" si="27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9"/>
        <v>385.15000000000003</v>
      </c>
      <c r="P316" s="5">
        <f t="shared" si="25"/>
        <v>32.095833333333331</v>
      </c>
      <c r="Q316" t="str">
        <f t="shared" si="28"/>
        <v>film &amp; video</v>
      </c>
      <c r="R316" t="str">
        <f t="shared" si="24"/>
        <v>documentary</v>
      </c>
      <c r="S316" s="10">
        <f t="shared" si="26"/>
        <v>41304.833194444444</v>
      </c>
      <c r="T316" s="10">
        <f t="shared" si="2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9"/>
        <v>101.248</v>
      </c>
      <c r="P317" s="5">
        <f t="shared" si="25"/>
        <v>200.88888888888889</v>
      </c>
      <c r="Q317" t="str">
        <f t="shared" si="28"/>
        <v>film &amp; video</v>
      </c>
      <c r="R317" t="str">
        <f t="shared" si="24"/>
        <v>documentary</v>
      </c>
      <c r="S317" s="10">
        <f t="shared" si="26"/>
        <v>41113.77238425926</v>
      </c>
      <c r="T317" s="10">
        <f t="shared" si="27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9"/>
        <v>113.77333333333333</v>
      </c>
      <c r="P318" s="5">
        <f t="shared" si="25"/>
        <v>108.01265822784811</v>
      </c>
      <c r="Q318" t="str">
        <f t="shared" si="28"/>
        <v>film &amp; video</v>
      </c>
      <c r="R318" t="str">
        <f t="shared" si="24"/>
        <v>documentary</v>
      </c>
      <c r="S318" s="10">
        <f t="shared" si="26"/>
        <v>41950.923576388886</v>
      </c>
      <c r="T318" s="10">
        <f t="shared" si="2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9"/>
        <v>100.80333333333333</v>
      </c>
      <c r="P319" s="5">
        <f t="shared" si="25"/>
        <v>95.699367088607602</v>
      </c>
      <c r="Q319" t="str">
        <f t="shared" si="28"/>
        <v>film &amp; video</v>
      </c>
      <c r="R319" t="str">
        <f t="shared" si="24"/>
        <v>documentary</v>
      </c>
      <c r="S319" s="10">
        <f t="shared" si="26"/>
        <v>41589.676886574074</v>
      </c>
      <c r="T319" s="10">
        <f t="shared" si="2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9"/>
        <v>283.32</v>
      </c>
      <c r="P320" s="5">
        <f t="shared" si="25"/>
        <v>49.880281690140848</v>
      </c>
      <c r="Q320" t="str">
        <f t="shared" si="28"/>
        <v>film &amp; video</v>
      </c>
      <c r="R320" t="str">
        <f t="shared" si="24"/>
        <v>documentary</v>
      </c>
      <c r="S320" s="10">
        <f t="shared" si="26"/>
        <v>41330.038784722223</v>
      </c>
      <c r="T320" s="10">
        <f t="shared" si="2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9"/>
        <v>112.68</v>
      </c>
      <c r="P321" s="5">
        <f t="shared" si="25"/>
        <v>110.47058823529412</v>
      </c>
      <c r="Q321" t="str">
        <f t="shared" si="28"/>
        <v>film &amp; video</v>
      </c>
      <c r="R321" t="str">
        <f t="shared" si="24"/>
        <v>documentary</v>
      </c>
      <c r="S321" s="10">
        <f t="shared" si="26"/>
        <v>40123.83829861111</v>
      </c>
      <c r="T321" s="10">
        <f t="shared" si="27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9"/>
        <v>106.58000000000001</v>
      </c>
      <c r="P322" s="5">
        <f t="shared" si="25"/>
        <v>134.91139240506328</v>
      </c>
      <c r="Q322" t="str">
        <f t="shared" si="28"/>
        <v>film &amp; video</v>
      </c>
      <c r="R322" t="str">
        <f t="shared" ref="R322:R385" si="30">RIGHT(N322,LEN(N322)-SEARCH("/",N322))</f>
        <v>documentary</v>
      </c>
      <c r="S322" s="10">
        <f t="shared" si="26"/>
        <v>42331.551307870366</v>
      </c>
      <c r="T322" s="10">
        <f t="shared" si="27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si="29"/>
        <v>102.66285714285715</v>
      </c>
      <c r="P323" s="5">
        <f t="shared" ref="P323:P386" si="31">IF(L323&lt;&gt;0,E323/L323,0)</f>
        <v>106.62314540059347</v>
      </c>
      <c r="Q323" t="str">
        <f t="shared" si="28"/>
        <v>film &amp; video</v>
      </c>
      <c r="R323" t="str">
        <f t="shared" si="30"/>
        <v>documentary</v>
      </c>
      <c r="S323" s="10">
        <f t="shared" ref="S323:S386" si="32">(((J323/60)/60)/24)+DATE(1970,1,1)</f>
        <v>42647.446597222224</v>
      </c>
      <c r="T323" s="10">
        <f t="shared" ref="T323:T386" si="3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9"/>
        <v>107.91200000000001</v>
      </c>
      <c r="P324" s="5">
        <f t="shared" si="31"/>
        <v>145.04301075268816</v>
      </c>
      <c r="Q324" t="str">
        <f t="shared" si="28"/>
        <v>film &amp; video</v>
      </c>
      <c r="R324" t="str">
        <f t="shared" si="30"/>
        <v>documentary</v>
      </c>
      <c r="S324" s="10">
        <f t="shared" si="32"/>
        <v>42473.57</v>
      </c>
      <c r="T324" s="10">
        <f t="shared" si="3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9"/>
        <v>123.07407407407408</v>
      </c>
      <c r="P325" s="5">
        <f t="shared" si="31"/>
        <v>114.58620689655173</v>
      </c>
      <c r="Q325" t="str">
        <f t="shared" ref="Q325:Q388" si="34">LEFT(N325, SEARCH("/",N325,1)-1)</f>
        <v>film &amp; video</v>
      </c>
      <c r="R325" t="str">
        <f t="shared" si="30"/>
        <v>documentary</v>
      </c>
      <c r="S325" s="10">
        <f t="shared" si="32"/>
        <v>42697.32136574074</v>
      </c>
      <c r="T325" s="10">
        <f t="shared" si="3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ref="O326:O389" si="35">E326/D326*100</f>
        <v>101.6</v>
      </c>
      <c r="P326" s="5">
        <f t="shared" si="31"/>
        <v>105.3170731707317</v>
      </c>
      <c r="Q326" t="str">
        <f t="shared" si="34"/>
        <v>film &amp; video</v>
      </c>
      <c r="R326" t="str">
        <f t="shared" si="30"/>
        <v>documentary</v>
      </c>
      <c r="S326" s="10">
        <f t="shared" si="32"/>
        <v>42184.626250000001</v>
      </c>
      <c r="T326" s="10">
        <f t="shared" si="3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5"/>
        <v>104.396</v>
      </c>
      <c r="P327" s="5">
        <f t="shared" si="31"/>
        <v>70.921195652173907</v>
      </c>
      <c r="Q327" t="str">
        <f t="shared" si="34"/>
        <v>film &amp; video</v>
      </c>
      <c r="R327" t="str">
        <f t="shared" si="30"/>
        <v>documentary</v>
      </c>
      <c r="S327" s="10">
        <f t="shared" si="32"/>
        <v>42689.187881944439</v>
      </c>
      <c r="T327" s="10">
        <f t="shared" si="3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5"/>
        <v>112.92973333333333</v>
      </c>
      <c r="P328" s="5">
        <f t="shared" si="31"/>
        <v>147.17167680278018</v>
      </c>
      <c r="Q328" t="str">
        <f t="shared" si="34"/>
        <v>film &amp; video</v>
      </c>
      <c r="R328" t="str">
        <f t="shared" si="30"/>
        <v>documentary</v>
      </c>
      <c r="S328" s="10">
        <f t="shared" si="32"/>
        <v>42775.314884259264</v>
      </c>
      <c r="T328" s="10">
        <f t="shared" si="3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5"/>
        <v>136.4</v>
      </c>
      <c r="P329" s="5">
        <f t="shared" si="31"/>
        <v>160.47058823529412</v>
      </c>
      <c r="Q329" t="str">
        <f t="shared" si="34"/>
        <v>film &amp; video</v>
      </c>
      <c r="R329" t="str">
        <f t="shared" si="30"/>
        <v>documentary</v>
      </c>
      <c r="S329" s="10">
        <f t="shared" si="32"/>
        <v>42058.235289351855</v>
      </c>
      <c r="T329" s="10">
        <f t="shared" si="3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5"/>
        <v>103.61439999999999</v>
      </c>
      <c r="P330" s="5">
        <f t="shared" si="31"/>
        <v>156.04578313253012</v>
      </c>
      <c r="Q330" t="str">
        <f t="shared" si="34"/>
        <v>film &amp; video</v>
      </c>
      <c r="R330" t="str">
        <f t="shared" si="30"/>
        <v>documentary</v>
      </c>
      <c r="S330" s="10">
        <f t="shared" si="32"/>
        <v>42278.946620370371</v>
      </c>
      <c r="T330" s="10">
        <f t="shared" si="3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5"/>
        <v>105.5</v>
      </c>
      <c r="P331" s="5">
        <f t="shared" si="31"/>
        <v>63.17365269461078</v>
      </c>
      <c r="Q331" t="str">
        <f t="shared" si="34"/>
        <v>film &amp; video</v>
      </c>
      <c r="R331" t="str">
        <f t="shared" si="30"/>
        <v>documentary</v>
      </c>
      <c r="S331" s="10">
        <f t="shared" si="32"/>
        <v>42291.46674768519</v>
      </c>
      <c r="T331" s="10">
        <f t="shared" si="3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5"/>
        <v>101.82857142857142</v>
      </c>
      <c r="P332" s="5">
        <f t="shared" si="31"/>
        <v>104.82352941176471</v>
      </c>
      <c r="Q332" t="str">
        <f t="shared" si="34"/>
        <v>film &amp; video</v>
      </c>
      <c r="R332" t="str">
        <f t="shared" si="30"/>
        <v>documentary</v>
      </c>
      <c r="S332" s="10">
        <f t="shared" si="32"/>
        <v>41379.515775462962</v>
      </c>
      <c r="T332" s="10">
        <f t="shared" si="3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5"/>
        <v>106.60499999999999</v>
      </c>
      <c r="P333" s="5">
        <f t="shared" si="31"/>
        <v>97.356164383561648</v>
      </c>
      <c r="Q333" t="str">
        <f t="shared" si="34"/>
        <v>film &amp; video</v>
      </c>
      <c r="R333" t="str">
        <f t="shared" si="30"/>
        <v>documentary</v>
      </c>
      <c r="S333" s="10">
        <f t="shared" si="32"/>
        <v>42507.581412037034</v>
      </c>
      <c r="T333" s="10">
        <f t="shared" si="3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5"/>
        <v>113.015</v>
      </c>
      <c r="P334" s="5">
        <f t="shared" si="31"/>
        <v>203.63063063063063</v>
      </c>
      <c r="Q334" t="str">
        <f t="shared" si="34"/>
        <v>film &amp; video</v>
      </c>
      <c r="R334" t="str">
        <f t="shared" si="30"/>
        <v>documentary</v>
      </c>
      <c r="S334" s="10">
        <f t="shared" si="32"/>
        <v>42263.680289351847</v>
      </c>
      <c r="T334" s="10">
        <f t="shared" si="3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5"/>
        <v>125.22750000000001</v>
      </c>
      <c r="P335" s="5">
        <f t="shared" si="31"/>
        <v>188.31203007518798</v>
      </c>
      <c r="Q335" t="str">
        <f t="shared" si="34"/>
        <v>film &amp; video</v>
      </c>
      <c r="R335" t="str">
        <f t="shared" si="30"/>
        <v>documentary</v>
      </c>
      <c r="S335" s="10">
        <f t="shared" si="32"/>
        <v>42437.636469907404</v>
      </c>
      <c r="T335" s="10">
        <f t="shared" si="3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5"/>
        <v>101.19</v>
      </c>
      <c r="P336" s="5">
        <f t="shared" si="31"/>
        <v>146.65217391304347</v>
      </c>
      <c r="Q336" t="str">
        <f t="shared" si="34"/>
        <v>film &amp; video</v>
      </c>
      <c r="R336" t="str">
        <f t="shared" si="30"/>
        <v>documentary</v>
      </c>
      <c r="S336" s="10">
        <f t="shared" si="32"/>
        <v>42101.682372685187</v>
      </c>
      <c r="T336" s="10">
        <f t="shared" si="3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5"/>
        <v>102.76470588235294</v>
      </c>
      <c r="P337" s="5">
        <f t="shared" si="31"/>
        <v>109.1875</v>
      </c>
      <c r="Q337" t="str">
        <f t="shared" si="34"/>
        <v>film &amp; video</v>
      </c>
      <c r="R337" t="str">
        <f t="shared" si="30"/>
        <v>documentary</v>
      </c>
      <c r="S337" s="10">
        <f t="shared" si="32"/>
        <v>42101.737442129626</v>
      </c>
      <c r="T337" s="10">
        <f t="shared" si="3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5"/>
        <v>116.83911999999998</v>
      </c>
      <c r="P338" s="5">
        <f t="shared" si="31"/>
        <v>59.249046653144013</v>
      </c>
      <c r="Q338" t="str">
        <f t="shared" si="34"/>
        <v>film &amp; video</v>
      </c>
      <c r="R338" t="str">
        <f t="shared" si="30"/>
        <v>documentary</v>
      </c>
      <c r="S338" s="10">
        <f t="shared" si="32"/>
        <v>42291.596273148149</v>
      </c>
      <c r="T338" s="10">
        <f t="shared" si="3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5"/>
        <v>101.16833333333335</v>
      </c>
      <c r="P339" s="5">
        <f t="shared" si="31"/>
        <v>97.904838709677421</v>
      </c>
      <c r="Q339" t="str">
        <f t="shared" si="34"/>
        <v>film &amp; video</v>
      </c>
      <c r="R339" t="str">
        <f t="shared" si="30"/>
        <v>documentary</v>
      </c>
      <c r="S339" s="10">
        <f t="shared" si="32"/>
        <v>42047.128564814819</v>
      </c>
      <c r="T339" s="10">
        <f t="shared" si="3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5"/>
        <v>110.13360000000002</v>
      </c>
      <c r="P340" s="5">
        <f t="shared" si="31"/>
        <v>70.000169491525426</v>
      </c>
      <c r="Q340" t="str">
        <f t="shared" si="34"/>
        <v>film &amp; video</v>
      </c>
      <c r="R340" t="str">
        <f t="shared" si="30"/>
        <v>documentary</v>
      </c>
      <c r="S340" s="10">
        <f t="shared" si="32"/>
        <v>42559.755671296298</v>
      </c>
      <c r="T340" s="10">
        <f t="shared" si="3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5"/>
        <v>108.08333333333333</v>
      </c>
      <c r="P341" s="5">
        <f t="shared" si="31"/>
        <v>72.865168539325836</v>
      </c>
      <c r="Q341" t="str">
        <f t="shared" si="34"/>
        <v>film &amp; video</v>
      </c>
      <c r="R341" t="str">
        <f t="shared" si="30"/>
        <v>documentary</v>
      </c>
      <c r="S341" s="10">
        <f t="shared" si="32"/>
        <v>42093.760046296295</v>
      </c>
      <c r="T341" s="10">
        <f t="shared" si="3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5"/>
        <v>125.02285714285715</v>
      </c>
      <c r="P342" s="5">
        <f t="shared" si="31"/>
        <v>146.34782608695653</v>
      </c>
      <c r="Q342" t="str">
        <f t="shared" si="34"/>
        <v>film &amp; video</v>
      </c>
      <c r="R342" t="str">
        <f t="shared" si="30"/>
        <v>documentary</v>
      </c>
      <c r="S342" s="10">
        <f t="shared" si="32"/>
        <v>42772.669062500005</v>
      </c>
      <c r="T342" s="10">
        <f t="shared" si="3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5"/>
        <v>106.71428571428572</v>
      </c>
      <c r="P343" s="5">
        <f t="shared" si="31"/>
        <v>67.909090909090907</v>
      </c>
      <c r="Q343" t="str">
        <f t="shared" si="34"/>
        <v>film &amp; video</v>
      </c>
      <c r="R343" t="str">
        <f t="shared" si="30"/>
        <v>documentary</v>
      </c>
      <c r="S343" s="10">
        <f t="shared" si="32"/>
        <v>41894.879606481481</v>
      </c>
      <c r="T343" s="10">
        <f t="shared" si="3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5"/>
        <v>100.36639999999998</v>
      </c>
      <c r="P344" s="5">
        <f t="shared" si="31"/>
        <v>169.85083076923075</v>
      </c>
      <c r="Q344" t="str">
        <f t="shared" si="34"/>
        <v>film &amp; video</v>
      </c>
      <c r="R344" t="str">
        <f t="shared" si="30"/>
        <v>documentary</v>
      </c>
      <c r="S344" s="10">
        <f t="shared" si="32"/>
        <v>42459.780844907407</v>
      </c>
      <c r="T344" s="10">
        <f t="shared" si="3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5"/>
        <v>102.02863333333335</v>
      </c>
      <c r="P345" s="5">
        <f t="shared" si="31"/>
        <v>58.413339694656486</v>
      </c>
      <c r="Q345" t="str">
        <f t="shared" si="34"/>
        <v>film &amp; video</v>
      </c>
      <c r="R345" t="str">
        <f t="shared" si="30"/>
        <v>documentary</v>
      </c>
      <c r="S345" s="10">
        <f t="shared" si="32"/>
        <v>41926.73778935185</v>
      </c>
      <c r="T345" s="10">
        <f t="shared" si="3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5"/>
        <v>102.08358208955224</v>
      </c>
      <c r="P346" s="5">
        <f t="shared" si="31"/>
        <v>119.99298245614035</v>
      </c>
      <c r="Q346" t="str">
        <f t="shared" si="34"/>
        <v>film &amp; video</v>
      </c>
      <c r="R346" t="str">
        <f t="shared" si="30"/>
        <v>documentary</v>
      </c>
      <c r="S346" s="10">
        <f t="shared" si="32"/>
        <v>42111.970995370371</v>
      </c>
      <c r="T346" s="10">
        <f t="shared" si="3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5"/>
        <v>123.27586206896552</v>
      </c>
      <c r="P347" s="5">
        <f t="shared" si="31"/>
        <v>99.860335195530723</v>
      </c>
      <c r="Q347" t="str">
        <f t="shared" si="34"/>
        <v>film &amp; video</v>
      </c>
      <c r="R347" t="str">
        <f t="shared" si="30"/>
        <v>documentary</v>
      </c>
      <c r="S347" s="10">
        <f t="shared" si="32"/>
        <v>42114.944328703699</v>
      </c>
      <c r="T347" s="10">
        <f t="shared" si="3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5"/>
        <v>170.28880000000001</v>
      </c>
      <c r="P348" s="5">
        <f t="shared" si="31"/>
        <v>90.579148936170213</v>
      </c>
      <c r="Q348" t="str">
        <f t="shared" si="34"/>
        <v>film &amp; video</v>
      </c>
      <c r="R348" t="str">
        <f t="shared" si="30"/>
        <v>documentary</v>
      </c>
      <c r="S348" s="10">
        <f t="shared" si="32"/>
        <v>42261.500243055561</v>
      </c>
      <c r="T348" s="10">
        <f t="shared" si="3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5"/>
        <v>111.59049999999999</v>
      </c>
      <c r="P349" s="5">
        <f t="shared" si="31"/>
        <v>117.77361477572559</v>
      </c>
      <c r="Q349" t="str">
        <f t="shared" si="34"/>
        <v>film &amp; video</v>
      </c>
      <c r="R349" t="str">
        <f t="shared" si="30"/>
        <v>documentary</v>
      </c>
      <c r="S349" s="10">
        <f t="shared" si="32"/>
        <v>42292.495474537034</v>
      </c>
      <c r="T349" s="10">
        <f t="shared" si="3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5"/>
        <v>103</v>
      </c>
      <c r="P350" s="5">
        <f t="shared" si="31"/>
        <v>86.554621848739501</v>
      </c>
      <c r="Q350" t="str">
        <f t="shared" si="34"/>
        <v>film &amp; video</v>
      </c>
      <c r="R350" t="str">
        <f t="shared" si="30"/>
        <v>documentary</v>
      </c>
      <c r="S350" s="10">
        <f t="shared" si="32"/>
        <v>42207.58699074074</v>
      </c>
      <c r="T350" s="10">
        <f t="shared" si="3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5"/>
        <v>106.63570159857905</v>
      </c>
      <c r="P351" s="5">
        <f t="shared" si="31"/>
        <v>71.899281437125751</v>
      </c>
      <c r="Q351" t="str">
        <f t="shared" si="34"/>
        <v>film &amp; video</v>
      </c>
      <c r="R351" t="str">
        <f t="shared" si="30"/>
        <v>documentary</v>
      </c>
      <c r="S351" s="10">
        <f t="shared" si="32"/>
        <v>42760.498935185184</v>
      </c>
      <c r="T351" s="10">
        <f t="shared" si="3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5"/>
        <v>114.75999999999999</v>
      </c>
      <c r="P352" s="5">
        <f t="shared" si="31"/>
        <v>129.81900452488688</v>
      </c>
      <c r="Q352" t="str">
        <f t="shared" si="34"/>
        <v>film &amp; video</v>
      </c>
      <c r="R352" t="str">
        <f t="shared" si="30"/>
        <v>documentary</v>
      </c>
      <c r="S352" s="10">
        <f t="shared" si="32"/>
        <v>42586.066076388888</v>
      </c>
      <c r="T352" s="10">
        <f t="shared" si="3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5"/>
        <v>127.34117647058822</v>
      </c>
      <c r="P353" s="5">
        <f t="shared" si="31"/>
        <v>44.912863070539416</v>
      </c>
      <c r="Q353" t="str">
        <f t="shared" si="34"/>
        <v>film &amp; video</v>
      </c>
      <c r="R353" t="str">
        <f t="shared" si="30"/>
        <v>documentary</v>
      </c>
      <c r="S353" s="10">
        <f t="shared" si="32"/>
        <v>42427.964745370366</v>
      </c>
      <c r="T353" s="10">
        <f t="shared" si="3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5"/>
        <v>116.56</v>
      </c>
      <c r="P354" s="5">
        <f t="shared" si="31"/>
        <v>40.755244755244753</v>
      </c>
      <c r="Q354" t="str">
        <f t="shared" si="34"/>
        <v>film &amp; video</v>
      </c>
      <c r="R354" t="str">
        <f t="shared" si="30"/>
        <v>documentary</v>
      </c>
      <c r="S354" s="10">
        <f t="shared" si="32"/>
        <v>41890.167453703703</v>
      </c>
      <c r="T354" s="10">
        <f t="shared" si="3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5"/>
        <v>108.61819426615318</v>
      </c>
      <c r="P355" s="5">
        <f t="shared" si="31"/>
        <v>103.52394779771615</v>
      </c>
      <c r="Q355" t="str">
        <f t="shared" si="34"/>
        <v>film &amp; video</v>
      </c>
      <c r="R355" t="str">
        <f t="shared" si="30"/>
        <v>documentary</v>
      </c>
      <c r="S355" s="10">
        <f t="shared" si="32"/>
        <v>42297.791886574079</v>
      </c>
      <c r="T355" s="10">
        <f t="shared" si="3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5"/>
        <v>103.94285714285714</v>
      </c>
      <c r="P356" s="5">
        <f t="shared" si="31"/>
        <v>125.44827586206897</v>
      </c>
      <c r="Q356" t="str">
        <f t="shared" si="34"/>
        <v>film &amp; video</v>
      </c>
      <c r="R356" t="str">
        <f t="shared" si="30"/>
        <v>documentary</v>
      </c>
      <c r="S356" s="10">
        <f t="shared" si="32"/>
        <v>42438.827789351853</v>
      </c>
      <c r="T356" s="10">
        <f t="shared" si="3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5"/>
        <v>116.25714285714285</v>
      </c>
      <c r="P357" s="5">
        <f t="shared" si="31"/>
        <v>246.60606060606059</v>
      </c>
      <c r="Q357" t="str">
        <f t="shared" si="34"/>
        <v>film &amp; video</v>
      </c>
      <c r="R357" t="str">
        <f t="shared" si="30"/>
        <v>documentary</v>
      </c>
      <c r="S357" s="10">
        <f t="shared" si="32"/>
        <v>41943.293912037036</v>
      </c>
      <c r="T357" s="10">
        <f t="shared" si="3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5"/>
        <v>102.69239999999999</v>
      </c>
      <c r="P358" s="5">
        <f t="shared" si="31"/>
        <v>79.401340206185566</v>
      </c>
      <c r="Q358" t="str">
        <f t="shared" si="34"/>
        <v>film &amp; video</v>
      </c>
      <c r="R358" t="str">
        <f t="shared" si="30"/>
        <v>documentary</v>
      </c>
      <c r="S358" s="10">
        <f t="shared" si="32"/>
        <v>42415.803159722222</v>
      </c>
      <c r="T358" s="10">
        <f t="shared" si="3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5"/>
        <v>174</v>
      </c>
      <c r="P359" s="5">
        <f t="shared" si="31"/>
        <v>86.138613861386133</v>
      </c>
      <c r="Q359" t="str">
        <f t="shared" si="34"/>
        <v>film &amp; video</v>
      </c>
      <c r="R359" t="str">
        <f t="shared" si="30"/>
        <v>documentary</v>
      </c>
      <c r="S359" s="10">
        <f t="shared" si="32"/>
        <v>42078.222187499996</v>
      </c>
      <c r="T359" s="10">
        <f t="shared" si="3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5"/>
        <v>103.08800000000001</v>
      </c>
      <c r="P360" s="5">
        <f t="shared" si="31"/>
        <v>193.04868913857678</v>
      </c>
      <c r="Q360" t="str">
        <f t="shared" si="34"/>
        <v>film &amp; video</v>
      </c>
      <c r="R360" t="str">
        <f t="shared" si="30"/>
        <v>documentary</v>
      </c>
      <c r="S360" s="10">
        <f t="shared" si="32"/>
        <v>42507.860196759255</v>
      </c>
      <c r="T360" s="10">
        <f t="shared" si="3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5"/>
        <v>104.85537190082646</v>
      </c>
      <c r="P361" s="5">
        <f t="shared" si="31"/>
        <v>84.023178807947019</v>
      </c>
      <c r="Q361" t="str">
        <f t="shared" si="34"/>
        <v>film &amp; video</v>
      </c>
      <c r="R361" t="str">
        <f t="shared" si="30"/>
        <v>documentary</v>
      </c>
      <c r="S361" s="10">
        <f t="shared" si="32"/>
        <v>41935.070486111108</v>
      </c>
      <c r="T361" s="10">
        <f t="shared" si="3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5"/>
        <v>101.375</v>
      </c>
      <c r="P362" s="5">
        <f t="shared" si="31"/>
        <v>139.82758620689654</v>
      </c>
      <c r="Q362" t="str">
        <f t="shared" si="34"/>
        <v>film &amp; video</v>
      </c>
      <c r="R362" t="str">
        <f t="shared" si="30"/>
        <v>documentary</v>
      </c>
      <c r="S362" s="10">
        <f t="shared" si="32"/>
        <v>42163.897916666669</v>
      </c>
      <c r="T362" s="10">
        <f t="shared" si="3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5"/>
        <v>111.07699999999998</v>
      </c>
      <c r="P363" s="5">
        <f t="shared" si="31"/>
        <v>109.82189265536722</v>
      </c>
      <c r="Q363" t="str">
        <f t="shared" si="34"/>
        <v>film &amp; video</v>
      </c>
      <c r="R363" t="str">
        <f t="shared" si="30"/>
        <v>documentary</v>
      </c>
      <c r="S363" s="10">
        <f t="shared" si="32"/>
        <v>41936.001226851848</v>
      </c>
      <c r="T363" s="10">
        <f t="shared" si="3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5"/>
        <v>124.15933781686496</v>
      </c>
      <c r="P364" s="5">
        <f t="shared" si="31"/>
        <v>139.53488372093022</v>
      </c>
      <c r="Q364" t="str">
        <f t="shared" si="34"/>
        <v>film &amp; video</v>
      </c>
      <c r="R364" t="str">
        <f t="shared" si="30"/>
        <v>documentary</v>
      </c>
      <c r="S364" s="10">
        <f t="shared" si="32"/>
        <v>41837.210543981484</v>
      </c>
      <c r="T364" s="10">
        <f t="shared" si="3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5"/>
        <v>101.33333333333334</v>
      </c>
      <c r="P365" s="5">
        <f t="shared" si="31"/>
        <v>347.84615384615387</v>
      </c>
      <c r="Q365" t="str">
        <f t="shared" si="34"/>
        <v>film &amp; video</v>
      </c>
      <c r="R365" t="str">
        <f t="shared" si="30"/>
        <v>documentary</v>
      </c>
      <c r="S365" s="10">
        <f t="shared" si="32"/>
        <v>40255.744629629626</v>
      </c>
      <c r="T365" s="10">
        <f t="shared" si="3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5"/>
        <v>110.16142857142856</v>
      </c>
      <c r="P366" s="5">
        <f t="shared" si="31"/>
        <v>68.24159292035398</v>
      </c>
      <c r="Q366" t="str">
        <f t="shared" si="34"/>
        <v>film &amp; video</v>
      </c>
      <c r="R366" t="str">
        <f t="shared" si="30"/>
        <v>documentary</v>
      </c>
      <c r="S366" s="10">
        <f t="shared" si="32"/>
        <v>41780.859629629631</v>
      </c>
      <c r="T366" s="10">
        <f t="shared" si="3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5"/>
        <v>103.97333333333334</v>
      </c>
      <c r="P367" s="5">
        <f t="shared" si="31"/>
        <v>239.93846153846152</v>
      </c>
      <c r="Q367" t="str">
        <f t="shared" si="34"/>
        <v>film &amp; video</v>
      </c>
      <c r="R367" t="str">
        <f t="shared" si="30"/>
        <v>documentary</v>
      </c>
      <c r="S367" s="10">
        <f t="shared" si="32"/>
        <v>41668.606469907405</v>
      </c>
      <c r="T367" s="10">
        <f t="shared" si="3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5"/>
        <v>101.31578947368421</v>
      </c>
      <c r="P368" s="5">
        <f t="shared" si="31"/>
        <v>287.31343283582089</v>
      </c>
      <c r="Q368" t="str">
        <f t="shared" si="34"/>
        <v>film &amp; video</v>
      </c>
      <c r="R368" t="str">
        <f t="shared" si="30"/>
        <v>documentary</v>
      </c>
      <c r="S368" s="10">
        <f t="shared" si="32"/>
        <v>41019.793032407404</v>
      </c>
      <c r="T368" s="10">
        <f t="shared" si="3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5"/>
        <v>103.3501</v>
      </c>
      <c r="P369" s="5">
        <f t="shared" si="31"/>
        <v>86.84882352941176</v>
      </c>
      <c r="Q369" t="str">
        <f t="shared" si="34"/>
        <v>film &amp; video</v>
      </c>
      <c r="R369" t="str">
        <f t="shared" si="30"/>
        <v>documentary</v>
      </c>
      <c r="S369" s="10">
        <f t="shared" si="32"/>
        <v>41355.577291666668</v>
      </c>
      <c r="T369" s="10">
        <f t="shared" si="3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5"/>
        <v>104.11200000000001</v>
      </c>
      <c r="P370" s="5">
        <f t="shared" si="31"/>
        <v>81.84905660377359</v>
      </c>
      <c r="Q370" t="str">
        <f t="shared" si="34"/>
        <v>film &amp; video</v>
      </c>
      <c r="R370" t="str">
        <f t="shared" si="30"/>
        <v>documentary</v>
      </c>
      <c r="S370" s="10">
        <f t="shared" si="32"/>
        <v>42043.605578703704</v>
      </c>
      <c r="T370" s="10">
        <f t="shared" si="3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5"/>
        <v>110.15569230769231</v>
      </c>
      <c r="P371" s="5">
        <f t="shared" si="31"/>
        <v>42.874970059880241</v>
      </c>
      <c r="Q371" t="str">
        <f t="shared" si="34"/>
        <v>film &amp; video</v>
      </c>
      <c r="R371" t="str">
        <f t="shared" si="30"/>
        <v>documentary</v>
      </c>
      <c r="S371" s="10">
        <f t="shared" si="32"/>
        <v>40893.551724537036</v>
      </c>
      <c r="T371" s="10">
        <f t="shared" si="3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5"/>
        <v>122.02</v>
      </c>
      <c r="P372" s="5">
        <f t="shared" si="31"/>
        <v>709.41860465116281</v>
      </c>
      <c r="Q372" t="str">
        <f t="shared" si="34"/>
        <v>film &amp; video</v>
      </c>
      <c r="R372" t="str">
        <f t="shared" si="30"/>
        <v>documentary</v>
      </c>
      <c r="S372" s="10">
        <f t="shared" si="32"/>
        <v>42711.795138888891</v>
      </c>
      <c r="T372" s="10">
        <f t="shared" si="3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5"/>
        <v>114.16866666666667</v>
      </c>
      <c r="P373" s="5">
        <f t="shared" si="31"/>
        <v>161.25517890772127</v>
      </c>
      <c r="Q373" t="str">
        <f t="shared" si="34"/>
        <v>film &amp; video</v>
      </c>
      <c r="R373" t="str">
        <f t="shared" si="30"/>
        <v>documentary</v>
      </c>
      <c r="S373" s="10">
        <f t="shared" si="32"/>
        <v>41261.767812500002</v>
      </c>
      <c r="T373" s="10">
        <f t="shared" si="3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5"/>
        <v>125.33333333333334</v>
      </c>
      <c r="P374" s="5">
        <f t="shared" si="31"/>
        <v>41.777777777777779</v>
      </c>
      <c r="Q374" t="str">
        <f t="shared" si="34"/>
        <v>film &amp; video</v>
      </c>
      <c r="R374" t="str">
        <f t="shared" si="30"/>
        <v>documentary</v>
      </c>
      <c r="S374" s="10">
        <f t="shared" si="32"/>
        <v>42425.576898148152</v>
      </c>
      <c r="T374" s="10">
        <f t="shared" si="3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5"/>
        <v>106.66666666666667</v>
      </c>
      <c r="P375" s="5">
        <f t="shared" si="31"/>
        <v>89.887640449438209</v>
      </c>
      <c r="Q375" t="str">
        <f t="shared" si="34"/>
        <v>film &amp; video</v>
      </c>
      <c r="R375" t="str">
        <f t="shared" si="30"/>
        <v>documentary</v>
      </c>
      <c r="S375" s="10">
        <f t="shared" si="32"/>
        <v>41078.91201388889</v>
      </c>
      <c r="T375" s="10">
        <f t="shared" si="3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5"/>
        <v>130.65</v>
      </c>
      <c r="P376" s="5">
        <f t="shared" si="31"/>
        <v>45.051724137931032</v>
      </c>
      <c r="Q376" t="str">
        <f t="shared" si="34"/>
        <v>film &amp; video</v>
      </c>
      <c r="R376" t="str">
        <f t="shared" si="30"/>
        <v>documentary</v>
      </c>
      <c r="S376" s="10">
        <f t="shared" si="32"/>
        <v>40757.889247685183</v>
      </c>
      <c r="T376" s="10">
        <f t="shared" si="3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5"/>
        <v>120</v>
      </c>
      <c r="P377" s="5">
        <f t="shared" si="31"/>
        <v>42.857142857142854</v>
      </c>
      <c r="Q377" t="str">
        <f t="shared" si="34"/>
        <v>film &amp; video</v>
      </c>
      <c r="R377" t="str">
        <f t="shared" si="30"/>
        <v>documentary</v>
      </c>
      <c r="S377" s="10">
        <f t="shared" si="32"/>
        <v>41657.985081018516</v>
      </c>
      <c r="T377" s="10">
        <f t="shared" si="3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5"/>
        <v>105.9591836734694</v>
      </c>
      <c r="P378" s="5">
        <f t="shared" si="31"/>
        <v>54.083333333333336</v>
      </c>
      <c r="Q378" t="str">
        <f t="shared" si="34"/>
        <v>film &amp; video</v>
      </c>
      <c r="R378" t="str">
        <f t="shared" si="30"/>
        <v>documentary</v>
      </c>
      <c r="S378" s="10">
        <f t="shared" si="32"/>
        <v>42576.452731481477</v>
      </c>
      <c r="T378" s="10">
        <f t="shared" si="3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5"/>
        <v>114.39999999999999</v>
      </c>
      <c r="P379" s="5">
        <f t="shared" si="31"/>
        <v>103.21804511278195</v>
      </c>
      <c r="Q379" t="str">
        <f t="shared" si="34"/>
        <v>film &amp; video</v>
      </c>
      <c r="R379" t="str">
        <f t="shared" si="30"/>
        <v>documentary</v>
      </c>
      <c r="S379" s="10">
        <f t="shared" si="32"/>
        <v>42292.250787037032</v>
      </c>
      <c r="T379" s="10">
        <f t="shared" si="3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5"/>
        <v>111.76666666666665</v>
      </c>
      <c r="P380" s="5">
        <f t="shared" si="31"/>
        <v>40.397590361445786</v>
      </c>
      <c r="Q380" t="str">
        <f t="shared" si="34"/>
        <v>film &amp; video</v>
      </c>
      <c r="R380" t="str">
        <f t="shared" si="30"/>
        <v>documentary</v>
      </c>
      <c r="S380" s="10">
        <f t="shared" si="32"/>
        <v>42370.571851851855</v>
      </c>
      <c r="T380" s="10">
        <f t="shared" si="3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5"/>
        <v>116.08000000000001</v>
      </c>
      <c r="P381" s="5">
        <f t="shared" si="31"/>
        <v>116.85906040268456</v>
      </c>
      <c r="Q381" t="str">
        <f t="shared" si="34"/>
        <v>film &amp; video</v>
      </c>
      <c r="R381" t="str">
        <f t="shared" si="30"/>
        <v>documentary</v>
      </c>
      <c r="S381" s="10">
        <f t="shared" si="32"/>
        <v>40987.688333333332</v>
      </c>
      <c r="T381" s="10">
        <f t="shared" si="3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5"/>
        <v>141.5</v>
      </c>
      <c r="P382" s="5">
        <f t="shared" si="31"/>
        <v>115.51020408163265</v>
      </c>
      <c r="Q382" t="str">
        <f t="shared" si="34"/>
        <v>film &amp; video</v>
      </c>
      <c r="R382" t="str">
        <f t="shared" si="30"/>
        <v>documentary</v>
      </c>
      <c r="S382" s="10">
        <f t="shared" si="32"/>
        <v>42367.719814814816</v>
      </c>
      <c r="T382" s="10">
        <f t="shared" si="3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5"/>
        <v>104.72999999999999</v>
      </c>
      <c r="P383" s="5">
        <f t="shared" si="31"/>
        <v>104.31274900398407</v>
      </c>
      <c r="Q383" t="str">
        <f t="shared" si="34"/>
        <v>film &amp; video</v>
      </c>
      <c r="R383" t="str">
        <f t="shared" si="30"/>
        <v>documentary</v>
      </c>
      <c r="S383" s="10">
        <f t="shared" si="32"/>
        <v>41085.698113425926</v>
      </c>
      <c r="T383" s="10">
        <f t="shared" si="3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5"/>
        <v>255.83333333333331</v>
      </c>
      <c r="P384" s="5">
        <f t="shared" si="31"/>
        <v>69.772727272727266</v>
      </c>
      <c r="Q384" t="str">
        <f t="shared" si="34"/>
        <v>film &amp; video</v>
      </c>
      <c r="R384" t="str">
        <f t="shared" si="30"/>
        <v>documentary</v>
      </c>
      <c r="S384" s="10">
        <f t="shared" si="32"/>
        <v>41144.709490740745</v>
      </c>
      <c r="T384" s="10">
        <f t="shared" si="3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5"/>
        <v>206.70670670670671</v>
      </c>
      <c r="P385" s="5">
        <f t="shared" si="31"/>
        <v>43.020833333333336</v>
      </c>
      <c r="Q385" t="str">
        <f t="shared" si="34"/>
        <v>film &amp; video</v>
      </c>
      <c r="R385" t="str">
        <f t="shared" si="30"/>
        <v>documentary</v>
      </c>
      <c r="S385" s="10">
        <f t="shared" si="32"/>
        <v>41755.117581018516</v>
      </c>
      <c r="T385" s="10">
        <f t="shared" si="3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5"/>
        <v>112.105</v>
      </c>
      <c r="P386" s="5">
        <f t="shared" si="31"/>
        <v>58.540469973890339</v>
      </c>
      <c r="Q386" t="str">
        <f t="shared" si="34"/>
        <v>film &amp; video</v>
      </c>
      <c r="R386" t="str">
        <f t="shared" ref="R386:R449" si="36">RIGHT(N386,LEN(N386)-SEARCH("/",N386))</f>
        <v>documentary</v>
      </c>
      <c r="S386" s="10">
        <f t="shared" si="32"/>
        <v>41980.781793981485</v>
      </c>
      <c r="T386" s="10">
        <f t="shared" si="3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si="35"/>
        <v>105.982</v>
      </c>
      <c r="P387" s="5">
        <f t="shared" ref="P387:P450" si="37">IF(L387&lt;&gt;0,E387/L387,0)</f>
        <v>111.79535864978902</v>
      </c>
      <c r="Q387" t="str">
        <f t="shared" si="34"/>
        <v>film &amp; video</v>
      </c>
      <c r="R387" t="str">
        <f t="shared" si="36"/>
        <v>documentary</v>
      </c>
      <c r="S387" s="10">
        <f t="shared" ref="S387:S450" si="38">(((J387/60)/60)/24)+DATE(1970,1,1)</f>
        <v>41934.584502314814</v>
      </c>
      <c r="T387" s="10">
        <f t="shared" ref="T387:T450" si="39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5"/>
        <v>100.16666666666667</v>
      </c>
      <c r="P388" s="5">
        <f t="shared" si="37"/>
        <v>46.230769230769234</v>
      </c>
      <c r="Q388" t="str">
        <f t="shared" si="34"/>
        <v>film &amp; video</v>
      </c>
      <c r="R388" t="str">
        <f t="shared" si="36"/>
        <v>documentary</v>
      </c>
      <c r="S388" s="10">
        <f t="shared" si="38"/>
        <v>42211.951284722221</v>
      </c>
      <c r="T388" s="10">
        <f t="shared" si="39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5"/>
        <v>213.98947368421051</v>
      </c>
      <c r="P389" s="5">
        <f t="shared" si="37"/>
        <v>144.69039145907473</v>
      </c>
      <c r="Q389" t="str">
        <f t="shared" ref="Q389:Q452" si="40">LEFT(N389, SEARCH("/",N389,1)-1)</f>
        <v>film &amp; video</v>
      </c>
      <c r="R389" t="str">
        <f t="shared" si="36"/>
        <v>documentary</v>
      </c>
      <c r="S389" s="10">
        <f t="shared" si="38"/>
        <v>42200.67659722222</v>
      </c>
      <c r="T389" s="10">
        <f t="shared" si="39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ref="O390:O453" si="41">E390/D390*100</f>
        <v>126.16000000000001</v>
      </c>
      <c r="P390" s="5">
        <f t="shared" si="37"/>
        <v>88.845070422535215</v>
      </c>
      <c r="Q390" t="str">
        <f t="shared" si="40"/>
        <v>film &amp; video</v>
      </c>
      <c r="R390" t="str">
        <f t="shared" si="36"/>
        <v>documentary</v>
      </c>
      <c r="S390" s="10">
        <f t="shared" si="38"/>
        <v>42549.076157407413</v>
      </c>
      <c r="T390" s="10">
        <f t="shared" si="39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41"/>
        <v>181.53547058823528</v>
      </c>
      <c r="P391" s="5">
        <f t="shared" si="37"/>
        <v>81.75107284768211</v>
      </c>
      <c r="Q391" t="str">
        <f t="shared" si="40"/>
        <v>film &amp; video</v>
      </c>
      <c r="R391" t="str">
        <f t="shared" si="36"/>
        <v>documentary</v>
      </c>
      <c r="S391" s="10">
        <f t="shared" si="38"/>
        <v>41674.063078703701</v>
      </c>
      <c r="T391" s="10">
        <f t="shared" si="39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41"/>
        <v>100</v>
      </c>
      <c r="P392" s="5">
        <f t="shared" si="37"/>
        <v>71.428571428571431</v>
      </c>
      <c r="Q392" t="str">
        <f t="shared" si="40"/>
        <v>film &amp; video</v>
      </c>
      <c r="R392" t="str">
        <f t="shared" si="36"/>
        <v>documentary</v>
      </c>
      <c r="S392" s="10">
        <f t="shared" si="38"/>
        <v>42112.036712962959</v>
      </c>
      <c r="T392" s="10">
        <f t="shared" si="39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41"/>
        <v>100.61</v>
      </c>
      <c r="P393" s="5">
        <f t="shared" si="37"/>
        <v>104.25906735751295</v>
      </c>
      <c r="Q393" t="str">
        <f t="shared" si="40"/>
        <v>film &amp; video</v>
      </c>
      <c r="R393" t="str">
        <f t="shared" si="36"/>
        <v>documentary</v>
      </c>
      <c r="S393" s="10">
        <f t="shared" si="38"/>
        <v>40865.042256944449</v>
      </c>
      <c r="T393" s="10">
        <f t="shared" si="39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41"/>
        <v>100.9027027027027</v>
      </c>
      <c r="P394" s="5">
        <f t="shared" si="37"/>
        <v>90.616504854368927</v>
      </c>
      <c r="Q394" t="str">
        <f t="shared" si="40"/>
        <v>film &amp; video</v>
      </c>
      <c r="R394" t="str">
        <f t="shared" si="36"/>
        <v>documentary</v>
      </c>
      <c r="S394" s="10">
        <f t="shared" si="38"/>
        <v>40763.717256944445</v>
      </c>
      <c r="T394" s="10">
        <f t="shared" si="39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41"/>
        <v>110.446</v>
      </c>
      <c r="P395" s="5">
        <f t="shared" si="37"/>
        <v>157.33048433048432</v>
      </c>
      <c r="Q395" t="str">
        <f t="shared" si="40"/>
        <v>film &amp; video</v>
      </c>
      <c r="R395" t="str">
        <f t="shared" si="36"/>
        <v>documentary</v>
      </c>
      <c r="S395" s="10">
        <f t="shared" si="38"/>
        <v>41526.708935185183</v>
      </c>
      <c r="T395" s="10">
        <f t="shared" si="39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41"/>
        <v>111.8936170212766</v>
      </c>
      <c r="P396" s="5">
        <f t="shared" si="37"/>
        <v>105.18</v>
      </c>
      <c r="Q396" t="str">
        <f t="shared" si="40"/>
        <v>film &amp; video</v>
      </c>
      <c r="R396" t="str">
        <f t="shared" si="36"/>
        <v>documentary</v>
      </c>
      <c r="S396" s="10">
        <f t="shared" si="38"/>
        <v>42417.818078703705</v>
      </c>
      <c r="T396" s="10">
        <f t="shared" si="39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41"/>
        <v>108.04450000000001</v>
      </c>
      <c r="P397" s="5">
        <f t="shared" si="37"/>
        <v>58.719836956521746</v>
      </c>
      <c r="Q397" t="str">
        <f t="shared" si="40"/>
        <v>film &amp; video</v>
      </c>
      <c r="R397" t="str">
        <f t="shared" si="36"/>
        <v>documentary</v>
      </c>
      <c r="S397" s="10">
        <f t="shared" si="38"/>
        <v>40990.909259259257</v>
      </c>
      <c r="T397" s="10">
        <f t="shared" si="39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41"/>
        <v>106.66666666666667</v>
      </c>
      <c r="P398" s="5">
        <f t="shared" si="37"/>
        <v>81.632653061224488</v>
      </c>
      <c r="Q398" t="str">
        <f t="shared" si="40"/>
        <v>film &amp; video</v>
      </c>
      <c r="R398" t="str">
        <f t="shared" si="36"/>
        <v>documentary</v>
      </c>
      <c r="S398" s="10">
        <f t="shared" si="38"/>
        <v>41082.564884259256</v>
      </c>
      <c r="T398" s="10">
        <f t="shared" si="39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41"/>
        <v>103.90027322404372</v>
      </c>
      <c r="P399" s="5">
        <f t="shared" si="37"/>
        <v>56.460043668122275</v>
      </c>
      <c r="Q399" t="str">
        <f t="shared" si="40"/>
        <v>film &amp; video</v>
      </c>
      <c r="R399" t="str">
        <f t="shared" si="36"/>
        <v>documentary</v>
      </c>
      <c r="S399" s="10">
        <f t="shared" si="38"/>
        <v>40379.776435185187</v>
      </c>
      <c r="T399" s="10">
        <f t="shared" si="39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41"/>
        <v>125.16000000000001</v>
      </c>
      <c r="P400" s="5">
        <f t="shared" si="37"/>
        <v>140.1044776119403</v>
      </c>
      <c r="Q400" t="str">
        <f t="shared" si="40"/>
        <v>film &amp; video</v>
      </c>
      <c r="R400" t="str">
        <f t="shared" si="36"/>
        <v>documentary</v>
      </c>
      <c r="S400" s="10">
        <f t="shared" si="38"/>
        <v>42078.793124999997</v>
      </c>
      <c r="T400" s="10">
        <f t="shared" si="3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41"/>
        <v>106.80499999999999</v>
      </c>
      <c r="P401" s="5">
        <f t="shared" si="37"/>
        <v>224.85263157894738</v>
      </c>
      <c r="Q401" t="str">
        <f t="shared" si="40"/>
        <v>film &amp; video</v>
      </c>
      <c r="R401" t="str">
        <f t="shared" si="36"/>
        <v>documentary</v>
      </c>
      <c r="S401" s="10">
        <f t="shared" si="38"/>
        <v>42687.875775462962</v>
      </c>
      <c r="T401" s="10">
        <f t="shared" si="3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41"/>
        <v>112.30249999999999</v>
      </c>
      <c r="P402" s="5">
        <f t="shared" si="37"/>
        <v>181.13306451612902</v>
      </c>
      <c r="Q402" t="str">
        <f t="shared" si="40"/>
        <v>film &amp; video</v>
      </c>
      <c r="R402" t="str">
        <f t="shared" si="36"/>
        <v>documentary</v>
      </c>
      <c r="S402" s="10">
        <f t="shared" si="38"/>
        <v>41745.635960648149</v>
      </c>
      <c r="T402" s="10">
        <f t="shared" si="3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41"/>
        <v>103.812</v>
      </c>
      <c r="P403" s="5">
        <f t="shared" si="37"/>
        <v>711.04109589041093</v>
      </c>
      <c r="Q403" t="str">
        <f t="shared" si="40"/>
        <v>film &amp; video</v>
      </c>
      <c r="R403" t="str">
        <f t="shared" si="36"/>
        <v>documentary</v>
      </c>
      <c r="S403" s="10">
        <f t="shared" si="38"/>
        <v>40732.842245370368</v>
      </c>
      <c r="T403" s="10">
        <f t="shared" si="3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41"/>
        <v>141.65</v>
      </c>
      <c r="P404" s="5">
        <f t="shared" si="37"/>
        <v>65.883720930232556</v>
      </c>
      <c r="Q404" t="str">
        <f t="shared" si="40"/>
        <v>film &amp; video</v>
      </c>
      <c r="R404" t="str">
        <f t="shared" si="36"/>
        <v>documentary</v>
      </c>
      <c r="S404" s="10">
        <f t="shared" si="38"/>
        <v>42292.539548611108</v>
      </c>
      <c r="T404" s="10">
        <f t="shared" si="3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41"/>
        <v>105.25999999999999</v>
      </c>
      <c r="P405" s="5">
        <f t="shared" si="37"/>
        <v>75.185714285714283</v>
      </c>
      <c r="Q405" t="str">
        <f t="shared" si="40"/>
        <v>film &amp; video</v>
      </c>
      <c r="R405" t="str">
        <f t="shared" si="36"/>
        <v>documentary</v>
      </c>
      <c r="S405" s="10">
        <f t="shared" si="38"/>
        <v>40718.310659722221</v>
      </c>
      <c r="T405" s="10">
        <f t="shared" si="3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41"/>
        <v>103.09142857142857</v>
      </c>
      <c r="P406" s="5">
        <f t="shared" si="37"/>
        <v>133.14391143911439</v>
      </c>
      <c r="Q406" t="str">
        <f t="shared" si="40"/>
        <v>film &amp; video</v>
      </c>
      <c r="R406" t="str">
        <f t="shared" si="36"/>
        <v>documentary</v>
      </c>
      <c r="S406" s="10">
        <f t="shared" si="38"/>
        <v>41646.628032407411</v>
      </c>
      <c r="T406" s="10">
        <f t="shared" si="3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41"/>
        <v>107.65957446808511</v>
      </c>
      <c r="P407" s="5">
        <f t="shared" si="37"/>
        <v>55.2</v>
      </c>
      <c r="Q407" t="str">
        <f t="shared" si="40"/>
        <v>film &amp; video</v>
      </c>
      <c r="R407" t="str">
        <f t="shared" si="36"/>
        <v>documentary</v>
      </c>
      <c r="S407" s="10">
        <f t="shared" si="38"/>
        <v>41674.08494212963</v>
      </c>
      <c r="T407" s="10">
        <f t="shared" si="3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41"/>
        <v>107.70464285714286</v>
      </c>
      <c r="P408" s="5">
        <f t="shared" si="37"/>
        <v>86.163714285714292</v>
      </c>
      <c r="Q408" t="str">
        <f t="shared" si="40"/>
        <v>film &amp; video</v>
      </c>
      <c r="R408" t="str">
        <f t="shared" si="36"/>
        <v>documentary</v>
      </c>
      <c r="S408" s="10">
        <f t="shared" si="38"/>
        <v>40638.162465277775</v>
      </c>
      <c r="T408" s="10">
        <f t="shared" si="3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41"/>
        <v>101.55000000000001</v>
      </c>
      <c r="P409" s="5">
        <f t="shared" si="37"/>
        <v>92.318181818181813</v>
      </c>
      <c r="Q409" t="str">
        <f t="shared" si="40"/>
        <v>film &amp; video</v>
      </c>
      <c r="R409" t="str">
        <f t="shared" si="36"/>
        <v>documentary</v>
      </c>
      <c r="S409" s="10">
        <f t="shared" si="38"/>
        <v>40806.870949074073</v>
      </c>
      <c r="T409" s="10">
        <f t="shared" si="3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41"/>
        <v>101.43766666666667</v>
      </c>
      <c r="P410" s="5">
        <f t="shared" si="37"/>
        <v>160.16473684210527</v>
      </c>
      <c r="Q410" t="str">
        <f t="shared" si="40"/>
        <v>film &amp; video</v>
      </c>
      <c r="R410" t="str">
        <f t="shared" si="36"/>
        <v>documentary</v>
      </c>
      <c r="S410" s="10">
        <f t="shared" si="38"/>
        <v>41543.735995370371</v>
      </c>
      <c r="T410" s="10">
        <f t="shared" si="3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41"/>
        <v>136.80000000000001</v>
      </c>
      <c r="P411" s="5">
        <f t="shared" si="37"/>
        <v>45.6</v>
      </c>
      <c r="Q411" t="str">
        <f t="shared" si="40"/>
        <v>film &amp; video</v>
      </c>
      <c r="R411" t="str">
        <f t="shared" si="36"/>
        <v>documentary</v>
      </c>
      <c r="S411" s="10">
        <f t="shared" si="38"/>
        <v>42543.862777777773</v>
      </c>
      <c r="T411" s="10">
        <f t="shared" si="3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41"/>
        <v>128.29999999999998</v>
      </c>
      <c r="P412" s="5">
        <f t="shared" si="37"/>
        <v>183.28571428571428</v>
      </c>
      <c r="Q412" t="str">
        <f t="shared" si="40"/>
        <v>film &amp; video</v>
      </c>
      <c r="R412" t="str">
        <f t="shared" si="36"/>
        <v>documentary</v>
      </c>
      <c r="S412" s="10">
        <f t="shared" si="38"/>
        <v>42113.981446759266</v>
      </c>
      <c r="T412" s="10">
        <f t="shared" si="3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41"/>
        <v>101.05</v>
      </c>
      <c r="P413" s="5">
        <f t="shared" si="37"/>
        <v>125.78838174273859</v>
      </c>
      <c r="Q413" t="str">
        <f t="shared" si="40"/>
        <v>film &amp; video</v>
      </c>
      <c r="R413" t="str">
        <f t="shared" si="36"/>
        <v>documentary</v>
      </c>
      <c r="S413" s="10">
        <f t="shared" si="38"/>
        <v>41598.17597222222</v>
      </c>
      <c r="T413" s="10">
        <f t="shared" si="3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41"/>
        <v>126.84</v>
      </c>
      <c r="P414" s="5">
        <f t="shared" si="37"/>
        <v>57.654545454545456</v>
      </c>
      <c r="Q414" t="str">
        <f t="shared" si="40"/>
        <v>film &amp; video</v>
      </c>
      <c r="R414" t="str">
        <f t="shared" si="36"/>
        <v>documentary</v>
      </c>
      <c r="S414" s="10">
        <f t="shared" si="38"/>
        <v>41099.742800925924</v>
      </c>
      <c r="T414" s="10">
        <f t="shared" si="3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41"/>
        <v>105.0859375</v>
      </c>
      <c r="P415" s="5">
        <f t="shared" si="37"/>
        <v>78.660818713450297</v>
      </c>
      <c r="Q415" t="str">
        <f t="shared" si="40"/>
        <v>film &amp; video</v>
      </c>
      <c r="R415" t="str">
        <f t="shared" si="36"/>
        <v>documentary</v>
      </c>
      <c r="S415" s="10">
        <f t="shared" si="38"/>
        <v>41079.877442129626</v>
      </c>
      <c r="T415" s="10">
        <f t="shared" si="3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41"/>
        <v>102.85405405405406</v>
      </c>
      <c r="P416" s="5">
        <f t="shared" si="37"/>
        <v>91.480769230769226</v>
      </c>
      <c r="Q416" t="str">
        <f t="shared" si="40"/>
        <v>film &amp; video</v>
      </c>
      <c r="R416" t="str">
        <f t="shared" si="36"/>
        <v>documentary</v>
      </c>
      <c r="S416" s="10">
        <f t="shared" si="38"/>
        <v>41529.063252314816</v>
      </c>
      <c r="T416" s="10">
        <f t="shared" si="3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41"/>
        <v>102.14714285714285</v>
      </c>
      <c r="P417" s="5">
        <f t="shared" si="37"/>
        <v>68.09809523809524</v>
      </c>
      <c r="Q417" t="str">
        <f t="shared" si="40"/>
        <v>film &amp; video</v>
      </c>
      <c r="R417" t="str">
        <f t="shared" si="36"/>
        <v>documentary</v>
      </c>
      <c r="S417" s="10">
        <f t="shared" si="38"/>
        <v>41904.851875</v>
      </c>
      <c r="T417" s="10">
        <f t="shared" si="3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41"/>
        <v>120.21700000000001</v>
      </c>
      <c r="P418" s="5">
        <f t="shared" si="37"/>
        <v>48.086800000000004</v>
      </c>
      <c r="Q418" t="str">
        <f t="shared" si="40"/>
        <v>film &amp; video</v>
      </c>
      <c r="R418" t="str">
        <f t="shared" si="36"/>
        <v>documentary</v>
      </c>
      <c r="S418" s="10">
        <f t="shared" si="38"/>
        <v>41648.396192129629</v>
      </c>
      <c r="T418" s="10">
        <f t="shared" si="3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41"/>
        <v>100.24761904761905</v>
      </c>
      <c r="P419" s="5">
        <f t="shared" si="37"/>
        <v>202.42307692307693</v>
      </c>
      <c r="Q419" t="str">
        <f t="shared" si="40"/>
        <v>film &amp; video</v>
      </c>
      <c r="R419" t="str">
        <f t="shared" si="36"/>
        <v>documentary</v>
      </c>
      <c r="S419" s="10">
        <f t="shared" si="38"/>
        <v>41360.970601851855</v>
      </c>
      <c r="T419" s="10">
        <f t="shared" si="3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41"/>
        <v>100.63392857142857</v>
      </c>
      <c r="P420" s="5">
        <f t="shared" si="37"/>
        <v>216.75</v>
      </c>
      <c r="Q420" t="str">
        <f t="shared" si="40"/>
        <v>film &amp; video</v>
      </c>
      <c r="R420" t="str">
        <f t="shared" si="36"/>
        <v>documentary</v>
      </c>
      <c r="S420" s="10">
        <f t="shared" si="38"/>
        <v>42178.282372685186</v>
      </c>
      <c r="T420" s="10">
        <f t="shared" si="3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41"/>
        <v>100.4375</v>
      </c>
      <c r="P421" s="5">
        <f t="shared" si="37"/>
        <v>110.06849315068493</v>
      </c>
      <c r="Q421" t="str">
        <f t="shared" si="40"/>
        <v>film &amp; video</v>
      </c>
      <c r="R421" t="str">
        <f t="shared" si="36"/>
        <v>documentary</v>
      </c>
      <c r="S421" s="10">
        <f t="shared" si="38"/>
        <v>41394.842442129629</v>
      </c>
      <c r="T421" s="10">
        <f t="shared" si="3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41"/>
        <v>0.43939393939393934</v>
      </c>
      <c r="P422" s="5">
        <f t="shared" si="37"/>
        <v>4.833333333333333</v>
      </c>
      <c r="Q422" t="str">
        <f t="shared" si="40"/>
        <v>film &amp; video</v>
      </c>
      <c r="R422" t="str">
        <f t="shared" si="36"/>
        <v>animation</v>
      </c>
      <c r="S422" s="10">
        <f t="shared" si="38"/>
        <v>41682.23646990741</v>
      </c>
      <c r="T422" s="10">
        <f t="shared" si="3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41"/>
        <v>2.0066666666666668</v>
      </c>
      <c r="P423" s="5">
        <f t="shared" si="37"/>
        <v>50.166666666666664</v>
      </c>
      <c r="Q423" t="str">
        <f t="shared" si="40"/>
        <v>film &amp; video</v>
      </c>
      <c r="R423" t="str">
        <f t="shared" si="36"/>
        <v>animation</v>
      </c>
      <c r="S423" s="10">
        <f t="shared" si="38"/>
        <v>42177.491388888884</v>
      </c>
      <c r="T423" s="10">
        <f t="shared" si="3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41"/>
        <v>1.075</v>
      </c>
      <c r="P424" s="5">
        <f t="shared" si="37"/>
        <v>35.833333333333336</v>
      </c>
      <c r="Q424" t="str">
        <f t="shared" si="40"/>
        <v>film &amp; video</v>
      </c>
      <c r="R424" t="str">
        <f t="shared" si="36"/>
        <v>animation</v>
      </c>
      <c r="S424" s="10">
        <f t="shared" si="38"/>
        <v>41863.260381944441</v>
      </c>
      <c r="T424" s="10">
        <f t="shared" si="3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41"/>
        <v>0.76500000000000001</v>
      </c>
      <c r="P425" s="5">
        <f t="shared" si="37"/>
        <v>11.76923076923077</v>
      </c>
      <c r="Q425" t="str">
        <f t="shared" si="40"/>
        <v>film &amp; video</v>
      </c>
      <c r="R425" t="str">
        <f t="shared" si="36"/>
        <v>animation</v>
      </c>
      <c r="S425" s="10">
        <f t="shared" si="38"/>
        <v>41400.92627314815</v>
      </c>
      <c r="T425" s="10">
        <f t="shared" si="3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41"/>
        <v>6.7966666666666677</v>
      </c>
      <c r="P426" s="5">
        <f t="shared" si="37"/>
        <v>40.78</v>
      </c>
      <c r="Q426" t="str">
        <f t="shared" si="40"/>
        <v>film &amp; video</v>
      </c>
      <c r="R426" t="str">
        <f t="shared" si="36"/>
        <v>animation</v>
      </c>
      <c r="S426" s="10">
        <f t="shared" si="38"/>
        <v>40934.376145833332</v>
      </c>
      <c r="T426" s="10">
        <f t="shared" si="3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41"/>
        <v>1.2E-2</v>
      </c>
      <c r="P427" s="5">
        <f t="shared" si="37"/>
        <v>3</v>
      </c>
      <c r="Q427" t="str">
        <f t="shared" si="40"/>
        <v>film &amp; video</v>
      </c>
      <c r="R427" t="str">
        <f t="shared" si="36"/>
        <v>animation</v>
      </c>
      <c r="S427" s="10">
        <f t="shared" si="38"/>
        <v>42275.861157407402</v>
      </c>
      <c r="T427" s="10">
        <f t="shared" si="3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41"/>
        <v>1.3299999999999998</v>
      </c>
      <c r="P428" s="5">
        <f t="shared" si="37"/>
        <v>16.625</v>
      </c>
      <c r="Q428" t="str">
        <f t="shared" si="40"/>
        <v>film &amp; video</v>
      </c>
      <c r="R428" t="str">
        <f t="shared" si="36"/>
        <v>animation</v>
      </c>
      <c r="S428" s="10">
        <f t="shared" si="38"/>
        <v>42400.711967592593</v>
      </c>
      <c r="T428" s="10">
        <f t="shared" si="3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41"/>
        <v>0</v>
      </c>
      <c r="P429" s="5">
        <f t="shared" si="37"/>
        <v>0</v>
      </c>
      <c r="Q429" t="str">
        <f t="shared" si="40"/>
        <v>film &amp; video</v>
      </c>
      <c r="R429" t="str">
        <f t="shared" si="36"/>
        <v>animation</v>
      </c>
      <c r="S429" s="10">
        <f t="shared" si="38"/>
        <v>42285.909027777772</v>
      </c>
      <c r="T429" s="10">
        <f t="shared" si="3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41"/>
        <v>5.6333333333333329</v>
      </c>
      <c r="P430" s="5">
        <f t="shared" si="37"/>
        <v>52</v>
      </c>
      <c r="Q430" t="str">
        <f t="shared" si="40"/>
        <v>film &amp; video</v>
      </c>
      <c r="R430" t="str">
        <f t="shared" si="36"/>
        <v>animation</v>
      </c>
      <c r="S430" s="10">
        <f t="shared" si="38"/>
        <v>41778.766724537039</v>
      </c>
      <c r="T430" s="10">
        <f t="shared" si="3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41"/>
        <v>0</v>
      </c>
      <c r="P431" s="5">
        <f t="shared" si="37"/>
        <v>0</v>
      </c>
      <c r="Q431" t="str">
        <f t="shared" si="40"/>
        <v>film &amp; video</v>
      </c>
      <c r="R431" t="str">
        <f t="shared" si="36"/>
        <v>animation</v>
      </c>
      <c r="S431" s="10">
        <f t="shared" si="38"/>
        <v>40070.901412037041</v>
      </c>
      <c r="T431" s="10">
        <f t="shared" si="3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41"/>
        <v>2.4</v>
      </c>
      <c r="P432" s="5">
        <f t="shared" si="37"/>
        <v>4.8</v>
      </c>
      <c r="Q432" t="str">
        <f t="shared" si="40"/>
        <v>film &amp; video</v>
      </c>
      <c r="R432" t="str">
        <f t="shared" si="36"/>
        <v>animation</v>
      </c>
      <c r="S432" s="10">
        <f t="shared" si="38"/>
        <v>41513.107256944444</v>
      </c>
      <c r="T432" s="10">
        <f t="shared" si="3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41"/>
        <v>13.833333333333334</v>
      </c>
      <c r="P433" s="5">
        <f t="shared" si="37"/>
        <v>51.875</v>
      </c>
      <c r="Q433" t="str">
        <f t="shared" si="40"/>
        <v>film &amp; video</v>
      </c>
      <c r="R433" t="str">
        <f t="shared" si="36"/>
        <v>animation</v>
      </c>
      <c r="S433" s="10">
        <f t="shared" si="38"/>
        <v>42526.871331018512</v>
      </c>
      <c r="T433" s="10">
        <f t="shared" si="3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41"/>
        <v>9.5</v>
      </c>
      <c r="P434" s="5">
        <f t="shared" si="37"/>
        <v>71.25</v>
      </c>
      <c r="Q434" t="str">
        <f t="shared" si="40"/>
        <v>film &amp; video</v>
      </c>
      <c r="R434" t="str">
        <f t="shared" si="36"/>
        <v>animation</v>
      </c>
      <c r="S434" s="10">
        <f t="shared" si="38"/>
        <v>42238.726631944446</v>
      </c>
      <c r="T434" s="10">
        <f t="shared" si="3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41"/>
        <v>0</v>
      </c>
      <c r="P435" s="5">
        <f t="shared" si="37"/>
        <v>0</v>
      </c>
      <c r="Q435" t="str">
        <f t="shared" si="40"/>
        <v>film &amp; video</v>
      </c>
      <c r="R435" t="str">
        <f t="shared" si="36"/>
        <v>animation</v>
      </c>
      <c r="S435" s="10">
        <f t="shared" si="38"/>
        <v>42228.629884259266</v>
      </c>
      <c r="T435" s="10">
        <f t="shared" si="3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41"/>
        <v>5</v>
      </c>
      <c r="P436" s="5">
        <f t="shared" si="37"/>
        <v>62.5</v>
      </c>
      <c r="Q436" t="str">
        <f t="shared" si="40"/>
        <v>film &amp; video</v>
      </c>
      <c r="R436" t="str">
        <f t="shared" si="36"/>
        <v>animation</v>
      </c>
      <c r="S436" s="10">
        <f t="shared" si="38"/>
        <v>41576.834513888891</v>
      </c>
      <c r="T436" s="10">
        <f t="shared" si="3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41"/>
        <v>2.7272727272727275E-3</v>
      </c>
      <c r="P437" s="5">
        <f t="shared" si="37"/>
        <v>1</v>
      </c>
      <c r="Q437" t="str">
        <f t="shared" si="40"/>
        <v>film &amp; video</v>
      </c>
      <c r="R437" t="str">
        <f t="shared" si="36"/>
        <v>animation</v>
      </c>
      <c r="S437" s="10">
        <f t="shared" si="38"/>
        <v>41500.747453703705</v>
      </c>
      <c r="T437" s="10">
        <f t="shared" si="3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41"/>
        <v>0</v>
      </c>
      <c r="P438" s="5">
        <f t="shared" si="37"/>
        <v>0</v>
      </c>
      <c r="Q438" t="str">
        <f t="shared" si="40"/>
        <v>film &amp; video</v>
      </c>
      <c r="R438" t="str">
        <f t="shared" si="36"/>
        <v>animation</v>
      </c>
      <c r="S438" s="10">
        <f t="shared" si="38"/>
        <v>41456.36241898148</v>
      </c>
      <c r="T438" s="10">
        <f t="shared" si="3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41"/>
        <v>0</v>
      </c>
      <c r="P439" s="5">
        <f t="shared" si="37"/>
        <v>0</v>
      </c>
      <c r="Q439" t="str">
        <f t="shared" si="40"/>
        <v>film &amp; video</v>
      </c>
      <c r="R439" t="str">
        <f t="shared" si="36"/>
        <v>animation</v>
      </c>
      <c r="S439" s="10">
        <f t="shared" si="38"/>
        <v>42591.31858796296</v>
      </c>
      <c r="T439" s="10">
        <f t="shared" si="3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41"/>
        <v>9.379999999999999</v>
      </c>
      <c r="P440" s="5">
        <f t="shared" si="37"/>
        <v>170.54545454545453</v>
      </c>
      <c r="Q440" t="str">
        <f t="shared" si="40"/>
        <v>film &amp; video</v>
      </c>
      <c r="R440" t="str">
        <f t="shared" si="36"/>
        <v>animation</v>
      </c>
      <c r="S440" s="10">
        <f t="shared" si="38"/>
        <v>42296.261087962965</v>
      </c>
      <c r="T440" s="10">
        <f t="shared" si="3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41"/>
        <v>0</v>
      </c>
      <c r="P441" s="5">
        <f t="shared" si="37"/>
        <v>0</v>
      </c>
      <c r="Q441" t="str">
        <f t="shared" si="40"/>
        <v>film &amp; video</v>
      </c>
      <c r="R441" t="str">
        <f t="shared" si="36"/>
        <v>animation</v>
      </c>
      <c r="S441" s="10">
        <f t="shared" si="38"/>
        <v>41919.761782407404</v>
      </c>
      <c r="T441" s="10">
        <f t="shared" si="3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41"/>
        <v>0.1</v>
      </c>
      <c r="P442" s="5">
        <f t="shared" si="37"/>
        <v>5</v>
      </c>
      <c r="Q442" t="str">
        <f t="shared" si="40"/>
        <v>film &amp; video</v>
      </c>
      <c r="R442" t="str">
        <f t="shared" si="36"/>
        <v>animation</v>
      </c>
      <c r="S442" s="10">
        <f t="shared" si="38"/>
        <v>42423.985567129625</v>
      </c>
      <c r="T442" s="10">
        <f t="shared" si="3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41"/>
        <v>0</v>
      </c>
      <c r="P443" s="5">
        <f t="shared" si="37"/>
        <v>0</v>
      </c>
      <c r="Q443" t="str">
        <f t="shared" si="40"/>
        <v>film &amp; video</v>
      </c>
      <c r="R443" t="str">
        <f t="shared" si="36"/>
        <v>animation</v>
      </c>
      <c r="S443" s="10">
        <f t="shared" si="38"/>
        <v>41550.793935185182</v>
      </c>
      <c r="T443" s="10">
        <f t="shared" si="3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41"/>
        <v>39.358823529411765</v>
      </c>
      <c r="P444" s="5">
        <f t="shared" si="37"/>
        <v>393.58823529411762</v>
      </c>
      <c r="Q444" t="str">
        <f t="shared" si="40"/>
        <v>film &amp; video</v>
      </c>
      <c r="R444" t="str">
        <f t="shared" si="36"/>
        <v>animation</v>
      </c>
      <c r="S444" s="10">
        <f t="shared" si="38"/>
        <v>42024.888692129629</v>
      </c>
      <c r="T444" s="10">
        <f t="shared" si="3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41"/>
        <v>0.1</v>
      </c>
      <c r="P445" s="5">
        <f t="shared" si="37"/>
        <v>5</v>
      </c>
      <c r="Q445" t="str">
        <f t="shared" si="40"/>
        <v>film &amp; video</v>
      </c>
      <c r="R445" t="str">
        <f t="shared" si="36"/>
        <v>animation</v>
      </c>
      <c r="S445" s="10">
        <f t="shared" si="38"/>
        <v>41650.015057870369</v>
      </c>
      <c r="T445" s="10">
        <f t="shared" si="3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41"/>
        <v>5</v>
      </c>
      <c r="P446" s="5">
        <f t="shared" si="37"/>
        <v>50</v>
      </c>
      <c r="Q446" t="str">
        <f t="shared" si="40"/>
        <v>film &amp; video</v>
      </c>
      <c r="R446" t="str">
        <f t="shared" si="36"/>
        <v>animation</v>
      </c>
      <c r="S446" s="10">
        <f t="shared" si="38"/>
        <v>40894.906956018516</v>
      </c>
      <c r="T446" s="10">
        <f t="shared" si="3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41"/>
        <v>3.3333333333333335E-3</v>
      </c>
      <c r="P447" s="5">
        <f t="shared" si="37"/>
        <v>1</v>
      </c>
      <c r="Q447" t="str">
        <f t="shared" si="40"/>
        <v>film &amp; video</v>
      </c>
      <c r="R447" t="str">
        <f t="shared" si="36"/>
        <v>animation</v>
      </c>
      <c r="S447" s="10">
        <f t="shared" si="38"/>
        <v>42130.335358796292</v>
      </c>
      <c r="T447" s="10">
        <f t="shared" si="3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41"/>
        <v>7.2952380952380951</v>
      </c>
      <c r="P448" s="5">
        <f t="shared" si="37"/>
        <v>47.875</v>
      </c>
      <c r="Q448" t="str">
        <f t="shared" si="40"/>
        <v>film &amp; video</v>
      </c>
      <c r="R448" t="str">
        <f t="shared" si="36"/>
        <v>animation</v>
      </c>
      <c r="S448" s="10">
        <f t="shared" si="38"/>
        <v>42037.083564814813</v>
      </c>
      <c r="T448" s="10">
        <f t="shared" si="3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41"/>
        <v>1.6666666666666666E-2</v>
      </c>
      <c r="P449" s="5">
        <f t="shared" si="37"/>
        <v>5</v>
      </c>
      <c r="Q449" t="str">
        <f t="shared" si="40"/>
        <v>film &amp; video</v>
      </c>
      <c r="R449" t="str">
        <f t="shared" si="36"/>
        <v>animation</v>
      </c>
      <c r="S449" s="10">
        <f t="shared" si="38"/>
        <v>41331.555127314816</v>
      </c>
      <c r="T449" s="10">
        <f t="shared" si="3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41"/>
        <v>3.2804000000000002</v>
      </c>
      <c r="P450" s="5">
        <f t="shared" si="37"/>
        <v>20.502500000000001</v>
      </c>
      <c r="Q450" t="str">
        <f t="shared" si="40"/>
        <v>film &amp; video</v>
      </c>
      <c r="R450" t="str">
        <f t="shared" ref="R450:R513" si="42">RIGHT(N450,LEN(N450)-SEARCH("/",N450))</f>
        <v>animation</v>
      </c>
      <c r="S450" s="10">
        <f t="shared" si="38"/>
        <v>41753.758043981477</v>
      </c>
      <c r="T450" s="10">
        <f t="shared" si="3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si="41"/>
        <v>2.25</v>
      </c>
      <c r="P451" s="5">
        <f t="shared" ref="P451:P514" si="43">IF(L451&lt;&gt;0,E451/L451,0)</f>
        <v>9</v>
      </c>
      <c r="Q451" t="str">
        <f t="shared" si="40"/>
        <v>film &amp; video</v>
      </c>
      <c r="R451" t="str">
        <f t="shared" si="42"/>
        <v>animation</v>
      </c>
      <c r="S451" s="10">
        <f t="shared" ref="S451:S514" si="44">(((J451/60)/60)/24)+DATE(1970,1,1)</f>
        <v>41534.568113425928</v>
      </c>
      <c r="T451" s="10">
        <f t="shared" ref="T451:T514" si="45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1"/>
        <v>0.79200000000000004</v>
      </c>
      <c r="P452" s="5">
        <f t="shared" si="43"/>
        <v>56.571428571428569</v>
      </c>
      <c r="Q452" t="str">
        <f t="shared" si="40"/>
        <v>film &amp; video</v>
      </c>
      <c r="R452" t="str">
        <f t="shared" si="42"/>
        <v>animation</v>
      </c>
      <c r="S452" s="10">
        <f t="shared" si="44"/>
        <v>41654.946759259255</v>
      </c>
      <c r="T452" s="10">
        <f t="shared" si="4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1"/>
        <v>0</v>
      </c>
      <c r="P453" s="5">
        <f t="shared" si="43"/>
        <v>0</v>
      </c>
      <c r="Q453" t="str">
        <f t="shared" ref="Q453:Q516" si="46">LEFT(N453, SEARCH("/",N453,1)-1)</f>
        <v>film &amp; video</v>
      </c>
      <c r="R453" t="str">
        <f t="shared" si="42"/>
        <v>animation</v>
      </c>
      <c r="S453" s="10">
        <f t="shared" si="44"/>
        <v>41634.715173611112</v>
      </c>
      <c r="T453" s="10">
        <f t="shared" si="4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ref="O454:O517" si="47">E454/D454*100</f>
        <v>64</v>
      </c>
      <c r="P454" s="5">
        <f t="shared" si="43"/>
        <v>40</v>
      </c>
      <c r="Q454" t="str">
        <f t="shared" si="46"/>
        <v>film &amp; video</v>
      </c>
      <c r="R454" t="str">
        <f t="shared" si="42"/>
        <v>animation</v>
      </c>
      <c r="S454" s="10">
        <f t="shared" si="44"/>
        <v>42107.703877314809</v>
      </c>
      <c r="T454" s="10">
        <f t="shared" si="4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7"/>
        <v>2.7404479578392621E-2</v>
      </c>
      <c r="P455" s="5">
        <f t="shared" si="43"/>
        <v>13</v>
      </c>
      <c r="Q455" t="str">
        <f t="shared" si="46"/>
        <v>film &amp; video</v>
      </c>
      <c r="R455" t="str">
        <f t="shared" si="42"/>
        <v>animation</v>
      </c>
      <c r="S455" s="10">
        <f t="shared" si="44"/>
        <v>42038.824988425928</v>
      </c>
      <c r="T455" s="10">
        <f t="shared" si="4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7"/>
        <v>0.82000000000000006</v>
      </c>
      <c r="P456" s="5">
        <f t="shared" si="43"/>
        <v>16.399999999999999</v>
      </c>
      <c r="Q456" t="str">
        <f t="shared" si="46"/>
        <v>film &amp; video</v>
      </c>
      <c r="R456" t="str">
        <f t="shared" si="42"/>
        <v>animation</v>
      </c>
      <c r="S456" s="10">
        <f t="shared" si="44"/>
        <v>41938.717256944445</v>
      </c>
      <c r="T456" s="10">
        <f t="shared" si="4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7"/>
        <v>6.9230769230769221E-2</v>
      </c>
      <c r="P457" s="5">
        <f t="shared" si="43"/>
        <v>22.5</v>
      </c>
      <c r="Q457" t="str">
        <f t="shared" si="46"/>
        <v>film &amp; video</v>
      </c>
      <c r="R457" t="str">
        <f t="shared" si="42"/>
        <v>animation</v>
      </c>
      <c r="S457" s="10">
        <f t="shared" si="44"/>
        <v>40971.002569444441</v>
      </c>
      <c r="T457" s="10">
        <f t="shared" si="4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7"/>
        <v>0.68631863186318631</v>
      </c>
      <c r="P458" s="5">
        <f t="shared" si="43"/>
        <v>20.333333333333332</v>
      </c>
      <c r="Q458" t="str">
        <f t="shared" si="46"/>
        <v>film &amp; video</v>
      </c>
      <c r="R458" t="str">
        <f t="shared" si="42"/>
        <v>animation</v>
      </c>
      <c r="S458" s="10">
        <f t="shared" si="44"/>
        <v>41547.694456018515</v>
      </c>
      <c r="T458" s="10">
        <f t="shared" si="4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7"/>
        <v>0</v>
      </c>
      <c r="P459" s="5">
        <f t="shared" si="43"/>
        <v>0</v>
      </c>
      <c r="Q459" t="str">
        <f t="shared" si="46"/>
        <v>film &amp; video</v>
      </c>
      <c r="R459" t="str">
        <f t="shared" si="42"/>
        <v>animation</v>
      </c>
      <c r="S459" s="10">
        <f t="shared" si="44"/>
        <v>41837.767500000002</v>
      </c>
      <c r="T459" s="10">
        <f t="shared" si="4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7"/>
        <v>8.2100000000000009</v>
      </c>
      <c r="P460" s="5">
        <f t="shared" si="43"/>
        <v>16.755102040816325</v>
      </c>
      <c r="Q460" t="str">
        <f t="shared" si="46"/>
        <v>film &amp; video</v>
      </c>
      <c r="R460" t="str">
        <f t="shared" si="42"/>
        <v>animation</v>
      </c>
      <c r="S460" s="10">
        <f t="shared" si="44"/>
        <v>41378.69976851852</v>
      </c>
      <c r="T460" s="10">
        <f t="shared" si="4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7"/>
        <v>6.4102564102564097E-2</v>
      </c>
      <c r="P461" s="5">
        <f t="shared" si="43"/>
        <v>25</v>
      </c>
      <c r="Q461" t="str">
        <f t="shared" si="46"/>
        <v>film &amp; video</v>
      </c>
      <c r="R461" t="str">
        <f t="shared" si="42"/>
        <v>animation</v>
      </c>
      <c r="S461" s="10">
        <f t="shared" si="44"/>
        <v>40800.6403587963</v>
      </c>
      <c r="T461" s="10">
        <f t="shared" si="4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7"/>
        <v>0.29411764705882354</v>
      </c>
      <c r="P462" s="5">
        <f t="shared" si="43"/>
        <v>12.5</v>
      </c>
      <c r="Q462" t="str">
        <f t="shared" si="46"/>
        <v>film &amp; video</v>
      </c>
      <c r="R462" t="str">
        <f t="shared" si="42"/>
        <v>animation</v>
      </c>
      <c r="S462" s="10">
        <f t="shared" si="44"/>
        <v>41759.542534722219</v>
      </c>
      <c r="T462" s="10">
        <f t="shared" si="4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7"/>
        <v>0</v>
      </c>
      <c r="P463" s="5">
        <f t="shared" si="43"/>
        <v>0</v>
      </c>
      <c r="Q463" t="str">
        <f t="shared" si="46"/>
        <v>film &amp; video</v>
      </c>
      <c r="R463" t="str">
        <f t="shared" si="42"/>
        <v>animation</v>
      </c>
      <c r="S463" s="10">
        <f t="shared" si="44"/>
        <v>41407.84684027778</v>
      </c>
      <c r="T463" s="10">
        <f t="shared" si="4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7"/>
        <v>0</v>
      </c>
      <c r="P464" s="5">
        <f t="shared" si="43"/>
        <v>0</v>
      </c>
      <c r="Q464" t="str">
        <f t="shared" si="46"/>
        <v>film &amp; video</v>
      </c>
      <c r="R464" t="str">
        <f t="shared" si="42"/>
        <v>animation</v>
      </c>
      <c r="S464" s="10">
        <f t="shared" si="44"/>
        <v>40705.126631944448</v>
      </c>
      <c r="T464" s="10">
        <f t="shared" si="4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7"/>
        <v>2.2727272727272729</v>
      </c>
      <c r="P465" s="5">
        <f t="shared" si="43"/>
        <v>113.63636363636364</v>
      </c>
      <c r="Q465" t="str">
        <f t="shared" si="46"/>
        <v>film &amp; video</v>
      </c>
      <c r="R465" t="str">
        <f t="shared" si="42"/>
        <v>animation</v>
      </c>
      <c r="S465" s="10">
        <f t="shared" si="44"/>
        <v>40750.710104166668</v>
      </c>
      <c r="T465" s="10">
        <f t="shared" si="4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7"/>
        <v>9.9009900990099015E-2</v>
      </c>
      <c r="P466" s="5">
        <f t="shared" si="43"/>
        <v>1</v>
      </c>
      <c r="Q466" t="str">
        <f t="shared" si="46"/>
        <v>film &amp; video</v>
      </c>
      <c r="R466" t="str">
        <f t="shared" si="42"/>
        <v>animation</v>
      </c>
      <c r="S466" s="10">
        <f t="shared" si="44"/>
        <v>42488.848784722228</v>
      </c>
      <c r="T466" s="10">
        <f t="shared" si="4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7"/>
        <v>26.953125</v>
      </c>
      <c r="P467" s="5">
        <f t="shared" si="43"/>
        <v>17.25</v>
      </c>
      <c r="Q467" t="str">
        <f t="shared" si="46"/>
        <v>film &amp; video</v>
      </c>
      <c r="R467" t="str">
        <f t="shared" si="42"/>
        <v>animation</v>
      </c>
      <c r="S467" s="10">
        <f t="shared" si="44"/>
        <v>41801.120069444441</v>
      </c>
      <c r="T467" s="10">
        <f t="shared" si="4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7"/>
        <v>0.76</v>
      </c>
      <c r="P468" s="5">
        <f t="shared" si="43"/>
        <v>15.2</v>
      </c>
      <c r="Q468" t="str">
        <f t="shared" si="46"/>
        <v>film &amp; video</v>
      </c>
      <c r="R468" t="str">
        <f t="shared" si="42"/>
        <v>animation</v>
      </c>
      <c r="S468" s="10">
        <f t="shared" si="44"/>
        <v>41129.942870370374</v>
      </c>
      <c r="T468" s="10">
        <f t="shared" si="4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7"/>
        <v>21.574999999999999</v>
      </c>
      <c r="P469" s="5">
        <f t="shared" si="43"/>
        <v>110.64102564102564</v>
      </c>
      <c r="Q469" t="str">
        <f t="shared" si="46"/>
        <v>film &amp; video</v>
      </c>
      <c r="R469" t="str">
        <f t="shared" si="42"/>
        <v>animation</v>
      </c>
      <c r="S469" s="10">
        <f t="shared" si="44"/>
        <v>41135.679791666669</v>
      </c>
      <c r="T469" s="10">
        <f t="shared" si="4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7"/>
        <v>0</v>
      </c>
      <c r="P470" s="5">
        <f t="shared" si="43"/>
        <v>0</v>
      </c>
      <c r="Q470" t="str">
        <f t="shared" si="46"/>
        <v>film &amp; video</v>
      </c>
      <c r="R470" t="str">
        <f t="shared" si="42"/>
        <v>animation</v>
      </c>
      <c r="S470" s="10">
        <f t="shared" si="44"/>
        <v>41041.167627314811</v>
      </c>
      <c r="T470" s="10">
        <f t="shared" si="4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7"/>
        <v>0</v>
      </c>
      <c r="P471" s="5">
        <f t="shared" si="43"/>
        <v>0</v>
      </c>
      <c r="Q471" t="str">
        <f t="shared" si="46"/>
        <v>film &amp; video</v>
      </c>
      <c r="R471" t="str">
        <f t="shared" si="42"/>
        <v>animation</v>
      </c>
      <c r="S471" s="10">
        <f t="shared" si="44"/>
        <v>41827.989861111113</v>
      </c>
      <c r="T471" s="10">
        <f t="shared" si="4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7"/>
        <v>1.02</v>
      </c>
      <c r="P472" s="5">
        <f t="shared" si="43"/>
        <v>25.5</v>
      </c>
      <c r="Q472" t="str">
        <f t="shared" si="46"/>
        <v>film &amp; video</v>
      </c>
      <c r="R472" t="str">
        <f t="shared" si="42"/>
        <v>animation</v>
      </c>
      <c r="S472" s="10">
        <f t="shared" si="44"/>
        <v>41605.167696759258</v>
      </c>
      <c r="T472" s="10">
        <f t="shared" si="4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7"/>
        <v>11.892727272727273</v>
      </c>
      <c r="P473" s="5">
        <f t="shared" si="43"/>
        <v>38.476470588235294</v>
      </c>
      <c r="Q473" t="str">
        <f t="shared" si="46"/>
        <v>film &amp; video</v>
      </c>
      <c r="R473" t="str">
        <f t="shared" si="42"/>
        <v>animation</v>
      </c>
      <c r="S473" s="10">
        <f t="shared" si="44"/>
        <v>41703.721979166665</v>
      </c>
      <c r="T473" s="10">
        <f t="shared" si="4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7"/>
        <v>17.625</v>
      </c>
      <c r="P474" s="5">
        <f t="shared" si="43"/>
        <v>28.2</v>
      </c>
      <c r="Q474" t="str">
        <f t="shared" si="46"/>
        <v>film &amp; video</v>
      </c>
      <c r="R474" t="str">
        <f t="shared" si="42"/>
        <v>animation</v>
      </c>
      <c r="S474" s="10">
        <f t="shared" si="44"/>
        <v>41844.922662037039</v>
      </c>
      <c r="T474" s="10">
        <f t="shared" si="4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7"/>
        <v>2.87</v>
      </c>
      <c r="P475" s="5">
        <f t="shared" si="43"/>
        <v>61.5</v>
      </c>
      <c r="Q475" t="str">
        <f t="shared" si="46"/>
        <v>film &amp; video</v>
      </c>
      <c r="R475" t="str">
        <f t="shared" si="42"/>
        <v>animation</v>
      </c>
      <c r="S475" s="10">
        <f t="shared" si="44"/>
        <v>41869.698136574072</v>
      </c>
      <c r="T475" s="10">
        <f t="shared" si="4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7"/>
        <v>3.0303030303030304E-2</v>
      </c>
      <c r="P476" s="5">
        <f t="shared" si="43"/>
        <v>1</v>
      </c>
      <c r="Q476" t="str">
        <f t="shared" si="46"/>
        <v>film &amp; video</v>
      </c>
      <c r="R476" t="str">
        <f t="shared" si="42"/>
        <v>animation</v>
      </c>
      <c r="S476" s="10">
        <f t="shared" si="44"/>
        <v>42753.329039351855</v>
      </c>
      <c r="T476" s="10">
        <f t="shared" si="4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7"/>
        <v>0</v>
      </c>
      <c r="P477" s="5">
        <f t="shared" si="43"/>
        <v>0</v>
      </c>
      <c r="Q477" t="str">
        <f t="shared" si="46"/>
        <v>film &amp; video</v>
      </c>
      <c r="R477" t="str">
        <f t="shared" si="42"/>
        <v>animation</v>
      </c>
      <c r="S477" s="10">
        <f t="shared" si="44"/>
        <v>42100.086145833338</v>
      </c>
      <c r="T477" s="10">
        <f t="shared" si="4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7"/>
        <v>2.230268181818182</v>
      </c>
      <c r="P478" s="5">
        <f t="shared" si="43"/>
        <v>39.569274193548388</v>
      </c>
      <c r="Q478" t="str">
        <f t="shared" si="46"/>
        <v>film &amp; video</v>
      </c>
      <c r="R478" t="str">
        <f t="shared" si="42"/>
        <v>animation</v>
      </c>
      <c r="S478" s="10">
        <f t="shared" si="44"/>
        <v>41757.975011574075</v>
      </c>
      <c r="T478" s="10">
        <f t="shared" si="4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7"/>
        <v>0</v>
      </c>
      <c r="P479" s="5">
        <f t="shared" si="43"/>
        <v>0</v>
      </c>
      <c r="Q479" t="str">
        <f t="shared" si="46"/>
        <v>film &amp; video</v>
      </c>
      <c r="R479" t="str">
        <f t="shared" si="42"/>
        <v>animation</v>
      </c>
      <c r="S479" s="10">
        <f t="shared" si="44"/>
        <v>40987.83488425926</v>
      </c>
      <c r="T479" s="10">
        <f t="shared" si="4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7"/>
        <v>0</v>
      </c>
      <c r="P480" s="5">
        <f t="shared" si="43"/>
        <v>0</v>
      </c>
      <c r="Q480" t="str">
        <f t="shared" si="46"/>
        <v>film &amp; video</v>
      </c>
      <c r="R480" t="str">
        <f t="shared" si="42"/>
        <v>animation</v>
      </c>
      <c r="S480" s="10">
        <f t="shared" si="44"/>
        <v>42065.910983796297</v>
      </c>
      <c r="T480" s="10">
        <f t="shared" si="4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7"/>
        <v>32.56</v>
      </c>
      <c r="P481" s="5">
        <f t="shared" si="43"/>
        <v>88.8</v>
      </c>
      <c r="Q481" t="str">
        <f t="shared" si="46"/>
        <v>film &amp; video</v>
      </c>
      <c r="R481" t="str">
        <f t="shared" si="42"/>
        <v>animation</v>
      </c>
      <c r="S481" s="10">
        <f t="shared" si="44"/>
        <v>41904.407812500001</v>
      </c>
      <c r="T481" s="10">
        <f t="shared" si="4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7"/>
        <v>19.41</v>
      </c>
      <c r="P482" s="5">
        <f t="shared" si="43"/>
        <v>55.457142857142856</v>
      </c>
      <c r="Q482" t="str">
        <f t="shared" si="46"/>
        <v>film &amp; video</v>
      </c>
      <c r="R482" t="str">
        <f t="shared" si="42"/>
        <v>animation</v>
      </c>
      <c r="S482" s="10">
        <f t="shared" si="44"/>
        <v>41465.500173611108</v>
      </c>
      <c r="T482" s="10">
        <f t="shared" si="4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7"/>
        <v>6.1</v>
      </c>
      <c r="P483" s="5">
        <f t="shared" si="43"/>
        <v>87.142857142857139</v>
      </c>
      <c r="Q483" t="str">
        <f t="shared" si="46"/>
        <v>film &amp; video</v>
      </c>
      <c r="R483" t="str">
        <f t="shared" si="42"/>
        <v>animation</v>
      </c>
      <c r="S483" s="10">
        <f t="shared" si="44"/>
        <v>41162.672326388885</v>
      </c>
      <c r="T483" s="10">
        <f t="shared" si="4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7"/>
        <v>0.1</v>
      </c>
      <c r="P484" s="5">
        <f t="shared" si="43"/>
        <v>10</v>
      </c>
      <c r="Q484" t="str">
        <f t="shared" si="46"/>
        <v>film &amp; video</v>
      </c>
      <c r="R484" t="str">
        <f t="shared" si="42"/>
        <v>animation</v>
      </c>
      <c r="S484" s="10">
        <f t="shared" si="44"/>
        <v>42447.896875000006</v>
      </c>
      <c r="T484" s="10">
        <f t="shared" si="4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7"/>
        <v>50.2</v>
      </c>
      <c r="P485" s="5">
        <f t="shared" si="43"/>
        <v>51.224489795918366</v>
      </c>
      <c r="Q485" t="str">
        <f t="shared" si="46"/>
        <v>film &amp; video</v>
      </c>
      <c r="R485" t="str">
        <f t="shared" si="42"/>
        <v>animation</v>
      </c>
      <c r="S485" s="10">
        <f t="shared" si="44"/>
        <v>41243.197592592594</v>
      </c>
      <c r="T485" s="10">
        <f t="shared" si="4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7"/>
        <v>0.18625</v>
      </c>
      <c r="P486" s="5">
        <f t="shared" si="43"/>
        <v>13.545454545454545</v>
      </c>
      <c r="Q486" t="str">
        <f t="shared" si="46"/>
        <v>film &amp; video</v>
      </c>
      <c r="R486" t="str">
        <f t="shared" si="42"/>
        <v>animation</v>
      </c>
      <c r="S486" s="10">
        <f t="shared" si="44"/>
        <v>42272.93949074074</v>
      </c>
      <c r="T486" s="10">
        <f t="shared" si="4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7"/>
        <v>21.906971229845084</v>
      </c>
      <c r="P487" s="5">
        <f t="shared" si="43"/>
        <v>66.520080000000007</v>
      </c>
      <c r="Q487" t="str">
        <f t="shared" si="46"/>
        <v>film &amp; video</v>
      </c>
      <c r="R487" t="str">
        <f t="shared" si="42"/>
        <v>animation</v>
      </c>
      <c r="S487" s="10">
        <f t="shared" si="44"/>
        <v>41381.50577546296</v>
      </c>
      <c r="T487" s="10">
        <f t="shared" si="4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7"/>
        <v>9.0909090909090905E-3</v>
      </c>
      <c r="P488" s="5">
        <f t="shared" si="43"/>
        <v>50</v>
      </c>
      <c r="Q488" t="str">
        <f t="shared" si="46"/>
        <v>film &amp; video</v>
      </c>
      <c r="R488" t="str">
        <f t="shared" si="42"/>
        <v>animation</v>
      </c>
      <c r="S488" s="10">
        <f t="shared" si="44"/>
        <v>41761.94258101852</v>
      </c>
      <c r="T488" s="10">
        <f t="shared" si="4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7"/>
        <v>0</v>
      </c>
      <c r="P489" s="5">
        <f t="shared" si="43"/>
        <v>0</v>
      </c>
      <c r="Q489" t="str">
        <f t="shared" si="46"/>
        <v>film &amp; video</v>
      </c>
      <c r="R489" t="str">
        <f t="shared" si="42"/>
        <v>animation</v>
      </c>
      <c r="S489" s="10">
        <f t="shared" si="44"/>
        <v>42669.594837962963</v>
      </c>
      <c r="T489" s="10">
        <f t="shared" si="4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7"/>
        <v>0</v>
      </c>
      <c r="P490" s="5">
        <f t="shared" si="43"/>
        <v>0</v>
      </c>
      <c r="Q490" t="str">
        <f t="shared" si="46"/>
        <v>film &amp; video</v>
      </c>
      <c r="R490" t="str">
        <f t="shared" si="42"/>
        <v>animation</v>
      </c>
      <c r="S490" s="10">
        <f t="shared" si="44"/>
        <v>42714.054398148146</v>
      </c>
      <c r="T490" s="10">
        <f t="shared" si="4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7"/>
        <v>0.28667813379201834</v>
      </c>
      <c r="P491" s="5">
        <f t="shared" si="43"/>
        <v>71.666666666666671</v>
      </c>
      <c r="Q491" t="str">
        <f t="shared" si="46"/>
        <v>film &amp; video</v>
      </c>
      <c r="R491" t="str">
        <f t="shared" si="42"/>
        <v>animation</v>
      </c>
      <c r="S491" s="10">
        <f t="shared" si="44"/>
        <v>40882.481666666667</v>
      </c>
      <c r="T491" s="10">
        <f t="shared" si="4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7"/>
        <v>0</v>
      </c>
      <c r="P492" s="5">
        <f t="shared" si="43"/>
        <v>0</v>
      </c>
      <c r="Q492" t="str">
        <f t="shared" si="46"/>
        <v>film &amp; video</v>
      </c>
      <c r="R492" t="str">
        <f t="shared" si="42"/>
        <v>animation</v>
      </c>
      <c r="S492" s="10">
        <f t="shared" si="44"/>
        <v>41113.968576388892</v>
      </c>
      <c r="T492" s="10">
        <f t="shared" si="4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7"/>
        <v>0</v>
      </c>
      <c r="P493" s="5">
        <f t="shared" si="43"/>
        <v>0</v>
      </c>
      <c r="Q493" t="str">
        <f t="shared" si="46"/>
        <v>film &amp; video</v>
      </c>
      <c r="R493" t="str">
        <f t="shared" si="42"/>
        <v>animation</v>
      </c>
      <c r="S493" s="10">
        <f t="shared" si="44"/>
        <v>42366.982627314821</v>
      </c>
      <c r="T493" s="10">
        <f t="shared" si="4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7"/>
        <v>0</v>
      </c>
      <c r="P494" s="5">
        <f t="shared" si="43"/>
        <v>0</v>
      </c>
      <c r="Q494" t="str">
        <f t="shared" si="46"/>
        <v>film &amp; video</v>
      </c>
      <c r="R494" t="str">
        <f t="shared" si="42"/>
        <v>animation</v>
      </c>
      <c r="S494" s="10">
        <f t="shared" si="44"/>
        <v>42596.03506944445</v>
      </c>
      <c r="T494" s="10">
        <f t="shared" si="4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7"/>
        <v>0</v>
      </c>
      <c r="P495" s="5">
        <f t="shared" si="43"/>
        <v>0</v>
      </c>
      <c r="Q495" t="str">
        <f t="shared" si="46"/>
        <v>film &amp; video</v>
      </c>
      <c r="R495" t="str">
        <f t="shared" si="42"/>
        <v>animation</v>
      </c>
      <c r="S495" s="10">
        <f t="shared" si="44"/>
        <v>42114.726134259254</v>
      </c>
      <c r="T495" s="10">
        <f t="shared" si="4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7"/>
        <v>0.155</v>
      </c>
      <c r="P496" s="5">
        <f t="shared" si="43"/>
        <v>10.333333333333334</v>
      </c>
      <c r="Q496" t="str">
        <f t="shared" si="46"/>
        <v>film &amp; video</v>
      </c>
      <c r="R496" t="str">
        <f t="shared" si="42"/>
        <v>animation</v>
      </c>
      <c r="S496" s="10">
        <f t="shared" si="44"/>
        <v>41799.830613425926</v>
      </c>
      <c r="T496" s="10">
        <f t="shared" si="4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7"/>
        <v>0</v>
      </c>
      <c r="P497" s="5">
        <f t="shared" si="43"/>
        <v>0</v>
      </c>
      <c r="Q497" t="str">
        <f t="shared" si="46"/>
        <v>film &amp; video</v>
      </c>
      <c r="R497" t="str">
        <f t="shared" si="42"/>
        <v>animation</v>
      </c>
      <c r="S497" s="10">
        <f t="shared" si="44"/>
        <v>42171.827604166669</v>
      </c>
      <c r="T497" s="10">
        <f t="shared" si="4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7"/>
        <v>1.6666666666666668E-3</v>
      </c>
      <c r="P498" s="5">
        <f t="shared" si="43"/>
        <v>1</v>
      </c>
      <c r="Q498" t="str">
        <f t="shared" si="46"/>
        <v>film &amp; video</v>
      </c>
      <c r="R498" t="str">
        <f t="shared" si="42"/>
        <v>animation</v>
      </c>
      <c r="S498" s="10">
        <f t="shared" si="44"/>
        <v>41620.93141203704</v>
      </c>
      <c r="T498" s="10">
        <f t="shared" si="4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7"/>
        <v>0.6696428571428571</v>
      </c>
      <c r="P499" s="5">
        <f t="shared" si="43"/>
        <v>10</v>
      </c>
      <c r="Q499" t="str">
        <f t="shared" si="46"/>
        <v>film &amp; video</v>
      </c>
      <c r="R499" t="str">
        <f t="shared" si="42"/>
        <v>animation</v>
      </c>
      <c r="S499" s="10">
        <f t="shared" si="44"/>
        <v>41945.037789351853</v>
      </c>
      <c r="T499" s="10">
        <f t="shared" si="4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7"/>
        <v>4.5985132395404564</v>
      </c>
      <c r="P500" s="5">
        <f t="shared" si="43"/>
        <v>136.09090909090909</v>
      </c>
      <c r="Q500" t="str">
        <f t="shared" si="46"/>
        <v>film &amp; video</v>
      </c>
      <c r="R500" t="str">
        <f t="shared" si="42"/>
        <v>animation</v>
      </c>
      <c r="S500" s="10">
        <f t="shared" si="44"/>
        <v>40858.762141203704</v>
      </c>
      <c r="T500" s="10">
        <f t="shared" si="4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7"/>
        <v>9.5500000000000007</v>
      </c>
      <c r="P501" s="5">
        <f t="shared" si="43"/>
        <v>73.461538461538467</v>
      </c>
      <c r="Q501" t="str">
        <f t="shared" si="46"/>
        <v>film &amp; video</v>
      </c>
      <c r="R501" t="str">
        <f t="shared" si="42"/>
        <v>animation</v>
      </c>
      <c r="S501" s="10">
        <f t="shared" si="44"/>
        <v>40043.895462962959</v>
      </c>
      <c r="T501" s="10">
        <f t="shared" si="4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7"/>
        <v>3.3076923076923079</v>
      </c>
      <c r="P502" s="5">
        <f t="shared" si="43"/>
        <v>53.75</v>
      </c>
      <c r="Q502" t="str">
        <f t="shared" si="46"/>
        <v>film &amp; video</v>
      </c>
      <c r="R502" t="str">
        <f t="shared" si="42"/>
        <v>animation</v>
      </c>
      <c r="S502" s="10">
        <f t="shared" si="44"/>
        <v>40247.886006944449</v>
      </c>
      <c r="T502" s="10">
        <f t="shared" si="4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7"/>
        <v>0</v>
      </c>
      <c r="P503" s="5">
        <f t="shared" si="43"/>
        <v>0</v>
      </c>
      <c r="Q503" t="str">
        <f t="shared" si="46"/>
        <v>film &amp; video</v>
      </c>
      <c r="R503" t="str">
        <f t="shared" si="42"/>
        <v>animation</v>
      </c>
      <c r="S503" s="10">
        <f t="shared" si="44"/>
        <v>40703.234386574077</v>
      </c>
      <c r="T503" s="10">
        <f t="shared" si="4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7"/>
        <v>1.1499999999999999</v>
      </c>
      <c r="P504" s="5">
        <f t="shared" si="43"/>
        <v>57.5</v>
      </c>
      <c r="Q504" t="str">
        <f t="shared" si="46"/>
        <v>film &amp; video</v>
      </c>
      <c r="R504" t="str">
        <f t="shared" si="42"/>
        <v>animation</v>
      </c>
      <c r="S504" s="10">
        <f t="shared" si="44"/>
        <v>40956.553530092591</v>
      </c>
      <c r="T504" s="10">
        <f t="shared" si="4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7"/>
        <v>1.7538461538461538</v>
      </c>
      <c r="P505" s="5">
        <f t="shared" si="43"/>
        <v>12.666666666666666</v>
      </c>
      <c r="Q505" t="str">
        <f t="shared" si="46"/>
        <v>film &amp; video</v>
      </c>
      <c r="R505" t="str">
        <f t="shared" si="42"/>
        <v>animation</v>
      </c>
      <c r="S505" s="10">
        <f t="shared" si="44"/>
        <v>41991.526655092588</v>
      </c>
      <c r="T505" s="10">
        <f t="shared" si="4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7"/>
        <v>1.3673469387755102</v>
      </c>
      <c r="P506" s="5">
        <f t="shared" si="43"/>
        <v>67</v>
      </c>
      <c r="Q506" t="str">
        <f t="shared" si="46"/>
        <v>film &amp; video</v>
      </c>
      <c r="R506" t="str">
        <f t="shared" si="42"/>
        <v>animation</v>
      </c>
      <c r="S506" s="10">
        <f t="shared" si="44"/>
        <v>40949.98364583333</v>
      </c>
      <c r="T506" s="10">
        <f t="shared" si="4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7"/>
        <v>0.43333333333333329</v>
      </c>
      <c r="P507" s="5">
        <f t="shared" si="43"/>
        <v>3.7142857142857144</v>
      </c>
      <c r="Q507" t="str">
        <f t="shared" si="46"/>
        <v>film &amp; video</v>
      </c>
      <c r="R507" t="str">
        <f t="shared" si="42"/>
        <v>animation</v>
      </c>
      <c r="S507" s="10">
        <f t="shared" si="44"/>
        <v>42318.098217592589</v>
      </c>
      <c r="T507" s="10">
        <f t="shared" si="4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7"/>
        <v>0.125</v>
      </c>
      <c r="P508" s="5">
        <f t="shared" si="43"/>
        <v>250</v>
      </c>
      <c r="Q508" t="str">
        <f t="shared" si="46"/>
        <v>film &amp; video</v>
      </c>
      <c r="R508" t="str">
        <f t="shared" si="42"/>
        <v>animation</v>
      </c>
      <c r="S508" s="10">
        <f t="shared" si="44"/>
        <v>41466.552314814813</v>
      </c>
      <c r="T508" s="10">
        <f t="shared" si="4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7"/>
        <v>3.2</v>
      </c>
      <c r="P509" s="5">
        <f t="shared" si="43"/>
        <v>64</v>
      </c>
      <c r="Q509" t="str">
        <f t="shared" si="46"/>
        <v>film &amp; video</v>
      </c>
      <c r="R509" t="str">
        <f t="shared" si="42"/>
        <v>animation</v>
      </c>
      <c r="S509" s="10">
        <f t="shared" si="44"/>
        <v>41156.958993055552</v>
      </c>
      <c r="T509" s="10">
        <f t="shared" si="4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7"/>
        <v>0.8</v>
      </c>
      <c r="P510" s="5">
        <f t="shared" si="43"/>
        <v>133.33333333333334</v>
      </c>
      <c r="Q510" t="str">
        <f t="shared" si="46"/>
        <v>film &amp; video</v>
      </c>
      <c r="R510" t="str">
        <f t="shared" si="42"/>
        <v>animation</v>
      </c>
      <c r="S510" s="10">
        <f t="shared" si="44"/>
        <v>40995.024317129632</v>
      </c>
      <c r="T510" s="10">
        <f t="shared" si="4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7"/>
        <v>0.2</v>
      </c>
      <c r="P511" s="5">
        <f t="shared" si="43"/>
        <v>10</v>
      </c>
      <c r="Q511" t="str">
        <f t="shared" si="46"/>
        <v>film &amp; video</v>
      </c>
      <c r="R511" t="str">
        <f t="shared" si="42"/>
        <v>animation</v>
      </c>
      <c r="S511" s="10">
        <f t="shared" si="44"/>
        <v>42153.631597222222</v>
      </c>
      <c r="T511" s="10">
        <f t="shared" si="4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7"/>
        <v>0</v>
      </c>
      <c r="P512" s="5">
        <f t="shared" si="43"/>
        <v>0</v>
      </c>
      <c r="Q512" t="str">
        <f t="shared" si="46"/>
        <v>film &amp; video</v>
      </c>
      <c r="R512" t="str">
        <f t="shared" si="42"/>
        <v>animation</v>
      </c>
      <c r="S512" s="10">
        <f t="shared" si="44"/>
        <v>42400.176377314812</v>
      </c>
      <c r="T512" s="10">
        <f t="shared" si="4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7"/>
        <v>3</v>
      </c>
      <c r="P513" s="5">
        <f t="shared" si="43"/>
        <v>30</v>
      </c>
      <c r="Q513" t="str">
        <f t="shared" si="46"/>
        <v>film &amp; video</v>
      </c>
      <c r="R513" t="str">
        <f t="shared" si="42"/>
        <v>animation</v>
      </c>
      <c r="S513" s="10">
        <f t="shared" si="44"/>
        <v>41340.303032407406</v>
      </c>
      <c r="T513" s="10">
        <f t="shared" si="4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7"/>
        <v>0.13749999999999998</v>
      </c>
      <c r="P514" s="5">
        <f t="shared" si="43"/>
        <v>5.5</v>
      </c>
      <c r="Q514" t="str">
        <f t="shared" si="46"/>
        <v>film &amp; video</v>
      </c>
      <c r="R514" t="str">
        <f t="shared" ref="R514:R577" si="48">RIGHT(N514,LEN(N514)-SEARCH("/",N514))</f>
        <v>animation</v>
      </c>
      <c r="S514" s="10">
        <f t="shared" si="44"/>
        <v>42649.742210648154</v>
      </c>
      <c r="T514" s="10">
        <f t="shared" si="4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si="47"/>
        <v>13.923999999999999</v>
      </c>
      <c r="P515" s="5">
        <f t="shared" ref="P515:P578" si="49">IF(L515&lt;&gt;0,E515/L515,0)</f>
        <v>102.38235294117646</v>
      </c>
      <c r="Q515" t="str">
        <f t="shared" si="46"/>
        <v>film &amp; video</v>
      </c>
      <c r="R515" t="str">
        <f t="shared" si="48"/>
        <v>animation</v>
      </c>
      <c r="S515" s="10">
        <f t="shared" ref="S515:S578" si="50">(((J515/60)/60)/24)+DATE(1970,1,1)</f>
        <v>42552.653993055559</v>
      </c>
      <c r="T515" s="10">
        <f t="shared" ref="T515:T578" si="51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7"/>
        <v>3.3333333333333335</v>
      </c>
      <c r="P516" s="5">
        <f t="shared" si="49"/>
        <v>16.666666666666668</v>
      </c>
      <c r="Q516" t="str">
        <f t="shared" si="46"/>
        <v>film &amp; video</v>
      </c>
      <c r="R516" t="str">
        <f t="shared" si="48"/>
        <v>animation</v>
      </c>
      <c r="S516" s="10">
        <f t="shared" si="50"/>
        <v>41830.613969907405</v>
      </c>
      <c r="T516" s="10">
        <f t="shared" si="51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7"/>
        <v>25.41340206185567</v>
      </c>
      <c r="P517" s="5">
        <f t="shared" si="49"/>
        <v>725.02941176470586</v>
      </c>
      <c r="Q517" t="str">
        <f t="shared" ref="Q517:Q580" si="52">LEFT(N517, SEARCH("/",N517,1)-1)</f>
        <v>film &amp; video</v>
      </c>
      <c r="R517" t="str">
        <f t="shared" si="48"/>
        <v>animation</v>
      </c>
      <c r="S517" s="10">
        <f t="shared" si="50"/>
        <v>42327.490752314814</v>
      </c>
      <c r="T517" s="10">
        <f t="shared" si="51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ref="O518:O581" si="53">E518/D518*100</f>
        <v>0</v>
      </c>
      <c r="P518" s="5">
        <f t="shared" si="49"/>
        <v>0</v>
      </c>
      <c r="Q518" t="str">
        <f t="shared" si="52"/>
        <v>film &amp; video</v>
      </c>
      <c r="R518" t="str">
        <f t="shared" si="48"/>
        <v>animation</v>
      </c>
      <c r="S518" s="10">
        <f t="shared" si="50"/>
        <v>42091.778703703705</v>
      </c>
      <c r="T518" s="10">
        <f t="shared" si="51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53"/>
        <v>1.3666666666666667</v>
      </c>
      <c r="P519" s="5">
        <f t="shared" si="49"/>
        <v>68.333333333333329</v>
      </c>
      <c r="Q519" t="str">
        <f t="shared" si="52"/>
        <v>film &amp; video</v>
      </c>
      <c r="R519" t="str">
        <f t="shared" si="48"/>
        <v>animation</v>
      </c>
      <c r="S519" s="10">
        <f t="shared" si="50"/>
        <v>42738.615289351852</v>
      </c>
      <c r="T519" s="10">
        <f t="shared" si="51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53"/>
        <v>0</v>
      </c>
      <c r="P520" s="5">
        <f t="shared" si="49"/>
        <v>0</v>
      </c>
      <c r="Q520" t="str">
        <f t="shared" si="52"/>
        <v>film &amp; video</v>
      </c>
      <c r="R520" t="str">
        <f t="shared" si="48"/>
        <v>animation</v>
      </c>
      <c r="S520" s="10">
        <f t="shared" si="50"/>
        <v>42223.616018518514</v>
      </c>
      <c r="T520" s="10">
        <f t="shared" si="51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53"/>
        <v>22.881426547787683</v>
      </c>
      <c r="P521" s="5">
        <f t="shared" si="49"/>
        <v>39.228571428571428</v>
      </c>
      <c r="Q521" t="str">
        <f t="shared" si="52"/>
        <v>film &amp; video</v>
      </c>
      <c r="R521" t="str">
        <f t="shared" si="48"/>
        <v>animation</v>
      </c>
      <c r="S521" s="10">
        <f t="shared" si="50"/>
        <v>41218.391446759262</v>
      </c>
      <c r="T521" s="10">
        <f t="shared" si="51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53"/>
        <v>102.1</v>
      </c>
      <c r="P522" s="5">
        <f t="shared" si="49"/>
        <v>150.14705882352942</v>
      </c>
      <c r="Q522" t="str">
        <f t="shared" si="52"/>
        <v>theater</v>
      </c>
      <c r="R522" t="str">
        <f t="shared" si="48"/>
        <v>plays</v>
      </c>
      <c r="S522" s="10">
        <f t="shared" si="50"/>
        <v>42318.702094907407</v>
      </c>
      <c r="T522" s="10">
        <f t="shared" si="51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53"/>
        <v>104.64</v>
      </c>
      <c r="P523" s="5">
        <f t="shared" si="49"/>
        <v>93.428571428571431</v>
      </c>
      <c r="Q523" t="str">
        <f t="shared" si="52"/>
        <v>theater</v>
      </c>
      <c r="R523" t="str">
        <f t="shared" si="48"/>
        <v>plays</v>
      </c>
      <c r="S523" s="10">
        <f t="shared" si="50"/>
        <v>42646.092812499999</v>
      </c>
      <c r="T523" s="10">
        <f t="shared" si="51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53"/>
        <v>114.66666666666667</v>
      </c>
      <c r="P524" s="5">
        <f t="shared" si="49"/>
        <v>110.96774193548387</v>
      </c>
      <c r="Q524" t="str">
        <f t="shared" si="52"/>
        <v>theater</v>
      </c>
      <c r="R524" t="str">
        <f t="shared" si="48"/>
        <v>plays</v>
      </c>
      <c r="S524" s="10">
        <f t="shared" si="50"/>
        <v>42430.040798611109</v>
      </c>
      <c r="T524" s="10">
        <f t="shared" si="51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53"/>
        <v>120.6</v>
      </c>
      <c r="P525" s="5">
        <f t="shared" si="49"/>
        <v>71.785714285714292</v>
      </c>
      <c r="Q525" t="str">
        <f t="shared" si="52"/>
        <v>theater</v>
      </c>
      <c r="R525" t="str">
        <f t="shared" si="48"/>
        <v>plays</v>
      </c>
      <c r="S525" s="10">
        <f t="shared" si="50"/>
        <v>42238.13282407407</v>
      </c>
      <c r="T525" s="10">
        <f t="shared" si="51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53"/>
        <v>108.67285714285715</v>
      </c>
      <c r="P526" s="5">
        <f t="shared" si="49"/>
        <v>29.258076923076924</v>
      </c>
      <c r="Q526" t="str">
        <f t="shared" si="52"/>
        <v>theater</v>
      </c>
      <c r="R526" t="str">
        <f t="shared" si="48"/>
        <v>plays</v>
      </c>
      <c r="S526" s="10">
        <f t="shared" si="50"/>
        <v>42492.717233796298</v>
      </c>
      <c r="T526" s="10">
        <f t="shared" si="51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53"/>
        <v>100</v>
      </c>
      <c r="P527" s="5">
        <f t="shared" si="49"/>
        <v>1000</v>
      </c>
      <c r="Q527" t="str">
        <f t="shared" si="52"/>
        <v>theater</v>
      </c>
      <c r="R527" t="str">
        <f t="shared" si="48"/>
        <v>plays</v>
      </c>
      <c r="S527" s="10">
        <f t="shared" si="50"/>
        <v>41850.400937500002</v>
      </c>
      <c r="T527" s="10">
        <f t="shared" si="51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53"/>
        <v>113.99999999999999</v>
      </c>
      <c r="P528" s="5">
        <f t="shared" si="49"/>
        <v>74.347826086956516</v>
      </c>
      <c r="Q528" t="str">
        <f t="shared" si="52"/>
        <v>theater</v>
      </c>
      <c r="R528" t="str">
        <f t="shared" si="48"/>
        <v>plays</v>
      </c>
      <c r="S528" s="10">
        <f t="shared" si="50"/>
        <v>42192.591944444444</v>
      </c>
      <c r="T528" s="10">
        <f t="shared" si="51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53"/>
        <v>100.85</v>
      </c>
      <c r="P529" s="5">
        <f t="shared" si="49"/>
        <v>63.829113924050631</v>
      </c>
      <c r="Q529" t="str">
        <f t="shared" si="52"/>
        <v>theater</v>
      </c>
      <c r="R529" t="str">
        <f t="shared" si="48"/>
        <v>plays</v>
      </c>
      <c r="S529" s="10">
        <f t="shared" si="50"/>
        <v>42753.205625000002</v>
      </c>
      <c r="T529" s="10">
        <f t="shared" si="51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53"/>
        <v>115.65217391304347</v>
      </c>
      <c r="P530" s="5">
        <f t="shared" si="49"/>
        <v>44.333333333333336</v>
      </c>
      <c r="Q530" t="str">
        <f t="shared" si="52"/>
        <v>theater</v>
      </c>
      <c r="R530" t="str">
        <f t="shared" si="48"/>
        <v>plays</v>
      </c>
      <c r="S530" s="10">
        <f t="shared" si="50"/>
        <v>42155.920219907406</v>
      </c>
      <c r="T530" s="10">
        <f t="shared" si="51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53"/>
        <v>130.41666666666666</v>
      </c>
      <c r="P531" s="5">
        <f t="shared" si="49"/>
        <v>86.944444444444443</v>
      </c>
      <c r="Q531" t="str">
        <f t="shared" si="52"/>
        <v>theater</v>
      </c>
      <c r="R531" t="str">
        <f t="shared" si="48"/>
        <v>plays</v>
      </c>
      <c r="S531" s="10">
        <f t="shared" si="50"/>
        <v>42725.031180555554</v>
      </c>
      <c r="T531" s="10">
        <f t="shared" si="51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53"/>
        <v>107.78267254038178</v>
      </c>
      <c r="P532" s="5">
        <f t="shared" si="49"/>
        <v>126.55172413793103</v>
      </c>
      <c r="Q532" t="str">
        <f t="shared" si="52"/>
        <v>theater</v>
      </c>
      <c r="R532" t="str">
        <f t="shared" si="48"/>
        <v>plays</v>
      </c>
      <c r="S532" s="10">
        <f t="shared" si="50"/>
        <v>42157.591064814813</v>
      </c>
      <c r="T532" s="10">
        <f t="shared" si="51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53"/>
        <v>100</v>
      </c>
      <c r="P533" s="5">
        <f t="shared" si="49"/>
        <v>129.03225806451613</v>
      </c>
      <c r="Q533" t="str">
        <f t="shared" si="52"/>
        <v>theater</v>
      </c>
      <c r="R533" t="str">
        <f t="shared" si="48"/>
        <v>plays</v>
      </c>
      <c r="S533" s="10">
        <f t="shared" si="50"/>
        <v>42676.065150462964</v>
      </c>
      <c r="T533" s="10">
        <f t="shared" si="51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53"/>
        <v>123.25</v>
      </c>
      <c r="P534" s="5">
        <f t="shared" si="49"/>
        <v>71.242774566473983</v>
      </c>
      <c r="Q534" t="str">
        <f t="shared" si="52"/>
        <v>theater</v>
      </c>
      <c r="R534" t="str">
        <f t="shared" si="48"/>
        <v>plays</v>
      </c>
      <c r="S534" s="10">
        <f t="shared" si="50"/>
        <v>42473.007037037038</v>
      </c>
      <c r="T534" s="10">
        <f t="shared" si="51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53"/>
        <v>100.2</v>
      </c>
      <c r="P535" s="5">
        <f t="shared" si="49"/>
        <v>117.88235294117646</v>
      </c>
      <c r="Q535" t="str">
        <f t="shared" si="52"/>
        <v>theater</v>
      </c>
      <c r="R535" t="str">
        <f t="shared" si="48"/>
        <v>plays</v>
      </c>
      <c r="S535" s="10">
        <f t="shared" si="50"/>
        <v>42482.43478009259</v>
      </c>
      <c r="T535" s="10">
        <f t="shared" si="51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53"/>
        <v>104.66666666666666</v>
      </c>
      <c r="P536" s="5">
        <f t="shared" si="49"/>
        <v>327.08333333333331</v>
      </c>
      <c r="Q536" t="str">
        <f t="shared" si="52"/>
        <v>theater</v>
      </c>
      <c r="R536" t="str">
        <f t="shared" si="48"/>
        <v>plays</v>
      </c>
      <c r="S536" s="10">
        <f t="shared" si="50"/>
        <v>42270.810995370368</v>
      </c>
      <c r="T536" s="10">
        <f t="shared" si="51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53"/>
        <v>102.49999999999999</v>
      </c>
      <c r="P537" s="5">
        <f t="shared" si="49"/>
        <v>34.745762711864408</v>
      </c>
      <c r="Q537" t="str">
        <f t="shared" si="52"/>
        <v>theater</v>
      </c>
      <c r="R537" t="str">
        <f t="shared" si="48"/>
        <v>plays</v>
      </c>
      <c r="S537" s="10">
        <f t="shared" si="50"/>
        <v>42711.545196759253</v>
      </c>
      <c r="T537" s="10">
        <f t="shared" si="51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53"/>
        <v>118.25757575757576</v>
      </c>
      <c r="P538" s="5">
        <f t="shared" si="49"/>
        <v>100.06410256410257</v>
      </c>
      <c r="Q538" t="str">
        <f t="shared" si="52"/>
        <v>theater</v>
      </c>
      <c r="R538" t="str">
        <f t="shared" si="48"/>
        <v>plays</v>
      </c>
      <c r="S538" s="10">
        <f t="shared" si="50"/>
        <v>42179.344988425932</v>
      </c>
      <c r="T538" s="10">
        <f t="shared" si="51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53"/>
        <v>120.5</v>
      </c>
      <c r="P539" s="5">
        <f t="shared" si="49"/>
        <v>40.847457627118644</v>
      </c>
      <c r="Q539" t="str">
        <f t="shared" si="52"/>
        <v>theater</v>
      </c>
      <c r="R539" t="str">
        <f t="shared" si="48"/>
        <v>plays</v>
      </c>
      <c r="S539" s="10">
        <f t="shared" si="50"/>
        <v>42282.768414351856</v>
      </c>
      <c r="T539" s="10">
        <f t="shared" si="51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53"/>
        <v>302.42</v>
      </c>
      <c r="P540" s="5">
        <f t="shared" si="49"/>
        <v>252.01666666666668</v>
      </c>
      <c r="Q540" t="str">
        <f t="shared" si="52"/>
        <v>theater</v>
      </c>
      <c r="R540" t="str">
        <f t="shared" si="48"/>
        <v>plays</v>
      </c>
      <c r="S540" s="10">
        <f t="shared" si="50"/>
        <v>42473.794710648144</v>
      </c>
      <c r="T540" s="10">
        <f t="shared" si="51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53"/>
        <v>100.64400000000001</v>
      </c>
      <c r="P541" s="5">
        <f t="shared" si="49"/>
        <v>25.161000000000001</v>
      </c>
      <c r="Q541" t="str">
        <f t="shared" si="52"/>
        <v>theater</v>
      </c>
      <c r="R541" t="str">
        <f t="shared" si="48"/>
        <v>plays</v>
      </c>
      <c r="S541" s="10">
        <f t="shared" si="50"/>
        <v>42535.049849537041</v>
      </c>
      <c r="T541" s="10">
        <f t="shared" si="51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53"/>
        <v>6.6666666666666671E-3</v>
      </c>
      <c r="P542" s="5">
        <f t="shared" si="49"/>
        <v>1</v>
      </c>
      <c r="Q542" t="str">
        <f t="shared" si="52"/>
        <v>technology</v>
      </c>
      <c r="R542" t="str">
        <f t="shared" si="48"/>
        <v>web</v>
      </c>
      <c r="S542" s="10">
        <f t="shared" si="50"/>
        <v>42009.817199074074</v>
      </c>
      <c r="T542" s="10">
        <f t="shared" si="51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53"/>
        <v>0.55555555555555558</v>
      </c>
      <c r="P543" s="5">
        <f t="shared" si="49"/>
        <v>25</v>
      </c>
      <c r="Q543" t="str">
        <f t="shared" si="52"/>
        <v>technology</v>
      </c>
      <c r="R543" t="str">
        <f t="shared" si="48"/>
        <v>web</v>
      </c>
      <c r="S543" s="10">
        <f t="shared" si="50"/>
        <v>42276.046689814815</v>
      </c>
      <c r="T543" s="10">
        <f t="shared" si="51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53"/>
        <v>3.9999999999999996E-4</v>
      </c>
      <c r="P544" s="5">
        <f t="shared" si="49"/>
        <v>1</v>
      </c>
      <c r="Q544" t="str">
        <f t="shared" si="52"/>
        <v>technology</v>
      </c>
      <c r="R544" t="str">
        <f t="shared" si="48"/>
        <v>web</v>
      </c>
      <c r="S544" s="10">
        <f t="shared" si="50"/>
        <v>42433.737453703703</v>
      </c>
      <c r="T544" s="10">
        <f t="shared" si="51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53"/>
        <v>0.31818181818181818</v>
      </c>
      <c r="P545" s="5">
        <f t="shared" si="49"/>
        <v>35</v>
      </c>
      <c r="Q545" t="str">
        <f t="shared" si="52"/>
        <v>technology</v>
      </c>
      <c r="R545" t="str">
        <f t="shared" si="48"/>
        <v>web</v>
      </c>
      <c r="S545" s="10">
        <f t="shared" si="50"/>
        <v>41914.092152777775</v>
      </c>
      <c r="T545" s="10">
        <f t="shared" si="51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53"/>
        <v>1.2</v>
      </c>
      <c r="P546" s="5">
        <f t="shared" si="49"/>
        <v>3</v>
      </c>
      <c r="Q546" t="str">
        <f t="shared" si="52"/>
        <v>technology</v>
      </c>
      <c r="R546" t="str">
        <f t="shared" si="48"/>
        <v>web</v>
      </c>
      <c r="S546" s="10">
        <f t="shared" si="50"/>
        <v>42525.656944444447</v>
      </c>
      <c r="T546" s="10">
        <f t="shared" si="51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53"/>
        <v>27.383999999999997</v>
      </c>
      <c r="P547" s="5">
        <f t="shared" si="49"/>
        <v>402.70588235294116</v>
      </c>
      <c r="Q547" t="str">
        <f t="shared" si="52"/>
        <v>technology</v>
      </c>
      <c r="R547" t="str">
        <f t="shared" si="48"/>
        <v>web</v>
      </c>
      <c r="S547" s="10">
        <f t="shared" si="50"/>
        <v>42283.592465277776</v>
      </c>
      <c r="T547" s="10">
        <f t="shared" si="51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53"/>
        <v>8.666666666666667E-2</v>
      </c>
      <c r="P548" s="5">
        <f t="shared" si="49"/>
        <v>26</v>
      </c>
      <c r="Q548" t="str">
        <f t="shared" si="52"/>
        <v>technology</v>
      </c>
      <c r="R548" t="str">
        <f t="shared" si="48"/>
        <v>web</v>
      </c>
      <c r="S548" s="10">
        <f t="shared" si="50"/>
        <v>42249.667997685188</v>
      </c>
      <c r="T548" s="10">
        <f t="shared" si="51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53"/>
        <v>0</v>
      </c>
      <c r="P549" s="5">
        <f t="shared" si="49"/>
        <v>0</v>
      </c>
      <c r="Q549" t="str">
        <f t="shared" si="52"/>
        <v>technology</v>
      </c>
      <c r="R549" t="str">
        <f t="shared" si="48"/>
        <v>web</v>
      </c>
      <c r="S549" s="10">
        <f t="shared" si="50"/>
        <v>42380.696342592593</v>
      </c>
      <c r="T549" s="10">
        <f t="shared" si="51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53"/>
        <v>0.09</v>
      </c>
      <c r="P550" s="5">
        <f t="shared" si="49"/>
        <v>9</v>
      </c>
      <c r="Q550" t="str">
        <f t="shared" si="52"/>
        <v>technology</v>
      </c>
      <c r="R550" t="str">
        <f t="shared" si="48"/>
        <v>web</v>
      </c>
      <c r="S550" s="10">
        <f t="shared" si="50"/>
        <v>42276.903333333335</v>
      </c>
      <c r="T550" s="10">
        <f t="shared" si="51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53"/>
        <v>2.7199999999999998</v>
      </c>
      <c r="P551" s="5">
        <f t="shared" si="49"/>
        <v>8.5</v>
      </c>
      <c r="Q551" t="str">
        <f t="shared" si="52"/>
        <v>technology</v>
      </c>
      <c r="R551" t="str">
        <f t="shared" si="48"/>
        <v>web</v>
      </c>
      <c r="S551" s="10">
        <f t="shared" si="50"/>
        <v>42163.636828703704</v>
      </c>
      <c r="T551" s="10">
        <f t="shared" si="51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53"/>
        <v>0.70000000000000007</v>
      </c>
      <c r="P552" s="5">
        <f t="shared" si="49"/>
        <v>8.75</v>
      </c>
      <c r="Q552" t="str">
        <f t="shared" si="52"/>
        <v>technology</v>
      </c>
      <c r="R552" t="str">
        <f t="shared" si="48"/>
        <v>web</v>
      </c>
      <c r="S552" s="10">
        <f t="shared" si="50"/>
        <v>42753.678761574076</v>
      </c>
      <c r="T552" s="10">
        <f t="shared" si="51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53"/>
        <v>5.0413333333333332</v>
      </c>
      <c r="P553" s="5">
        <f t="shared" si="49"/>
        <v>135.03571428571428</v>
      </c>
      <c r="Q553" t="str">
        <f t="shared" si="52"/>
        <v>technology</v>
      </c>
      <c r="R553" t="str">
        <f t="shared" si="48"/>
        <v>web</v>
      </c>
      <c r="S553" s="10">
        <f t="shared" si="50"/>
        <v>42173.275740740741</v>
      </c>
      <c r="T553" s="10">
        <f t="shared" si="51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53"/>
        <v>0</v>
      </c>
      <c r="P554" s="5">
        <f t="shared" si="49"/>
        <v>0</v>
      </c>
      <c r="Q554" t="str">
        <f t="shared" si="52"/>
        <v>technology</v>
      </c>
      <c r="R554" t="str">
        <f t="shared" si="48"/>
        <v>web</v>
      </c>
      <c r="S554" s="10">
        <f t="shared" si="50"/>
        <v>42318.616851851853</v>
      </c>
      <c r="T554" s="10">
        <f t="shared" si="51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53"/>
        <v>0.49199999999999999</v>
      </c>
      <c r="P555" s="5">
        <f t="shared" si="49"/>
        <v>20.5</v>
      </c>
      <c r="Q555" t="str">
        <f t="shared" si="52"/>
        <v>technology</v>
      </c>
      <c r="R555" t="str">
        <f t="shared" si="48"/>
        <v>web</v>
      </c>
      <c r="S555" s="10">
        <f t="shared" si="50"/>
        <v>41927.71980324074</v>
      </c>
      <c r="T555" s="10">
        <f t="shared" si="51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53"/>
        <v>36.589147286821706</v>
      </c>
      <c r="P556" s="5">
        <f t="shared" si="49"/>
        <v>64.36363636363636</v>
      </c>
      <c r="Q556" t="str">
        <f t="shared" si="52"/>
        <v>technology</v>
      </c>
      <c r="R556" t="str">
        <f t="shared" si="48"/>
        <v>web</v>
      </c>
      <c r="S556" s="10">
        <f t="shared" si="50"/>
        <v>41901.684861111113</v>
      </c>
      <c r="T556" s="10">
        <f t="shared" si="51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53"/>
        <v>0</v>
      </c>
      <c r="P557" s="5">
        <f t="shared" si="49"/>
        <v>0</v>
      </c>
      <c r="Q557" t="str">
        <f t="shared" si="52"/>
        <v>technology</v>
      </c>
      <c r="R557" t="str">
        <f t="shared" si="48"/>
        <v>web</v>
      </c>
      <c r="S557" s="10">
        <f t="shared" si="50"/>
        <v>42503.353506944448</v>
      </c>
      <c r="T557" s="10">
        <f t="shared" si="51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53"/>
        <v>2.5</v>
      </c>
      <c r="P558" s="5">
        <f t="shared" si="49"/>
        <v>200</v>
      </c>
      <c r="Q558" t="str">
        <f t="shared" si="52"/>
        <v>technology</v>
      </c>
      <c r="R558" t="str">
        <f t="shared" si="48"/>
        <v>web</v>
      </c>
      <c r="S558" s="10">
        <f t="shared" si="50"/>
        <v>42345.860150462962</v>
      </c>
      <c r="T558" s="10">
        <f t="shared" si="51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53"/>
        <v>0.91066666666666674</v>
      </c>
      <c r="P559" s="5">
        <f t="shared" si="49"/>
        <v>68.3</v>
      </c>
      <c r="Q559" t="str">
        <f t="shared" si="52"/>
        <v>technology</v>
      </c>
      <c r="R559" t="str">
        <f t="shared" si="48"/>
        <v>web</v>
      </c>
      <c r="S559" s="10">
        <f t="shared" si="50"/>
        <v>42676.942164351851</v>
      </c>
      <c r="T559" s="10">
        <f t="shared" si="51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53"/>
        <v>0</v>
      </c>
      <c r="P560" s="5">
        <f t="shared" si="49"/>
        <v>0</v>
      </c>
      <c r="Q560" t="str">
        <f t="shared" si="52"/>
        <v>technology</v>
      </c>
      <c r="R560" t="str">
        <f t="shared" si="48"/>
        <v>web</v>
      </c>
      <c r="S560" s="10">
        <f t="shared" si="50"/>
        <v>42057.883159722223</v>
      </c>
      <c r="T560" s="10">
        <f t="shared" si="51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53"/>
        <v>2.0833333333333336E-2</v>
      </c>
      <c r="P561" s="5">
        <f t="shared" si="49"/>
        <v>50</v>
      </c>
      <c r="Q561" t="str">
        <f t="shared" si="52"/>
        <v>technology</v>
      </c>
      <c r="R561" t="str">
        <f t="shared" si="48"/>
        <v>web</v>
      </c>
      <c r="S561" s="10">
        <f t="shared" si="50"/>
        <v>42321.283101851848</v>
      </c>
      <c r="T561" s="10">
        <f t="shared" si="51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53"/>
        <v>1.2E-2</v>
      </c>
      <c r="P562" s="5">
        <f t="shared" si="49"/>
        <v>4</v>
      </c>
      <c r="Q562" t="str">
        <f t="shared" si="52"/>
        <v>technology</v>
      </c>
      <c r="R562" t="str">
        <f t="shared" si="48"/>
        <v>web</v>
      </c>
      <c r="S562" s="10">
        <f t="shared" si="50"/>
        <v>41960.771354166667</v>
      </c>
      <c r="T562" s="10">
        <f t="shared" si="51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53"/>
        <v>0.36666666666666664</v>
      </c>
      <c r="P563" s="5">
        <f t="shared" si="49"/>
        <v>27.5</v>
      </c>
      <c r="Q563" t="str">
        <f t="shared" si="52"/>
        <v>technology</v>
      </c>
      <c r="R563" t="str">
        <f t="shared" si="48"/>
        <v>web</v>
      </c>
      <c r="S563" s="10">
        <f t="shared" si="50"/>
        <v>42268.658715277779</v>
      </c>
      <c r="T563" s="10">
        <f t="shared" si="51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53"/>
        <v>0</v>
      </c>
      <c r="P564" s="5">
        <f t="shared" si="49"/>
        <v>0</v>
      </c>
      <c r="Q564" t="str">
        <f t="shared" si="52"/>
        <v>technology</v>
      </c>
      <c r="R564" t="str">
        <f t="shared" si="48"/>
        <v>web</v>
      </c>
      <c r="S564" s="10">
        <f t="shared" si="50"/>
        <v>42692.389062500006</v>
      </c>
      <c r="T564" s="10">
        <f t="shared" si="51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53"/>
        <v>9.0666666666666659E-2</v>
      </c>
      <c r="P565" s="5">
        <f t="shared" si="49"/>
        <v>34</v>
      </c>
      <c r="Q565" t="str">
        <f t="shared" si="52"/>
        <v>technology</v>
      </c>
      <c r="R565" t="str">
        <f t="shared" si="48"/>
        <v>web</v>
      </c>
      <c r="S565" s="10">
        <f t="shared" si="50"/>
        <v>42022.069988425923</v>
      </c>
      <c r="T565" s="10">
        <f t="shared" si="51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53"/>
        <v>5.5555555555555558E-3</v>
      </c>
      <c r="P566" s="5">
        <f t="shared" si="49"/>
        <v>1</v>
      </c>
      <c r="Q566" t="str">
        <f t="shared" si="52"/>
        <v>technology</v>
      </c>
      <c r="R566" t="str">
        <f t="shared" si="48"/>
        <v>web</v>
      </c>
      <c r="S566" s="10">
        <f t="shared" si="50"/>
        <v>42411.942997685182</v>
      </c>
      <c r="T566" s="10">
        <f t="shared" si="51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53"/>
        <v>0</v>
      </c>
      <c r="P567" s="5">
        <f t="shared" si="49"/>
        <v>0</v>
      </c>
      <c r="Q567" t="str">
        <f t="shared" si="52"/>
        <v>technology</v>
      </c>
      <c r="R567" t="str">
        <f t="shared" si="48"/>
        <v>web</v>
      </c>
      <c r="S567" s="10">
        <f t="shared" si="50"/>
        <v>42165.785289351858</v>
      </c>
      <c r="T567" s="10">
        <f t="shared" si="51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53"/>
        <v>0.02</v>
      </c>
      <c r="P568" s="5">
        <f t="shared" si="49"/>
        <v>1</v>
      </c>
      <c r="Q568" t="str">
        <f t="shared" si="52"/>
        <v>technology</v>
      </c>
      <c r="R568" t="str">
        <f t="shared" si="48"/>
        <v>web</v>
      </c>
      <c r="S568" s="10">
        <f t="shared" si="50"/>
        <v>42535.68440972222</v>
      </c>
      <c r="T568" s="10">
        <f t="shared" si="51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53"/>
        <v>0</v>
      </c>
      <c r="P569" s="5">
        <f t="shared" si="49"/>
        <v>0</v>
      </c>
      <c r="Q569" t="str">
        <f t="shared" si="52"/>
        <v>technology</v>
      </c>
      <c r="R569" t="str">
        <f t="shared" si="48"/>
        <v>web</v>
      </c>
      <c r="S569" s="10">
        <f t="shared" si="50"/>
        <v>41975.842523148152</v>
      </c>
      <c r="T569" s="10">
        <f t="shared" si="51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53"/>
        <v>1</v>
      </c>
      <c r="P570" s="5">
        <f t="shared" si="49"/>
        <v>49</v>
      </c>
      <c r="Q570" t="str">
        <f t="shared" si="52"/>
        <v>technology</v>
      </c>
      <c r="R570" t="str">
        <f t="shared" si="48"/>
        <v>web</v>
      </c>
      <c r="S570" s="10">
        <f t="shared" si="50"/>
        <v>42348.9215625</v>
      </c>
      <c r="T570" s="10">
        <f t="shared" si="51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53"/>
        <v>0.8</v>
      </c>
      <c r="P571" s="5">
        <f t="shared" si="49"/>
        <v>20</v>
      </c>
      <c r="Q571" t="str">
        <f t="shared" si="52"/>
        <v>technology</v>
      </c>
      <c r="R571" t="str">
        <f t="shared" si="48"/>
        <v>web</v>
      </c>
      <c r="S571" s="10">
        <f t="shared" si="50"/>
        <v>42340.847361111111</v>
      </c>
      <c r="T571" s="10">
        <f t="shared" si="51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53"/>
        <v>0.16705882352941176</v>
      </c>
      <c r="P572" s="5">
        <f t="shared" si="49"/>
        <v>142</v>
      </c>
      <c r="Q572" t="str">
        <f t="shared" si="52"/>
        <v>technology</v>
      </c>
      <c r="R572" t="str">
        <f t="shared" si="48"/>
        <v>web</v>
      </c>
      <c r="S572" s="10">
        <f t="shared" si="50"/>
        <v>42388.798252314817</v>
      </c>
      <c r="T572" s="10">
        <f t="shared" si="51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53"/>
        <v>0.42399999999999999</v>
      </c>
      <c r="P573" s="5">
        <f t="shared" si="49"/>
        <v>53</v>
      </c>
      <c r="Q573" t="str">
        <f t="shared" si="52"/>
        <v>technology</v>
      </c>
      <c r="R573" t="str">
        <f t="shared" si="48"/>
        <v>web</v>
      </c>
      <c r="S573" s="10">
        <f t="shared" si="50"/>
        <v>42192.816238425927</v>
      </c>
      <c r="T573" s="10">
        <f t="shared" si="51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53"/>
        <v>0</v>
      </c>
      <c r="P574" s="5">
        <f t="shared" si="49"/>
        <v>0</v>
      </c>
      <c r="Q574" t="str">
        <f t="shared" si="52"/>
        <v>technology</v>
      </c>
      <c r="R574" t="str">
        <f t="shared" si="48"/>
        <v>web</v>
      </c>
      <c r="S574" s="10">
        <f t="shared" si="50"/>
        <v>42282.71629629629</v>
      </c>
      <c r="T574" s="10">
        <f t="shared" si="51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53"/>
        <v>0.38925389253892539</v>
      </c>
      <c r="P575" s="5">
        <f t="shared" si="49"/>
        <v>38.444444444444443</v>
      </c>
      <c r="Q575" t="str">
        <f t="shared" si="52"/>
        <v>technology</v>
      </c>
      <c r="R575" t="str">
        <f t="shared" si="48"/>
        <v>web</v>
      </c>
      <c r="S575" s="10">
        <f t="shared" si="50"/>
        <v>41963.050127314811</v>
      </c>
      <c r="T575" s="10">
        <f t="shared" si="51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53"/>
        <v>0.7155635062611807</v>
      </c>
      <c r="P576" s="5">
        <f t="shared" si="49"/>
        <v>20</v>
      </c>
      <c r="Q576" t="str">
        <f t="shared" si="52"/>
        <v>technology</v>
      </c>
      <c r="R576" t="str">
        <f t="shared" si="48"/>
        <v>web</v>
      </c>
      <c r="S576" s="10">
        <f t="shared" si="50"/>
        <v>42632.443368055552</v>
      </c>
      <c r="T576" s="10">
        <f t="shared" si="51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53"/>
        <v>0.43166666666666664</v>
      </c>
      <c r="P577" s="5">
        <f t="shared" si="49"/>
        <v>64.75</v>
      </c>
      <c r="Q577" t="str">
        <f t="shared" si="52"/>
        <v>technology</v>
      </c>
      <c r="R577" t="str">
        <f t="shared" si="48"/>
        <v>web</v>
      </c>
      <c r="S577" s="10">
        <f t="shared" si="50"/>
        <v>42138.692627314813</v>
      </c>
      <c r="T577" s="10">
        <f t="shared" si="51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53"/>
        <v>1.25E-3</v>
      </c>
      <c r="P578" s="5">
        <f t="shared" si="49"/>
        <v>1</v>
      </c>
      <c r="Q578" t="str">
        <f t="shared" si="52"/>
        <v>technology</v>
      </c>
      <c r="R578" t="str">
        <f t="shared" ref="R578:R641" si="54">RIGHT(N578,LEN(N578)-SEARCH("/",N578))</f>
        <v>web</v>
      </c>
      <c r="S578" s="10">
        <f t="shared" si="50"/>
        <v>42031.471666666665</v>
      </c>
      <c r="T578" s="10">
        <f t="shared" si="51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si="53"/>
        <v>0.2</v>
      </c>
      <c r="P579" s="5">
        <f t="shared" ref="P579:P642" si="55">IF(L579&lt;&gt;0,E579/L579,0)</f>
        <v>10</v>
      </c>
      <c r="Q579" t="str">
        <f t="shared" si="52"/>
        <v>technology</v>
      </c>
      <c r="R579" t="str">
        <f t="shared" si="54"/>
        <v>web</v>
      </c>
      <c r="S579" s="10">
        <f t="shared" ref="S579:S642" si="56">(((J579/60)/60)/24)+DATE(1970,1,1)</f>
        <v>42450.589143518519</v>
      </c>
      <c r="T579" s="10">
        <f t="shared" ref="T579:T642" si="57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3"/>
        <v>1.12E-2</v>
      </c>
      <c r="P580" s="5">
        <f t="shared" si="55"/>
        <v>2</v>
      </c>
      <c r="Q580" t="str">
        <f t="shared" si="52"/>
        <v>technology</v>
      </c>
      <c r="R580" t="str">
        <f t="shared" si="54"/>
        <v>web</v>
      </c>
      <c r="S580" s="10">
        <f t="shared" si="56"/>
        <v>42230.578622685185</v>
      </c>
      <c r="T580" s="10">
        <f t="shared" si="5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3"/>
        <v>1.4583333333333333</v>
      </c>
      <c r="P581" s="5">
        <f t="shared" si="55"/>
        <v>35</v>
      </c>
      <c r="Q581" t="str">
        <f t="shared" ref="Q581:Q619" si="58">LEFT(N581, SEARCH("/",N581,1)-1)</f>
        <v>technology</v>
      </c>
      <c r="R581" t="str">
        <f t="shared" si="54"/>
        <v>web</v>
      </c>
      <c r="S581" s="10">
        <f t="shared" si="56"/>
        <v>41968.852118055554</v>
      </c>
      <c r="T581" s="10">
        <f t="shared" si="5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ref="O582:O645" si="59">E582/D582*100</f>
        <v>3.3333333333333333E-2</v>
      </c>
      <c r="P582" s="5">
        <f t="shared" si="55"/>
        <v>1</v>
      </c>
      <c r="Q582" t="str">
        <f t="shared" si="58"/>
        <v>technology</v>
      </c>
      <c r="R582" t="str">
        <f t="shared" si="54"/>
        <v>web</v>
      </c>
      <c r="S582" s="10">
        <f t="shared" si="56"/>
        <v>42605.908182870371</v>
      </c>
      <c r="T582" s="10">
        <f t="shared" si="5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9"/>
        <v>0</v>
      </c>
      <c r="P583" s="5">
        <f t="shared" si="55"/>
        <v>0</v>
      </c>
      <c r="Q583" t="str">
        <f t="shared" si="58"/>
        <v>technology</v>
      </c>
      <c r="R583" t="str">
        <f t="shared" si="54"/>
        <v>web</v>
      </c>
      <c r="S583" s="10">
        <f t="shared" si="56"/>
        <v>42188.012777777782</v>
      </c>
      <c r="T583" s="10">
        <f t="shared" si="5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9"/>
        <v>0</v>
      </c>
      <c r="P584" s="5">
        <f t="shared" si="55"/>
        <v>0</v>
      </c>
      <c r="Q584" t="str">
        <f t="shared" si="58"/>
        <v>technology</v>
      </c>
      <c r="R584" t="str">
        <f t="shared" si="54"/>
        <v>web</v>
      </c>
      <c r="S584" s="10">
        <f t="shared" si="56"/>
        <v>42055.739803240736</v>
      </c>
      <c r="T584" s="10">
        <f t="shared" si="5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9"/>
        <v>1.1111111111111112E-2</v>
      </c>
      <c r="P585" s="5">
        <f t="shared" si="55"/>
        <v>1</v>
      </c>
      <c r="Q585" t="str">
        <f t="shared" si="58"/>
        <v>technology</v>
      </c>
      <c r="R585" t="str">
        <f t="shared" si="54"/>
        <v>web</v>
      </c>
      <c r="S585" s="10">
        <f t="shared" si="56"/>
        <v>42052.93850694444</v>
      </c>
      <c r="T585" s="10">
        <f t="shared" si="5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9"/>
        <v>1</v>
      </c>
      <c r="P586" s="5">
        <f t="shared" si="55"/>
        <v>5</v>
      </c>
      <c r="Q586" t="str">
        <f t="shared" si="58"/>
        <v>technology</v>
      </c>
      <c r="R586" t="str">
        <f t="shared" si="54"/>
        <v>web</v>
      </c>
      <c r="S586" s="10">
        <f t="shared" si="56"/>
        <v>42049.716620370367</v>
      </c>
      <c r="T586" s="10">
        <f t="shared" si="5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9"/>
        <v>0</v>
      </c>
      <c r="P587" s="5">
        <f t="shared" si="55"/>
        <v>0</v>
      </c>
      <c r="Q587" t="str">
        <f t="shared" si="58"/>
        <v>technology</v>
      </c>
      <c r="R587" t="str">
        <f t="shared" si="54"/>
        <v>web</v>
      </c>
      <c r="S587" s="10">
        <f t="shared" si="56"/>
        <v>42283.3909375</v>
      </c>
      <c r="T587" s="10">
        <f t="shared" si="5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9"/>
        <v>0.55999999999999994</v>
      </c>
      <c r="P588" s="5">
        <f t="shared" si="55"/>
        <v>14</v>
      </c>
      <c r="Q588" t="str">
        <f t="shared" si="58"/>
        <v>technology</v>
      </c>
      <c r="R588" t="str">
        <f t="shared" si="54"/>
        <v>web</v>
      </c>
      <c r="S588" s="10">
        <f t="shared" si="56"/>
        <v>42020.854247685187</v>
      </c>
      <c r="T588" s="10">
        <f t="shared" si="5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9"/>
        <v>9.0833333333333339</v>
      </c>
      <c r="P589" s="5">
        <f t="shared" si="55"/>
        <v>389.28571428571428</v>
      </c>
      <c r="Q589" t="str">
        <f t="shared" si="58"/>
        <v>technology</v>
      </c>
      <c r="R589" t="str">
        <f t="shared" si="54"/>
        <v>web</v>
      </c>
      <c r="S589" s="10">
        <f t="shared" si="56"/>
        <v>42080.757326388892</v>
      </c>
      <c r="T589" s="10">
        <f t="shared" si="5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9"/>
        <v>3.3444444444444441</v>
      </c>
      <c r="P590" s="5">
        <f t="shared" si="55"/>
        <v>150.5</v>
      </c>
      <c r="Q590" t="str">
        <f t="shared" si="58"/>
        <v>technology</v>
      </c>
      <c r="R590" t="str">
        <f t="shared" si="54"/>
        <v>web</v>
      </c>
      <c r="S590" s="10">
        <f t="shared" si="56"/>
        <v>42631.769513888896</v>
      </c>
      <c r="T590" s="10">
        <f t="shared" si="5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9"/>
        <v>1.3333333333333334E-2</v>
      </c>
      <c r="P591" s="5">
        <f t="shared" si="55"/>
        <v>1</v>
      </c>
      <c r="Q591" t="str">
        <f t="shared" si="58"/>
        <v>technology</v>
      </c>
      <c r="R591" t="str">
        <f t="shared" si="54"/>
        <v>web</v>
      </c>
      <c r="S591" s="10">
        <f t="shared" si="56"/>
        <v>42178.614571759259</v>
      </c>
      <c r="T591" s="10">
        <f t="shared" si="5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9"/>
        <v>4.46</v>
      </c>
      <c r="P592" s="5">
        <f t="shared" si="55"/>
        <v>24.777777777777779</v>
      </c>
      <c r="Q592" t="str">
        <f t="shared" si="58"/>
        <v>technology</v>
      </c>
      <c r="R592" t="str">
        <f t="shared" si="54"/>
        <v>web</v>
      </c>
      <c r="S592" s="10">
        <f t="shared" si="56"/>
        <v>42377.554756944446</v>
      </c>
      <c r="T592" s="10">
        <f t="shared" si="5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9"/>
        <v>6.0999999999999999E-2</v>
      </c>
      <c r="P593" s="5">
        <f t="shared" si="55"/>
        <v>30.5</v>
      </c>
      <c r="Q593" t="str">
        <f t="shared" si="58"/>
        <v>technology</v>
      </c>
      <c r="R593" t="str">
        <f t="shared" si="54"/>
        <v>web</v>
      </c>
      <c r="S593" s="10">
        <f t="shared" si="56"/>
        <v>42177.543171296296</v>
      </c>
      <c r="T593" s="10">
        <f t="shared" si="5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9"/>
        <v>3.3333333333333335</v>
      </c>
      <c r="P594" s="5">
        <f t="shared" si="55"/>
        <v>250</v>
      </c>
      <c r="Q594" t="str">
        <f t="shared" si="58"/>
        <v>technology</v>
      </c>
      <c r="R594" t="str">
        <f t="shared" si="54"/>
        <v>web</v>
      </c>
      <c r="S594" s="10">
        <f t="shared" si="56"/>
        <v>41946.232175925928</v>
      </c>
      <c r="T594" s="10">
        <f t="shared" si="5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9"/>
        <v>23</v>
      </c>
      <c r="P595" s="5">
        <f t="shared" si="55"/>
        <v>16.428571428571427</v>
      </c>
      <c r="Q595" t="str">
        <f t="shared" si="58"/>
        <v>technology</v>
      </c>
      <c r="R595" t="str">
        <f t="shared" si="54"/>
        <v>web</v>
      </c>
      <c r="S595" s="10">
        <f t="shared" si="56"/>
        <v>42070.677604166667</v>
      </c>
      <c r="T595" s="10">
        <f t="shared" si="5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9"/>
        <v>0.104</v>
      </c>
      <c r="P596" s="5">
        <f t="shared" si="55"/>
        <v>13</v>
      </c>
      <c r="Q596" t="str">
        <f t="shared" si="58"/>
        <v>technology</v>
      </c>
      <c r="R596" t="str">
        <f t="shared" si="54"/>
        <v>web</v>
      </c>
      <c r="S596" s="10">
        <f t="shared" si="56"/>
        <v>42446.780162037037</v>
      </c>
      <c r="T596" s="10">
        <f t="shared" si="57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9"/>
        <v>0.42599999999999999</v>
      </c>
      <c r="P597" s="5">
        <f t="shared" si="55"/>
        <v>53.25</v>
      </c>
      <c r="Q597" t="str">
        <f t="shared" si="58"/>
        <v>technology</v>
      </c>
      <c r="R597" t="str">
        <f t="shared" si="54"/>
        <v>web</v>
      </c>
      <c r="S597" s="10">
        <f t="shared" si="56"/>
        <v>42083.069884259254</v>
      </c>
      <c r="T597" s="10">
        <f t="shared" si="5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9"/>
        <v>0.03</v>
      </c>
      <c r="P598" s="5">
        <f t="shared" si="55"/>
        <v>3</v>
      </c>
      <c r="Q598" t="str">
        <f t="shared" si="58"/>
        <v>technology</v>
      </c>
      <c r="R598" t="str">
        <f t="shared" si="54"/>
        <v>web</v>
      </c>
      <c r="S598" s="10">
        <f t="shared" si="56"/>
        <v>42646.896898148145</v>
      </c>
      <c r="T598" s="10">
        <f t="shared" si="5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9"/>
        <v>0.26666666666666666</v>
      </c>
      <c r="P599" s="5">
        <f t="shared" si="55"/>
        <v>10</v>
      </c>
      <c r="Q599" t="str">
        <f t="shared" si="58"/>
        <v>technology</v>
      </c>
      <c r="R599" t="str">
        <f t="shared" si="54"/>
        <v>web</v>
      </c>
      <c r="S599" s="10">
        <f t="shared" si="56"/>
        <v>42545.705266203702</v>
      </c>
      <c r="T599" s="10">
        <f t="shared" si="5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9"/>
        <v>34</v>
      </c>
      <c r="P600" s="5">
        <f t="shared" si="55"/>
        <v>121.42857142857143</v>
      </c>
      <c r="Q600" t="str">
        <f t="shared" si="58"/>
        <v>technology</v>
      </c>
      <c r="R600" t="str">
        <f t="shared" si="54"/>
        <v>web</v>
      </c>
      <c r="S600" s="10">
        <f t="shared" si="56"/>
        <v>41948.00209490741</v>
      </c>
      <c r="T600" s="10">
        <f t="shared" si="5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9"/>
        <v>6.2E-2</v>
      </c>
      <c r="P601" s="5">
        <f t="shared" si="55"/>
        <v>15.5</v>
      </c>
      <c r="Q601" t="str">
        <f t="shared" si="58"/>
        <v>technology</v>
      </c>
      <c r="R601" t="str">
        <f t="shared" si="54"/>
        <v>web</v>
      </c>
      <c r="S601" s="10">
        <f t="shared" si="56"/>
        <v>42047.812523148154</v>
      </c>
      <c r="T601" s="10">
        <f t="shared" si="5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9"/>
        <v>2</v>
      </c>
      <c r="P602" s="5">
        <f t="shared" si="55"/>
        <v>100</v>
      </c>
      <c r="Q602" t="str">
        <f t="shared" si="58"/>
        <v>technology</v>
      </c>
      <c r="R602" t="str">
        <f t="shared" si="54"/>
        <v>web</v>
      </c>
      <c r="S602" s="10">
        <f t="shared" si="56"/>
        <v>42073.798171296294</v>
      </c>
      <c r="T602" s="10">
        <f t="shared" si="57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9"/>
        <v>1.4000000000000001</v>
      </c>
      <c r="P603" s="5">
        <f t="shared" si="55"/>
        <v>23.333333333333332</v>
      </c>
      <c r="Q603" t="str">
        <f t="shared" si="58"/>
        <v>technology</v>
      </c>
      <c r="R603" t="str">
        <f t="shared" si="54"/>
        <v>web</v>
      </c>
      <c r="S603" s="10">
        <f t="shared" si="56"/>
        <v>41969.858090277776</v>
      </c>
      <c r="T603" s="10">
        <f t="shared" si="5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9"/>
        <v>0</v>
      </c>
      <c r="P604" s="5">
        <f t="shared" si="55"/>
        <v>0</v>
      </c>
      <c r="Q604" t="str">
        <f t="shared" si="58"/>
        <v>technology</v>
      </c>
      <c r="R604" t="str">
        <f t="shared" si="54"/>
        <v>web</v>
      </c>
      <c r="S604" s="10">
        <f t="shared" si="56"/>
        <v>42143.79415509259</v>
      </c>
      <c r="T604" s="10">
        <f t="shared" si="5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9"/>
        <v>3.9334666666666664</v>
      </c>
      <c r="P605" s="5">
        <f t="shared" si="55"/>
        <v>45.386153846153846</v>
      </c>
      <c r="Q605" t="str">
        <f t="shared" si="58"/>
        <v>technology</v>
      </c>
      <c r="R605" t="str">
        <f t="shared" si="54"/>
        <v>web</v>
      </c>
      <c r="S605" s="10">
        <f t="shared" si="56"/>
        <v>41835.639155092591</v>
      </c>
      <c r="T605" s="10">
        <f t="shared" si="5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9"/>
        <v>0</v>
      </c>
      <c r="P606" s="5">
        <f t="shared" si="55"/>
        <v>0</v>
      </c>
      <c r="Q606" t="str">
        <f t="shared" si="58"/>
        <v>technology</v>
      </c>
      <c r="R606" t="str">
        <f t="shared" si="54"/>
        <v>web</v>
      </c>
      <c r="S606" s="10">
        <f t="shared" si="56"/>
        <v>41849.035370370373</v>
      </c>
      <c r="T606" s="10">
        <f t="shared" si="5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9"/>
        <v>2.62</v>
      </c>
      <c r="P607" s="5">
        <f t="shared" si="55"/>
        <v>16.375</v>
      </c>
      <c r="Q607" t="str">
        <f t="shared" si="58"/>
        <v>technology</v>
      </c>
      <c r="R607" t="str">
        <f t="shared" si="54"/>
        <v>web</v>
      </c>
      <c r="S607" s="10">
        <f t="shared" si="56"/>
        <v>42194.357731481476</v>
      </c>
      <c r="T607" s="10">
        <f t="shared" si="5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9"/>
        <v>0.2</v>
      </c>
      <c r="P608" s="5">
        <f t="shared" si="55"/>
        <v>10</v>
      </c>
      <c r="Q608" t="str">
        <f t="shared" si="58"/>
        <v>technology</v>
      </c>
      <c r="R608" t="str">
        <f t="shared" si="54"/>
        <v>web</v>
      </c>
      <c r="S608" s="10">
        <f t="shared" si="56"/>
        <v>42102.650567129633</v>
      </c>
      <c r="T608" s="10">
        <f t="shared" si="57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9"/>
        <v>0</v>
      </c>
      <c r="P609" s="5">
        <f t="shared" si="55"/>
        <v>0</v>
      </c>
      <c r="Q609" t="str">
        <f t="shared" si="58"/>
        <v>technology</v>
      </c>
      <c r="R609" t="str">
        <f t="shared" si="54"/>
        <v>web</v>
      </c>
      <c r="S609" s="10">
        <f t="shared" si="56"/>
        <v>42300.825648148151</v>
      </c>
      <c r="T609" s="10">
        <f t="shared" si="57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9"/>
        <v>0.97400000000000009</v>
      </c>
      <c r="P610" s="5">
        <f t="shared" si="55"/>
        <v>292.2</v>
      </c>
      <c r="Q610" t="str">
        <f t="shared" si="58"/>
        <v>technology</v>
      </c>
      <c r="R610" t="str">
        <f t="shared" si="54"/>
        <v>web</v>
      </c>
      <c r="S610" s="10">
        <f t="shared" si="56"/>
        <v>42140.921064814815</v>
      </c>
      <c r="T610" s="10">
        <f t="shared" si="5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9"/>
        <v>0.64102564102564097</v>
      </c>
      <c r="P611" s="5">
        <f t="shared" si="55"/>
        <v>5</v>
      </c>
      <c r="Q611" t="str">
        <f t="shared" si="58"/>
        <v>technology</v>
      </c>
      <c r="R611" t="str">
        <f t="shared" si="54"/>
        <v>web</v>
      </c>
      <c r="S611" s="10">
        <f t="shared" si="56"/>
        <v>42307.034074074079</v>
      </c>
      <c r="T611" s="10">
        <f t="shared" si="5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9"/>
        <v>0</v>
      </c>
      <c r="P612" s="5">
        <f t="shared" si="55"/>
        <v>0</v>
      </c>
      <c r="Q612" t="str">
        <f t="shared" si="58"/>
        <v>technology</v>
      </c>
      <c r="R612" t="str">
        <f t="shared" si="54"/>
        <v>web</v>
      </c>
      <c r="S612" s="10">
        <f t="shared" si="56"/>
        <v>42086.83085648148</v>
      </c>
      <c r="T612" s="10">
        <f t="shared" si="57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9"/>
        <v>0</v>
      </c>
      <c r="P613" s="5">
        <f t="shared" si="55"/>
        <v>0</v>
      </c>
      <c r="Q613" t="str">
        <f t="shared" si="58"/>
        <v>technology</v>
      </c>
      <c r="R613" t="str">
        <f t="shared" si="54"/>
        <v>web</v>
      </c>
      <c r="S613" s="10">
        <f t="shared" si="56"/>
        <v>42328.560613425929</v>
      </c>
      <c r="T613" s="10">
        <f t="shared" si="5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9"/>
        <v>0</v>
      </c>
      <c r="P614" s="5">
        <f t="shared" si="55"/>
        <v>0</v>
      </c>
      <c r="Q614" t="str">
        <f t="shared" si="58"/>
        <v>technology</v>
      </c>
      <c r="R614" t="str">
        <f t="shared" si="54"/>
        <v>web</v>
      </c>
      <c r="S614" s="10">
        <f t="shared" si="56"/>
        <v>42585.031782407401</v>
      </c>
      <c r="T614" s="10">
        <f t="shared" si="57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9"/>
        <v>21.363333333333333</v>
      </c>
      <c r="P615" s="5">
        <f t="shared" si="55"/>
        <v>105.93388429752066</v>
      </c>
      <c r="Q615" t="str">
        <f t="shared" si="58"/>
        <v>technology</v>
      </c>
      <c r="R615" t="str">
        <f t="shared" si="54"/>
        <v>web</v>
      </c>
      <c r="S615" s="10">
        <f t="shared" si="56"/>
        <v>42247.496759259258</v>
      </c>
      <c r="T615" s="10">
        <f t="shared" si="5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9"/>
        <v>0</v>
      </c>
      <c r="P616" s="5">
        <f t="shared" si="55"/>
        <v>0</v>
      </c>
      <c r="Q616" t="str">
        <f t="shared" si="58"/>
        <v>technology</v>
      </c>
      <c r="R616" t="str">
        <f t="shared" si="54"/>
        <v>web</v>
      </c>
      <c r="S616" s="10">
        <f t="shared" si="56"/>
        <v>42515.061805555553</v>
      </c>
      <c r="T616" s="10">
        <f t="shared" si="5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9"/>
        <v>0</v>
      </c>
      <c r="P617" s="5">
        <f t="shared" si="55"/>
        <v>0</v>
      </c>
      <c r="Q617" t="str">
        <f t="shared" si="58"/>
        <v>technology</v>
      </c>
      <c r="R617" t="str">
        <f t="shared" si="54"/>
        <v>web</v>
      </c>
      <c r="S617" s="10">
        <f t="shared" si="56"/>
        <v>42242.122210648144</v>
      </c>
      <c r="T617" s="10">
        <f t="shared" si="5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9"/>
        <v>0</v>
      </c>
      <c r="P618" s="5">
        <f t="shared" si="55"/>
        <v>0</v>
      </c>
      <c r="Q618" t="str">
        <f t="shared" si="58"/>
        <v>technology</v>
      </c>
      <c r="R618" t="str">
        <f t="shared" si="54"/>
        <v>web</v>
      </c>
      <c r="S618" s="10">
        <f t="shared" si="56"/>
        <v>42761.376238425932</v>
      </c>
      <c r="T618" s="10">
        <f t="shared" si="5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9"/>
        <v>3</v>
      </c>
      <c r="P619" s="5">
        <f t="shared" si="55"/>
        <v>20</v>
      </c>
      <c r="Q619" t="str">
        <f t="shared" si="58"/>
        <v>technology</v>
      </c>
      <c r="R619" t="str">
        <f t="shared" si="54"/>
        <v>web</v>
      </c>
      <c r="S619" s="10">
        <f t="shared" si="56"/>
        <v>42087.343090277776</v>
      </c>
      <c r="T619" s="10">
        <f t="shared" si="57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9"/>
        <v>0</v>
      </c>
      <c r="P620" s="5">
        <f t="shared" si="55"/>
        <v>0</v>
      </c>
      <c r="Q620" t="str">
        <f>LEFT(N620, SEARCH("/",N620,1)-1)</f>
        <v>technology</v>
      </c>
      <c r="R620" t="str">
        <f t="shared" si="54"/>
        <v>web</v>
      </c>
      <c r="S620" s="10">
        <f t="shared" si="56"/>
        <v>42317.810219907406</v>
      </c>
      <c r="T620" s="10">
        <f t="shared" si="5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9"/>
        <v>3.9999999999999996E-5</v>
      </c>
      <c r="P621" s="5">
        <f t="shared" si="55"/>
        <v>1</v>
      </c>
      <c r="Q621" t="str">
        <f>LEFT(N621, SEARCH("/",N621,1)-1)</f>
        <v>technology</v>
      </c>
      <c r="R621" t="str">
        <f t="shared" si="54"/>
        <v>web</v>
      </c>
      <c r="S621" s="10">
        <f t="shared" si="56"/>
        <v>41908.650347222225</v>
      </c>
      <c r="T621" s="10">
        <f t="shared" si="5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9"/>
        <v>1</v>
      </c>
      <c r="P622" s="5">
        <f t="shared" si="55"/>
        <v>300</v>
      </c>
      <c r="Q622" t="str">
        <f>LEFT(N622, SEARCH("/",N622,1)-1)</f>
        <v>technology</v>
      </c>
      <c r="R622" t="str">
        <f t="shared" si="54"/>
        <v>web</v>
      </c>
      <c r="S622" s="10">
        <f t="shared" si="56"/>
        <v>41831.716874999998</v>
      </c>
      <c r="T622" s="10">
        <f t="shared" si="5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9"/>
        <v>1.044</v>
      </c>
      <c r="P623" s="5">
        <f t="shared" si="55"/>
        <v>87</v>
      </c>
      <c r="Q623" t="str">
        <f t="shared" ref="Q623:Q686" si="60">LEFT(N623, SEARCH("/",N623,1)-1)</f>
        <v>technology</v>
      </c>
      <c r="R623" t="str">
        <f t="shared" si="54"/>
        <v>web</v>
      </c>
      <c r="S623" s="10">
        <f t="shared" si="56"/>
        <v>42528.987696759257</v>
      </c>
      <c r="T623" s="10">
        <f t="shared" si="5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9"/>
        <v>5.6833333333333336</v>
      </c>
      <c r="P624" s="5">
        <f t="shared" si="55"/>
        <v>37.888888888888886</v>
      </c>
      <c r="Q624" t="str">
        <f t="shared" si="60"/>
        <v>technology</v>
      </c>
      <c r="R624" t="str">
        <f t="shared" si="54"/>
        <v>web</v>
      </c>
      <c r="S624" s="10">
        <f t="shared" si="56"/>
        <v>42532.774745370371</v>
      </c>
      <c r="T624" s="10">
        <f t="shared" si="5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9"/>
        <v>0</v>
      </c>
      <c r="P625" s="5">
        <f t="shared" si="55"/>
        <v>0</v>
      </c>
      <c r="Q625" t="str">
        <f t="shared" si="60"/>
        <v>technology</v>
      </c>
      <c r="R625" t="str">
        <f t="shared" si="54"/>
        <v>web</v>
      </c>
      <c r="S625" s="10">
        <f t="shared" si="56"/>
        <v>42122.009224537032</v>
      </c>
      <c r="T625" s="10">
        <f t="shared" si="5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9"/>
        <v>0</v>
      </c>
      <c r="P626" s="5">
        <f t="shared" si="55"/>
        <v>0</v>
      </c>
      <c r="Q626" t="str">
        <f t="shared" si="60"/>
        <v>technology</v>
      </c>
      <c r="R626" t="str">
        <f t="shared" si="54"/>
        <v>web</v>
      </c>
      <c r="S626" s="10">
        <f t="shared" si="56"/>
        <v>42108.988900462966</v>
      </c>
      <c r="T626" s="10">
        <f t="shared" si="5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9"/>
        <v>0</v>
      </c>
      <c r="P627" s="5">
        <f t="shared" si="55"/>
        <v>0</v>
      </c>
      <c r="Q627" t="str">
        <f t="shared" si="60"/>
        <v>technology</v>
      </c>
      <c r="R627" t="str">
        <f t="shared" si="54"/>
        <v>web</v>
      </c>
      <c r="S627" s="10">
        <f t="shared" si="56"/>
        <v>42790.895567129628</v>
      </c>
      <c r="T627" s="10">
        <f t="shared" si="57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9"/>
        <v>17.380000000000003</v>
      </c>
      <c r="P628" s="5">
        <f t="shared" si="55"/>
        <v>111.41025641025641</v>
      </c>
      <c r="Q628" t="str">
        <f t="shared" si="60"/>
        <v>technology</v>
      </c>
      <c r="R628" t="str">
        <f t="shared" si="54"/>
        <v>web</v>
      </c>
      <c r="S628" s="10">
        <f t="shared" si="56"/>
        <v>42198.559479166666</v>
      </c>
      <c r="T628" s="10">
        <f t="shared" si="57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9"/>
        <v>0.02</v>
      </c>
      <c r="P629" s="5">
        <f t="shared" si="55"/>
        <v>90</v>
      </c>
      <c r="Q629" t="str">
        <f t="shared" si="60"/>
        <v>technology</v>
      </c>
      <c r="R629" t="str">
        <f t="shared" si="54"/>
        <v>web</v>
      </c>
      <c r="S629" s="10">
        <f t="shared" si="56"/>
        <v>42384.306840277779</v>
      </c>
      <c r="T629" s="10">
        <f t="shared" si="5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9"/>
        <v>0</v>
      </c>
      <c r="P630" s="5">
        <f t="shared" si="55"/>
        <v>0</v>
      </c>
      <c r="Q630" t="str">
        <f t="shared" si="60"/>
        <v>technology</v>
      </c>
      <c r="R630" t="str">
        <f t="shared" si="54"/>
        <v>web</v>
      </c>
      <c r="S630" s="10">
        <f t="shared" si="56"/>
        <v>41803.692789351851</v>
      </c>
      <c r="T630" s="10">
        <f t="shared" si="57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9"/>
        <v>0.17500000000000002</v>
      </c>
      <c r="P631" s="5">
        <f t="shared" si="55"/>
        <v>116.66666666666667</v>
      </c>
      <c r="Q631" t="str">
        <f t="shared" si="60"/>
        <v>technology</v>
      </c>
      <c r="R631" t="str">
        <f t="shared" si="54"/>
        <v>web</v>
      </c>
      <c r="S631" s="10">
        <f t="shared" si="56"/>
        <v>42474.637824074074</v>
      </c>
      <c r="T631" s="10">
        <f t="shared" si="5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9"/>
        <v>8.3340278356529712E-2</v>
      </c>
      <c r="P632" s="5">
        <f t="shared" si="55"/>
        <v>10</v>
      </c>
      <c r="Q632" t="str">
        <f t="shared" si="60"/>
        <v>technology</v>
      </c>
      <c r="R632" t="str">
        <f t="shared" si="54"/>
        <v>web</v>
      </c>
      <c r="S632" s="10">
        <f t="shared" si="56"/>
        <v>42223.619456018518</v>
      </c>
      <c r="T632" s="10">
        <f t="shared" si="57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9"/>
        <v>1.38</v>
      </c>
      <c r="P633" s="5">
        <f t="shared" si="55"/>
        <v>76.666666666666671</v>
      </c>
      <c r="Q633" t="str">
        <f t="shared" si="60"/>
        <v>technology</v>
      </c>
      <c r="R633" t="str">
        <f t="shared" si="54"/>
        <v>web</v>
      </c>
      <c r="S633" s="10">
        <f t="shared" si="56"/>
        <v>42489.772326388891</v>
      </c>
      <c r="T633" s="10">
        <f t="shared" si="5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9"/>
        <v>0</v>
      </c>
      <c r="P634" s="5">
        <f t="shared" si="55"/>
        <v>0</v>
      </c>
      <c r="Q634" t="str">
        <f t="shared" si="60"/>
        <v>technology</v>
      </c>
      <c r="R634" t="str">
        <f t="shared" si="54"/>
        <v>web</v>
      </c>
      <c r="S634" s="10">
        <f t="shared" si="56"/>
        <v>42303.659317129626</v>
      </c>
      <c r="T634" s="10">
        <f t="shared" si="5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9"/>
        <v>12.45</v>
      </c>
      <c r="P635" s="5">
        <f t="shared" si="55"/>
        <v>49.8</v>
      </c>
      <c r="Q635" t="str">
        <f t="shared" si="60"/>
        <v>technology</v>
      </c>
      <c r="R635" t="str">
        <f t="shared" si="54"/>
        <v>web</v>
      </c>
      <c r="S635" s="10">
        <f t="shared" si="56"/>
        <v>42507.29932870371</v>
      </c>
      <c r="T635" s="10">
        <f t="shared" si="57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9"/>
        <v>0.02</v>
      </c>
      <c r="P636" s="5">
        <f t="shared" si="55"/>
        <v>1</v>
      </c>
      <c r="Q636" t="str">
        <f t="shared" si="60"/>
        <v>technology</v>
      </c>
      <c r="R636" t="str">
        <f t="shared" si="54"/>
        <v>web</v>
      </c>
      <c r="S636" s="10">
        <f t="shared" si="56"/>
        <v>42031.928576388891</v>
      </c>
      <c r="T636" s="10">
        <f t="shared" si="5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9"/>
        <v>8.0000000000000002E-3</v>
      </c>
      <c r="P637" s="5">
        <f t="shared" si="55"/>
        <v>2</v>
      </c>
      <c r="Q637" t="str">
        <f t="shared" si="60"/>
        <v>technology</v>
      </c>
      <c r="R637" t="str">
        <f t="shared" si="54"/>
        <v>web</v>
      </c>
      <c r="S637" s="10">
        <f t="shared" si="56"/>
        <v>42076.092152777783</v>
      </c>
      <c r="T637" s="10">
        <f t="shared" si="5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9"/>
        <v>0.2</v>
      </c>
      <c r="P638" s="5">
        <f t="shared" si="55"/>
        <v>4</v>
      </c>
      <c r="Q638" t="str">
        <f t="shared" si="60"/>
        <v>technology</v>
      </c>
      <c r="R638" t="str">
        <f t="shared" si="54"/>
        <v>web</v>
      </c>
      <c r="S638" s="10">
        <f t="shared" si="56"/>
        <v>42131.455439814818</v>
      </c>
      <c r="T638" s="10">
        <f t="shared" si="5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9"/>
        <v>0</v>
      </c>
      <c r="P639" s="5">
        <f t="shared" si="55"/>
        <v>0</v>
      </c>
      <c r="Q639" t="str">
        <f t="shared" si="60"/>
        <v>technology</v>
      </c>
      <c r="R639" t="str">
        <f t="shared" si="54"/>
        <v>web</v>
      </c>
      <c r="S639" s="10">
        <f t="shared" si="56"/>
        <v>42762.962013888886</v>
      </c>
      <c r="T639" s="10">
        <f t="shared" si="5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9"/>
        <v>9.0000000000000011E-3</v>
      </c>
      <c r="P640" s="5">
        <f t="shared" si="55"/>
        <v>3</v>
      </c>
      <c r="Q640" t="str">
        <f t="shared" si="60"/>
        <v>technology</v>
      </c>
      <c r="R640" t="str">
        <f t="shared" si="54"/>
        <v>web</v>
      </c>
      <c r="S640" s="10">
        <f t="shared" si="56"/>
        <v>42759.593310185184</v>
      </c>
      <c r="T640" s="10">
        <f t="shared" si="5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9"/>
        <v>9.9999999999999991E-5</v>
      </c>
      <c r="P641" s="5">
        <f t="shared" si="55"/>
        <v>1</v>
      </c>
      <c r="Q641" t="str">
        <f t="shared" si="60"/>
        <v>technology</v>
      </c>
      <c r="R641" t="str">
        <f t="shared" si="54"/>
        <v>web</v>
      </c>
      <c r="S641" s="10">
        <f t="shared" si="56"/>
        <v>41865.583275462966</v>
      </c>
      <c r="T641" s="10">
        <f t="shared" si="57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9"/>
        <v>144.28571428571428</v>
      </c>
      <c r="P642" s="5">
        <f t="shared" si="55"/>
        <v>50.5</v>
      </c>
      <c r="Q642" t="str">
        <f t="shared" si="60"/>
        <v>technology</v>
      </c>
      <c r="R642" t="str">
        <f t="shared" ref="R642:R705" si="61">RIGHT(N642,LEN(N642)-SEARCH("/",N642))</f>
        <v>wearables</v>
      </c>
      <c r="S642" s="10">
        <f t="shared" si="56"/>
        <v>42683.420312500006</v>
      </c>
      <c r="T642" s="10">
        <f t="shared" si="57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si="59"/>
        <v>119.16249999999999</v>
      </c>
      <c r="P643" s="5">
        <f t="shared" ref="P643:P706" si="62">IF(L643&lt;&gt;0,E643/L643,0)</f>
        <v>151.31746031746033</v>
      </c>
      <c r="Q643" t="str">
        <f t="shared" si="60"/>
        <v>technology</v>
      </c>
      <c r="R643" t="str">
        <f t="shared" si="61"/>
        <v>wearables</v>
      </c>
      <c r="S643" s="10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59"/>
        <v>1460.4850000000001</v>
      </c>
      <c r="P644" s="5">
        <f t="shared" si="62"/>
        <v>134.3592456301748</v>
      </c>
      <c r="Q644" t="str">
        <f t="shared" si="60"/>
        <v>technology</v>
      </c>
      <c r="R644" t="str">
        <f t="shared" si="61"/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59"/>
        <v>105.80799999999999</v>
      </c>
      <c r="P645" s="5">
        <f t="shared" si="62"/>
        <v>174.02631578947367</v>
      </c>
      <c r="Q645" t="str">
        <f t="shared" si="60"/>
        <v>technology</v>
      </c>
      <c r="R645" t="str">
        <f t="shared" si="61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ref="O646:O709" si="65">E646/D646*100</f>
        <v>300.11791999999997</v>
      </c>
      <c r="P646" s="5">
        <f t="shared" si="62"/>
        <v>73.486268364348675</v>
      </c>
      <c r="Q646" t="str">
        <f t="shared" si="60"/>
        <v>technology</v>
      </c>
      <c r="R646" t="str">
        <f t="shared" si="61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5"/>
        <v>278.7</v>
      </c>
      <c r="P647" s="5">
        <f t="shared" si="62"/>
        <v>23.518987341772153</v>
      </c>
      <c r="Q647" t="str">
        <f t="shared" si="60"/>
        <v>technology</v>
      </c>
      <c r="R647" t="str">
        <f t="shared" si="61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5"/>
        <v>131.87625</v>
      </c>
      <c r="P648" s="5">
        <f t="shared" si="62"/>
        <v>39.074444444444445</v>
      </c>
      <c r="Q648" t="str">
        <f t="shared" si="60"/>
        <v>technology</v>
      </c>
      <c r="R648" t="str">
        <f t="shared" si="61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5"/>
        <v>107.05</v>
      </c>
      <c r="P649" s="5">
        <f t="shared" si="62"/>
        <v>125.94117647058823</v>
      </c>
      <c r="Q649" t="str">
        <f t="shared" si="60"/>
        <v>technology</v>
      </c>
      <c r="R649" t="str">
        <f t="shared" si="61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5"/>
        <v>126.82285714285715</v>
      </c>
      <c r="P650" s="5">
        <f t="shared" si="62"/>
        <v>1644</v>
      </c>
      <c r="Q650" t="str">
        <f t="shared" si="60"/>
        <v>technology</v>
      </c>
      <c r="R650" t="str">
        <f t="shared" si="61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5"/>
        <v>139.96</v>
      </c>
      <c r="P651" s="5">
        <f t="shared" si="62"/>
        <v>42.670731707317074</v>
      </c>
      <c r="Q651" t="str">
        <f t="shared" si="60"/>
        <v>technology</v>
      </c>
      <c r="R651" t="str">
        <f t="shared" si="61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5"/>
        <v>112.4</v>
      </c>
      <c r="P652" s="5">
        <f t="shared" si="62"/>
        <v>35.125</v>
      </c>
      <c r="Q652" t="str">
        <f t="shared" si="60"/>
        <v>technology</v>
      </c>
      <c r="R652" t="str">
        <f t="shared" si="61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5"/>
        <v>100.52799999999999</v>
      </c>
      <c r="P653" s="5">
        <f t="shared" si="62"/>
        <v>239.35238095238094</v>
      </c>
      <c r="Q653" t="str">
        <f t="shared" si="60"/>
        <v>technology</v>
      </c>
      <c r="R653" t="str">
        <f t="shared" si="61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5"/>
        <v>100.46666666666665</v>
      </c>
      <c r="P654" s="5">
        <f t="shared" si="62"/>
        <v>107.64285714285714</v>
      </c>
      <c r="Q654" t="str">
        <f t="shared" si="60"/>
        <v>technology</v>
      </c>
      <c r="R654" t="str">
        <f t="shared" si="61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5"/>
        <v>141.446</v>
      </c>
      <c r="P655" s="5">
        <f t="shared" si="62"/>
        <v>95.830623306233065</v>
      </c>
      <c r="Q655" t="str">
        <f t="shared" si="60"/>
        <v>technology</v>
      </c>
      <c r="R655" t="str">
        <f t="shared" si="61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5"/>
        <v>267.29166666666669</v>
      </c>
      <c r="P656" s="5">
        <f t="shared" si="62"/>
        <v>31.663376110562684</v>
      </c>
      <c r="Q656" t="str">
        <f t="shared" si="60"/>
        <v>technology</v>
      </c>
      <c r="R656" t="str">
        <f t="shared" si="61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5"/>
        <v>146.88749999999999</v>
      </c>
      <c r="P657" s="5">
        <f t="shared" si="62"/>
        <v>42.886861313868614</v>
      </c>
      <c r="Q657" t="str">
        <f t="shared" si="60"/>
        <v>technology</v>
      </c>
      <c r="R657" t="str">
        <f t="shared" si="61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5"/>
        <v>213.56</v>
      </c>
      <c r="P658" s="5">
        <f t="shared" si="62"/>
        <v>122.73563218390805</v>
      </c>
      <c r="Q658" t="str">
        <f t="shared" si="60"/>
        <v>technology</v>
      </c>
      <c r="R658" t="str">
        <f t="shared" si="61"/>
        <v>wearables</v>
      </c>
      <c r="S658" s="10">
        <f t="shared" si="63"/>
        <v>42417.804618055554</v>
      </c>
      <c r="T658" s="10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5"/>
        <v>125.69999999999999</v>
      </c>
      <c r="P659" s="5">
        <f t="shared" si="62"/>
        <v>190.45454545454547</v>
      </c>
      <c r="Q659" t="str">
        <f t="shared" si="60"/>
        <v>technology</v>
      </c>
      <c r="R659" t="str">
        <f t="shared" si="61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5"/>
        <v>104.46206037108834</v>
      </c>
      <c r="P660" s="5">
        <f t="shared" si="62"/>
        <v>109.33695652173913</v>
      </c>
      <c r="Q660" t="str">
        <f t="shared" si="60"/>
        <v>technology</v>
      </c>
      <c r="R660" t="str">
        <f t="shared" si="61"/>
        <v>wearables</v>
      </c>
      <c r="S660" s="10">
        <f t="shared" si="63"/>
        <v>42179.160752314812</v>
      </c>
      <c r="T660" s="10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5"/>
        <v>100.56666666666668</v>
      </c>
      <c r="P661" s="5">
        <f t="shared" si="62"/>
        <v>143.66666666666666</v>
      </c>
      <c r="Q661" t="str">
        <f t="shared" si="60"/>
        <v>technology</v>
      </c>
      <c r="R661" t="str">
        <f t="shared" si="61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5"/>
        <v>3.0579999999999998</v>
      </c>
      <c r="P662" s="5">
        <f t="shared" si="62"/>
        <v>84.944444444444443</v>
      </c>
      <c r="Q662" t="str">
        <f t="shared" si="60"/>
        <v>technology</v>
      </c>
      <c r="R662" t="str">
        <f t="shared" si="61"/>
        <v>wearables</v>
      </c>
      <c r="S662" s="10">
        <f t="shared" si="63"/>
        <v>41922.741655092592</v>
      </c>
      <c r="T662" s="10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5"/>
        <v>0.95</v>
      </c>
      <c r="P663" s="5">
        <f t="shared" si="62"/>
        <v>10.555555555555555</v>
      </c>
      <c r="Q663" t="str">
        <f t="shared" si="60"/>
        <v>technology</v>
      </c>
      <c r="R663" t="str">
        <f t="shared" si="61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5"/>
        <v>0.4</v>
      </c>
      <c r="P664" s="5">
        <f t="shared" si="62"/>
        <v>39</v>
      </c>
      <c r="Q664" t="str">
        <f t="shared" si="60"/>
        <v>technology</v>
      </c>
      <c r="R664" t="str">
        <f t="shared" si="61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5"/>
        <v>0.35000000000000003</v>
      </c>
      <c r="P665" s="5">
        <f t="shared" si="62"/>
        <v>100</v>
      </c>
      <c r="Q665" t="str">
        <f t="shared" si="60"/>
        <v>technology</v>
      </c>
      <c r="R665" t="str">
        <f t="shared" si="61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5"/>
        <v>7.5333333333333332</v>
      </c>
      <c r="P666" s="5">
        <f t="shared" si="62"/>
        <v>31.172413793103448</v>
      </c>
      <c r="Q666" t="str">
        <f t="shared" si="60"/>
        <v>technology</v>
      </c>
      <c r="R666" t="str">
        <f t="shared" si="61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5"/>
        <v>18.64</v>
      </c>
      <c r="P667" s="5">
        <f t="shared" si="62"/>
        <v>155.33333333333334</v>
      </c>
      <c r="Q667" t="str">
        <f t="shared" si="60"/>
        <v>technology</v>
      </c>
      <c r="R667" t="str">
        <f t="shared" si="61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5"/>
        <v>4.0000000000000001E-3</v>
      </c>
      <c r="P668" s="5">
        <f t="shared" si="62"/>
        <v>2</v>
      </c>
      <c r="Q668" t="str">
        <f t="shared" si="60"/>
        <v>technology</v>
      </c>
      <c r="R668" t="str">
        <f t="shared" si="61"/>
        <v>wearables</v>
      </c>
      <c r="S668" s="10">
        <f t="shared" si="63"/>
        <v>41838.832152777781</v>
      </c>
      <c r="T668" s="10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5"/>
        <v>10.02</v>
      </c>
      <c r="P669" s="5">
        <f t="shared" si="62"/>
        <v>178.92857142857142</v>
      </c>
      <c r="Q669" t="str">
        <f t="shared" si="60"/>
        <v>technology</v>
      </c>
      <c r="R669" t="str">
        <f t="shared" si="61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5"/>
        <v>4.5600000000000005</v>
      </c>
      <c r="P670" s="5">
        <f t="shared" si="62"/>
        <v>27.36</v>
      </c>
      <c r="Q670" t="str">
        <f t="shared" si="60"/>
        <v>technology</v>
      </c>
      <c r="R670" t="str">
        <f t="shared" si="61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5"/>
        <v>21.5075</v>
      </c>
      <c r="P671" s="5">
        <f t="shared" si="62"/>
        <v>1536.25</v>
      </c>
      <c r="Q671" t="str">
        <f t="shared" si="60"/>
        <v>technology</v>
      </c>
      <c r="R671" t="str">
        <f t="shared" si="61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5"/>
        <v>29.276666666666667</v>
      </c>
      <c r="P672" s="5">
        <f t="shared" si="62"/>
        <v>84.99677419354839</v>
      </c>
      <c r="Q672" t="str">
        <f t="shared" si="60"/>
        <v>technology</v>
      </c>
      <c r="R672" t="str">
        <f t="shared" si="61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5"/>
        <v>39.426666666666662</v>
      </c>
      <c r="P673" s="5">
        <f t="shared" si="62"/>
        <v>788.5333333333333</v>
      </c>
      <c r="Q673" t="str">
        <f t="shared" si="60"/>
        <v>technology</v>
      </c>
      <c r="R673" t="str">
        <f t="shared" si="61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5"/>
        <v>21.628</v>
      </c>
      <c r="P674" s="5">
        <f t="shared" si="62"/>
        <v>50.29767441860465</v>
      </c>
      <c r="Q674" t="str">
        <f t="shared" si="60"/>
        <v>technology</v>
      </c>
      <c r="R674" t="str">
        <f t="shared" si="61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5"/>
        <v>0.20500000000000002</v>
      </c>
      <c r="P675" s="5">
        <f t="shared" si="62"/>
        <v>68.333333333333329</v>
      </c>
      <c r="Q675" t="str">
        <f t="shared" si="60"/>
        <v>technology</v>
      </c>
      <c r="R675" t="str">
        <f t="shared" si="61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5"/>
        <v>0.03</v>
      </c>
      <c r="P676" s="5">
        <f t="shared" si="62"/>
        <v>7.5</v>
      </c>
      <c r="Q676" t="str">
        <f t="shared" si="60"/>
        <v>technology</v>
      </c>
      <c r="R676" t="str">
        <f t="shared" si="61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5"/>
        <v>14.85</v>
      </c>
      <c r="P677" s="5">
        <f t="shared" si="62"/>
        <v>34.269230769230766</v>
      </c>
      <c r="Q677" t="str">
        <f t="shared" si="60"/>
        <v>technology</v>
      </c>
      <c r="R677" t="str">
        <f t="shared" si="61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5"/>
        <v>1.4710000000000001</v>
      </c>
      <c r="P678" s="5">
        <f t="shared" si="62"/>
        <v>61.291666666666664</v>
      </c>
      <c r="Q678" t="str">
        <f t="shared" si="60"/>
        <v>technology</v>
      </c>
      <c r="R678" t="str">
        <f t="shared" si="61"/>
        <v>wearables</v>
      </c>
      <c r="S678" s="10">
        <f t="shared" si="63"/>
        <v>42012.768298611118</v>
      </c>
      <c r="T678" s="10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5"/>
        <v>25.584</v>
      </c>
      <c r="P679" s="5">
        <f t="shared" si="62"/>
        <v>133.25</v>
      </c>
      <c r="Q679" t="str">
        <f t="shared" si="60"/>
        <v>technology</v>
      </c>
      <c r="R679" t="str">
        <f t="shared" si="61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5"/>
        <v>3.8206896551724134</v>
      </c>
      <c r="P680" s="5">
        <f t="shared" si="62"/>
        <v>65.17647058823529</v>
      </c>
      <c r="Q680" t="str">
        <f t="shared" si="60"/>
        <v>technology</v>
      </c>
      <c r="R680" t="str">
        <f t="shared" si="61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5"/>
        <v>15.485964912280703</v>
      </c>
      <c r="P681" s="5">
        <f t="shared" si="62"/>
        <v>93.90425531914893</v>
      </c>
      <c r="Q681" t="str">
        <f t="shared" si="60"/>
        <v>technology</v>
      </c>
      <c r="R681" t="str">
        <f t="shared" si="61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5"/>
        <v>25.912000000000003</v>
      </c>
      <c r="P682" s="5">
        <f t="shared" si="62"/>
        <v>150.65116279069767</v>
      </c>
      <c r="Q682" t="str">
        <f t="shared" si="60"/>
        <v>technology</v>
      </c>
      <c r="R682" t="str">
        <f t="shared" si="61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5"/>
        <v>0.04</v>
      </c>
      <c r="P683" s="5">
        <f t="shared" si="62"/>
        <v>1</v>
      </c>
      <c r="Q683" t="str">
        <f t="shared" si="60"/>
        <v>technology</v>
      </c>
      <c r="R683" t="str">
        <f t="shared" si="61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5"/>
        <v>0.106</v>
      </c>
      <c r="P684" s="5">
        <f t="shared" si="62"/>
        <v>13.25</v>
      </c>
      <c r="Q684" t="str">
        <f t="shared" si="60"/>
        <v>technology</v>
      </c>
      <c r="R684" t="str">
        <f t="shared" si="61"/>
        <v>wearables</v>
      </c>
      <c r="S684" s="10">
        <f t="shared" si="63"/>
        <v>42778.765300925923</v>
      </c>
      <c r="T684" s="10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5"/>
        <v>0.85142857142857142</v>
      </c>
      <c r="P685" s="5">
        <f t="shared" si="62"/>
        <v>99.333333333333329</v>
      </c>
      <c r="Q685" t="str">
        <f t="shared" si="60"/>
        <v>technology</v>
      </c>
      <c r="R685" t="str">
        <f t="shared" si="61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5"/>
        <v>7.4837500000000006</v>
      </c>
      <c r="P686" s="5">
        <f t="shared" si="62"/>
        <v>177.39259259259259</v>
      </c>
      <c r="Q686" t="str">
        <f t="shared" si="60"/>
        <v>technology</v>
      </c>
      <c r="R686" t="str">
        <f t="shared" si="61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5"/>
        <v>27.650000000000002</v>
      </c>
      <c r="P687" s="5">
        <f t="shared" si="62"/>
        <v>55.3</v>
      </c>
      <c r="Q687" t="str">
        <f t="shared" ref="Q687:Q750" si="66">LEFT(N687, SEARCH("/",N687,1)-1)</f>
        <v>technology</v>
      </c>
      <c r="R687" t="str">
        <f t="shared" si="61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5"/>
        <v>0</v>
      </c>
      <c r="P688" s="5">
        <f t="shared" si="62"/>
        <v>0</v>
      </c>
      <c r="Q688" t="str">
        <f t="shared" si="66"/>
        <v>technology</v>
      </c>
      <c r="R688" t="str">
        <f t="shared" si="61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5"/>
        <v>3.55</v>
      </c>
      <c r="P689" s="5">
        <f t="shared" si="62"/>
        <v>591.66666666666663</v>
      </c>
      <c r="Q689" t="str">
        <f t="shared" si="66"/>
        <v>technology</v>
      </c>
      <c r="R689" t="str">
        <f t="shared" si="61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5"/>
        <v>72.989999999999995</v>
      </c>
      <c r="P690" s="5">
        <f t="shared" si="62"/>
        <v>405.5</v>
      </c>
      <c r="Q690" t="str">
        <f t="shared" si="66"/>
        <v>technology</v>
      </c>
      <c r="R690" t="str">
        <f t="shared" si="61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5"/>
        <v>57.648750000000007</v>
      </c>
      <c r="P691" s="5">
        <f t="shared" si="62"/>
        <v>343.14732142857144</v>
      </c>
      <c r="Q691" t="str">
        <f t="shared" si="66"/>
        <v>technology</v>
      </c>
      <c r="R691" t="str">
        <f t="shared" si="61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5"/>
        <v>12.34</v>
      </c>
      <c r="P692" s="5">
        <f t="shared" si="62"/>
        <v>72.588235294117652</v>
      </c>
      <c r="Q692" t="str">
        <f t="shared" si="66"/>
        <v>technology</v>
      </c>
      <c r="R692" t="str">
        <f t="shared" si="61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5"/>
        <v>0.52</v>
      </c>
      <c r="P693" s="5">
        <f t="shared" si="62"/>
        <v>26</v>
      </c>
      <c r="Q693" t="str">
        <f t="shared" si="66"/>
        <v>technology</v>
      </c>
      <c r="R693" t="str">
        <f t="shared" si="61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5"/>
        <v>6.5299999999999994</v>
      </c>
      <c r="P694" s="5">
        <f t="shared" si="62"/>
        <v>6.4975124378109452</v>
      </c>
      <c r="Q694" t="str">
        <f t="shared" si="66"/>
        <v>technology</v>
      </c>
      <c r="R694" t="str">
        <f t="shared" si="61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5"/>
        <v>35.338000000000001</v>
      </c>
      <c r="P695" s="5">
        <f t="shared" si="62"/>
        <v>119.38513513513513</v>
      </c>
      <c r="Q695" t="str">
        <f t="shared" si="66"/>
        <v>technology</v>
      </c>
      <c r="R695" t="str">
        <f t="shared" si="61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5"/>
        <v>0.39333333333333331</v>
      </c>
      <c r="P696" s="5">
        <f t="shared" si="62"/>
        <v>84.285714285714292</v>
      </c>
      <c r="Q696" t="str">
        <f t="shared" si="66"/>
        <v>technology</v>
      </c>
      <c r="R696" t="str">
        <f t="shared" si="61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5"/>
        <v>1.06</v>
      </c>
      <c r="P697" s="5">
        <f t="shared" si="62"/>
        <v>90.857142857142861</v>
      </c>
      <c r="Q697" t="str">
        <f t="shared" si="66"/>
        <v>technology</v>
      </c>
      <c r="R697" t="str">
        <f t="shared" si="61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5"/>
        <v>5.7142857142857147E-4</v>
      </c>
      <c r="P698" s="5">
        <f t="shared" si="62"/>
        <v>1</v>
      </c>
      <c r="Q698" t="str">
        <f t="shared" si="66"/>
        <v>technology</v>
      </c>
      <c r="R698" t="str">
        <f t="shared" si="61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5"/>
        <v>46.379999999999995</v>
      </c>
      <c r="P699" s="5">
        <f t="shared" si="62"/>
        <v>20.342105263157894</v>
      </c>
      <c r="Q699" t="str">
        <f t="shared" si="66"/>
        <v>technology</v>
      </c>
      <c r="R699" t="str">
        <f t="shared" si="61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5"/>
        <v>15.39</v>
      </c>
      <c r="P700" s="5">
        <f t="shared" si="62"/>
        <v>530.68965517241384</v>
      </c>
      <c r="Q700" t="str">
        <f t="shared" si="66"/>
        <v>technology</v>
      </c>
      <c r="R700" t="str">
        <f t="shared" si="61"/>
        <v>wearables</v>
      </c>
      <c r="S700" s="10">
        <f t="shared" si="63"/>
        <v>41866.931076388886</v>
      </c>
      <c r="T700" s="10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5"/>
        <v>82.422107692307705</v>
      </c>
      <c r="P701" s="5">
        <f t="shared" si="62"/>
        <v>120.39184269662923</v>
      </c>
      <c r="Q701" t="str">
        <f t="shared" si="66"/>
        <v>technology</v>
      </c>
      <c r="R701" t="str">
        <f t="shared" si="61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5"/>
        <v>2.6866666666666665</v>
      </c>
      <c r="P702" s="5">
        <f t="shared" si="62"/>
        <v>13</v>
      </c>
      <c r="Q702" t="str">
        <f t="shared" si="66"/>
        <v>technology</v>
      </c>
      <c r="R702" t="str">
        <f t="shared" si="61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5"/>
        <v>26.6</v>
      </c>
      <c r="P703" s="5">
        <f t="shared" si="62"/>
        <v>291.33333333333331</v>
      </c>
      <c r="Q703" t="str">
        <f t="shared" si="66"/>
        <v>technology</v>
      </c>
      <c r="R703" t="str">
        <f t="shared" si="61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5"/>
        <v>30.813400000000001</v>
      </c>
      <c r="P704" s="5">
        <f t="shared" si="62"/>
        <v>124.9191891891892</v>
      </c>
      <c r="Q704" t="str">
        <f t="shared" si="66"/>
        <v>technology</v>
      </c>
      <c r="R704" t="str">
        <f t="shared" si="61"/>
        <v>wearables</v>
      </c>
      <c r="S704" s="10">
        <f t="shared" si="63"/>
        <v>42668.726701388892</v>
      </c>
      <c r="T704" s="10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5"/>
        <v>5.58</v>
      </c>
      <c r="P705" s="5">
        <f t="shared" si="62"/>
        <v>119.57142857142857</v>
      </c>
      <c r="Q705" t="str">
        <f t="shared" si="66"/>
        <v>technology</v>
      </c>
      <c r="R705" t="str">
        <f t="shared" si="61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5"/>
        <v>0.87454545454545463</v>
      </c>
      <c r="P706" s="5">
        <f t="shared" si="62"/>
        <v>120.25</v>
      </c>
      <c r="Q706" t="str">
        <f t="shared" si="66"/>
        <v>technology</v>
      </c>
      <c r="R706" t="str">
        <f t="shared" ref="R706:R769" si="67">RIGHT(N706,LEN(N706)-SEARCH("/",N706))</f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si="65"/>
        <v>0.97699999999999987</v>
      </c>
      <c r="P707" s="5">
        <f t="shared" ref="P707:P770" si="68">IF(L707&lt;&gt;0,E707/L707,0)</f>
        <v>195.4</v>
      </c>
      <c r="Q707" t="str">
        <f t="shared" si="66"/>
        <v>technology</v>
      </c>
      <c r="R707" t="str">
        <f t="shared" si="67"/>
        <v>wearables</v>
      </c>
      <c r="S707" s="10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5"/>
        <v>0</v>
      </c>
      <c r="P708" s="5">
        <f t="shared" si="68"/>
        <v>0</v>
      </c>
      <c r="Q708" t="str">
        <f t="shared" si="66"/>
        <v>technology</v>
      </c>
      <c r="R708" t="str">
        <f t="shared" si="67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5"/>
        <v>78.927352941176466</v>
      </c>
      <c r="P709" s="5">
        <f t="shared" si="68"/>
        <v>117.69868421052631</v>
      </c>
      <c r="Q709" t="str">
        <f t="shared" si="66"/>
        <v>technology</v>
      </c>
      <c r="R709" t="str">
        <f t="shared" si="67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ref="O710:O773" si="71">E710/D710*100</f>
        <v>22.092500000000001</v>
      </c>
      <c r="P710" s="5">
        <f t="shared" si="68"/>
        <v>23.948509485094849</v>
      </c>
      <c r="Q710" t="str">
        <f t="shared" si="66"/>
        <v>technology</v>
      </c>
      <c r="R710" t="str">
        <f t="shared" si="67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71"/>
        <v>0.40666666666666662</v>
      </c>
      <c r="P711" s="5">
        <f t="shared" si="68"/>
        <v>30.5</v>
      </c>
      <c r="Q711" t="str">
        <f t="shared" si="66"/>
        <v>technology</v>
      </c>
      <c r="R711" t="str">
        <f t="shared" si="67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71"/>
        <v>0</v>
      </c>
      <c r="P712" s="5">
        <f t="shared" si="68"/>
        <v>0</v>
      </c>
      <c r="Q712" t="str">
        <f t="shared" si="66"/>
        <v>technology</v>
      </c>
      <c r="R712" t="str">
        <f t="shared" si="67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71"/>
        <v>33.790999999999997</v>
      </c>
      <c r="P713" s="5">
        <f t="shared" si="68"/>
        <v>99.973372781065095</v>
      </c>
      <c r="Q713" t="str">
        <f t="shared" si="66"/>
        <v>technology</v>
      </c>
      <c r="R713" t="str">
        <f t="shared" si="67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71"/>
        <v>0.21649484536082475</v>
      </c>
      <c r="P714" s="5">
        <f t="shared" si="68"/>
        <v>26.25</v>
      </c>
      <c r="Q714" t="str">
        <f t="shared" si="66"/>
        <v>technology</v>
      </c>
      <c r="R714" t="str">
        <f t="shared" si="67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71"/>
        <v>0.79600000000000004</v>
      </c>
      <c r="P715" s="5">
        <f t="shared" si="68"/>
        <v>199</v>
      </c>
      <c r="Q715" t="str">
        <f t="shared" si="66"/>
        <v>technology</v>
      </c>
      <c r="R715" t="str">
        <f t="shared" si="67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71"/>
        <v>14.993333333333334</v>
      </c>
      <c r="P716" s="5">
        <f t="shared" si="68"/>
        <v>80.321428571428569</v>
      </c>
      <c r="Q716" t="str">
        <f t="shared" si="66"/>
        <v>technology</v>
      </c>
      <c r="R716" t="str">
        <f t="shared" si="67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71"/>
        <v>5.0509090909090908</v>
      </c>
      <c r="P717" s="5">
        <f t="shared" si="68"/>
        <v>115.75</v>
      </c>
      <c r="Q717" t="str">
        <f t="shared" si="66"/>
        <v>technology</v>
      </c>
      <c r="R717" t="str">
        <f t="shared" si="67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71"/>
        <v>10.214285714285715</v>
      </c>
      <c r="P718" s="5">
        <f t="shared" si="68"/>
        <v>44.6875</v>
      </c>
      <c r="Q718" t="str">
        <f t="shared" si="66"/>
        <v>technology</v>
      </c>
      <c r="R718" t="str">
        <f t="shared" si="67"/>
        <v>wearables</v>
      </c>
      <c r="S718" s="10">
        <f t="shared" si="69"/>
        <v>41940.658645833333</v>
      </c>
      <c r="T718" s="10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71"/>
        <v>0.30499999999999999</v>
      </c>
      <c r="P719" s="5">
        <f t="shared" si="68"/>
        <v>76.25</v>
      </c>
      <c r="Q719" t="str">
        <f t="shared" si="66"/>
        <v>technology</v>
      </c>
      <c r="R719" t="str">
        <f t="shared" si="67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71"/>
        <v>0.75</v>
      </c>
      <c r="P720" s="5">
        <f t="shared" si="68"/>
        <v>22.5</v>
      </c>
      <c r="Q720" t="str">
        <f t="shared" si="66"/>
        <v>technology</v>
      </c>
      <c r="R720" t="str">
        <f t="shared" si="67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71"/>
        <v>1.2933333333333332</v>
      </c>
      <c r="P721" s="5">
        <f t="shared" si="68"/>
        <v>19.399999999999999</v>
      </c>
      <c r="Q721" t="str">
        <f t="shared" si="66"/>
        <v>technology</v>
      </c>
      <c r="R721" t="str">
        <f t="shared" si="67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71"/>
        <v>143.94736842105263</v>
      </c>
      <c r="P722" s="5">
        <f t="shared" si="68"/>
        <v>66.707317073170728</v>
      </c>
      <c r="Q722" t="str">
        <f t="shared" si="66"/>
        <v>publishing</v>
      </c>
      <c r="R722" t="str">
        <f t="shared" si="67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71"/>
        <v>122.10975609756099</v>
      </c>
      <c r="P723" s="5">
        <f t="shared" si="68"/>
        <v>84.142857142857139</v>
      </c>
      <c r="Q723" t="str">
        <f t="shared" si="66"/>
        <v>publishing</v>
      </c>
      <c r="R723" t="str">
        <f t="shared" si="67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71"/>
        <v>132.024</v>
      </c>
      <c r="P724" s="5">
        <f t="shared" si="68"/>
        <v>215.72549019607843</v>
      </c>
      <c r="Q724" t="str">
        <f t="shared" si="66"/>
        <v>publishing</v>
      </c>
      <c r="R724" t="str">
        <f t="shared" si="67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71"/>
        <v>109.38000000000001</v>
      </c>
      <c r="P725" s="5">
        <f t="shared" si="68"/>
        <v>54.69</v>
      </c>
      <c r="Q725" t="str">
        <f t="shared" si="66"/>
        <v>publishing</v>
      </c>
      <c r="R725" t="str">
        <f t="shared" si="67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71"/>
        <v>105.47157142857144</v>
      </c>
      <c r="P726" s="5">
        <f t="shared" si="68"/>
        <v>51.62944055944056</v>
      </c>
      <c r="Q726" t="str">
        <f t="shared" si="66"/>
        <v>publishing</v>
      </c>
      <c r="R726" t="str">
        <f t="shared" si="67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71"/>
        <v>100.35000000000001</v>
      </c>
      <c r="P727" s="5">
        <f t="shared" si="68"/>
        <v>143.35714285714286</v>
      </c>
      <c r="Q727" t="str">
        <f t="shared" si="66"/>
        <v>publishing</v>
      </c>
      <c r="R727" t="str">
        <f t="shared" si="67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71"/>
        <v>101.4</v>
      </c>
      <c r="P728" s="5">
        <f t="shared" si="68"/>
        <v>72.428571428571431</v>
      </c>
      <c r="Q728" t="str">
        <f t="shared" si="66"/>
        <v>publishing</v>
      </c>
      <c r="R728" t="str">
        <f t="shared" si="67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71"/>
        <v>155.51428571428571</v>
      </c>
      <c r="P729" s="5">
        <f t="shared" si="68"/>
        <v>36.530201342281877</v>
      </c>
      <c r="Q729" t="str">
        <f t="shared" si="66"/>
        <v>publishing</v>
      </c>
      <c r="R729" t="str">
        <f t="shared" si="67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71"/>
        <v>105.566</v>
      </c>
      <c r="P730" s="5">
        <f t="shared" si="68"/>
        <v>60.903461538461535</v>
      </c>
      <c r="Q730" t="str">
        <f t="shared" si="66"/>
        <v>publishing</v>
      </c>
      <c r="R730" t="str">
        <f t="shared" si="67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71"/>
        <v>130.65</v>
      </c>
      <c r="P731" s="5">
        <f t="shared" si="68"/>
        <v>43.55</v>
      </c>
      <c r="Q731" t="str">
        <f t="shared" si="66"/>
        <v>publishing</v>
      </c>
      <c r="R731" t="str">
        <f t="shared" si="67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71"/>
        <v>132.19</v>
      </c>
      <c r="P732" s="5">
        <f t="shared" si="68"/>
        <v>99.766037735849054</v>
      </c>
      <c r="Q732" t="str">
        <f t="shared" si="66"/>
        <v>publishing</v>
      </c>
      <c r="R732" t="str">
        <f t="shared" si="67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71"/>
        <v>126</v>
      </c>
      <c r="P733" s="5">
        <f t="shared" si="68"/>
        <v>88.732394366197184</v>
      </c>
      <c r="Q733" t="str">
        <f t="shared" si="66"/>
        <v>publishing</v>
      </c>
      <c r="R733" t="str">
        <f t="shared" si="67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71"/>
        <v>160</v>
      </c>
      <c r="P734" s="5">
        <f t="shared" si="68"/>
        <v>4.9230769230769234</v>
      </c>
      <c r="Q734" t="str">
        <f t="shared" si="66"/>
        <v>publishing</v>
      </c>
      <c r="R734" t="str">
        <f t="shared" si="67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71"/>
        <v>120.48</v>
      </c>
      <c r="P735" s="5">
        <f t="shared" si="68"/>
        <v>17.822485207100591</v>
      </c>
      <c r="Q735" t="str">
        <f t="shared" si="66"/>
        <v>publishing</v>
      </c>
      <c r="R735" t="str">
        <f t="shared" si="67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71"/>
        <v>125.52941176470588</v>
      </c>
      <c r="P736" s="5">
        <f t="shared" si="68"/>
        <v>187.19298245614036</v>
      </c>
      <c r="Q736" t="str">
        <f t="shared" si="66"/>
        <v>publishing</v>
      </c>
      <c r="R736" t="str">
        <f t="shared" si="67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71"/>
        <v>114.40638297872341</v>
      </c>
      <c r="P737" s="5">
        <f t="shared" si="68"/>
        <v>234.80786026200875</v>
      </c>
      <c r="Q737" t="str">
        <f t="shared" si="66"/>
        <v>publishing</v>
      </c>
      <c r="R737" t="str">
        <f t="shared" si="67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71"/>
        <v>315.13888888888891</v>
      </c>
      <c r="P738" s="5">
        <f t="shared" si="68"/>
        <v>105.04629629629629</v>
      </c>
      <c r="Q738" t="str">
        <f t="shared" si="66"/>
        <v>publishing</v>
      </c>
      <c r="R738" t="str">
        <f t="shared" si="67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71"/>
        <v>122.39999999999999</v>
      </c>
      <c r="P739" s="5">
        <f t="shared" si="68"/>
        <v>56.666666666666664</v>
      </c>
      <c r="Q739" t="str">
        <f t="shared" si="66"/>
        <v>publishing</v>
      </c>
      <c r="R739" t="str">
        <f t="shared" si="67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71"/>
        <v>106.73333333333332</v>
      </c>
      <c r="P740" s="5">
        <f t="shared" si="68"/>
        <v>39.048780487804876</v>
      </c>
      <c r="Q740" t="str">
        <f t="shared" si="66"/>
        <v>publishing</v>
      </c>
      <c r="R740" t="str">
        <f t="shared" si="67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71"/>
        <v>158.33333333333331</v>
      </c>
      <c r="P741" s="5">
        <f t="shared" si="68"/>
        <v>68.345323741007192</v>
      </c>
      <c r="Q741" t="str">
        <f t="shared" si="66"/>
        <v>publishing</v>
      </c>
      <c r="R741" t="str">
        <f t="shared" si="67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71"/>
        <v>107.4</v>
      </c>
      <c r="P742" s="5">
        <f t="shared" si="68"/>
        <v>169.57894736842104</v>
      </c>
      <c r="Q742" t="str">
        <f t="shared" si="66"/>
        <v>publishing</v>
      </c>
      <c r="R742" t="str">
        <f t="shared" si="67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71"/>
        <v>102.25999999999999</v>
      </c>
      <c r="P743" s="5">
        <f t="shared" si="68"/>
        <v>141.42340425531913</v>
      </c>
      <c r="Q743" t="str">
        <f t="shared" si="66"/>
        <v>publishing</v>
      </c>
      <c r="R743" t="str">
        <f t="shared" si="67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71"/>
        <v>110.71428571428572</v>
      </c>
      <c r="P744" s="5">
        <f t="shared" si="68"/>
        <v>67.391304347826093</v>
      </c>
      <c r="Q744" t="str">
        <f t="shared" si="66"/>
        <v>publishing</v>
      </c>
      <c r="R744" t="str">
        <f t="shared" si="67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71"/>
        <v>148</v>
      </c>
      <c r="P745" s="5">
        <f t="shared" si="68"/>
        <v>54.266666666666666</v>
      </c>
      <c r="Q745" t="str">
        <f t="shared" si="66"/>
        <v>publishing</v>
      </c>
      <c r="R745" t="str">
        <f t="shared" si="67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71"/>
        <v>102.32000000000001</v>
      </c>
      <c r="P746" s="5">
        <f t="shared" si="68"/>
        <v>82.516129032258064</v>
      </c>
      <c r="Q746" t="str">
        <f t="shared" si="66"/>
        <v>publishing</v>
      </c>
      <c r="R746" t="str">
        <f t="shared" si="67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71"/>
        <v>179.09909909909908</v>
      </c>
      <c r="P747" s="5">
        <f t="shared" si="68"/>
        <v>53.729729729729726</v>
      </c>
      <c r="Q747" t="str">
        <f t="shared" si="66"/>
        <v>publishing</v>
      </c>
      <c r="R747" t="str">
        <f t="shared" si="67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71"/>
        <v>111.08135252761969</v>
      </c>
      <c r="P748" s="5">
        <f t="shared" si="68"/>
        <v>34.206185567010309</v>
      </c>
      <c r="Q748" t="str">
        <f t="shared" si="66"/>
        <v>publishing</v>
      </c>
      <c r="R748" t="str">
        <f t="shared" si="67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71"/>
        <v>100.04285714285714</v>
      </c>
      <c r="P749" s="5">
        <f t="shared" si="68"/>
        <v>127.32727272727273</v>
      </c>
      <c r="Q749" t="str">
        <f t="shared" si="66"/>
        <v>publishing</v>
      </c>
      <c r="R749" t="str">
        <f t="shared" si="67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71"/>
        <v>100.25</v>
      </c>
      <c r="P750" s="5">
        <f t="shared" si="68"/>
        <v>45.56818181818182</v>
      </c>
      <c r="Q750" t="str">
        <f t="shared" si="66"/>
        <v>publishing</v>
      </c>
      <c r="R750" t="str">
        <f t="shared" si="67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71"/>
        <v>105.56</v>
      </c>
      <c r="P751" s="5">
        <f t="shared" si="68"/>
        <v>95.963636363636368</v>
      </c>
      <c r="Q751" t="str">
        <f t="shared" ref="Q751:Q814" si="72">LEFT(N751, SEARCH("/",N751,1)-1)</f>
        <v>publishing</v>
      </c>
      <c r="R751" t="str">
        <f t="shared" si="67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71"/>
        <v>102.58775877587757</v>
      </c>
      <c r="P752" s="5">
        <f t="shared" si="68"/>
        <v>77.271186440677965</v>
      </c>
      <c r="Q752" t="str">
        <f t="shared" si="72"/>
        <v>publishing</v>
      </c>
      <c r="R752" t="str">
        <f t="shared" si="67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71"/>
        <v>118.5</v>
      </c>
      <c r="P753" s="5">
        <f t="shared" si="68"/>
        <v>57.338709677419352</v>
      </c>
      <c r="Q753" t="str">
        <f t="shared" si="72"/>
        <v>publishing</v>
      </c>
      <c r="R753" t="str">
        <f t="shared" si="67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71"/>
        <v>111.7</v>
      </c>
      <c r="P754" s="5">
        <f t="shared" si="68"/>
        <v>53.19047619047619</v>
      </c>
      <c r="Q754" t="str">
        <f t="shared" si="72"/>
        <v>publishing</v>
      </c>
      <c r="R754" t="str">
        <f t="shared" si="67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71"/>
        <v>128</v>
      </c>
      <c r="P755" s="5">
        <f t="shared" si="68"/>
        <v>492.30769230769232</v>
      </c>
      <c r="Q755" t="str">
        <f t="shared" si="72"/>
        <v>publishing</v>
      </c>
      <c r="R755" t="str">
        <f t="shared" si="67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71"/>
        <v>103.75000000000001</v>
      </c>
      <c r="P756" s="5">
        <f t="shared" si="68"/>
        <v>42.346938775510203</v>
      </c>
      <c r="Q756" t="str">
        <f t="shared" si="72"/>
        <v>publishing</v>
      </c>
      <c r="R756" t="str">
        <f t="shared" si="67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71"/>
        <v>101.9076</v>
      </c>
      <c r="P757" s="5">
        <f t="shared" si="68"/>
        <v>37.466029411764708</v>
      </c>
      <c r="Q757" t="str">
        <f t="shared" si="72"/>
        <v>publishing</v>
      </c>
      <c r="R757" t="str">
        <f t="shared" si="67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71"/>
        <v>117.71428571428571</v>
      </c>
      <c r="P758" s="5">
        <f t="shared" si="68"/>
        <v>37.454545454545453</v>
      </c>
      <c r="Q758" t="str">
        <f t="shared" si="72"/>
        <v>publishing</v>
      </c>
      <c r="R758" t="str">
        <f t="shared" si="67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71"/>
        <v>238</v>
      </c>
      <c r="P759" s="5">
        <f t="shared" si="68"/>
        <v>33.055555555555557</v>
      </c>
      <c r="Q759" t="str">
        <f t="shared" si="72"/>
        <v>publishing</v>
      </c>
      <c r="R759" t="str">
        <f t="shared" si="67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71"/>
        <v>102</v>
      </c>
      <c r="P760" s="5">
        <f t="shared" si="68"/>
        <v>134.21052631578948</v>
      </c>
      <c r="Q760" t="str">
        <f t="shared" si="72"/>
        <v>publishing</v>
      </c>
      <c r="R760" t="str">
        <f t="shared" si="67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71"/>
        <v>101.92000000000002</v>
      </c>
      <c r="P761" s="5">
        <f t="shared" si="68"/>
        <v>51.474747474747474</v>
      </c>
      <c r="Q761" t="str">
        <f t="shared" si="72"/>
        <v>publishing</v>
      </c>
      <c r="R761" t="str">
        <f t="shared" si="67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71"/>
        <v>0</v>
      </c>
      <c r="P762" s="5">
        <f t="shared" si="68"/>
        <v>0</v>
      </c>
      <c r="Q762" t="str">
        <f t="shared" si="72"/>
        <v>publishing</v>
      </c>
      <c r="R762" t="str">
        <f t="shared" si="67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71"/>
        <v>4.7</v>
      </c>
      <c r="P763" s="5">
        <f t="shared" si="68"/>
        <v>39.166666666666664</v>
      </c>
      <c r="Q763" t="str">
        <f t="shared" si="72"/>
        <v>publishing</v>
      </c>
      <c r="R763" t="str">
        <f t="shared" si="67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71"/>
        <v>0</v>
      </c>
      <c r="P764" s="5">
        <f t="shared" si="68"/>
        <v>0</v>
      </c>
      <c r="Q764" t="str">
        <f t="shared" si="72"/>
        <v>publishing</v>
      </c>
      <c r="R764" t="str">
        <f t="shared" si="67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71"/>
        <v>0.11655011655011654</v>
      </c>
      <c r="P765" s="5">
        <f t="shared" si="68"/>
        <v>5</v>
      </c>
      <c r="Q765" t="str">
        <f t="shared" si="72"/>
        <v>publishing</v>
      </c>
      <c r="R765" t="str">
        <f t="shared" si="67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71"/>
        <v>0</v>
      </c>
      <c r="P766" s="5">
        <f t="shared" si="68"/>
        <v>0</v>
      </c>
      <c r="Q766" t="str">
        <f t="shared" si="72"/>
        <v>publishing</v>
      </c>
      <c r="R766" t="str">
        <f t="shared" si="67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71"/>
        <v>36.014285714285712</v>
      </c>
      <c r="P767" s="5">
        <f t="shared" si="68"/>
        <v>57.295454545454547</v>
      </c>
      <c r="Q767" t="str">
        <f t="shared" si="72"/>
        <v>publishing</v>
      </c>
      <c r="R767" t="str">
        <f t="shared" si="67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71"/>
        <v>0</v>
      </c>
      <c r="P768" s="5">
        <f t="shared" si="68"/>
        <v>0</v>
      </c>
      <c r="Q768" t="str">
        <f t="shared" si="72"/>
        <v>publishing</v>
      </c>
      <c r="R768" t="str">
        <f t="shared" si="67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71"/>
        <v>3.54</v>
      </c>
      <c r="P769" s="5">
        <f t="shared" si="68"/>
        <v>59</v>
      </c>
      <c r="Q769" t="str">
        <f t="shared" si="72"/>
        <v>publishing</v>
      </c>
      <c r="R769" t="str">
        <f t="shared" si="67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71"/>
        <v>0</v>
      </c>
      <c r="P770" s="5">
        <f t="shared" si="68"/>
        <v>0</v>
      </c>
      <c r="Q770" t="str">
        <f t="shared" si="72"/>
        <v>publishing</v>
      </c>
      <c r="R770" t="str">
        <f t="shared" ref="R770:R833" si="73">RIGHT(N770,LEN(N770)-SEARCH("/",N770))</f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si="71"/>
        <v>41.4</v>
      </c>
      <c r="P771" s="5">
        <f t="shared" ref="P771:P834" si="74">IF(L771&lt;&gt;0,E771/L771,0)</f>
        <v>31.846153846153847</v>
      </c>
      <c r="Q771" t="str">
        <f t="shared" si="72"/>
        <v>publishing</v>
      </c>
      <c r="R771" t="str">
        <f t="shared" si="73"/>
        <v>fiction</v>
      </c>
      <c r="S771" s="10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1"/>
        <v>0</v>
      </c>
      <c r="P772" s="5">
        <f t="shared" si="74"/>
        <v>0</v>
      </c>
      <c r="Q772" t="str">
        <f t="shared" si="72"/>
        <v>publishing</v>
      </c>
      <c r="R772" t="str">
        <f t="shared" si="73"/>
        <v>fiction</v>
      </c>
      <c r="S772" s="10">
        <f t="shared" si="75"/>
        <v>41289.999641203707</v>
      </c>
      <c r="T772" s="10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1"/>
        <v>2.6315789473684209E-2</v>
      </c>
      <c r="P773" s="5">
        <f t="shared" si="74"/>
        <v>10</v>
      </c>
      <c r="Q773" t="str">
        <f t="shared" si="72"/>
        <v>publishing</v>
      </c>
      <c r="R773" t="str">
        <f t="shared" si="73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ref="O774:O837" si="77">E774/D774*100</f>
        <v>3.3333333333333335</v>
      </c>
      <c r="P774" s="5">
        <f t="shared" si="74"/>
        <v>50</v>
      </c>
      <c r="Q774" t="str">
        <f t="shared" si="72"/>
        <v>publishing</v>
      </c>
      <c r="R774" t="str">
        <f t="shared" si="73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7"/>
        <v>0.85129023676509719</v>
      </c>
      <c r="P775" s="5">
        <f t="shared" si="74"/>
        <v>16</v>
      </c>
      <c r="Q775" t="str">
        <f t="shared" si="72"/>
        <v>publishing</v>
      </c>
      <c r="R775" t="str">
        <f t="shared" si="73"/>
        <v>fiction</v>
      </c>
      <c r="S775" s="10">
        <f t="shared" si="75"/>
        <v>42100.735937499994</v>
      </c>
      <c r="T775" s="10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7"/>
        <v>70.199999999999989</v>
      </c>
      <c r="P776" s="5">
        <f t="shared" si="74"/>
        <v>39</v>
      </c>
      <c r="Q776" t="str">
        <f t="shared" si="72"/>
        <v>publishing</v>
      </c>
      <c r="R776" t="str">
        <f t="shared" si="73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7"/>
        <v>1.7000000000000002</v>
      </c>
      <c r="P777" s="5">
        <f t="shared" si="74"/>
        <v>34</v>
      </c>
      <c r="Q777" t="str">
        <f t="shared" si="72"/>
        <v>publishing</v>
      </c>
      <c r="R777" t="str">
        <f t="shared" si="73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7"/>
        <v>51.4</v>
      </c>
      <c r="P778" s="5">
        <f t="shared" si="74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7"/>
        <v>0.70000000000000007</v>
      </c>
      <c r="P779" s="5">
        <f t="shared" si="74"/>
        <v>7</v>
      </c>
      <c r="Q779" t="str">
        <f t="shared" si="72"/>
        <v>publishing</v>
      </c>
      <c r="R779" t="str">
        <f t="shared" si="73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7"/>
        <v>0.4</v>
      </c>
      <c r="P780" s="5">
        <f t="shared" si="74"/>
        <v>2</v>
      </c>
      <c r="Q780" t="str">
        <f t="shared" si="72"/>
        <v>publishing</v>
      </c>
      <c r="R780" t="str">
        <f t="shared" si="73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7"/>
        <v>2.666666666666667</v>
      </c>
      <c r="P781" s="5">
        <f t="shared" si="74"/>
        <v>66.666666666666671</v>
      </c>
      <c r="Q781" t="str">
        <f t="shared" si="72"/>
        <v>publishing</v>
      </c>
      <c r="R781" t="str">
        <f t="shared" si="73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7"/>
        <v>104</v>
      </c>
      <c r="P782" s="5">
        <f t="shared" si="74"/>
        <v>38.518518518518519</v>
      </c>
      <c r="Q782" t="str">
        <f t="shared" si="72"/>
        <v>music</v>
      </c>
      <c r="R782" t="str">
        <f t="shared" si="73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7"/>
        <v>133.15375</v>
      </c>
      <c r="P783" s="5">
        <f t="shared" si="74"/>
        <v>42.609200000000001</v>
      </c>
      <c r="Q783" t="str">
        <f t="shared" si="72"/>
        <v>music</v>
      </c>
      <c r="R783" t="str">
        <f t="shared" si="73"/>
        <v>rock</v>
      </c>
      <c r="S783" s="10">
        <f t="shared" si="75"/>
        <v>41403.000856481485</v>
      </c>
      <c r="T783" s="10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7"/>
        <v>100</v>
      </c>
      <c r="P784" s="5">
        <f t="shared" si="74"/>
        <v>50</v>
      </c>
      <c r="Q784" t="str">
        <f t="shared" si="72"/>
        <v>music</v>
      </c>
      <c r="R784" t="str">
        <f t="shared" si="73"/>
        <v>rock</v>
      </c>
      <c r="S784" s="10">
        <f t="shared" si="75"/>
        <v>41116.758125</v>
      </c>
      <c r="T784" s="10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7"/>
        <v>148.13333333333333</v>
      </c>
      <c r="P785" s="5">
        <f t="shared" si="74"/>
        <v>63.485714285714288</v>
      </c>
      <c r="Q785" t="str">
        <f t="shared" si="72"/>
        <v>music</v>
      </c>
      <c r="R785" t="str">
        <f t="shared" si="73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7"/>
        <v>102.49999999999999</v>
      </c>
      <c r="P786" s="5">
        <f t="shared" si="74"/>
        <v>102.5</v>
      </c>
      <c r="Q786" t="str">
        <f t="shared" si="72"/>
        <v>music</v>
      </c>
      <c r="R786" t="str">
        <f t="shared" si="73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7"/>
        <v>180.62799999999999</v>
      </c>
      <c r="P787" s="5">
        <f t="shared" si="74"/>
        <v>31.142758620689655</v>
      </c>
      <c r="Q787" t="str">
        <f t="shared" si="72"/>
        <v>music</v>
      </c>
      <c r="R787" t="str">
        <f t="shared" si="73"/>
        <v>rock</v>
      </c>
      <c r="S787" s="10">
        <f t="shared" si="75"/>
        <v>41303.593923611108</v>
      </c>
      <c r="T787" s="10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7"/>
        <v>142.79999999999998</v>
      </c>
      <c r="P788" s="5">
        <f t="shared" si="74"/>
        <v>162.27272727272728</v>
      </c>
      <c r="Q788" t="str">
        <f t="shared" si="72"/>
        <v>music</v>
      </c>
      <c r="R788" t="str">
        <f t="shared" si="73"/>
        <v>rock</v>
      </c>
      <c r="S788" s="10">
        <f t="shared" si="75"/>
        <v>40983.055949074071</v>
      </c>
      <c r="T788" s="10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7"/>
        <v>114.16666666666666</v>
      </c>
      <c r="P789" s="5">
        <f t="shared" si="74"/>
        <v>80.588235294117652</v>
      </c>
      <c r="Q789" t="str">
        <f t="shared" si="72"/>
        <v>music</v>
      </c>
      <c r="R789" t="str">
        <f t="shared" si="73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7"/>
        <v>203.505</v>
      </c>
      <c r="P790" s="5">
        <f t="shared" si="74"/>
        <v>59.85441176470588</v>
      </c>
      <c r="Q790" t="str">
        <f t="shared" si="72"/>
        <v>music</v>
      </c>
      <c r="R790" t="str">
        <f t="shared" si="73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7"/>
        <v>109.41176470588236</v>
      </c>
      <c r="P791" s="5">
        <f t="shared" si="74"/>
        <v>132.85714285714286</v>
      </c>
      <c r="Q791" t="str">
        <f t="shared" si="72"/>
        <v>music</v>
      </c>
      <c r="R791" t="str">
        <f t="shared" si="73"/>
        <v>rock</v>
      </c>
      <c r="S791" s="10">
        <f t="shared" si="75"/>
        <v>41277.186111111114</v>
      </c>
      <c r="T791" s="10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7"/>
        <v>144.37459999999999</v>
      </c>
      <c r="P792" s="5">
        <f t="shared" si="74"/>
        <v>92.547820512820508</v>
      </c>
      <c r="Q792" t="str">
        <f t="shared" si="72"/>
        <v>music</v>
      </c>
      <c r="R792" t="str">
        <f t="shared" si="73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7"/>
        <v>103.86666666666666</v>
      </c>
      <c r="P793" s="5">
        <f t="shared" si="74"/>
        <v>60.859375</v>
      </c>
      <c r="Q793" t="str">
        <f t="shared" si="72"/>
        <v>music</v>
      </c>
      <c r="R793" t="str">
        <f t="shared" si="73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7"/>
        <v>100.44440000000002</v>
      </c>
      <c r="P794" s="5">
        <f t="shared" si="74"/>
        <v>41.851833333333339</v>
      </c>
      <c r="Q794" t="str">
        <f t="shared" si="72"/>
        <v>music</v>
      </c>
      <c r="R794" t="str">
        <f t="shared" si="73"/>
        <v>rock</v>
      </c>
      <c r="S794" s="10">
        <f t="shared" si="75"/>
        <v>41555.873645833337</v>
      </c>
      <c r="T794" s="10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7"/>
        <v>102.77927272727271</v>
      </c>
      <c r="P795" s="5">
        <f t="shared" si="74"/>
        <v>88.325937499999995</v>
      </c>
      <c r="Q795" t="str">
        <f t="shared" si="72"/>
        <v>music</v>
      </c>
      <c r="R795" t="str">
        <f t="shared" si="73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7"/>
        <v>105.31250000000001</v>
      </c>
      <c r="P796" s="5">
        <f t="shared" si="74"/>
        <v>158.96226415094338</v>
      </c>
      <c r="Q796" t="str">
        <f t="shared" si="72"/>
        <v>music</v>
      </c>
      <c r="R796" t="str">
        <f t="shared" si="73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7"/>
        <v>111.78571428571429</v>
      </c>
      <c r="P797" s="5">
        <f t="shared" si="74"/>
        <v>85.054347826086953</v>
      </c>
      <c r="Q797" t="str">
        <f t="shared" si="72"/>
        <v>music</v>
      </c>
      <c r="R797" t="str">
        <f t="shared" si="73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7"/>
        <v>101.35000000000001</v>
      </c>
      <c r="P798" s="5">
        <f t="shared" si="74"/>
        <v>112.61111111111111</v>
      </c>
      <c r="Q798" t="str">
        <f t="shared" si="72"/>
        <v>music</v>
      </c>
      <c r="R798" t="str">
        <f t="shared" si="73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7"/>
        <v>107.53333333333333</v>
      </c>
      <c r="P799" s="5">
        <f t="shared" si="74"/>
        <v>45.436619718309856</v>
      </c>
      <c r="Q799" t="str">
        <f t="shared" si="72"/>
        <v>music</v>
      </c>
      <c r="R799" t="str">
        <f t="shared" si="73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7"/>
        <v>114.88571428571429</v>
      </c>
      <c r="P800" s="5">
        <f t="shared" si="74"/>
        <v>46.218390804597703</v>
      </c>
      <c r="Q800" t="str">
        <f t="shared" si="72"/>
        <v>music</v>
      </c>
      <c r="R800" t="str">
        <f t="shared" si="73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7"/>
        <v>100.02</v>
      </c>
      <c r="P801" s="5">
        <f t="shared" si="74"/>
        <v>178.60714285714286</v>
      </c>
      <c r="Q801" t="str">
        <f t="shared" si="72"/>
        <v>music</v>
      </c>
      <c r="R801" t="str">
        <f t="shared" si="73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7"/>
        <v>152.13333333333335</v>
      </c>
      <c r="P802" s="5">
        <f t="shared" si="74"/>
        <v>40.75</v>
      </c>
      <c r="Q802" t="str">
        <f t="shared" si="72"/>
        <v>music</v>
      </c>
      <c r="R802" t="str">
        <f t="shared" si="73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7"/>
        <v>111.52149999999999</v>
      </c>
      <c r="P803" s="5">
        <f t="shared" si="74"/>
        <v>43.733921568627444</v>
      </c>
      <c r="Q803" t="str">
        <f t="shared" si="72"/>
        <v>music</v>
      </c>
      <c r="R803" t="str">
        <f t="shared" si="73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7"/>
        <v>101.33333333333334</v>
      </c>
      <c r="P804" s="5">
        <f t="shared" si="74"/>
        <v>81.066666666666663</v>
      </c>
      <c r="Q804" t="str">
        <f t="shared" si="72"/>
        <v>music</v>
      </c>
      <c r="R804" t="str">
        <f t="shared" si="73"/>
        <v>rock</v>
      </c>
      <c r="S804" s="10">
        <f t="shared" si="75"/>
        <v>41123.022268518522</v>
      </c>
      <c r="T804" s="10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7"/>
        <v>123.2608695652174</v>
      </c>
      <c r="P805" s="5">
        <f t="shared" si="74"/>
        <v>74.60526315789474</v>
      </c>
      <c r="Q805" t="str">
        <f t="shared" si="72"/>
        <v>music</v>
      </c>
      <c r="R805" t="str">
        <f t="shared" si="73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7"/>
        <v>100</v>
      </c>
      <c r="P806" s="5">
        <f t="shared" si="74"/>
        <v>305.55555555555554</v>
      </c>
      <c r="Q806" t="str">
        <f t="shared" si="72"/>
        <v>music</v>
      </c>
      <c r="R806" t="str">
        <f t="shared" si="73"/>
        <v>rock</v>
      </c>
      <c r="S806" s="10">
        <f t="shared" si="75"/>
        <v>40730.105625000004</v>
      </c>
      <c r="T806" s="10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7"/>
        <v>105</v>
      </c>
      <c r="P807" s="5">
        <f t="shared" si="74"/>
        <v>58.333333333333336</v>
      </c>
      <c r="Q807" t="str">
        <f t="shared" si="72"/>
        <v>music</v>
      </c>
      <c r="R807" t="str">
        <f t="shared" si="73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7"/>
        <v>104.4375</v>
      </c>
      <c r="P808" s="5">
        <f t="shared" si="74"/>
        <v>117.67605633802818</v>
      </c>
      <c r="Q808" t="str">
        <f t="shared" si="72"/>
        <v>music</v>
      </c>
      <c r="R808" t="str">
        <f t="shared" si="73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7"/>
        <v>105.125</v>
      </c>
      <c r="P809" s="5">
        <f t="shared" si="74"/>
        <v>73.771929824561397</v>
      </c>
      <c r="Q809" t="str">
        <f t="shared" si="72"/>
        <v>music</v>
      </c>
      <c r="R809" t="str">
        <f t="shared" si="73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7"/>
        <v>100</v>
      </c>
      <c r="P810" s="5">
        <f t="shared" si="74"/>
        <v>104.65116279069767</v>
      </c>
      <c r="Q810" t="str">
        <f t="shared" si="72"/>
        <v>music</v>
      </c>
      <c r="R810" t="str">
        <f t="shared" si="73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7"/>
        <v>103.77499999999999</v>
      </c>
      <c r="P811" s="5">
        <f t="shared" si="74"/>
        <v>79.82692307692308</v>
      </c>
      <c r="Q811" t="str">
        <f t="shared" si="72"/>
        <v>music</v>
      </c>
      <c r="R811" t="str">
        <f t="shared" si="73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7"/>
        <v>105</v>
      </c>
      <c r="P812" s="5">
        <f t="shared" si="74"/>
        <v>58.333333333333336</v>
      </c>
      <c r="Q812" t="str">
        <f t="shared" si="72"/>
        <v>music</v>
      </c>
      <c r="R812" t="str">
        <f t="shared" si="73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7"/>
        <v>104</v>
      </c>
      <c r="P813" s="5">
        <f t="shared" si="74"/>
        <v>86.666666666666671</v>
      </c>
      <c r="Q813" t="str">
        <f t="shared" si="72"/>
        <v>music</v>
      </c>
      <c r="R813" t="str">
        <f t="shared" si="73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7"/>
        <v>151.83333333333334</v>
      </c>
      <c r="P814" s="5">
        <f t="shared" si="74"/>
        <v>27.606060606060606</v>
      </c>
      <c r="Q814" t="str">
        <f t="shared" si="72"/>
        <v>music</v>
      </c>
      <c r="R814" t="str">
        <f t="shared" si="73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7"/>
        <v>159.99600000000001</v>
      </c>
      <c r="P815" s="5">
        <f t="shared" si="74"/>
        <v>24.999375000000001</v>
      </c>
      <c r="Q815" t="str">
        <f t="shared" ref="Q815:Q867" si="78">LEFT(N815, SEARCH("/",N815,1)-1)</f>
        <v>music</v>
      </c>
      <c r="R815" t="str">
        <f t="shared" si="73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7"/>
        <v>127.3</v>
      </c>
      <c r="P816" s="5">
        <f t="shared" si="74"/>
        <v>45.464285714285715</v>
      </c>
      <c r="Q816" t="str">
        <f t="shared" si="78"/>
        <v>music</v>
      </c>
      <c r="R816" t="str">
        <f t="shared" si="73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7"/>
        <v>107</v>
      </c>
      <c r="P817" s="5">
        <f t="shared" si="74"/>
        <v>99.534883720930239</v>
      </c>
      <c r="Q817" t="str">
        <f t="shared" si="78"/>
        <v>music</v>
      </c>
      <c r="R817" t="str">
        <f t="shared" si="73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7"/>
        <v>115.12214285714286</v>
      </c>
      <c r="P818" s="5">
        <f t="shared" si="74"/>
        <v>39.31</v>
      </c>
      <c r="Q818" t="str">
        <f t="shared" si="78"/>
        <v>music</v>
      </c>
      <c r="R818" t="str">
        <f t="shared" si="73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7"/>
        <v>137.11066666666665</v>
      </c>
      <c r="P819" s="5">
        <f t="shared" si="74"/>
        <v>89.419999999999987</v>
      </c>
      <c r="Q819" t="str">
        <f t="shared" si="78"/>
        <v>music</v>
      </c>
      <c r="R819" t="str">
        <f t="shared" si="73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7"/>
        <v>155.71428571428572</v>
      </c>
      <c r="P820" s="5">
        <f t="shared" si="74"/>
        <v>28.684210526315791</v>
      </c>
      <c r="Q820" t="str">
        <f t="shared" si="78"/>
        <v>music</v>
      </c>
      <c r="R820" t="str">
        <f t="shared" si="73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7"/>
        <v>108.74999999999999</v>
      </c>
      <c r="P821" s="5">
        <f t="shared" si="74"/>
        <v>31.071428571428573</v>
      </c>
      <c r="Q821" t="str">
        <f t="shared" si="78"/>
        <v>music</v>
      </c>
      <c r="R821" t="str">
        <f t="shared" si="73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7"/>
        <v>134.05000000000001</v>
      </c>
      <c r="P822" s="5">
        <f t="shared" si="74"/>
        <v>70.55263157894737</v>
      </c>
      <c r="Q822" t="str">
        <f t="shared" si="78"/>
        <v>music</v>
      </c>
      <c r="R822" t="str">
        <f t="shared" si="73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7"/>
        <v>100</v>
      </c>
      <c r="P823" s="5">
        <f t="shared" si="74"/>
        <v>224.12820512820514</v>
      </c>
      <c r="Q823" t="str">
        <f t="shared" si="78"/>
        <v>music</v>
      </c>
      <c r="R823" t="str">
        <f t="shared" si="73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7"/>
        <v>119.16666666666667</v>
      </c>
      <c r="P824" s="5">
        <f t="shared" si="74"/>
        <v>51.811594202898547</v>
      </c>
      <c r="Q824" t="str">
        <f t="shared" si="78"/>
        <v>music</v>
      </c>
      <c r="R824" t="str">
        <f t="shared" si="73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7"/>
        <v>179.5</v>
      </c>
      <c r="P825" s="5">
        <f t="shared" si="74"/>
        <v>43.515151515151516</v>
      </c>
      <c r="Q825" t="str">
        <f t="shared" si="78"/>
        <v>music</v>
      </c>
      <c r="R825" t="str">
        <f t="shared" si="73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7"/>
        <v>134.38124999999999</v>
      </c>
      <c r="P826" s="5">
        <f t="shared" si="74"/>
        <v>39.816666666666663</v>
      </c>
      <c r="Q826" t="str">
        <f t="shared" si="78"/>
        <v>music</v>
      </c>
      <c r="R826" t="str">
        <f t="shared" si="73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7"/>
        <v>100.43200000000002</v>
      </c>
      <c r="P827" s="5">
        <f t="shared" si="74"/>
        <v>126.8080808080808</v>
      </c>
      <c r="Q827" t="str">
        <f t="shared" si="78"/>
        <v>music</v>
      </c>
      <c r="R827" t="str">
        <f t="shared" si="73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7"/>
        <v>101.45454545454547</v>
      </c>
      <c r="P828" s="5">
        <f t="shared" si="74"/>
        <v>113.87755102040816</v>
      </c>
      <c r="Q828" t="str">
        <f t="shared" si="78"/>
        <v>music</v>
      </c>
      <c r="R828" t="str">
        <f t="shared" si="73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7"/>
        <v>103.33333333333334</v>
      </c>
      <c r="P829" s="5">
        <f t="shared" si="74"/>
        <v>28.181818181818183</v>
      </c>
      <c r="Q829" t="str">
        <f t="shared" si="78"/>
        <v>music</v>
      </c>
      <c r="R829" t="str">
        <f t="shared" si="73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7"/>
        <v>107</v>
      </c>
      <c r="P830" s="5">
        <f t="shared" si="74"/>
        <v>36.60526315789474</v>
      </c>
      <c r="Q830" t="str">
        <f t="shared" si="78"/>
        <v>music</v>
      </c>
      <c r="R830" t="str">
        <f t="shared" si="73"/>
        <v>rock</v>
      </c>
      <c r="S830" s="10">
        <f t="shared" si="75"/>
        <v>41073.050717592596</v>
      </c>
      <c r="T830" s="10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7"/>
        <v>104</v>
      </c>
      <c r="P831" s="5">
        <f t="shared" si="74"/>
        <v>32.5</v>
      </c>
      <c r="Q831" t="str">
        <f t="shared" si="78"/>
        <v>music</v>
      </c>
      <c r="R831" t="str">
        <f t="shared" si="73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7"/>
        <v>107.83333333333334</v>
      </c>
      <c r="P832" s="5">
        <f t="shared" si="74"/>
        <v>60.65625</v>
      </c>
      <c r="Q832" t="str">
        <f t="shared" si="78"/>
        <v>music</v>
      </c>
      <c r="R832" t="str">
        <f t="shared" si="73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7"/>
        <v>233.33333333333334</v>
      </c>
      <c r="P833" s="5">
        <f t="shared" si="74"/>
        <v>175</v>
      </c>
      <c r="Q833" t="str">
        <f t="shared" si="78"/>
        <v>music</v>
      </c>
      <c r="R833" t="str">
        <f t="shared" si="73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7"/>
        <v>100.60706666666665</v>
      </c>
      <c r="P834" s="5">
        <f t="shared" si="74"/>
        <v>97.993896103896105</v>
      </c>
      <c r="Q834" t="str">
        <f t="shared" si="78"/>
        <v>music</v>
      </c>
      <c r="R834" t="str">
        <f t="shared" ref="R834:R897" si="79">RIGHT(N834,LEN(N834)-SEARCH("/",N834))</f>
        <v>rock</v>
      </c>
      <c r="S834" s="10">
        <f t="shared" si="75"/>
        <v>40869.675173611111</v>
      </c>
      <c r="T834" s="10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si="77"/>
        <v>101.66666666666666</v>
      </c>
      <c r="P835" s="5">
        <f t="shared" ref="P835:P898" si="80">IF(L835&lt;&gt;0,E835/L835,0)</f>
        <v>148.78048780487805</v>
      </c>
      <c r="Q835" t="str">
        <f t="shared" si="78"/>
        <v>music</v>
      </c>
      <c r="R835" t="str">
        <f t="shared" si="79"/>
        <v>rock</v>
      </c>
      <c r="S835" s="10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7"/>
        <v>131.0181818181818</v>
      </c>
      <c r="P836" s="5">
        <f t="shared" si="80"/>
        <v>96.08</v>
      </c>
      <c r="Q836" t="str">
        <f t="shared" si="78"/>
        <v>music</v>
      </c>
      <c r="R836" t="str">
        <f t="shared" si="79"/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7"/>
        <v>117.25000000000001</v>
      </c>
      <c r="P837" s="5">
        <f t="shared" si="80"/>
        <v>58.625</v>
      </c>
      <c r="Q837" t="str">
        <f t="shared" si="78"/>
        <v>music</v>
      </c>
      <c r="R837" t="str">
        <f t="shared" si="79"/>
        <v>rock</v>
      </c>
      <c r="S837" s="10">
        <f t="shared" si="81"/>
        <v>41005.45784722222</v>
      </c>
      <c r="T837" s="10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ref="O838:O901" si="83">E838/D838*100</f>
        <v>100.93039999999999</v>
      </c>
      <c r="P838" s="5">
        <f t="shared" si="80"/>
        <v>109.70695652173914</v>
      </c>
      <c r="Q838" t="str">
        <f t="shared" si="78"/>
        <v>music</v>
      </c>
      <c r="R838" t="str">
        <f t="shared" si="79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83"/>
        <v>121.8</v>
      </c>
      <c r="P839" s="5">
        <f t="shared" si="80"/>
        <v>49.112903225806448</v>
      </c>
      <c r="Q839" t="str">
        <f t="shared" si="78"/>
        <v>music</v>
      </c>
      <c r="R839" t="str">
        <f t="shared" si="79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83"/>
        <v>145.4</v>
      </c>
      <c r="P840" s="5">
        <f t="shared" si="80"/>
        <v>47.672131147540981</v>
      </c>
      <c r="Q840" t="str">
        <f t="shared" si="78"/>
        <v>music</v>
      </c>
      <c r="R840" t="str">
        <f t="shared" si="79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83"/>
        <v>116.61660000000001</v>
      </c>
      <c r="P841" s="5">
        <f t="shared" si="80"/>
        <v>60.737812499999997</v>
      </c>
      <c r="Q841" t="str">
        <f t="shared" si="78"/>
        <v>music</v>
      </c>
      <c r="R841" t="str">
        <f t="shared" si="79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83"/>
        <v>120.4166</v>
      </c>
      <c r="P842" s="5">
        <f t="shared" si="80"/>
        <v>63.37715789473684</v>
      </c>
      <c r="Q842" t="str">
        <f t="shared" si="78"/>
        <v>music</v>
      </c>
      <c r="R842" t="str">
        <f t="shared" si="79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83"/>
        <v>101.32000000000001</v>
      </c>
      <c r="P843" s="5">
        <f t="shared" si="80"/>
        <v>53.893617021276597</v>
      </c>
      <c r="Q843" t="str">
        <f t="shared" si="78"/>
        <v>music</v>
      </c>
      <c r="R843" t="str">
        <f t="shared" si="79"/>
        <v>metal</v>
      </c>
      <c r="S843" s="10">
        <f t="shared" si="81"/>
        <v>41923.838692129626</v>
      </c>
      <c r="T843" s="10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83"/>
        <v>104.32</v>
      </c>
      <c r="P844" s="5">
        <f t="shared" si="80"/>
        <v>66.871794871794876</v>
      </c>
      <c r="Q844" t="str">
        <f t="shared" si="78"/>
        <v>music</v>
      </c>
      <c r="R844" t="str">
        <f t="shared" si="79"/>
        <v>metal</v>
      </c>
      <c r="S844" s="10">
        <f t="shared" si="81"/>
        <v>41526.592395833337</v>
      </c>
      <c r="T844" s="10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83"/>
        <v>267.13333333333333</v>
      </c>
      <c r="P845" s="5">
        <f t="shared" si="80"/>
        <v>63.102362204724407</v>
      </c>
      <c r="Q845" t="str">
        <f t="shared" si="78"/>
        <v>music</v>
      </c>
      <c r="R845" t="str">
        <f t="shared" si="79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83"/>
        <v>194.13333333333333</v>
      </c>
      <c r="P846" s="5">
        <f t="shared" si="80"/>
        <v>36.628930817610062</v>
      </c>
      <c r="Q846" t="str">
        <f t="shared" si="78"/>
        <v>music</v>
      </c>
      <c r="R846" t="str">
        <f t="shared" si="79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83"/>
        <v>120.3802</v>
      </c>
      <c r="P847" s="5">
        <f t="shared" si="80"/>
        <v>34.005706214689269</v>
      </c>
      <c r="Q847" t="str">
        <f t="shared" si="78"/>
        <v>music</v>
      </c>
      <c r="R847" t="str">
        <f t="shared" si="79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83"/>
        <v>122.00090909090908</v>
      </c>
      <c r="P848" s="5">
        <f t="shared" si="80"/>
        <v>28.553404255319148</v>
      </c>
      <c r="Q848" t="str">
        <f t="shared" si="78"/>
        <v>music</v>
      </c>
      <c r="R848" t="str">
        <f t="shared" si="79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83"/>
        <v>100</v>
      </c>
      <c r="P849" s="5">
        <f t="shared" si="80"/>
        <v>10</v>
      </c>
      <c r="Q849" t="str">
        <f t="shared" si="78"/>
        <v>music</v>
      </c>
      <c r="R849" t="str">
        <f t="shared" si="79"/>
        <v>metal</v>
      </c>
      <c r="S849" s="10">
        <f t="shared" si="81"/>
        <v>42165.79833333334</v>
      </c>
      <c r="T849" s="10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83"/>
        <v>100</v>
      </c>
      <c r="P850" s="5">
        <f t="shared" si="80"/>
        <v>18.75</v>
      </c>
      <c r="Q850" t="str">
        <f t="shared" si="78"/>
        <v>music</v>
      </c>
      <c r="R850" t="str">
        <f t="shared" si="79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83"/>
        <v>119.9</v>
      </c>
      <c r="P851" s="5">
        <f t="shared" si="80"/>
        <v>41.704347826086959</v>
      </c>
      <c r="Q851" t="str">
        <f t="shared" si="78"/>
        <v>music</v>
      </c>
      <c r="R851" t="str">
        <f t="shared" si="79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83"/>
        <v>155.17499999999998</v>
      </c>
      <c r="P852" s="5">
        <f t="shared" si="80"/>
        <v>46.669172932330824</v>
      </c>
      <c r="Q852" t="str">
        <f t="shared" si="78"/>
        <v>music</v>
      </c>
      <c r="R852" t="str">
        <f t="shared" si="79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83"/>
        <v>130.44999999999999</v>
      </c>
      <c r="P853" s="5">
        <f t="shared" si="80"/>
        <v>37.271428571428572</v>
      </c>
      <c r="Q853" t="str">
        <f t="shared" si="78"/>
        <v>music</v>
      </c>
      <c r="R853" t="str">
        <f t="shared" si="79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83"/>
        <v>104.97142857142859</v>
      </c>
      <c r="P854" s="5">
        <f t="shared" si="80"/>
        <v>59.258064516129032</v>
      </c>
      <c r="Q854" t="str">
        <f t="shared" si="78"/>
        <v>music</v>
      </c>
      <c r="R854" t="str">
        <f t="shared" si="79"/>
        <v>metal</v>
      </c>
      <c r="S854" s="10">
        <f t="shared" si="81"/>
        <v>42656.805497685185</v>
      </c>
      <c r="T854" s="10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83"/>
        <v>100</v>
      </c>
      <c r="P855" s="5">
        <f t="shared" si="80"/>
        <v>30</v>
      </c>
      <c r="Q855" t="str">
        <f t="shared" si="78"/>
        <v>music</v>
      </c>
      <c r="R855" t="str">
        <f t="shared" si="79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83"/>
        <v>118.2205035971223</v>
      </c>
      <c r="P856" s="5">
        <f t="shared" si="80"/>
        <v>65.8623246492986</v>
      </c>
      <c r="Q856" t="str">
        <f t="shared" si="78"/>
        <v>music</v>
      </c>
      <c r="R856" t="str">
        <f t="shared" si="79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83"/>
        <v>103.44827586206897</v>
      </c>
      <c r="P857" s="5">
        <f t="shared" si="80"/>
        <v>31.914893617021278</v>
      </c>
      <c r="Q857" t="str">
        <f t="shared" si="78"/>
        <v>music</v>
      </c>
      <c r="R857" t="str">
        <f t="shared" si="79"/>
        <v>metal</v>
      </c>
      <c r="S857" s="10">
        <f t="shared" si="81"/>
        <v>42545.125196759262</v>
      </c>
      <c r="T857" s="10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83"/>
        <v>218.00000000000003</v>
      </c>
      <c r="P858" s="5">
        <f t="shared" si="80"/>
        <v>19.464285714285715</v>
      </c>
      <c r="Q858" t="str">
        <f t="shared" si="78"/>
        <v>music</v>
      </c>
      <c r="R858" t="str">
        <f t="shared" si="79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83"/>
        <v>100</v>
      </c>
      <c r="P859" s="5">
        <f t="shared" si="80"/>
        <v>50</v>
      </c>
      <c r="Q859" t="str">
        <f t="shared" si="78"/>
        <v>music</v>
      </c>
      <c r="R859" t="str">
        <f t="shared" si="79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83"/>
        <v>144.00583333333333</v>
      </c>
      <c r="P860" s="5">
        <f t="shared" si="80"/>
        <v>22.737763157894737</v>
      </c>
      <c r="Q860" t="str">
        <f t="shared" si="78"/>
        <v>music</v>
      </c>
      <c r="R860" t="str">
        <f t="shared" si="79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83"/>
        <v>104.67500000000001</v>
      </c>
      <c r="P861" s="5">
        <f t="shared" si="80"/>
        <v>42.724489795918366</v>
      </c>
      <c r="Q861" t="str">
        <f t="shared" si="78"/>
        <v>music</v>
      </c>
      <c r="R861" t="str">
        <f t="shared" si="79"/>
        <v>metal</v>
      </c>
      <c r="S861" s="10">
        <f t="shared" si="81"/>
        <v>42128.820231481484</v>
      </c>
      <c r="T861" s="10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83"/>
        <v>18.142857142857142</v>
      </c>
      <c r="P862" s="5">
        <f t="shared" si="80"/>
        <v>52.916666666666664</v>
      </c>
      <c r="Q862" t="str">
        <f t="shared" si="78"/>
        <v>music</v>
      </c>
      <c r="R862" t="str">
        <f t="shared" si="79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83"/>
        <v>2.2444444444444445</v>
      </c>
      <c r="P863" s="5">
        <f t="shared" si="80"/>
        <v>50.5</v>
      </c>
      <c r="Q863" t="str">
        <f t="shared" si="78"/>
        <v>music</v>
      </c>
      <c r="R863" t="str">
        <f t="shared" si="79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83"/>
        <v>0.33999999999999997</v>
      </c>
      <c r="P864" s="5">
        <f t="shared" si="80"/>
        <v>42.5</v>
      </c>
      <c r="Q864" t="str">
        <f t="shared" si="78"/>
        <v>music</v>
      </c>
      <c r="R864" t="str">
        <f t="shared" si="79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83"/>
        <v>4.5</v>
      </c>
      <c r="P865" s="5">
        <f t="shared" si="80"/>
        <v>18</v>
      </c>
      <c r="Q865" t="str">
        <f t="shared" si="78"/>
        <v>music</v>
      </c>
      <c r="R865" t="str">
        <f t="shared" si="79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83"/>
        <v>41.53846153846154</v>
      </c>
      <c r="P866" s="5">
        <f t="shared" si="80"/>
        <v>34.177215189873415</v>
      </c>
      <c r="Q866" t="str">
        <f t="shared" si="78"/>
        <v>music</v>
      </c>
      <c r="R866" t="str">
        <f t="shared" si="79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83"/>
        <v>2.0454545454545454</v>
      </c>
      <c r="P867" s="5">
        <f t="shared" si="80"/>
        <v>22.5</v>
      </c>
      <c r="Q867" t="str">
        <f t="shared" si="78"/>
        <v>music</v>
      </c>
      <c r="R867" t="str">
        <f t="shared" si="79"/>
        <v>jazz</v>
      </c>
      <c r="S867" s="10">
        <f t="shared" si="81"/>
        <v>41230.77311342593</v>
      </c>
      <c r="T867" s="10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83"/>
        <v>18.285714285714285</v>
      </c>
      <c r="P868" s="5">
        <f t="shared" si="80"/>
        <v>58.18181818181818</v>
      </c>
      <c r="Q868" t="str">
        <f>LEFT(N868, SEARCH("/",N868,1)-1)</f>
        <v>music</v>
      </c>
      <c r="R868" t="str">
        <f t="shared" si="79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83"/>
        <v>24.02</v>
      </c>
      <c r="P869" s="5">
        <f t="shared" si="80"/>
        <v>109.18181818181819</v>
      </c>
      <c r="Q869" t="str">
        <f>LEFT(N869, SEARCH("/",N869,1)-1)</f>
        <v>music</v>
      </c>
      <c r="R869" t="str">
        <f t="shared" si="79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83"/>
        <v>0.1111111111111111</v>
      </c>
      <c r="P870" s="5">
        <f t="shared" si="80"/>
        <v>50</v>
      </c>
      <c r="Q870" t="str">
        <f>LEFT(N870, SEARCH("/",N870,1)-1)</f>
        <v>music</v>
      </c>
      <c r="R870" t="str">
        <f t="shared" si="79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83"/>
        <v>11.818181818181818</v>
      </c>
      <c r="P871" s="5">
        <f t="shared" si="80"/>
        <v>346.66666666666669</v>
      </c>
      <c r="Q871" t="str">
        <f t="shared" ref="Q871:Q934" si="84">LEFT(N871, SEARCH("/",N871,1)-1)</f>
        <v>music</v>
      </c>
      <c r="R871" t="str">
        <f t="shared" si="79"/>
        <v>jazz</v>
      </c>
      <c r="S871" s="10">
        <f t="shared" si="81"/>
        <v>41342.845567129632</v>
      </c>
      <c r="T871" s="10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83"/>
        <v>0.31</v>
      </c>
      <c r="P872" s="5">
        <f t="shared" si="80"/>
        <v>12.4</v>
      </c>
      <c r="Q872" t="str">
        <f t="shared" si="84"/>
        <v>music</v>
      </c>
      <c r="R872" t="str">
        <f t="shared" si="79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83"/>
        <v>5.416666666666667</v>
      </c>
      <c r="P873" s="5">
        <f t="shared" si="80"/>
        <v>27.083333333333332</v>
      </c>
      <c r="Q873" t="str">
        <f t="shared" si="84"/>
        <v>music</v>
      </c>
      <c r="R873" t="str">
        <f t="shared" si="79"/>
        <v>jazz</v>
      </c>
      <c r="S873" s="10">
        <f t="shared" si="81"/>
        <v>41577.561284722222</v>
      </c>
      <c r="T873" s="10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83"/>
        <v>0.8125</v>
      </c>
      <c r="P874" s="5">
        <f t="shared" si="80"/>
        <v>32.5</v>
      </c>
      <c r="Q874" t="str">
        <f t="shared" si="84"/>
        <v>music</v>
      </c>
      <c r="R874" t="str">
        <f t="shared" si="79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83"/>
        <v>1.2857142857142856</v>
      </c>
      <c r="P875" s="5">
        <f t="shared" si="80"/>
        <v>9</v>
      </c>
      <c r="Q875" t="str">
        <f t="shared" si="84"/>
        <v>music</v>
      </c>
      <c r="R875" t="str">
        <f t="shared" si="79"/>
        <v>jazz</v>
      </c>
      <c r="S875" s="10">
        <f t="shared" si="81"/>
        <v>41184.167129629634</v>
      </c>
      <c r="T875" s="10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83"/>
        <v>24.333333333333336</v>
      </c>
      <c r="P876" s="5">
        <f t="shared" si="80"/>
        <v>34.761904761904759</v>
      </c>
      <c r="Q876" t="str">
        <f t="shared" si="84"/>
        <v>music</v>
      </c>
      <c r="R876" t="str">
        <f t="shared" si="79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83"/>
        <v>0</v>
      </c>
      <c r="P877" s="5">
        <f t="shared" si="80"/>
        <v>0</v>
      </c>
      <c r="Q877" t="str">
        <f t="shared" si="84"/>
        <v>music</v>
      </c>
      <c r="R877" t="str">
        <f t="shared" si="79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83"/>
        <v>40.799492385786799</v>
      </c>
      <c r="P878" s="5">
        <f t="shared" si="80"/>
        <v>28.577777777777779</v>
      </c>
      <c r="Q878" t="str">
        <f t="shared" si="84"/>
        <v>music</v>
      </c>
      <c r="R878" t="str">
        <f t="shared" si="79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83"/>
        <v>67.55</v>
      </c>
      <c r="P879" s="5">
        <f t="shared" si="80"/>
        <v>46.586206896551722</v>
      </c>
      <c r="Q879" t="str">
        <f t="shared" si="84"/>
        <v>music</v>
      </c>
      <c r="R879" t="str">
        <f t="shared" si="79"/>
        <v>jazz</v>
      </c>
      <c r="S879" s="10">
        <f t="shared" si="81"/>
        <v>41597.788888888892</v>
      </c>
      <c r="T879" s="10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83"/>
        <v>1.3</v>
      </c>
      <c r="P880" s="5">
        <f t="shared" si="80"/>
        <v>32.5</v>
      </c>
      <c r="Q880" t="str">
        <f t="shared" si="84"/>
        <v>music</v>
      </c>
      <c r="R880" t="str">
        <f t="shared" si="79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83"/>
        <v>30.666666666666664</v>
      </c>
      <c r="P881" s="5">
        <f t="shared" si="80"/>
        <v>21.466666666666665</v>
      </c>
      <c r="Q881" t="str">
        <f t="shared" si="84"/>
        <v>music</v>
      </c>
      <c r="R881" t="str">
        <f t="shared" si="79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83"/>
        <v>2.9894179894179893</v>
      </c>
      <c r="P882" s="5">
        <f t="shared" si="80"/>
        <v>14.125</v>
      </c>
      <c r="Q882" t="str">
        <f t="shared" si="84"/>
        <v>music</v>
      </c>
      <c r="R882" t="str">
        <f t="shared" si="79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83"/>
        <v>0.8</v>
      </c>
      <c r="P883" s="5">
        <f t="shared" si="80"/>
        <v>30</v>
      </c>
      <c r="Q883" t="str">
        <f t="shared" si="84"/>
        <v>music</v>
      </c>
      <c r="R883" t="str">
        <f t="shared" si="79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83"/>
        <v>20.133333333333333</v>
      </c>
      <c r="P884" s="5">
        <f t="shared" si="80"/>
        <v>21.571428571428573</v>
      </c>
      <c r="Q884" t="str">
        <f t="shared" si="84"/>
        <v>music</v>
      </c>
      <c r="R884" t="str">
        <f t="shared" si="79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83"/>
        <v>40.020000000000003</v>
      </c>
      <c r="P885" s="5">
        <f t="shared" si="80"/>
        <v>83.375</v>
      </c>
      <c r="Q885" t="str">
        <f t="shared" si="84"/>
        <v>music</v>
      </c>
      <c r="R885" t="str">
        <f t="shared" si="79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83"/>
        <v>1</v>
      </c>
      <c r="P886" s="5">
        <f t="shared" si="80"/>
        <v>10</v>
      </c>
      <c r="Q886" t="str">
        <f t="shared" si="84"/>
        <v>music</v>
      </c>
      <c r="R886" t="str">
        <f t="shared" si="79"/>
        <v>indie rock</v>
      </c>
      <c r="S886" s="10">
        <f t="shared" si="81"/>
        <v>40981.802615740737</v>
      </c>
      <c r="T886" s="10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83"/>
        <v>75</v>
      </c>
      <c r="P887" s="5">
        <f t="shared" si="80"/>
        <v>35.714285714285715</v>
      </c>
      <c r="Q887" t="str">
        <f t="shared" si="84"/>
        <v>music</v>
      </c>
      <c r="R887" t="str">
        <f t="shared" si="79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83"/>
        <v>41</v>
      </c>
      <c r="P888" s="5">
        <f t="shared" si="80"/>
        <v>29.285714285714285</v>
      </c>
      <c r="Q888" t="str">
        <f t="shared" si="84"/>
        <v>music</v>
      </c>
      <c r="R888" t="str">
        <f t="shared" si="79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83"/>
        <v>0</v>
      </c>
      <c r="P889" s="5">
        <f t="shared" si="80"/>
        <v>0</v>
      </c>
      <c r="Q889" t="str">
        <f t="shared" si="84"/>
        <v>music</v>
      </c>
      <c r="R889" t="str">
        <f t="shared" si="79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83"/>
        <v>7.1999999999999993</v>
      </c>
      <c r="P890" s="5">
        <f t="shared" si="80"/>
        <v>18</v>
      </c>
      <c r="Q890" t="str">
        <f t="shared" si="84"/>
        <v>music</v>
      </c>
      <c r="R890" t="str">
        <f t="shared" si="79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83"/>
        <v>9.4412800000000008</v>
      </c>
      <c r="P891" s="5">
        <f t="shared" si="80"/>
        <v>73.760000000000005</v>
      </c>
      <c r="Q891" t="str">
        <f t="shared" si="84"/>
        <v>music</v>
      </c>
      <c r="R891" t="str">
        <f t="shared" si="79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83"/>
        <v>4.1666666666666661</v>
      </c>
      <c r="P892" s="5">
        <f t="shared" si="80"/>
        <v>31.25</v>
      </c>
      <c r="Q892" t="str">
        <f t="shared" si="84"/>
        <v>music</v>
      </c>
      <c r="R892" t="str">
        <f t="shared" si="79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83"/>
        <v>3.25</v>
      </c>
      <c r="P893" s="5">
        <f t="shared" si="80"/>
        <v>28.888888888888889</v>
      </c>
      <c r="Q893" t="str">
        <f t="shared" si="84"/>
        <v>music</v>
      </c>
      <c r="R893" t="str">
        <f t="shared" si="79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83"/>
        <v>40.75</v>
      </c>
      <c r="P894" s="5">
        <f t="shared" si="80"/>
        <v>143.8235294117647</v>
      </c>
      <c r="Q894" t="str">
        <f t="shared" si="84"/>
        <v>music</v>
      </c>
      <c r="R894" t="str">
        <f t="shared" si="79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83"/>
        <v>10</v>
      </c>
      <c r="P895" s="5">
        <f t="shared" si="80"/>
        <v>40</v>
      </c>
      <c r="Q895" t="str">
        <f t="shared" si="84"/>
        <v>music</v>
      </c>
      <c r="R895" t="str">
        <f t="shared" si="79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83"/>
        <v>39.17</v>
      </c>
      <c r="P896" s="5">
        <f t="shared" si="80"/>
        <v>147.81132075471697</v>
      </c>
      <c r="Q896" t="str">
        <f t="shared" si="84"/>
        <v>music</v>
      </c>
      <c r="R896" t="str">
        <f t="shared" si="79"/>
        <v>indie rock</v>
      </c>
      <c r="S896" s="10">
        <f t="shared" si="81"/>
        <v>42496.981597222228</v>
      </c>
      <c r="T896" s="10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83"/>
        <v>2.4375</v>
      </c>
      <c r="P897" s="5">
        <f t="shared" si="80"/>
        <v>27.857142857142858</v>
      </c>
      <c r="Q897" t="str">
        <f t="shared" si="84"/>
        <v>music</v>
      </c>
      <c r="R897" t="str">
        <f t="shared" si="79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83"/>
        <v>40</v>
      </c>
      <c r="P898" s="5">
        <f t="shared" si="80"/>
        <v>44.444444444444443</v>
      </c>
      <c r="Q898" t="str">
        <f t="shared" si="84"/>
        <v>music</v>
      </c>
      <c r="R898" t="str">
        <f t="shared" ref="R898:R961" si="85">RIGHT(N898,LEN(N898)-SEARCH("/",N898))</f>
        <v>indie rock</v>
      </c>
      <c r="S898" s="10">
        <f t="shared" si="81"/>
        <v>42218.872986111113</v>
      </c>
      <c r="T898" s="10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si="83"/>
        <v>0</v>
      </c>
      <c r="P899" s="5">
        <f t="shared" ref="P899:P962" si="86">IF(L899&lt;&gt;0,E899/L899,0)</f>
        <v>0</v>
      </c>
      <c r="Q899" t="str">
        <f t="shared" si="84"/>
        <v>music</v>
      </c>
      <c r="R899" t="str">
        <f t="shared" si="85"/>
        <v>indie rock</v>
      </c>
      <c r="S899" s="10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3"/>
        <v>2.8000000000000003</v>
      </c>
      <c r="P900" s="5">
        <f t="shared" si="86"/>
        <v>35</v>
      </c>
      <c r="Q900" t="str">
        <f t="shared" si="84"/>
        <v>music</v>
      </c>
      <c r="R900" t="str">
        <f t="shared" si="85"/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3"/>
        <v>37.333333333333336</v>
      </c>
      <c r="P901" s="5">
        <f t="shared" si="86"/>
        <v>35</v>
      </c>
      <c r="Q901" t="str">
        <f t="shared" si="84"/>
        <v>music</v>
      </c>
      <c r="R901" t="str">
        <f t="shared" si="85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ref="O902:O965" si="89">E902/D902*100</f>
        <v>0.42</v>
      </c>
      <c r="P902" s="5">
        <f t="shared" si="86"/>
        <v>10.5</v>
      </c>
      <c r="Q902" t="str">
        <f t="shared" si="84"/>
        <v>music</v>
      </c>
      <c r="R902" t="str">
        <f t="shared" si="85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9"/>
        <v>0</v>
      </c>
      <c r="P903" s="5">
        <f t="shared" si="86"/>
        <v>0</v>
      </c>
      <c r="Q903" t="str">
        <f t="shared" si="84"/>
        <v>music</v>
      </c>
      <c r="R903" t="str">
        <f t="shared" si="85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9"/>
        <v>0.3</v>
      </c>
      <c r="P904" s="5">
        <f t="shared" si="86"/>
        <v>30</v>
      </c>
      <c r="Q904" t="str">
        <f t="shared" si="84"/>
        <v>music</v>
      </c>
      <c r="R904" t="str">
        <f t="shared" si="85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9"/>
        <v>3.2</v>
      </c>
      <c r="P905" s="5">
        <f t="shared" si="86"/>
        <v>40</v>
      </c>
      <c r="Q905" t="str">
        <f t="shared" si="84"/>
        <v>music</v>
      </c>
      <c r="R905" t="str">
        <f t="shared" si="85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9"/>
        <v>0.30199999999999999</v>
      </c>
      <c r="P906" s="5">
        <f t="shared" si="86"/>
        <v>50.333333333333336</v>
      </c>
      <c r="Q906" t="str">
        <f t="shared" si="84"/>
        <v>music</v>
      </c>
      <c r="R906" t="str">
        <f t="shared" si="85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9"/>
        <v>3.0153846153846153</v>
      </c>
      <c r="P907" s="5">
        <f t="shared" si="86"/>
        <v>32.666666666666664</v>
      </c>
      <c r="Q907" t="str">
        <f t="shared" si="84"/>
        <v>music</v>
      </c>
      <c r="R907" t="str">
        <f t="shared" si="85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9"/>
        <v>0</v>
      </c>
      <c r="P908" s="5">
        <f t="shared" si="86"/>
        <v>0</v>
      </c>
      <c r="Q908" t="str">
        <f t="shared" si="84"/>
        <v>music</v>
      </c>
      <c r="R908" t="str">
        <f t="shared" si="85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9"/>
        <v>0</v>
      </c>
      <c r="P909" s="5">
        <f t="shared" si="86"/>
        <v>0</v>
      </c>
      <c r="Q909" t="str">
        <f t="shared" si="84"/>
        <v>music</v>
      </c>
      <c r="R909" t="str">
        <f t="shared" si="85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9"/>
        <v>0</v>
      </c>
      <c r="P910" s="5">
        <f t="shared" si="86"/>
        <v>0</v>
      </c>
      <c r="Q910" t="str">
        <f t="shared" si="84"/>
        <v>music</v>
      </c>
      <c r="R910" t="str">
        <f t="shared" si="85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9"/>
        <v>3.25</v>
      </c>
      <c r="P911" s="5">
        <f t="shared" si="86"/>
        <v>65</v>
      </c>
      <c r="Q911" t="str">
        <f t="shared" si="84"/>
        <v>music</v>
      </c>
      <c r="R911" t="str">
        <f t="shared" si="85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9"/>
        <v>22.363636363636363</v>
      </c>
      <c r="P912" s="5">
        <f t="shared" si="86"/>
        <v>24.6</v>
      </c>
      <c r="Q912" t="str">
        <f t="shared" si="84"/>
        <v>music</v>
      </c>
      <c r="R912" t="str">
        <f t="shared" si="85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9"/>
        <v>0</v>
      </c>
      <c r="P913" s="5">
        <f t="shared" si="86"/>
        <v>0</v>
      </c>
      <c r="Q913" t="str">
        <f t="shared" si="84"/>
        <v>music</v>
      </c>
      <c r="R913" t="str">
        <f t="shared" si="85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9"/>
        <v>0.85714285714285721</v>
      </c>
      <c r="P914" s="5">
        <f t="shared" si="86"/>
        <v>15</v>
      </c>
      <c r="Q914" t="str">
        <f t="shared" si="84"/>
        <v>music</v>
      </c>
      <c r="R914" t="str">
        <f t="shared" si="85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9"/>
        <v>6.6066666666666665</v>
      </c>
      <c r="P915" s="5">
        <f t="shared" si="86"/>
        <v>82.583333333333329</v>
      </c>
      <c r="Q915" t="str">
        <f t="shared" si="84"/>
        <v>music</v>
      </c>
      <c r="R915" t="str">
        <f t="shared" si="85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9"/>
        <v>0</v>
      </c>
      <c r="P916" s="5">
        <f t="shared" si="86"/>
        <v>0</v>
      </c>
      <c r="Q916" t="str">
        <f t="shared" si="84"/>
        <v>music</v>
      </c>
      <c r="R916" t="str">
        <f t="shared" si="85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9"/>
        <v>5.7692307692307692</v>
      </c>
      <c r="P917" s="5">
        <f t="shared" si="86"/>
        <v>41.666666666666664</v>
      </c>
      <c r="Q917" t="str">
        <f t="shared" si="84"/>
        <v>music</v>
      </c>
      <c r="R917" t="str">
        <f t="shared" si="85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9"/>
        <v>0</v>
      </c>
      <c r="P918" s="5">
        <f t="shared" si="86"/>
        <v>0</v>
      </c>
      <c r="Q918" t="str">
        <f t="shared" si="84"/>
        <v>music</v>
      </c>
      <c r="R918" t="str">
        <f t="shared" si="85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9"/>
        <v>0.6</v>
      </c>
      <c r="P919" s="5">
        <f t="shared" si="86"/>
        <v>30</v>
      </c>
      <c r="Q919" t="str">
        <f t="shared" si="84"/>
        <v>music</v>
      </c>
      <c r="R919" t="str">
        <f t="shared" si="85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9"/>
        <v>5.0256410256410255</v>
      </c>
      <c r="P920" s="5">
        <f t="shared" si="86"/>
        <v>19.600000000000001</v>
      </c>
      <c r="Q920" t="str">
        <f t="shared" si="84"/>
        <v>music</v>
      </c>
      <c r="R920" t="str">
        <f t="shared" si="85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9"/>
        <v>0.5</v>
      </c>
      <c r="P921" s="5">
        <f t="shared" si="86"/>
        <v>100</v>
      </c>
      <c r="Q921" t="str">
        <f t="shared" si="84"/>
        <v>music</v>
      </c>
      <c r="R921" t="str">
        <f t="shared" si="85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9"/>
        <v>0</v>
      </c>
      <c r="P922" s="5">
        <f t="shared" si="86"/>
        <v>0</v>
      </c>
      <c r="Q922" t="str">
        <f t="shared" si="84"/>
        <v>music</v>
      </c>
      <c r="R922" t="str">
        <f t="shared" si="85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9"/>
        <v>30.9</v>
      </c>
      <c r="P923" s="5">
        <f t="shared" si="86"/>
        <v>231.75</v>
      </c>
      <c r="Q923" t="str">
        <f t="shared" si="84"/>
        <v>music</v>
      </c>
      <c r="R923" t="str">
        <f t="shared" si="85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9"/>
        <v>21.037037037037038</v>
      </c>
      <c r="P924" s="5">
        <f t="shared" si="86"/>
        <v>189.33333333333334</v>
      </c>
      <c r="Q924" t="str">
        <f t="shared" si="84"/>
        <v>music</v>
      </c>
      <c r="R924" t="str">
        <f t="shared" si="85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9"/>
        <v>2.1999999999999997</v>
      </c>
      <c r="P925" s="5">
        <f t="shared" si="86"/>
        <v>55</v>
      </c>
      <c r="Q925" t="str">
        <f t="shared" si="84"/>
        <v>music</v>
      </c>
      <c r="R925" t="str">
        <f t="shared" si="85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9"/>
        <v>10.9</v>
      </c>
      <c r="P926" s="5">
        <f t="shared" si="86"/>
        <v>21.8</v>
      </c>
      <c r="Q926" t="str">
        <f t="shared" si="84"/>
        <v>music</v>
      </c>
      <c r="R926" t="str">
        <f t="shared" si="85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9"/>
        <v>2.666666666666667</v>
      </c>
      <c r="P927" s="5">
        <f t="shared" si="86"/>
        <v>32</v>
      </c>
      <c r="Q927" t="str">
        <f t="shared" si="84"/>
        <v>music</v>
      </c>
      <c r="R927" t="str">
        <f t="shared" si="85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9"/>
        <v>0</v>
      </c>
      <c r="P928" s="5">
        <f t="shared" si="86"/>
        <v>0</v>
      </c>
      <c r="Q928" t="str">
        <f t="shared" si="84"/>
        <v>music</v>
      </c>
      <c r="R928" t="str">
        <f t="shared" si="85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9"/>
        <v>0</v>
      </c>
      <c r="P929" s="5">
        <f t="shared" si="86"/>
        <v>0</v>
      </c>
      <c r="Q929" t="str">
        <f t="shared" si="84"/>
        <v>music</v>
      </c>
      <c r="R929" t="str">
        <f t="shared" si="85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9"/>
        <v>10.86206896551724</v>
      </c>
      <c r="P930" s="5">
        <f t="shared" si="86"/>
        <v>56.25</v>
      </c>
      <c r="Q930" t="str">
        <f t="shared" si="84"/>
        <v>music</v>
      </c>
      <c r="R930" t="str">
        <f t="shared" si="85"/>
        <v>jazz</v>
      </c>
      <c r="S930" s="10">
        <f t="shared" si="87"/>
        <v>41180.86241898148</v>
      </c>
      <c r="T930" s="10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9"/>
        <v>0</v>
      </c>
      <c r="P931" s="5">
        <f t="shared" si="86"/>
        <v>0</v>
      </c>
      <c r="Q931" t="str">
        <f t="shared" si="84"/>
        <v>music</v>
      </c>
      <c r="R931" t="str">
        <f t="shared" si="85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9"/>
        <v>38.333333333333336</v>
      </c>
      <c r="P932" s="5">
        <f t="shared" si="86"/>
        <v>69</v>
      </c>
      <c r="Q932" t="str">
        <f t="shared" si="84"/>
        <v>music</v>
      </c>
      <c r="R932" t="str">
        <f t="shared" si="85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9"/>
        <v>6.5500000000000007</v>
      </c>
      <c r="P933" s="5">
        <f t="shared" si="86"/>
        <v>18.714285714285715</v>
      </c>
      <c r="Q933" t="str">
        <f t="shared" si="84"/>
        <v>music</v>
      </c>
      <c r="R933" t="str">
        <f t="shared" si="85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9"/>
        <v>14.536842105263158</v>
      </c>
      <c r="P934" s="5">
        <f t="shared" si="86"/>
        <v>46.033333333333331</v>
      </c>
      <c r="Q934" t="str">
        <f t="shared" si="84"/>
        <v>music</v>
      </c>
      <c r="R934" t="str">
        <f t="shared" si="85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9"/>
        <v>6</v>
      </c>
      <c r="P935" s="5">
        <f t="shared" si="86"/>
        <v>60</v>
      </c>
      <c r="Q935" t="str">
        <f t="shared" ref="Q935:Q998" si="90">LEFT(N935, SEARCH("/",N935,1)-1)</f>
        <v>music</v>
      </c>
      <c r="R935" t="str">
        <f t="shared" si="85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9"/>
        <v>30.4</v>
      </c>
      <c r="P936" s="5">
        <f t="shared" si="86"/>
        <v>50.666666666666664</v>
      </c>
      <c r="Q936" t="str">
        <f t="shared" si="90"/>
        <v>music</v>
      </c>
      <c r="R936" t="str">
        <f t="shared" si="85"/>
        <v>jazz</v>
      </c>
      <c r="S936" s="10">
        <f t="shared" si="87"/>
        <v>41733.737083333333</v>
      </c>
      <c r="T936" s="10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9"/>
        <v>1.4285714285714286</v>
      </c>
      <c r="P937" s="5">
        <f t="shared" si="86"/>
        <v>25</v>
      </c>
      <c r="Q937" t="str">
        <f t="shared" si="90"/>
        <v>music</v>
      </c>
      <c r="R937" t="str">
        <f t="shared" si="85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9"/>
        <v>0</v>
      </c>
      <c r="P938" s="5">
        <f t="shared" si="86"/>
        <v>0</v>
      </c>
      <c r="Q938" t="str">
        <f t="shared" si="90"/>
        <v>music</v>
      </c>
      <c r="R938" t="str">
        <f t="shared" si="85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9"/>
        <v>1.1428571428571428</v>
      </c>
      <c r="P939" s="5">
        <f t="shared" si="86"/>
        <v>20</v>
      </c>
      <c r="Q939" t="str">
        <f t="shared" si="90"/>
        <v>music</v>
      </c>
      <c r="R939" t="str">
        <f t="shared" si="85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9"/>
        <v>0.35714285714285715</v>
      </c>
      <c r="P940" s="5">
        <f t="shared" si="86"/>
        <v>25</v>
      </c>
      <c r="Q940" t="str">
        <f t="shared" si="90"/>
        <v>music</v>
      </c>
      <c r="R940" t="str">
        <f t="shared" si="85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9"/>
        <v>1.4545454545454546</v>
      </c>
      <c r="P941" s="5">
        <f t="shared" si="86"/>
        <v>20</v>
      </c>
      <c r="Q941" t="str">
        <f t="shared" si="90"/>
        <v>music</v>
      </c>
      <c r="R941" t="str">
        <f t="shared" si="85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9"/>
        <v>17.155555555555555</v>
      </c>
      <c r="P942" s="5">
        <f t="shared" si="86"/>
        <v>110.28571428571429</v>
      </c>
      <c r="Q942" t="str">
        <f t="shared" si="90"/>
        <v>technology</v>
      </c>
      <c r="R942" t="str">
        <f t="shared" si="85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9"/>
        <v>2.3220000000000001</v>
      </c>
      <c r="P943" s="5">
        <f t="shared" si="86"/>
        <v>37.451612903225808</v>
      </c>
      <c r="Q943" t="str">
        <f t="shared" si="90"/>
        <v>technology</v>
      </c>
      <c r="R943" t="str">
        <f t="shared" si="85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9"/>
        <v>8.9066666666666663</v>
      </c>
      <c r="P944" s="5">
        <f t="shared" si="86"/>
        <v>41.75</v>
      </c>
      <c r="Q944" t="str">
        <f t="shared" si="90"/>
        <v>technology</v>
      </c>
      <c r="R944" t="str">
        <f t="shared" si="85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9"/>
        <v>9.6333333333333346</v>
      </c>
      <c r="P945" s="5">
        <f t="shared" si="86"/>
        <v>24.083333333333332</v>
      </c>
      <c r="Q945" t="str">
        <f t="shared" si="90"/>
        <v>technology</v>
      </c>
      <c r="R945" t="str">
        <f t="shared" si="85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9"/>
        <v>13.325999999999999</v>
      </c>
      <c r="P946" s="5">
        <f t="shared" si="86"/>
        <v>69.40625</v>
      </c>
      <c r="Q946" t="str">
        <f t="shared" si="90"/>
        <v>technology</v>
      </c>
      <c r="R946" t="str">
        <f t="shared" si="85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9"/>
        <v>2.484</v>
      </c>
      <c r="P947" s="5">
        <f t="shared" si="86"/>
        <v>155.25</v>
      </c>
      <c r="Q947" t="str">
        <f t="shared" si="90"/>
        <v>technology</v>
      </c>
      <c r="R947" t="str">
        <f t="shared" si="85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9"/>
        <v>1.9066666666666665</v>
      </c>
      <c r="P948" s="5">
        <f t="shared" si="86"/>
        <v>57.2</v>
      </c>
      <c r="Q948" t="str">
        <f t="shared" si="90"/>
        <v>technology</v>
      </c>
      <c r="R948" t="str">
        <f t="shared" si="85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9"/>
        <v>0</v>
      </c>
      <c r="P949" s="5">
        <f t="shared" si="86"/>
        <v>0</v>
      </c>
      <c r="Q949" t="str">
        <f t="shared" si="90"/>
        <v>technology</v>
      </c>
      <c r="R949" t="str">
        <f t="shared" si="85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9"/>
        <v>12</v>
      </c>
      <c r="P950" s="5">
        <f t="shared" si="86"/>
        <v>60</v>
      </c>
      <c r="Q950" t="str">
        <f t="shared" si="90"/>
        <v>technology</v>
      </c>
      <c r="R950" t="str">
        <f t="shared" si="85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9"/>
        <v>1.365</v>
      </c>
      <c r="P951" s="5">
        <f t="shared" si="86"/>
        <v>39</v>
      </c>
      <c r="Q951" t="str">
        <f t="shared" si="90"/>
        <v>technology</v>
      </c>
      <c r="R951" t="str">
        <f t="shared" si="85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9"/>
        <v>28.04</v>
      </c>
      <c r="P952" s="5">
        <f t="shared" si="86"/>
        <v>58.416666666666664</v>
      </c>
      <c r="Q952" t="str">
        <f t="shared" si="90"/>
        <v>technology</v>
      </c>
      <c r="R952" t="str">
        <f t="shared" si="85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9"/>
        <v>38.39</v>
      </c>
      <c r="P953" s="5">
        <f t="shared" si="86"/>
        <v>158.63636363636363</v>
      </c>
      <c r="Q953" t="str">
        <f t="shared" si="90"/>
        <v>technology</v>
      </c>
      <c r="R953" t="str">
        <f t="shared" si="85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9"/>
        <v>39.942857142857143</v>
      </c>
      <c r="P954" s="5">
        <f t="shared" si="86"/>
        <v>99.857142857142861</v>
      </c>
      <c r="Q954" t="str">
        <f t="shared" si="90"/>
        <v>technology</v>
      </c>
      <c r="R954" t="str">
        <f t="shared" si="85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9"/>
        <v>0.84</v>
      </c>
      <c r="P955" s="5">
        <f t="shared" si="86"/>
        <v>25.2</v>
      </c>
      <c r="Q955" t="str">
        <f t="shared" si="90"/>
        <v>technology</v>
      </c>
      <c r="R955" t="str">
        <f t="shared" si="85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9"/>
        <v>43.406666666666666</v>
      </c>
      <c r="P956" s="5">
        <f t="shared" si="86"/>
        <v>89.191780821917803</v>
      </c>
      <c r="Q956" t="str">
        <f t="shared" si="90"/>
        <v>technology</v>
      </c>
      <c r="R956" t="str">
        <f t="shared" si="85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9"/>
        <v>5.6613333333333333</v>
      </c>
      <c r="P957" s="5">
        <f t="shared" si="86"/>
        <v>182.6236559139785</v>
      </c>
      <c r="Q957" t="str">
        <f t="shared" si="90"/>
        <v>technology</v>
      </c>
      <c r="R957" t="str">
        <f t="shared" si="85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9"/>
        <v>1.722</v>
      </c>
      <c r="P958" s="5">
        <f t="shared" si="86"/>
        <v>50.647058823529413</v>
      </c>
      <c r="Q958" t="str">
        <f t="shared" si="90"/>
        <v>technology</v>
      </c>
      <c r="R958" t="str">
        <f t="shared" si="85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9"/>
        <v>1.9416666666666664</v>
      </c>
      <c r="P959" s="5">
        <f t="shared" si="86"/>
        <v>33.285714285714285</v>
      </c>
      <c r="Q959" t="str">
        <f t="shared" si="90"/>
        <v>technology</v>
      </c>
      <c r="R959" t="str">
        <f t="shared" si="85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9"/>
        <v>11.328275684711327</v>
      </c>
      <c r="P960" s="5">
        <f t="shared" si="86"/>
        <v>51.823529411764703</v>
      </c>
      <c r="Q960" t="str">
        <f t="shared" si="90"/>
        <v>technology</v>
      </c>
      <c r="R960" t="str">
        <f t="shared" si="85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9"/>
        <v>38.86</v>
      </c>
      <c r="P961" s="5">
        <f t="shared" si="86"/>
        <v>113.62573099415205</v>
      </c>
      <c r="Q961" t="str">
        <f t="shared" si="90"/>
        <v>technology</v>
      </c>
      <c r="R961" t="str">
        <f t="shared" si="85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9"/>
        <v>46.100628930817614</v>
      </c>
      <c r="P962" s="5">
        <f t="shared" si="86"/>
        <v>136.46276595744681</v>
      </c>
      <c r="Q962" t="str">
        <f t="shared" si="90"/>
        <v>technology</v>
      </c>
      <c r="R962" t="str">
        <f t="shared" ref="R962:R1025" si="91">RIGHT(N962,LEN(N962)-SEARCH("/",N962))</f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si="89"/>
        <v>42.188421052631583</v>
      </c>
      <c r="P963" s="5">
        <f t="shared" ref="P963:P1026" si="92">IF(L963&lt;&gt;0,E963/L963,0)</f>
        <v>364.35454545454547</v>
      </c>
      <c r="Q963" t="str">
        <f t="shared" si="90"/>
        <v>technology</v>
      </c>
      <c r="R963" t="str">
        <f t="shared" si="91"/>
        <v>wearables</v>
      </c>
      <c r="S963" s="10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89"/>
        <v>28.48</v>
      </c>
      <c r="P964" s="5">
        <f t="shared" si="92"/>
        <v>19.243243243243242</v>
      </c>
      <c r="Q964" t="str">
        <f t="shared" si="90"/>
        <v>technology</v>
      </c>
      <c r="R964" t="str">
        <f t="shared" si="91"/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89"/>
        <v>1.077142857142857</v>
      </c>
      <c r="P965" s="5">
        <f t="shared" si="92"/>
        <v>41.888888888888886</v>
      </c>
      <c r="Q965" t="str">
        <f t="shared" si="90"/>
        <v>technology</v>
      </c>
      <c r="R965" t="str">
        <f t="shared" si="91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ref="O966:O1029" si="95">E966/D966*100</f>
        <v>0.79909090909090907</v>
      </c>
      <c r="P966" s="5">
        <f t="shared" si="92"/>
        <v>30.310344827586206</v>
      </c>
      <c r="Q966" t="str">
        <f t="shared" si="90"/>
        <v>technology</v>
      </c>
      <c r="R966" t="str">
        <f t="shared" si="91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5"/>
        <v>1.1919999999999999</v>
      </c>
      <c r="P967" s="5">
        <f t="shared" si="92"/>
        <v>49.666666666666664</v>
      </c>
      <c r="Q967" t="str">
        <f t="shared" si="90"/>
        <v>technology</v>
      </c>
      <c r="R967" t="str">
        <f t="shared" si="91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5"/>
        <v>14.799999999999999</v>
      </c>
      <c r="P968" s="5">
        <f t="shared" si="92"/>
        <v>59.2</v>
      </c>
      <c r="Q968" t="str">
        <f t="shared" si="90"/>
        <v>technology</v>
      </c>
      <c r="R968" t="str">
        <f t="shared" si="91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5"/>
        <v>17.810000000000002</v>
      </c>
      <c r="P969" s="5">
        <f t="shared" si="92"/>
        <v>43.97530864197531</v>
      </c>
      <c r="Q969" t="str">
        <f t="shared" si="90"/>
        <v>technology</v>
      </c>
      <c r="R969" t="str">
        <f t="shared" si="91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5"/>
        <v>1.325</v>
      </c>
      <c r="P970" s="5">
        <f t="shared" si="92"/>
        <v>26.5</v>
      </c>
      <c r="Q970" t="str">
        <f t="shared" si="90"/>
        <v>technology</v>
      </c>
      <c r="R970" t="str">
        <f t="shared" si="91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5"/>
        <v>46.666666666666664</v>
      </c>
      <c r="P971" s="5">
        <f t="shared" si="92"/>
        <v>1272.7272727272727</v>
      </c>
      <c r="Q971" t="str">
        <f t="shared" si="90"/>
        <v>technology</v>
      </c>
      <c r="R971" t="str">
        <f t="shared" si="91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5"/>
        <v>45.92</v>
      </c>
      <c r="P972" s="5">
        <f t="shared" si="92"/>
        <v>164</v>
      </c>
      <c r="Q972" t="str">
        <f t="shared" si="90"/>
        <v>technology</v>
      </c>
      <c r="R972" t="str">
        <f t="shared" si="91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5"/>
        <v>0.22599999999999998</v>
      </c>
      <c r="P973" s="5">
        <f t="shared" si="92"/>
        <v>45.2</v>
      </c>
      <c r="Q973" t="str">
        <f t="shared" si="90"/>
        <v>technology</v>
      </c>
      <c r="R973" t="str">
        <f t="shared" si="91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5"/>
        <v>34.625</v>
      </c>
      <c r="P974" s="5">
        <f t="shared" si="92"/>
        <v>153.88888888888889</v>
      </c>
      <c r="Q974" t="str">
        <f t="shared" si="90"/>
        <v>technology</v>
      </c>
      <c r="R974" t="str">
        <f t="shared" si="91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5"/>
        <v>2.0549999999999997</v>
      </c>
      <c r="P975" s="5">
        <f t="shared" si="92"/>
        <v>51.375</v>
      </c>
      <c r="Q975" t="str">
        <f t="shared" si="90"/>
        <v>technology</v>
      </c>
      <c r="R975" t="str">
        <f t="shared" si="91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5"/>
        <v>0.55999999999999994</v>
      </c>
      <c r="P976" s="5">
        <f t="shared" si="92"/>
        <v>93.333333333333329</v>
      </c>
      <c r="Q976" t="str">
        <f t="shared" si="90"/>
        <v>technology</v>
      </c>
      <c r="R976" t="str">
        <f t="shared" si="91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5"/>
        <v>2.6069999999999998</v>
      </c>
      <c r="P977" s="5">
        <f t="shared" si="92"/>
        <v>108.625</v>
      </c>
      <c r="Q977" t="str">
        <f t="shared" si="90"/>
        <v>technology</v>
      </c>
      <c r="R977" t="str">
        <f t="shared" si="91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5"/>
        <v>1.9259999999999999</v>
      </c>
      <c r="P978" s="5">
        <f t="shared" si="92"/>
        <v>160.5</v>
      </c>
      <c r="Q978" t="str">
        <f t="shared" si="90"/>
        <v>technology</v>
      </c>
      <c r="R978" t="str">
        <f t="shared" si="91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5"/>
        <v>33.666666666666664</v>
      </c>
      <c r="P979" s="5">
        <f t="shared" si="92"/>
        <v>75.75</v>
      </c>
      <c r="Q979" t="str">
        <f t="shared" si="90"/>
        <v>technology</v>
      </c>
      <c r="R979" t="str">
        <f t="shared" si="91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5"/>
        <v>56.263267182990241</v>
      </c>
      <c r="P980" s="5">
        <f t="shared" si="92"/>
        <v>790.83739837398377</v>
      </c>
      <c r="Q980" t="str">
        <f t="shared" si="90"/>
        <v>technology</v>
      </c>
      <c r="R980" t="str">
        <f t="shared" si="91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5"/>
        <v>82.817599999999999</v>
      </c>
      <c r="P981" s="5">
        <f t="shared" si="92"/>
        <v>301.93916666666667</v>
      </c>
      <c r="Q981" t="str">
        <f t="shared" si="90"/>
        <v>technology</v>
      </c>
      <c r="R981" t="str">
        <f t="shared" si="91"/>
        <v>wearables</v>
      </c>
      <c r="S981" s="10">
        <f t="shared" si="93"/>
        <v>42506.416990740734</v>
      </c>
      <c r="T981" s="10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5"/>
        <v>14.860000000000001</v>
      </c>
      <c r="P982" s="5">
        <f t="shared" si="92"/>
        <v>47.935483870967744</v>
      </c>
      <c r="Q982" t="str">
        <f t="shared" si="90"/>
        <v>technology</v>
      </c>
      <c r="R982" t="str">
        <f t="shared" si="91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5"/>
        <v>1.2375123751237513E-2</v>
      </c>
      <c r="P983" s="5">
        <f t="shared" si="92"/>
        <v>2.75</v>
      </c>
      <c r="Q983" t="str">
        <f t="shared" si="90"/>
        <v>technology</v>
      </c>
      <c r="R983" t="str">
        <f t="shared" si="91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5"/>
        <v>1.7142857142857144E-2</v>
      </c>
      <c r="P984" s="5">
        <f t="shared" si="92"/>
        <v>1</v>
      </c>
      <c r="Q984" t="str">
        <f t="shared" si="90"/>
        <v>technology</v>
      </c>
      <c r="R984" t="str">
        <f t="shared" si="91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5"/>
        <v>29.506136117214709</v>
      </c>
      <c r="P985" s="5">
        <f t="shared" si="92"/>
        <v>171.79329608938548</v>
      </c>
      <c r="Q985" t="str">
        <f t="shared" si="90"/>
        <v>technology</v>
      </c>
      <c r="R985" t="str">
        <f t="shared" si="91"/>
        <v>wearables</v>
      </c>
      <c r="S985" s="10">
        <f t="shared" si="93"/>
        <v>42574.667650462965</v>
      </c>
      <c r="T985" s="10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5"/>
        <v>1.06</v>
      </c>
      <c r="P986" s="5">
        <f t="shared" si="92"/>
        <v>35.333333333333336</v>
      </c>
      <c r="Q986" t="str">
        <f t="shared" si="90"/>
        <v>technology</v>
      </c>
      <c r="R986" t="str">
        <f t="shared" si="91"/>
        <v>wearables</v>
      </c>
      <c r="S986" s="10">
        <f t="shared" si="93"/>
        <v>42061.11583333333</v>
      </c>
      <c r="T986" s="10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5"/>
        <v>6.293333333333333</v>
      </c>
      <c r="P987" s="5">
        <f t="shared" si="92"/>
        <v>82.086956521739125</v>
      </c>
      <c r="Q987" t="str">
        <f t="shared" si="90"/>
        <v>technology</v>
      </c>
      <c r="R987" t="str">
        <f t="shared" si="91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5"/>
        <v>12.75</v>
      </c>
      <c r="P988" s="5">
        <f t="shared" si="92"/>
        <v>110.8695652173913</v>
      </c>
      <c r="Q988" t="str">
        <f t="shared" si="90"/>
        <v>technology</v>
      </c>
      <c r="R988" t="str">
        <f t="shared" si="91"/>
        <v>wearables</v>
      </c>
      <c r="S988" s="10">
        <f t="shared" si="93"/>
        <v>42324.767361111109</v>
      </c>
      <c r="T988" s="10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5"/>
        <v>13.22</v>
      </c>
      <c r="P989" s="5">
        <f t="shared" si="92"/>
        <v>161.21951219512195</v>
      </c>
      <c r="Q989" t="str">
        <f t="shared" si="90"/>
        <v>technology</v>
      </c>
      <c r="R989" t="str">
        <f t="shared" si="91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5"/>
        <v>0</v>
      </c>
      <c r="P990" s="5">
        <f t="shared" si="92"/>
        <v>0</v>
      </c>
      <c r="Q990" t="str">
        <f t="shared" si="90"/>
        <v>technology</v>
      </c>
      <c r="R990" t="str">
        <f t="shared" si="91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5"/>
        <v>16.77</v>
      </c>
      <c r="P991" s="5">
        <f t="shared" si="92"/>
        <v>52.40625</v>
      </c>
      <c r="Q991" t="str">
        <f t="shared" si="90"/>
        <v>technology</v>
      </c>
      <c r="R991" t="str">
        <f t="shared" si="91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5"/>
        <v>0.104</v>
      </c>
      <c r="P992" s="5">
        <f t="shared" si="92"/>
        <v>13</v>
      </c>
      <c r="Q992" t="str">
        <f t="shared" si="90"/>
        <v>technology</v>
      </c>
      <c r="R992" t="str">
        <f t="shared" si="91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5"/>
        <v>4.24</v>
      </c>
      <c r="P993" s="5">
        <f t="shared" si="92"/>
        <v>30.285714285714285</v>
      </c>
      <c r="Q993" t="str">
        <f t="shared" si="90"/>
        <v>technology</v>
      </c>
      <c r="R993" t="str">
        <f t="shared" si="91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5"/>
        <v>0.46699999999999997</v>
      </c>
      <c r="P994" s="5">
        <f t="shared" si="92"/>
        <v>116.75</v>
      </c>
      <c r="Q994" t="str">
        <f t="shared" si="90"/>
        <v>technology</v>
      </c>
      <c r="R994" t="str">
        <f t="shared" si="91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5"/>
        <v>25.087142857142858</v>
      </c>
      <c r="P995" s="5">
        <f t="shared" si="92"/>
        <v>89.59693877551021</v>
      </c>
      <c r="Q995" t="str">
        <f t="shared" si="90"/>
        <v>technology</v>
      </c>
      <c r="R995" t="str">
        <f t="shared" si="91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5"/>
        <v>2.3345000000000002</v>
      </c>
      <c r="P996" s="5">
        <f t="shared" si="92"/>
        <v>424.45454545454544</v>
      </c>
      <c r="Q996" t="str">
        <f t="shared" si="90"/>
        <v>technology</v>
      </c>
      <c r="R996" t="str">
        <f t="shared" si="91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5"/>
        <v>7.26</v>
      </c>
      <c r="P997" s="5">
        <f t="shared" si="92"/>
        <v>80.666666666666671</v>
      </c>
      <c r="Q997" t="str">
        <f t="shared" si="90"/>
        <v>technology</v>
      </c>
      <c r="R997" t="str">
        <f t="shared" si="91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5"/>
        <v>1.625</v>
      </c>
      <c r="P998" s="5">
        <f t="shared" si="92"/>
        <v>13</v>
      </c>
      <c r="Q998" t="str">
        <f t="shared" si="90"/>
        <v>technology</v>
      </c>
      <c r="R998" t="str">
        <f t="shared" si="91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5"/>
        <v>1.3</v>
      </c>
      <c r="P999" s="5">
        <f t="shared" si="92"/>
        <v>8.125</v>
      </c>
      <c r="Q999" t="str">
        <f t="shared" ref="Q999:Q1062" si="96">LEFT(N999, SEARCH("/",N999,1)-1)</f>
        <v>technology</v>
      </c>
      <c r="R999" t="str">
        <f t="shared" si="91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5"/>
        <v>58.558333333333337</v>
      </c>
      <c r="P1000" s="5">
        <f t="shared" si="92"/>
        <v>153.42794759825327</v>
      </c>
      <c r="Q1000" t="str">
        <f t="shared" si="96"/>
        <v>technology</v>
      </c>
      <c r="R1000" t="str">
        <f t="shared" si="91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5"/>
        <v>7.7886666666666677</v>
      </c>
      <c r="P1001" s="5">
        <f t="shared" si="92"/>
        <v>292.07499999999999</v>
      </c>
      <c r="Q1001" t="str">
        <f t="shared" si="96"/>
        <v>technology</v>
      </c>
      <c r="R1001" t="str">
        <f t="shared" si="91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5"/>
        <v>2.2157147647256061</v>
      </c>
      <c r="P1002" s="5">
        <f t="shared" si="92"/>
        <v>3304</v>
      </c>
      <c r="Q1002" t="str">
        <f t="shared" si="96"/>
        <v>technology</v>
      </c>
      <c r="R1002" t="str">
        <f t="shared" si="91"/>
        <v>wearables</v>
      </c>
      <c r="S1002" s="10">
        <f t="shared" si="93"/>
        <v>42749.059722222228</v>
      </c>
      <c r="T1002" s="10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5"/>
        <v>104</v>
      </c>
      <c r="P1003" s="5">
        <f t="shared" si="92"/>
        <v>1300</v>
      </c>
      <c r="Q1003" t="str">
        <f t="shared" si="96"/>
        <v>technology</v>
      </c>
      <c r="R1003" t="str">
        <f t="shared" si="91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5"/>
        <v>29.6029602960296</v>
      </c>
      <c r="P1004" s="5">
        <f t="shared" si="92"/>
        <v>134.54545454545453</v>
      </c>
      <c r="Q1004" t="str">
        <f t="shared" si="96"/>
        <v>technology</v>
      </c>
      <c r="R1004" t="str">
        <f t="shared" si="91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5"/>
        <v>16.055</v>
      </c>
      <c r="P1005" s="5">
        <f t="shared" si="92"/>
        <v>214.06666666666666</v>
      </c>
      <c r="Q1005" t="str">
        <f t="shared" si="96"/>
        <v>technology</v>
      </c>
      <c r="R1005" t="str">
        <f t="shared" si="91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5"/>
        <v>82.207999999999998</v>
      </c>
      <c r="P1006" s="5">
        <f t="shared" si="92"/>
        <v>216.33684210526314</v>
      </c>
      <c r="Q1006" t="str">
        <f t="shared" si="96"/>
        <v>technology</v>
      </c>
      <c r="R1006" t="str">
        <f t="shared" si="91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5"/>
        <v>75.051000000000002</v>
      </c>
      <c r="P1007" s="5">
        <f t="shared" si="92"/>
        <v>932.31055900621118</v>
      </c>
      <c r="Q1007" t="str">
        <f t="shared" si="96"/>
        <v>technology</v>
      </c>
      <c r="R1007" t="str">
        <f t="shared" si="91"/>
        <v>wearables</v>
      </c>
      <c r="S1007" s="10">
        <f t="shared" si="93"/>
        <v>42276.624803240738</v>
      </c>
      <c r="T1007" s="10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5"/>
        <v>5.8500000000000005</v>
      </c>
      <c r="P1008" s="5">
        <f t="shared" si="92"/>
        <v>29.25</v>
      </c>
      <c r="Q1008" t="str">
        <f t="shared" si="96"/>
        <v>technology</v>
      </c>
      <c r="R1008" t="str">
        <f t="shared" si="91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5"/>
        <v>44.32</v>
      </c>
      <c r="P1009" s="5">
        <f t="shared" si="92"/>
        <v>174.94736842105263</v>
      </c>
      <c r="Q1009" t="str">
        <f t="shared" si="96"/>
        <v>technology</v>
      </c>
      <c r="R1009" t="str">
        <f t="shared" si="91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5"/>
        <v>0.26737967914438499</v>
      </c>
      <c r="P1010" s="5">
        <f t="shared" si="92"/>
        <v>250</v>
      </c>
      <c r="Q1010" t="str">
        <f t="shared" si="96"/>
        <v>technology</v>
      </c>
      <c r="R1010" t="str">
        <f t="shared" si="91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5"/>
        <v>13.13</v>
      </c>
      <c r="P1011" s="5">
        <f t="shared" si="92"/>
        <v>65</v>
      </c>
      <c r="Q1011" t="str">
        <f t="shared" si="96"/>
        <v>technology</v>
      </c>
      <c r="R1011" t="str">
        <f t="shared" si="91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5"/>
        <v>0.19088937093275488</v>
      </c>
      <c r="P1012" s="5">
        <f t="shared" si="92"/>
        <v>55</v>
      </c>
      <c r="Q1012" t="str">
        <f t="shared" si="96"/>
        <v>technology</v>
      </c>
      <c r="R1012" t="str">
        <f t="shared" si="91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5"/>
        <v>0.375</v>
      </c>
      <c r="P1013" s="5">
        <f t="shared" si="92"/>
        <v>75</v>
      </c>
      <c r="Q1013" t="str">
        <f t="shared" si="96"/>
        <v>technology</v>
      </c>
      <c r="R1013" t="str">
        <f t="shared" si="91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5"/>
        <v>21535.021000000001</v>
      </c>
      <c r="P1014" s="5">
        <f t="shared" si="92"/>
        <v>1389.3561935483872</v>
      </c>
      <c r="Q1014" t="str">
        <f t="shared" si="96"/>
        <v>technology</v>
      </c>
      <c r="R1014" t="str">
        <f t="shared" si="91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5"/>
        <v>34.527999999999999</v>
      </c>
      <c r="P1015" s="5">
        <f t="shared" si="92"/>
        <v>95.911111111111111</v>
      </c>
      <c r="Q1015" t="str">
        <f t="shared" si="96"/>
        <v>technology</v>
      </c>
      <c r="R1015" t="str">
        <f t="shared" si="91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5"/>
        <v>30.599999999999998</v>
      </c>
      <c r="P1016" s="5">
        <f t="shared" si="92"/>
        <v>191.25</v>
      </c>
      <c r="Q1016" t="str">
        <f t="shared" si="96"/>
        <v>technology</v>
      </c>
      <c r="R1016" t="str">
        <f t="shared" si="91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5"/>
        <v>2.666666666666667</v>
      </c>
      <c r="P1017" s="5">
        <f t="shared" si="92"/>
        <v>40</v>
      </c>
      <c r="Q1017" t="str">
        <f t="shared" si="96"/>
        <v>technology</v>
      </c>
      <c r="R1017" t="str">
        <f t="shared" si="91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5"/>
        <v>2.8420000000000001</v>
      </c>
      <c r="P1018" s="5">
        <f t="shared" si="92"/>
        <v>74.78947368421052</v>
      </c>
      <c r="Q1018" t="str">
        <f t="shared" si="96"/>
        <v>technology</v>
      </c>
      <c r="R1018" t="str">
        <f t="shared" si="91"/>
        <v>wearables</v>
      </c>
      <c r="S1018" s="10">
        <f t="shared" si="93"/>
        <v>42422.107129629629</v>
      </c>
      <c r="T1018" s="10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5"/>
        <v>22.878799999999998</v>
      </c>
      <c r="P1019" s="5">
        <f t="shared" si="92"/>
        <v>161.11830985915492</v>
      </c>
      <c r="Q1019" t="str">
        <f t="shared" si="96"/>
        <v>technology</v>
      </c>
      <c r="R1019" t="str">
        <f t="shared" si="91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5"/>
        <v>3.105</v>
      </c>
      <c r="P1020" s="5">
        <f t="shared" si="92"/>
        <v>88.714285714285708</v>
      </c>
      <c r="Q1020" t="str">
        <f t="shared" si="96"/>
        <v>technology</v>
      </c>
      <c r="R1020" t="str">
        <f t="shared" si="91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5"/>
        <v>47.333333333333336</v>
      </c>
      <c r="P1021" s="5">
        <f t="shared" si="92"/>
        <v>53.25</v>
      </c>
      <c r="Q1021" t="str">
        <f t="shared" si="96"/>
        <v>technology</v>
      </c>
      <c r="R1021" t="str">
        <f t="shared" si="91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5"/>
        <v>205.54838709677421</v>
      </c>
      <c r="P1022" s="5">
        <f t="shared" si="92"/>
        <v>106.2</v>
      </c>
      <c r="Q1022" t="str">
        <f t="shared" si="96"/>
        <v>music</v>
      </c>
      <c r="R1022" t="str">
        <f t="shared" si="91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5"/>
        <v>351.80366666666669</v>
      </c>
      <c r="P1023" s="5">
        <f t="shared" si="92"/>
        <v>22.079728033472804</v>
      </c>
      <c r="Q1023" t="str">
        <f t="shared" si="96"/>
        <v>music</v>
      </c>
      <c r="R1023" t="str">
        <f t="shared" si="91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5"/>
        <v>114.9</v>
      </c>
      <c r="P1024" s="5">
        <f t="shared" si="92"/>
        <v>31.054054054054053</v>
      </c>
      <c r="Q1024" t="str">
        <f t="shared" si="96"/>
        <v>music</v>
      </c>
      <c r="R1024" t="str">
        <f t="shared" si="91"/>
        <v>electronic music</v>
      </c>
      <c r="S1024" s="10">
        <f t="shared" si="93"/>
        <v>42111.646724537044</v>
      </c>
      <c r="T1024" s="10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5"/>
        <v>237.15</v>
      </c>
      <c r="P1025" s="5">
        <f t="shared" si="92"/>
        <v>36.206106870229007</v>
      </c>
      <c r="Q1025" t="str">
        <f t="shared" si="96"/>
        <v>music</v>
      </c>
      <c r="R1025" t="str">
        <f t="shared" si="91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5"/>
        <v>118.63774999999998</v>
      </c>
      <c r="P1026" s="5">
        <f t="shared" si="92"/>
        <v>388.9762295081967</v>
      </c>
      <c r="Q1026" t="str">
        <f t="shared" si="96"/>
        <v>music</v>
      </c>
      <c r="R1026" t="str">
        <f t="shared" ref="R1026:R1089" si="97">RIGHT(N1026,LEN(N1026)-SEARCH("/",N1026))</f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si="95"/>
        <v>109.92831428571431</v>
      </c>
      <c r="P1027" s="5">
        <f t="shared" ref="P1027:P1090" si="98">IF(L1027&lt;&gt;0,E1027/L1027,0)</f>
        <v>71.848571428571432</v>
      </c>
      <c r="Q1027" t="str">
        <f t="shared" si="96"/>
        <v>music</v>
      </c>
      <c r="R1027" t="str">
        <f t="shared" si="97"/>
        <v>electronic music</v>
      </c>
      <c r="S1027" s="10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5"/>
        <v>100.00828571428571</v>
      </c>
      <c r="P1028" s="5">
        <f t="shared" si="98"/>
        <v>57.381803278688523</v>
      </c>
      <c r="Q1028" t="str">
        <f t="shared" si="96"/>
        <v>music</v>
      </c>
      <c r="R1028" t="str">
        <f t="shared" si="97"/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5"/>
        <v>103.09292094387415</v>
      </c>
      <c r="P1029" s="5">
        <f t="shared" si="98"/>
        <v>69.666666666666671</v>
      </c>
      <c r="Q1029" t="str">
        <f t="shared" si="96"/>
        <v>music</v>
      </c>
      <c r="R1029" t="str">
        <f t="shared" si="97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ref="O1030:O1093" si="101">E1030/D1030*100</f>
        <v>117.27000000000001</v>
      </c>
      <c r="P1030" s="5">
        <f t="shared" si="98"/>
        <v>45.988235294117644</v>
      </c>
      <c r="Q1030" t="str">
        <f t="shared" si="96"/>
        <v>music</v>
      </c>
      <c r="R1030" t="str">
        <f t="shared" si="97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101"/>
        <v>111.75999999999999</v>
      </c>
      <c r="P1031" s="5">
        <f t="shared" si="98"/>
        <v>79.262411347517727</v>
      </c>
      <c r="Q1031" t="str">
        <f t="shared" si="96"/>
        <v>music</v>
      </c>
      <c r="R1031" t="str">
        <f t="shared" si="97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101"/>
        <v>342.09999999999997</v>
      </c>
      <c r="P1032" s="5">
        <f t="shared" si="98"/>
        <v>43.031446540880502</v>
      </c>
      <c r="Q1032" t="str">
        <f t="shared" si="96"/>
        <v>music</v>
      </c>
      <c r="R1032" t="str">
        <f t="shared" si="97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101"/>
        <v>107.4</v>
      </c>
      <c r="P1033" s="5">
        <f t="shared" si="98"/>
        <v>108.48484848484848</v>
      </c>
      <c r="Q1033" t="str">
        <f t="shared" si="96"/>
        <v>music</v>
      </c>
      <c r="R1033" t="str">
        <f t="shared" si="97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101"/>
        <v>108.49703703703703</v>
      </c>
      <c r="P1034" s="5">
        <f t="shared" si="98"/>
        <v>61.029583333333335</v>
      </c>
      <c r="Q1034" t="str">
        <f t="shared" si="96"/>
        <v>music</v>
      </c>
      <c r="R1034" t="str">
        <f t="shared" si="97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101"/>
        <v>102.86144578313252</v>
      </c>
      <c r="P1035" s="5">
        <f t="shared" si="98"/>
        <v>50.592592592592595</v>
      </c>
      <c r="Q1035" t="str">
        <f t="shared" si="96"/>
        <v>music</v>
      </c>
      <c r="R1035" t="str">
        <f t="shared" si="97"/>
        <v>electronic music</v>
      </c>
      <c r="S1035" s="10">
        <f t="shared" si="99"/>
        <v>42688.732407407413</v>
      </c>
      <c r="T1035" s="10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101"/>
        <v>130.0018</v>
      </c>
      <c r="P1036" s="5">
        <f t="shared" si="98"/>
        <v>39.157168674698795</v>
      </c>
      <c r="Q1036" t="str">
        <f t="shared" si="96"/>
        <v>music</v>
      </c>
      <c r="R1036" t="str">
        <f t="shared" si="97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101"/>
        <v>107.65217391304347</v>
      </c>
      <c r="P1037" s="5">
        <f t="shared" si="98"/>
        <v>65.15789473684211</v>
      </c>
      <c r="Q1037" t="str">
        <f t="shared" si="96"/>
        <v>music</v>
      </c>
      <c r="R1037" t="str">
        <f t="shared" si="97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101"/>
        <v>112.36044444444444</v>
      </c>
      <c r="P1038" s="5">
        <f t="shared" si="98"/>
        <v>23.963127962085309</v>
      </c>
      <c r="Q1038" t="str">
        <f t="shared" si="96"/>
        <v>music</v>
      </c>
      <c r="R1038" t="str">
        <f t="shared" si="97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101"/>
        <v>102.1</v>
      </c>
      <c r="P1039" s="5">
        <f t="shared" si="98"/>
        <v>48.61904761904762</v>
      </c>
      <c r="Q1039" t="str">
        <f t="shared" si="96"/>
        <v>music</v>
      </c>
      <c r="R1039" t="str">
        <f t="shared" si="97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101"/>
        <v>145.33333333333334</v>
      </c>
      <c r="P1040" s="5">
        <f t="shared" si="98"/>
        <v>35.73770491803279</v>
      </c>
      <c r="Q1040" t="str">
        <f t="shared" si="96"/>
        <v>music</v>
      </c>
      <c r="R1040" t="str">
        <f t="shared" si="97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101"/>
        <v>128.19999999999999</v>
      </c>
      <c r="P1041" s="5">
        <f t="shared" si="98"/>
        <v>21.366666666666667</v>
      </c>
      <c r="Q1041" t="str">
        <f t="shared" si="96"/>
        <v>music</v>
      </c>
      <c r="R1041" t="str">
        <f t="shared" si="97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101"/>
        <v>0.29411764705882354</v>
      </c>
      <c r="P1042" s="5">
        <f t="shared" si="98"/>
        <v>250</v>
      </c>
      <c r="Q1042" t="str">
        <f t="shared" si="96"/>
        <v>journalism</v>
      </c>
      <c r="R1042" t="str">
        <f t="shared" si="97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101"/>
        <v>0</v>
      </c>
      <c r="P1043" s="5">
        <f t="shared" si="98"/>
        <v>0</v>
      </c>
      <c r="Q1043" t="str">
        <f t="shared" si="96"/>
        <v>journalism</v>
      </c>
      <c r="R1043" t="str">
        <f t="shared" si="97"/>
        <v>audio</v>
      </c>
      <c r="S1043" s="10">
        <f t="shared" si="99"/>
        <v>41831.060092592597</v>
      </c>
      <c r="T1043" s="10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101"/>
        <v>1.5384615384615385</v>
      </c>
      <c r="P1044" s="5">
        <f t="shared" si="98"/>
        <v>10</v>
      </c>
      <c r="Q1044" t="str">
        <f t="shared" si="96"/>
        <v>journalism</v>
      </c>
      <c r="R1044" t="str">
        <f t="shared" si="97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101"/>
        <v>8.5370000000000008</v>
      </c>
      <c r="P1045" s="5">
        <f t="shared" si="98"/>
        <v>29.236301369863014</v>
      </c>
      <c r="Q1045" t="str">
        <f t="shared" si="96"/>
        <v>journalism</v>
      </c>
      <c r="R1045" t="str">
        <f t="shared" si="97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101"/>
        <v>8.5714285714285715E-2</v>
      </c>
      <c r="P1046" s="5">
        <f t="shared" si="98"/>
        <v>3</v>
      </c>
      <c r="Q1046" t="str">
        <f t="shared" si="96"/>
        <v>journalism</v>
      </c>
      <c r="R1046" t="str">
        <f t="shared" si="97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101"/>
        <v>2.6599999999999997</v>
      </c>
      <c r="P1047" s="5">
        <f t="shared" si="98"/>
        <v>33.25</v>
      </c>
      <c r="Q1047" t="str">
        <f t="shared" si="96"/>
        <v>journalism</v>
      </c>
      <c r="R1047" t="str">
        <f t="shared" si="97"/>
        <v>audio</v>
      </c>
      <c r="S1047" s="10">
        <f t="shared" si="99"/>
        <v>41844.874421296299</v>
      </c>
      <c r="T1047" s="10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101"/>
        <v>0</v>
      </c>
      <c r="P1048" s="5">
        <f t="shared" si="98"/>
        <v>0</v>
      </c>
      <c r="Q1048" t="str">
        <f t="shared" si="96"/>
        <v>journalism</v>
      </c>
      <c r="R1048" t="str">
        <f t="shared" si="97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101"/>
        <v>0.05</v>
      </c>
      <c r="P1049" s="5">
        <f t="shared" si="98"/>
        <v>1</v>
      </c>
      <c r="Q1049" t="str">
        <f t="shared" si="96"/>
        <v>journalism</v>
      </c>
      <c r="R1049" t="str">
        <f t="shared" si="97"/>
        <v>audio</v>
      </c>
      <c r="S1049" s="10">
        <f t="shared" si="99"/>
        <v>41918.818460648145</v>
      </c>
      <c r="T1049" s="10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101"/>
        <v>1.4133333333333333</v>
      </c>
      <c r="P1050" s="5">
        <f t="shared" si="98"/>
        <v>53</v>
      </c>
      <c r="Q1050" t="str">
        <f t="shared" si="96"/>
        <v>journalism</v>
      </c>
      <c r="R1050" t="str">
        <f t="shared" si="97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101"/>
        <v>0</v>
      </c>
      <c r="P1051" s="5">
        <f t="shared" si="98"/>
        <v>0</v>
      </c>
      <c r="Q1051" t="str">
        <f t="shared" si="96"/>
        <v>journalism</v>
      </c>
      <c r="R1051" t="str">
        <f t="shared" si="97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101"/>
        <v>0</v>
      </c>
      <c r="P1052" s="5">
        <f t="shared" si="98"/>
        <v>0</v>
      </c>
      <c r="Q1052" t="str">
        <f t="shared" si="96"/>
        <v>journalism</v>
      </c>
      <c r="R1052" t="str">
        <f t="shared" si="97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101"/>
        <v>0</v>
      </c>
      <c r="P1053" s="5">
        <f t="shared" si="98"/>
        <v>0</v>
      </c>
      <c r="Q1053" t="str">
        <f t="shared" si="96"/>
        <v>journalism</v>
      </c>
      <c r="R1053" t="str">
        <f t="shared" si="97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101"/>
        <v>0</v>
      </c>
      <c r="P1054" s="5">
        <f t="shared" si="98"/>
        <v>0</v>
      </c>
      <c r="Q1054" t="str">
        <f t="shared" si="96"/>
        <v>journalism</v>
      </c>
      <c r="R1054" t="str">
        <f t="shared" si="97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101"/>
        <v>1</v>
      </c>
      <c r="P1055" s="5">
        <f t="shared" si="98"/>
        <v>15</v>
      </c>
      <c r="Q1055" t="str">
        <f t="shared" si="96"/>
        <v>journalism</v>
      </c>
      <c r="R1055" t="str">
        <f t="shared" si="97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101"/>
        <v>0</v>
      </c>
      <c r="P1056" s="5">
        <f t="shared" si="98"/>
        <v>0</v>
      </c>
      <c r="Q1056" t="str">
        <f t="shared" si="96"/>
        <v>journalism</v>
      </c>
      <c r="R1056" t="str">
        <f t="shared" si="97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101"/>
        <v>0</v>
      </c>
      <c r="P1057" s="5">
        <f t="shared" si="98"/>
        <v>0</v>
      </c>
      <c r="Q1057" t="str">
        <f t="shared" si="96"/>
        <v>journalism</v>
      </c>
      <c r="R1057" t="str">
        <f t="shared" si="97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101"/>
        <v>0</v>
      </c>
      <c r="P1058" s="5">
        <f t="shared" si="98"/>
        <v>0</v>
      </c>
      <c r="Q1058" t="str">
        <f t="shared" si="96"/>
        <v>journalism</v>
      </c>
      <c r="R1058" t="str">
        <f t="shared" si="97"/>
        <v>audio</v>
      </c>
      <c r="S1058" s="10">
        <f t="shared" si="99"/>
        <v>42058.719641203701</v>
      </c>
      <c r="T1058" s="10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101"/>
        <v>0</v>
      </c>
      <c r="P1059" s="5">
        <f t="shared" si="98"/>
        <v>0</v>
      </c>
      <c r="Q1059" t="str">
        <f t="shared" si="96"/>
        <v>journalism</v>
      </c>
      <c r="R1059" t="str">
        <f t="shared" si="97"/>
        <v>audio</v>
      </c>
      <c r="S1059" s="10">
        <f t="shared" si="99"/>
        <v>42678.871331018512</v>
      </c>
      <c r="T1059" s="10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101"/>
        <v>0</v>
      </c>
      <c r="P1060" s="5">
        <f t="shared" si="98"/>
        <v>0</v>
      </c>
      <c r="Q1060" t="str">
        <f t="shared" si="96"/>
        <v>journalism</v>
      </c>
      <c r="R1060" t="str">
        <f t="shared" si="97"/>
        <v>audio</v>
      </c>
      <c r="S1060" s="10">
        <f t="shared" si="99"/>
        <v>42047.900960648149</v>
      </c>
      <c r="T1060" s="10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101"/>
        <v>0</v>
      </c>
      <c r="P1061" s="5">
        <f t="shared" si="98"/>
        <v>0</v>
      </c>
      <c r="Q1061" t="str">
        <f t="shared" si="96"/>
        <v>journalism</v>
      </c>
      <c r="R1061" t="str">
        <f t="shared" si="97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101"/>
        <v>1</v>
      </c>
      <c r="P1062" s="5">
        <f t="shared" si="98"/>
        <v>50</v>
      </c>
      <c r="Q1062" t="str">
        <f t="shared" si="96"/>
        <v>journalism</v>
      </c>
      <c r="R1062" t="str">
        <f t="shared" si="97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101"/>
        <v>0</v>
      </c>
      <c r="P1063" s="5">
        <f t="shared" si="98"/>
        <v>0</v>
      </c>
      <c r="Q1063" t="str">
        <f t="shared" ref="Q1063:Q1126" si="102">LEFT(N1063, SEARCH("/",N1063,1)-1)</f>
        <v>journalism</v>
      </c>
      <c r="R1063" t="str">
        <f t="shared" si="97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101"/>
        <v>95.477386934673376</v>
      </c>
      <c r="P1064" s="5">
        <f t="shared" si="98"/>
        <v>47.5</v>
      </c>
      <c r="Q1064" t="str">
        <f t="shared" si="102"/>
        <v>journalism</v>
      </c>
      <c r="R1064" t="str">
        <f t="shared" si="97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101"/>
        <v>0</v>
      </c>
      <c r="P1065" s="5">
        <f t="shared" si="98"/>
        <v>0</v>
      </c>
      <c r="Q1065" t="str">
        <f t="shared" si="102"/>
        <v>journalism</v>
      </c>
      <c r="R1065" t="str">
        <f t="shared" si="97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101"/>
        <v>8.974444444444444</v>
      </c>
      <c r="P1066" s="5">
        <f t="shared" si="98"/>
        <v>65.666666666666671</v>
      </c>
      <c r="Q1066" t="str">
        <f t="shared" si="102"/>
        <v>games</v>
      </c>
      <c r="R1066" t="str">
        <f t="shared" si="97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101"/>
        <v>2.7</v>
      </c>
      <c r="P1067" s="5">
        <f t="shared" si="98"/>
        <v>16.2</v>
      </c>
      <c r="Q1067" t="str">
        <f t="shared" si="102"/>
        <v>games</v>
      </c>
      <c r="R1067" t="str">
        <f t="shared" si="97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101"/>
        <v>3.3673333333333333</v>
      </c>
      <c r="P1068" s="5">
        <f t="shared" si="98"/>
        <v>34.128378378378379</v>
      </c>
      <c r="Q1068" t="str">
        <f t="shared" si="102"/>
        <v>games</v>
      </c>
      <c r="R1068" t="str">
        <f t="shared" si="97"/>
        <v>video games</v>
      </c>
      <c r="S1068" s="10">
        <f t="shared" si="99"/>
        <v>41445.962754629632</v>
      </c>
      <c r="T1068" s="10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101"/>
        <v>26</v>
      </c>
      <c r="P1069" s="5">
        <f t="shared" si="98"/>
        <v>13</v>
      </c>
      <c r="Q1069" t="str">
        <f t="shared" si="102"/>
        <v>games</v>
      </c>
      <c r="R1069" t="str">
        <f t="shared" si="97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101"/>
        <v>0.15</v>
      </c>
      <c r="P1070" s="5">
        <f t="shared" si="98"/>
        <v>11.25</v>
      </c>
      <c r="Q1070" t="str">
        <f t="shared" si="102"/>
        <v>games</v>
      </c>
      <c r="R1070" t="str">
        <f t="shared" si="97"/>
        <v>video games</v>
      </c>
      <c r="S1070" s="10">
        <f t="shared" si="99"/>
        <v>42440.371111111104</v>
      </c>
      <c r="T1070" s="10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101"/>
        <v>38.636363636363633</v>
      </c>
      <c r="P1071" s="5">
        <f t="shared" si="98"/>
        <v>40.476190476190474</v>
      </c>
      <c r="Q1071" t="str">
        <f t="shared" si="102"/>
        <v>games</v>
      </c>
      <c r="R1071" t="str">
        <f t="shared" si="97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101"/>
        <v>0.70000000000000007</v>
      </c>
      <c r="P1072" s="5">
        <f t="shared" si="98"/>
        <v>35</v>
      </c>
      <c r="Q1072" t="str">
        <f t="shared" si="102"/>
        <v>games</v>
      </c>
      <c r="R1072" t="str">
        <f t="shared" si="97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101"/>
        <v>0</v>
      </c>
      <c r="P1073" s="5">
        <f t="shared" si="98"/>
        <v>0</v>
      </c>
      <c r="Q1073" t="str">
        <f t="shared" si="102"/>
        <v>games</v>
      </c>
      <c r="R1073" t="str">
        <f t="shared" si="97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101"/>
        <v>6.8000000000000005E-2</v>
      </c>
      <c r="P1074" s="5">
        <f t="shared" si="98"/>
        <v>12.75</v>
      </c>
      <c r="Q1074" t="str">
        <f t="shared" si="102"/>
        <v>games</v>
      </c>
      <c r="R1074" t="str">
        <f t="shared" si="97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101"/>
        <v>1.3333333333333335</v>
      </c>
      <c r="P1075" s="5">
        <f t="shared" si="98"/>
        <v>10</v>
      </c>
      <c r="Q1075" t="str">
        <f t="shared" si="102"/>
        <v>games</v>
      </c>
      <c r="R1075" t="str">
        <f t="shared" si="97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101"/>
        <v>6.3092592592592585</v>
      </c>
      <c r="P1076" s="5">
        <f t="shared" si="98"/>
        <v>113.56666666666666</v>
      </c>
      <c r="Q1076" t="str">
        <f t="shared" si="102"/>
        <v>games</v>
      </c>
      <c r="R1076" t="str">
        <f t="shared" si="97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101"/>
        <v>4.5</v>
      </c>
      <c r="P1077" s="5">
        <f t="shared" si="98"/>
        <v>15</v>
      </c>
      <c r="Q1077" t="str">
        <f t="shared" si="102"/>
        <v>games</v>
      </c>
      <c r="R1077" t="str">
        <f t="shared" si="97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101"/>
        <v>62.765333333333331</v>
      </c>
      <c r="P1078" s="5">
        <f t="shared" si="98"/>
        <v>48.281025641025643</v>
      </c>
      <c r="Q1078" t="str">
        <f t="shared" si="102"/>
        <v>games</v>
      </c>
      <c r="R1078" t="str">
        <f t="shared" si="97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101"/>
        <v>29.376000000000001</v>
      </c>
      <c r="P1079" s="5">
        <f t="shared" si="98"/>
        <v>43.976047904191617</v>
      </c>
      <c r="Q1079" t="str">
        <f t="shared" si="102"/>
        <v>games</v>
      </c>
      <c r="R1079" t="str">
        <f t="shared" si="97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101"/>
        <v>7.5</v>
      </c>
      <c r="P1080" s="5">
        <f t="shared" si="98"/>
        <v>9</v>
      </c>
      <c r="Q1080" t="str">
        <f t="shared" si="102"/>
        <v>games</v>
      </c>
      <c r="R1080" t="str">
        <f t="shared" si="97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101"/>
        <v>2.6076923076923078</v>
      </c>
      <c r="P1081" s="5">
        <f t="shared" si="98"/>
        <v>37.666666666666664</v>
      </c>
      <c r="Q1081" t="str">
        <f t="shared" si="102"/>
        <v>games</v>
      </c>
      <c r="R1081" t="str">
        <f t="shared" si="97"/>
        <v>video games</v>
      </c>
      <c r="S1081" s="10">
        <f t="shared" si="99"/>
        <v>42479.566388888896</v>
      </c>
      <c r="T1081" s="10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101"/>
        <v>9.1050000000000004</v>
      </c>
      <c r="P1082" s="5">
        <f t="shared" si="98"/>
        <v>18.581632653061224</v>
      </c>
      <c r="Q1082" t="str">
        <f t="shared" si="102"/>
        <v>games</v>
      </c>
      <c r="R1082" t="str">
        <f t="shared" si="97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101"/>
        <v>1.7647058823529412E-2</v>
      </c>
      <c r="P1083" s="5">
        <f t="shared" si="98"/>
        <v>3</v>
      </c>
      <c r="Q1083" t="str">
        <f t="shared" si="102"/>
        <v>games</v>
      </c>
      <c r="R1083" t="str">
        <f t="shared" si="97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101"/>
        <v>0.55999999999999994</v>
      </c>
      <c r="P1084" s="5">
        <f t="shared" si="98"/>
        <v>18.666666666666668</v>
      </c>
      <c r="Q1084" t="str">
        <f t="shared" si="102"/>
        <v>games</v>
      </c>
      <c r="R1084" t="str">
        <f t="shared" si="97"/>
        <v>video games</v>
      </c>
      <c r="S1084" s="10">
        <f t="shared" si="99"/>
        <v>41101.906111111115</v>
      </c>
      <c r="T1084" s="10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101"/>
        <v>0.82000000000000006</v>
      </c>
      <c r="P1085" s="5">
        <f t="shared" si="98"/>
        <v>410</v>
      </c>
      <c r="Q1085" t="str">
        <f t="shared" si="102"/>
        <v>games</v>
      </c>
      <c r="R1085" t="str">
        <f t="shared" si="97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101"/>
        <v>0</v>
      </c>
      <c r="P1086" s="5">
        <f t="shared" si="98"/>
        <v>0</v>
      </c>
      <c r="Q1086" t="str">
        <f t="shared" si="102"/>
        <v>games</v>
      </c>
      <c r="R1086" t="str">
        <f t="shared" si="97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101"/>
        <v>3.42</v>
      </c>
      <c r="P1087" s="5">
        <f t="shared" si="98"/>
        <v>114</v>
      </c>
      <c r="Q1087" t="str">
        <f t="shared" si="102"/>
        <v>games</v>
      </c>
      <c r="R1087" t="str">
        <f t="shared" si="97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101"/>
        <v>8.3333333333333343E-2</v>
      </c>
      <c r="P1088" s="5">
        <f t="shared" si="98"/>
        <v>7.5</v>
      </c>
      <c r="Q1088" t="str">
        <f t="shared" si="102"/>
        <v>games</v>
      </c>
      <c r="R1088" t="str">
        <f t="shared" si="97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101"/>
        <v>0</v>
      </c>
      <c r="P1089" s="5">
        <f t="shared" si="98"/>
        <v>0</v>
      </c>
      <c r="Q1089" t="str">
        <f t="shared" si="102"/>
        <v>games</v>
      </c>
      <c r="R1089" t="str">
        <f t="shared" si="97"/>
        <v>video games</v>
      </c>
      <c r="S1089" s="10">
        <f t="shared" si="99"/>
        <v>41775.713969907411</v>
      </c>
      <c r="T1089" s="10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101"/>
        <v>14.182977777777777</v>
      </c>
      <c r="P1090" s="5">
        <f t="shared" si="98"/>
        <v>43.41727891156463</v>
      </c>
      <c r="Q1090" t="str">
        <f t="shared" si="102"/>
        <v>games</v>
      </c>
      <c r="R1090" t="str">
        <f t="shared" ref="R1090:R1153" si="103">RIGHT(N1090,LEN(N1090)-SEARCH("/",N1090))</f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si="101"/>
        <v>7.8266666666666662</v>
      </c>
      <c r="P1091" s="5">
        <f t="shared" ref="P1091:P1154" si="104">IF(L1091&lt;&gt;0,E1091/L1091,0)</f>
        <v>23.959183673469386</v>
      </c>
      <c r="Q1091" t="str">
        <f t="shared" si="102"/>
        <v>games</v>
      </c>
      <c r="R1091" t="str">
        <f t="shared" si="103"/>
        <v>video games</v>
      </c>
      <c r="S1091" s="10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1"/>
        <v>3.8464497269020695E-2</v>
      </c>
      <c r="P1092" s="5">
        <f t="shared" si="104"/>
        <v>5</v>
      </c>
      <c r="Q1092" t="str">
        <f t="shared" si="102"/>
        <v>games</v>
      </c>
      <c r="R1092" t="str">
        <f t="shared" si="103"/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1"/>
        <v>12.5</v>
      </c>
      <c r="P1093" s="5">
        <f t="shared" si="104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5"/>
        <v>42440.820277777777</v>
      </c>
      <c r="T1093" s="10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ref="O1094:O1157" si="107">E1094/D1094*100</f>
        <v>1.05</v>
      </c>
      <c r="P1094" s="5">
        <f t="shared" si="104"/>
        <v>3</v>
      </c>
      <c r="Q1094" t="str">
        <f t="shared" si="102"/>
        <v>games</v>
      </c>
      <c r="R1094" t="str">
        <f t="shared" si="103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7"/>
        <v>14.083333333333334</v>
      </c>
      <c r="P1095" s="5">
        <f t="shared" si="104"/>
        <v>10.5625</v>
      </c>
      <c r="Q1095" t="str">
        <f t="shared" si="102"/>
        <v>games</v>
      </c>
      <c r="R1095" t="str">
        <f t="shared" si="103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7"/>
        <v>18.300055555555556</v>
      </c>
      <c r="P1096" s="5">
        <f t="shared" si="104"/>
        <v>122.00037037037038</v>
      </c>
      <c r="Q1096" t="str">
        <f t="shared" si="102"/>
        <v>games</v>
      </c>
      <c r="R1096" t="str">
        <f t="shared" si="103"/>
        <v>video games</v>
      </c>
      <c r="S1096" s="10">
        <f t="shared" si="105"/>
        <v>40795.713344907403</v>
      </c>
      <c r="T1096" s="10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7"/>
        <v>5.0347999999999997</v>
      </c>
      <c r="P1097" s="5">
        <f t="shared" si="104"/>
        <v>267.80851063829789</v>
      </c>
      <c r="Q1097" t="str">
        <f t="shared" si="102"/>
        <v>games</v>
      </c>
      <c r="R1097" t="str">
        <f t="shared" si="103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7"/>
        <v>17.933333333333334</v>
      </c>
      <c r="P1098" s="5">
        <f t="shared" si="104"/>
        <v>74.206896551724142</v>
      </c>
      <c r="Q1098" t="str">
        <f t="shared" si="102"/>
        <v>games</v>
      </c>
      <c r="R1098" t="str">
        <f t="shared" si="103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7"/>
        <v>4.7E-2</v>
      </c>
      <c r="P1099" s="5">
        <f t="shared" si="104"/>
        <v>6.7142857142857144</v>
      </c>
      <c r="Q1099" t="str">
        <f t="shared" si="102"/>
        <v>games</v>
      </c>
      <c r="R1099" t="str">
        <f t="shared" si="103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7"/>
        <v>7.2120000000000006</v>
      </c>
      <c r="P1100" s="5">
        <f t="shared" si="104"/>
        <v>81.954545454545453</v>
      </c>
      <c r="Q1100" t="str">
        <f t="shared" si="102"/>
        <v>games</v>
      </c>
      <c r="R1100" t="str">
        <f t="shared" si="103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7"/>
        <v>0.5</v>
      </c>
      <c r="P1101" s="5">
        <f t="shared" si="104"/>
        <v>25</v>
      </c>
      <c r="Q1101" t="str">
        <f t="shared" si="102"/>
        <v>games</v>
      </c>
      <c r="R1101" t="str">
        <f t="shared" si="103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7"/>
        <v>2.5</v>
      </c>
      <c r="P1102" s="5">
        <f t="shared" si="104"/>
        <v>10</v>
      </c>
      <c r="Q1102" t="str">
        <f t="shared" si="102"/>
        <v>games</v>
      </c>
      <c r="R1102" t="str">
        <f t="shared" si="103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7"/>
        <v>4.1000000000000002E-2</v>
      </c>
      <c r="P1103" s="5">
        <f t="shared" si="104"/>
        <v>6.833333333333333</v>
      </c>
      <c r="Q1103" t="str">
        <f t="shared" si="102"/>
        <v>games</v>
      </c>
      <c r="R1103" t="str">
        <f t="shared" si="103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7"/>
        <v>5.3125</v>
      </c>
      <c r="P1104" s="5">
        <f t="shared" si="104"/>
        <v>17.708333333333332</v>
      </c>
      <c r="Q1104" t="str">
        <f t="shared" si="102"/>
        <v>games</v>
      </c>
      <c r="R1104" t="str">
        <f t="shared" si="103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7"/>
        <v>1.6199999999999999</v>
      </c>
      <c r="P1105" s="5">
        <f t="shared" si="104"/>
        <v>16.2</v>
      </c>
      <c r="Q1105" t="str">
        <f t="shared" si="102"/>
        <v>games</v>
      </c>
      <c r="R1105" t="str">
        <f t="shared" si="103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7"/>
        <v>4.9516666666666671</v>
      </c>
      <c r="P1106" s="5">
        <f t="shared" si="104"/>
        <v>80.297297297297291</v>
      </c>
      <c r="Q1106" t="str">
        <f t="shared" si="102"/>
        <v>games</v>
      </c>
      <c r="R1106" t="str">
        <f t="shared" si="103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7"/>
        <v>0.159</v>
      </c>
      <c r="P1107" s="5">
        <f t="shared" si="104"/>
        <v>71.55</v>
      </c>
      <c r="Q1107" t="str">
        <f t="shared" si="102"/>
        <v>games</v>
      </c>
      <c r="R1107" t="str">
        <f t="shared" si="103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7"/>
        <v>41.25</v>
      </c>
      <c r="P1108" s="5">
        <f t="shared" si="104"/>
        <v>23.571428571428573</v>
      </c>
      <c r="Q1108" t="str">
        <f t="shared" si="102"/>
        <v>games</v>
      </c>
      <c r="R1108" t="str">
        <f t="shared" si="103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7"/>
        <v>0</v>
      </c>
      <c r="P1109" s="5">
        <f t="shared" si="104"/>
        <v>0</v>
      </c>
      <c r="Q1109" t="str">
        <f t="shared" si="102"/>
        <v>games</v>
      </c>
      <c r="R1109" t="str">
        <f t="shared" si="103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7"/>
        <v>2.93</v>
      </c>
      <c r="P1110" s="5">
        <f t="shared" si="104"/>
        <v>34.88095238095238</v>
      </c>
      <c r="Q1110" t="str">
        <f t="shared" si="102"/>
        <v>games</v>
      </c>
      <c r="R1110" t="str">
        <f t="shared" si="103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7"/>
        <v>0.44999999999999996</v>
      </c>
      <c r="P1111" s="5">
        <f t="shared" si="104"/>
        <v>15</v>
      </c>
      <c r="Q1111" t="str">
        <f t="shared" si="102"/>
        <v>games</v>
      </c>
      <c r="R1111" t="str">
        <f t="shared" si="103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7"/>
        <v>0.51</v>
      </c>
      <c r="P1112" s="5">
        <f t="shared" si="104"/>
        <v>23.181818181818183</v>
      </c>
      <c r="Q1112" t="str">
        <f t="shared" si="102"/>
        <v>games</v>
      </c>
      <c r="R1112" t="str">
        <f t="shared" si="103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7"/>
        <v>0.04</v>
      </c>
      <c r="P1113" s="5">
        <f t="shared" si="104"/>
        <v>1</v>
      </c>
      <c r="Q1113" t="str">
        <f t="shared" si="102"/>
        <v>games</v>
      </c>
      <c r="R1113" t="str">
        <f t="shared" si="103"/>
        <v>video games</v>
      </c>
      <c r="S1113" s="10">
        <f t="shared" si="105"/>
        <v>42347.203587962969</v>
      </c>
      <c r="T1113" s="10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7"/>
        <v>35.537409090909087</v>
      </c>
      <c r="P1114" s="5">
        <f t="shared" si="104"/>
        <v>100.23371794871794</v>
      </c>
      <c r="Q1114" t="str">
        <f t="shared" si="102"/>
        <v>games</v>
      </c>
      <c r="R1114" t="str">
        <f t="shared" si="103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7"/>
        <v>0.5</v>
      </c>
      <c r="P1115" s="5">
        <f t="shared" si="104"/>
        <v>5</v>
      </c>
      <c r="Q1115" t="str">
        <f t="shared" si="102"/>
        <v>games</v>
      </c>
      <c r="R1115" t="str">
        <f t="shared" si="103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7"/>
        <v>0.16666666666666669</v>
      </c>
      <c r="P1116" s="5">
        <f t="shared" si="104"/>
        <v>3.3333333333333335</v>
      </c>
      <c r="Q1116" t="str">
        <f t="shared" si="102"/>
        <v>games</v>
      </c>
      <c r="R1116" t="str">
        <f t="shared" si="103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7"/>
        <v>0.13250000000000001</v>
      </c>
      <c r="P1117" s="5">
        <f t="shared" si="104"/>
        <v>13.25</v>
      </c>
      <c r="Q1117" t="str">
        <f t="shared" si="102"/>
        <v>games</v>
      </c>
      <c r="R1117" t="str">
        <f t="shared" si="103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7"/>
        <v>3.5704000000000007E-2</v>
      </c>
      <c r="P1118" s="5">
        <f t="shared" si="104"/>
        <v>17.852</v>
      </c>
      <c r="Q1118" t="str">
        <f t="shared" si="102"/>
        <v>games</v>
      </c>
      <c r="R1118" t="str">
        <f t="shared" si="103"/>
        <v>video games</v>
      </c>
      <c r="S1118" s="10">
        <f t="shared" si="105"/>
        <v>41009.847314814811</v>
      </c>
      <c r="T1118" s="10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7"/>
        <v>8.3000000000000007</v>
      </c>
      <c r="P1119" s="5">
        <f t="shared" si="104"/>
        <v>10.375</v>
      </c>
      <c r="Q1119" t="str">
        <f t="shared" si="102"/>
        <v>games</v>
      </c>
      <c r="R1119" t="str">
        <f t="shared" si="103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7"/>
        <v>2.4222222222222221</v>
      </c>
      <c r="P1120" s="5">
        <f t="shared" si="104"/>
        <v>36.333333333333336</v>
      </c>
      <c r="Q1120" t="str">
        <f t="shared" si="102"/>
        <v>games</v>
      </c>
      <c r="R1120" t="str">
        <f t="shared" si="103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7"/>
        <v>0.23809523809523811</v>
      </c>
      <c r="P1121" s="5">
        <f t="shared" si="104"/>
        <v>5</v>
      </c>
      <c r="Q1121" t="str">
        <f t="shared" si="102"/>
        <v>games</v>
      </c>
      <c r="R1121" t="str">
        <f t="shared" si="103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7"/>
        <v>0</v>
      </c>
      <c r="P1122" s="5">
        <f t="shared" si="104"/>
        <v>0</v>
      </c>
      <c r="Q1122" t="str">
        <f t="shared" si="102"/>
        <v>games</v>
      </c>
      <c r="R1122" t="str">
        <f t="shared" si="103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7"/>
        <v>1.1599999999999999E-2</v>
      </c>
      <c r="P1123" s="5">
        <f t="shared" si="104"/>
        <v>5.8</v>
      </c>
      <c r="Q1123" t="str">
        <f t="shared" si="102"/>
        <v>games</v>
      </c>
      <c r="R1123" t="str">
        <f t="shared" si="103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7"/>
        <v>0</v>
      </c>
      <c r="P1124" s="5">
        <f t="shared" si="104"/>
        <v>0</v>
      </c>
      <c r="Q1124" t="str">
        <f t="shared" si="102"/>
        <v>games</v>
      </c>
      <c r="R1124" t="str">
        <f t="shared" si="103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7"/>
        <v>0.22</v>
      </c>
      <c r="P1125" s="5">
        <f t="shared" si="104"/>
        <v>3.6666666666666665</v>
      </c>
      <c r="Q1125" t="str">
        <f t="shared" si="102"/>
        <v>games</v>
      </c>
      <c r="R1125" t="str">
        <f t="shared" si="103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7"/>
        <v>0.47222222222222221</v>
      </c>
      <c r="P1126" s="5">
        <f t="shared" si="104"/>
        <v>60.714285714285715</v>
      </c>
      <c r="Q1126" t="str">
        <f t="shared" si="102"/>
        <v>games</v>
      </c>
      <c r="R1126" t="str">
        <f t="shared" si="103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7"/>
        <v>0</v>
      </c>
      <c r="P1127" s="5">
        <f t="shared" si="104"/>
        <v>0</v>
      </c>
      <c r="Q1127" t="str">
        <f t="shared" ref="Q1127:Q1190" si="108">LEFT(N1127, SEARCH("/",N1127,1)-1)</f>
        <v>games</v>
      </c>
      <c r="R1127" t="str">
        <f t="shared" si="103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7"/>
        <v>0.5</v>
      </c>
      <c r="P1128" s="5">
        <f t="shared" si="104"/>
        <v>5</v>
      </c>
      <c r="Q1128" t="str">
        <f t="shared" si="108"/>
        <v>games</v>
      </c>
      <c r="R1128" t="str">
        <f t="shared" si="103"/>
        <v>mobile games</v>
      </c>
      <c r="S1128" s="10">
        <f t="shared" si="105"/>
        <v>42535.327476851846</v>
      </c>
      <c r="T1128" s="10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7"/>
        <v>1.6714285714285713</v>
      </c>
      <c r="P1129" s="5">
        <f t="shared" si="104"/>
        <v>25.434782608695652</v>
      </c>
      <c r="Q1129" t="str">
        <f t="shared" si="108"/>
        <v>games</v>
      </c>
      <c r="R1129" t="str">
        <f t="shared" si="103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7"/>
        <v>0.1</v>
      </c>
      <c r="P1130" s="5">
        <f t="shared" si="104"/>
        <v>1</v>
      </c>
      <c r="Q1130" t="str">
        <f t="shared" si="108"/>
        <v>games</v>
      </c>
      <c r="R1130" t="str">
        <f t="shared" si="103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7"/>
        <v>0.105</v>
      </c>
      <c r="P1131" s="5">
        <f t="shared" si="104"/>
        <v>10.5</v>
      </c>
      <c r="Q1131" t="str">
        <f t="shared" si="108"/>
        <v>games</v>
      </c>
      <c r="R1131" t="str">
        <f t="shared" si="103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7"/>
        <v>0.22</v>
      </c>
      <c r="P1132" s="5">
        <f t="shared" si="104"/>
        <v>3.6666666666666665</v>
      </c>
      <c r="Q1132" t="str">
        <f t="shared" si="108"/>
        <v>games</v>
      </c>
      <c r="R1132" t="str">
        <f t="shared" si="103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7"/>
        <v>0</v>
      </c>
      <c r="P1133" s="5">
        <f t="shared" si="104"/>
        <v>0</v>
      </c>
      <c r="Q1133" t="str">
        <f t="shared" si="108"/>
        <v>games</v>
      </c>
      <c r="R1133" t="str">
        <f t="shared" si="103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7"/>
        <v>14.38</v>
      </c>
      <c r="P1134" s="5">
        <f t="shared" si="104"/>
        <v>110.61538461538461</v>
      </c>
      <c r="Q1134" t="str">
        <f t="shared" si="108"/>
        <v>games</v>
      </c>
      <c r="R1134" t="str">
        <f t="shared" si="103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7"/>
        <v>0.66666666666666674</v>
      </c>
      <c r="P1135" s="5">
        <f t="shared" si="104"/>
        <v>20</v>
      </c>
      <c r="Q1135" t="str">
        <f t="shared" si="108"/>
        <v>games</v>
      </c>
      <c r="R1135" t="str">
        <f t="shared" si="103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7"/>
        <v>4.0000000000000001E-3</v>
      </c>
      <c r="P1136" s="5">
        <f t="shared" si="104"/>
        <v>1</v>
      </c>
      <c r="Q1136" t="str">
        <f t="shared" si="108"/>
        <v>games</v>
      </c>
      <c r="R1136" t="str">
        <f t="shared" si="103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7"/>
        <v>5</v>
      </c>
      <c r="P1137" s="5">
        <f t="shared" si="104"/>
        <v>50</v>
      </c>
      <c r="Q1137" t="str">
        <f t="shared" si="108"/>
        <v>games</v>
      </c>
      <c r="R1137" t="str">
        <f t="shared" si="103"/>
        <v>mobile games</v>
      </c>
      <c r="S1137" s="10">
        <f t="shared" si="105"/>
        <v>42558.989513888882</v>
      </c>
      <c r="T1137" s="10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7"/>
        <v>6.4439140811455857</v>
      </c>
      <c r="P1138" s="5">
        <f t="shared" si="104"/>
        <v>45</v>
      </c>
      <c r="Q1138" t="str">
        <f t="shared" si="108"/>
        <v>games</v>
      </c>
      <c r="R1138" t="str">
        <f t="shared" si="103"/>
        <v>mobile games</v>
      </c>
      <c r="S1138" s="10">
        <f t="shared" si="105"/>
        <v>42327.671631944439</v>
      </c>
      <c r="T1138" s="10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7"/>
        <v>39.5</v>
      </c>
      <c r="P1139" s="5">
        <f t="shared" si="104"/>
        <v>253.2051282051282</v>
      </c>
      <c r="Q1139" t="str">
        <f t="shared" si="108"/>
        <v>games</v>
      </c>
      <c r="R1139" t="str">
        <f t="shared" si="103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7"/>
        <v>0.35714285714285715</v>
      </c>
      <c r="P1140" s="5">
        <f t="shared" si="104"/>
        <v>31.25</v>
      </c>
      <c r="Q1140" t="str">
        <f t="shared" si="108"/>
        <v>games</v>
      </c>
      <c r="R1140" t="str">
        <f t="shared" si="103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7"/>
        <v>6.25E-2</v>
      </c>
      <c r="P1141" s="5">
        <f t="shared" si="104"/>
        <v>5</v>
      </c>
      <c r="Q1141" t="str">
        <f t="shared" si="108"/>
        <v>games</v>
      </c>
      <c r="R1141" t="str">
        <f t="shared" si="103"/>
        <v>mobile games</v>
      </c>
      <c r="S1141" s="10">
        <f t="shared" si="105"/>
        <v>41975.347523148142</v>
      </c>
      <c r="T1141" s="10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7"/>
        <v>0</v>
      </c>
      <c r="P1142" s="5">
        <f t="shared" si="104"/>
        <v>0</v>
      </c>
      <c r="Q1142" t="str">
        <f t="shared" si="108"/>
        <v>games</v>
      </c>
      <c r="R1142" t="str">
        <f t="shared" si="103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7"/>
        <v>0</v>
      </c>
      <c r="P1143" s="5">
        <f t="shared" si="104"/>
        <v>0</v>
      </c>
      <c r="Q1143" t="str">
        <f t="shared" si="108"/>
        <v>games</v>
      </c>
      <c r="R1143" t="str">
        <f t="shared" si="103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7"/>
        <v>0</v>
      </c>
      <c r="P1144" s="5">
        <f t="shared" si="104"/>
        <v>0</v>
      </c>
      <c r="Q1144" t="str">
        <f t="shared" si="108"/>
        <v>games</v>
      </c>
      <c r="R1144" t="str">
        <f t="shared" si="103"/>
        <v>mobile games</v>
      </c>
      <c r="S1144" s="10">
        <f t="shared" si="105"/>
        <v>42022.006099537044</v>
      </c>
      <c r="T1144" s="10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7"/>
        <v>0.41333333333333333</v>
      </c>
      <c r="P1145" s="5">
        <f t="shared" si="104"/>
        <v>23.25</v>
      </c>
      <c r="Q1145" t="str">
        <f t="shared" si="108"/>
        <v>games</v>
      </c>
      <c r="R1145" t="str">
        <f t="shared" si="103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7"/>
        <v>0</v>
      </c>
      <c r="P1146" s="5">
        <f t="shared" si="104"/>
        <v>0</v>
      </c>
      <c r="Q1146" t="str">
        <f t="shared" si="108"/>
        <v>food</v>
      </c>
      <c r="R1146" t="str">
        <f t="shared" si="103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7"/>
        <v>0.125</v>
      </c>
      <c r="P1147" s="5">
        <f t="shared" si="104"/>
        <v>100</v>
      </c>
      <c r="Q1147" t="str">
        <f t="shared" si="108"/>
        <v>food</v>
      </c>
      <c r="R1147" t="str">
        <f t="shared" si="103"/>
        <v>food trucks</v>
      </c>
      <c r="S1147" s="10">
        <f t="shared" si="105"/>
        <v>41854.747592592597</v>
      </c>
      <c r="T1147" s="10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7"/>
        <v>8.8333333333333339</v>
      </c>
      <c r="P1148" s="5">
        <f t="shared" si="104"/>
        <v>44.166666666666664</v>
      </c>
      <c r="Q1148" t="str">
        <f t="shared" si="108"/>
        <v>food</v>
      </c>
      <c r="R1148" t="str">
        <f t="shared" si="103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7"/>
        <v>0</v>
      </c>
      <c r="P1149" s="5">
        <f t="shared" si="104"/>
        <v>0</v>
      </c>
      <c r="Q1149" t="str">
        <f t="shared" si="108"/>
        <v>food</v>
      </c>
      <c r="R1149" t="str">
        <f t="shared" si="103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7"/>
        <v>0.48666666666666669</v>
      </c>
      <c r="P1150" s="5">
        <f t="shared" si="104"/>
        <v>24.333333333333332</v>
      </c>
      <c r="Q1150" t="str">
        <f t="shared" si="108"/>
        <v>food</v>
      </c>
      <c r="R1150" t="str">
        <f t="shared" si="103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7"/>
        <v>0.15</v>
      </c>
      <c r="P1151" s="5">
        <f t="shared" si="104"/>
        <v>37.5</v>
      </c>
      <c r="Q1151" t="str">
        <f t="shared" si="108"/>
        <v>food</v>
      </c>
      <c r="R1151" t="str">
        <f t="shared" si="103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7"/>
        <v>10.08</v>
      </c>
      <c r="P1152" s="5">
        <f t="shared" si="104"/>
        <v>42</v>
      </c>
      <c r="Q1152" t="str">
        <f t="shared" si="108"/>
        <v>food</v>
      </c>
      <c r="R1152" t="str">
        <f t="shared" si="103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7"/>
        <v>0</v>
      </c>
      <c r="P1153" s="5">
        <f t="shared" si="104"/>
        <v>0</v>
      </c>
      <c r="Q1153" t="str">
        <f t="shared" si="108"/>
        <v>food</v>
      </c>
      <c r="R1153" t="str">
        <f t="shared" si="103"/>
        <v>food trucks</v>
      </c>
      <c r="S1153" s="10">
        <f t="shared" si="105"/>
        <v>42224.102581018517</v>
      </c>
      <c r="T1153" s="10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7"/>
        <v>5.6937500000000005</v>
      </c>
      <c r="P1154" s="5">
        <f t="shared" si="104"/>
        <v>60.733333333333334</v>
      </c>
      <c r="Q1154" t="str">
        <f t="shared" si="108"/>
        <v>food</v>
      </c>
      <c r="R1154" t="str">
        <f t="shared" ref="R1154:R1217" si="109">RIGHT(N1154,LEN(N1154)-SEARCH("/",N1154))</f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si="107"/>
        <v>0.625</v>
      </c>
      <c r="P1155" s="5">
        <f t="shared" ref="P1155:P1218" si="110">IF(L1155&lt;&gt;0,E1155/L1155,0)</f>
        <v>50</v>
      </c>
      <c r="Q1155" t="str">
        <f t="shared" si="108"/>
        <v>food</v>
      </c>
      <c r="R1155" t="str">
        <f t="shared" si="109"/>
        <v>food trucks</v>
      </c>
      <c r="S1155" s="10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7"/>
        <v>6.5</v>
      </c>
      <c r="P1156" s="5">
        <f t="shared" si="110"/>
        <v>108.33333333333333</v>
      </c>
      <c r="Q1156" t="str">
        <f t="shared" si="108"/>
        <v>food</v>
      </c>
      <c r="R1156" t="str">
        <f t="shared" si="109"/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7"/>
        <v>0.752</v>
      </c>
      <c r="P1157" s="5">
        <f t="shared" si="110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ref="O1158:O1221" si="113">E1158/D1158*100</f>
        <v>0</v>
      </c>
      <c r="P1158" s="5">
        <f t="shared" si="110"/>
        <v>0</v>
      </c>
      <c r="Q1158" t="str">
        <f t="shared" si="108"/>
        <v>food</v>
      </c>
      <c r="R1158" t="str">
        <f t="shared" si="109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13"/>
        <v>1.51</v>
      </c>
      <c r="P1159" s="5">
        <f t="shared" si="110"/>
        <v>50.333333333333336</v>
      </c>
      <c r="Q1159" t="str">
        <f t="shared" si="108"/>
        <v>food</v>
      </c>
      <c r="R1159" t="str">
        <f t="shared" si="109"/>
        <v>food trucks</v>
      </c>
      <c r="S1159" s="10">
        <f t="shared" si="111"/>
        <v>41918.628240740742</v>
      </c>
      <c r="T1159" s="10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13"/>
        <v>0.46666666666666673</v>
      </c>
      <c r="P1160" s="5">
        <f t="shared" si="110"/>
        <v>11.666666666666666</v>
      </c>
      <c r="Q1160" t="str">
        <f t="shared" si="108"/>
        <v>food</v>
      </c>
      <c r="R1160" t="str">
        <f t="shared" si="109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13"/>
        <v>0</v>
      </c>
      <c r="P1161" s="5">
        <f t="shared" si="110"/>
        <v>0</v>
      </c>
      <c r="Q1161" t="str">
        <f t="shared" si="108"/>
        <v>food</v>
      </c>
      <c r="R1161" t="str">
        <f t="shared" si="109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13"/>
        <v>3.85</v>
      </c>
      <c r="P1162" s="5">
        <f t="shared" si="110"/>
        <v>60.789473684210527</v>
      </c>
      <c r="Q1162" t="str">
        <f t="shared" si="108"/>
        <v>food</v>
      </c>
      <c r="R1162" t="str">
        <f t="shared" si="109"/>
        <v>food trucks</v>
      </c>
      <c r="S1162" s="10">
        <f t="shared" si="111"/>
        <v>42061.154930555553</v>
      </c>
      <c r="T1162" s="10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13"/>
        <v>0</v>
      </c>
      <c r="P1163" s="5">
        <f t="shared" si="110"/>
        <v>0</v>
      </c>
      <c r="Q1163" t="str">
        <f t="shared" si="108"/>
        <v>food</v>
      </c>
      <c r="R1163" t="str">
        <f t="shared" si="109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13"/>
        <v>5.8333333333333341E-2</v>
      </c>
      <c r="P1164" s="5">
        <f t="shared" si="110"/>
        <v>17.5</v>
      </c>
      <c r="Q1164" t="str">
        <f t="shared" si="108"/>
        <v>food</v>
      </c>
      <c r="R1164" t="str">
        <f t="shared" si="109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13"/>
        <v>0</v>
      </c>
      <c r="P1165" s="5">
        <f t="shared" si="110"/>
        <v>0</v>
      </c>
      <c r="Q1165" t="str">
        <f t="shared" si="108"/>
        <v>food</v>
      </c>
      <c r="R1165" t="str">
        <f t="shared" si="109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13"/>
        <v>0</v>
      </c>
      <c r="P1166" s="5">
        <f t="shared" si="110"/>
        <v>0</v>
      </c>
      <c r="Q1166" t="str">
        <f t="shared" si="108"/>
        <v>food</v>
      </c>
      <c r="R1166" t="str">
        <f t="shared" si="109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13"/>
        <v>20.705000000000002</v>
      </c>
      <c r="P1167" s="5">
        <f t="shared" si="110"/>
        <v>82.82</v>
      </c>
      <c r="Q1167" t="str">
        <f t="shared" si="108"/>
        <v>food</v>
      </c>
      <c r="R1167" t="str">
        <f t="shared" si="109"/>
        <v>food trucks</v>
      </c>
      <c r="S1167" s="10">
        <f t="shared" si="111"/>
        <v>41792.214467592588</v>
      </c>
      <c r="T1167" s="10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13"/>
        <v>19.139999999999997</v>
      </c>
      <c r="P1168" s="5">
        <f t="shared" si="110"/>
        <v>358.875</v>
      </c>
      <c r="Q1168" t="str">
        <f t="shared" si="108"/>
        <v>food</v>
      </c>
      <c r="R1168" t="str">
        <f t="shared" si="109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13"/>
        <v>1.6316666666666666</v>
      </c>
      <c r="P1169" s="5">
        <f t="shared" si="110"/>
        <v>61.1875</v>
      </c>
      <c r="Q1169" t="str">
        <f t="shared" si="108"/>
        <v>food</v>
      </c>
      <c r="R1169" t="str">
        <f t="shared" si="109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13"/>
        <v>5.6666666666666661</v>
      </c>
      <c r="P1170" s="5">
        <f t="shared" si="110"/>
        <v>340</v>
      </c>
      <c r="Q1170" t="str">
        <f t="shared" si="108"/>
        <v>food</v>
      </c>
      <c r="R1170" t="str">
        <f t="shared" si="109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13"/>
        <v>0.16999999999999998</v>
      </c>
      <c r="P1171" s="5">
        <f t="shared" si="110"/>
        <v>5.666666666666667</v>
      </c>
      <c r="Q1171" t="str">
        <f t="shared" si="108"/>
        <v>food</v>
      </c>
      <c r="R1171" t="str">
        <f t="shared" si="109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13"/>
        <v>0.4</v>
      </c>
      <c r="P1172" s="5">
        <f t="shared" si="110"/>
        <v>50</v>
      </c>
      <c r="Q1172" t="str">
        <f t="shared" si="108"/>
        <v>food</v>
      </c>
      <c r="R1172" t="str">
        <f t="shared" si="109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13"/>
        <v>0.1</v>
      </c>
      <c r="P1173" s="5">
        <f t="shared" si="110"/>
        <v>25</v>
      </c>
      <c r="Q1173" t="str">
        <f t="shared" si="108"/>
        <v>food</v>
      </c>
      <c r="R1173" t="str">
        <f t="shared" si="109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13"/>
        <v>0</v>
      </c>
      <c r="P1174" s="5">
        <f t="shared" si="110"/>
        <v>0</v>
      </c>
      <c r="Q1174" t="str">
        <f t="shared" si="108"/>
        <v>food</v>
      </c>
      <c r="R1174" t="str">
        <f t="shared" si="109"/>
        <v>food trucks</v>
      </c>
      <c r="S1174" s="10">
        <f t="shared" si="111"/>
        <v>41841.682314814818</v>
      </c>
      <c r="T1174" s="10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13"/>
        <v>2.4E-2</v>
      </c>
      <c r="P1175" s="5">
        <f t="shared" si="110"/>
        <v>30</v>
      </c>
      <c r="Q1175" t="str">
        <f t="shared" si="108"/>
        <v>food</v>
      </c>
      <c r="R1175" t="str">
        <f t="shared" si="109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13"/>
        <v>5.9066666666666672</v>
      </c>
      <c r="P1176" s="5">
        <f t="shared" si="110"/>
        <v>46.631578947368418</v>
      </c>
      <c r="Q1176" t="str">
        <f t="shared" si="108"/>
        <v>food</v>
      </c>
      <c r="R1176" t="str">
        <f t="shared" si="109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13"/>
        <v>2.9250000000000003</v>
      </c>
      <c r="P1177" s="5">
        <f t="shared" si="110"/>
        <v>65</v>
      </c>
      <c r="Q1177" t="str">
        <f t="shared" si="108"/>
        <v>food</v>
      </c>
      <c r="R1177" t="str">
        <f t="shared" si="109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13"/>
        <v>5.7142857142857143E-3</v>
      </c>
      <c r="P1178" s="5">
        <f t="shared" si="110"/>
        <v>10</v>
      </c>
      <c r="Q1178" t="str">
        <f t="shared" si="108"/>
        <v>food</v>
      </c>
      <c r="R1178" t="str">
        <f t="shared" si="109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13"/>
        <v>0</v>
      </c>
      <c r="P1179" s="5">
        <f t="shared" si="110"/>
        <v>0</v>
      </c>
      <c r="Q1179" t="str">
        <f t="shared" si="108"/>
        <v>food</v>
      </c>
      <c r="R1179" t="str">
        <f t="shared" si="109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13"/>
        <v>6.6666666666666671E-3</v>
      </c>
      <c r="P1180" s="5">
        <f t="shared" si="110"/>
        <v>5</v>
      </c>
      <c r="Q1180" t="str">
        <f t="shared" si="108"/>
        <v>food</v>
      </c>
      <c r="R1180" t="str">
        <f t="shared" si="109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13"/>
        <v>5.3333333333333339</v>
      </c>
      <c r="P1181" s="5">
        <f t="shared" si="110"/>
        <v>640</v>
      </c>
      <c r="Q1181" t="str">
        <f t="shared" si="108"/>
        <v>food</v>
      </c>
      <c r="R1181" t="str">
        <f t="shared" si="109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13"/>
        <v>11.75</v>
      </c>
      <c r="P1182" s="5">
        <f t="shared" si="110"/>
        <v>69.117647058823536</v>
      </c>
      <c r="Q1182" t="str">
        <f t="shared" si="108"/>
        <v>food</v>
      </c>
      <c r="R1182" t="str">
        <f t="shared" si="109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13"/>
        <v>8.0000000000000002E-3</v>
      </c>
      <c r="P1183" s="5">
        <f t="shared" si="110"/>
        <v>1.3333333333333333</v>
      </c>
      <c r="Q1183" t="str">
        <f t="shared" si="108"/>
        <v>food</v>
      </c>
      <c r="R1183" t="str">
        <f t="shared" si="109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13"/>
        <v>4.2</v>
      </c>
      <c r="P1184" s="5">
        <f t="shared" si="110"/>
        <v>10.5</v>
      </c>
      <c r="Q1184" t="str">
        <f t="shared" si="108"/>
        <v>food</v>
      </c>
      <c r="R1184" t="str">
        <f t="shared" si="109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13"/>
        <v>4</v>
      </c>
      <c r="P1185" s="5">
        <f t="shared" si="110"/>
        <v>33.333333333333336</v>
      </c>
      <c r="Q1185" t="str">
        <f t="shared" si="108"/>
        <v>food</v>
      </c>
      <c r="R1185" t="str">
        <f t="shared" si="109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13"/>
        <v>104.93636363636362</v>
      </c>
      <c r="P1186" s="5">
        <f t="shared" si="110"/>
        <v>61.562666666666665</v>
      </c>
      <c r="Q1186" t="str">
        <f t="shared" si="108"/>
        <v>photography</v>
      </c>
      <c r="R1186" t="str">
        <f t="shared" si="109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13"/>
        <v>105.44</v>
      </c>
      <c r="P1187" s="5">
        <f t="shared" si="110"/>
        <v>118.73873873873873</v>
      </c>
      <c r="Q1187" t="str">
        <f t="shared" si="108"/>
        <v>photography</v>
      </c>
      <c r="R1187" t="str">
        <f t="shared" si="109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13"/>
        <v>106.73333333333332</v>
      </c>
      <c r="P1188" s="5">
        <f t="shared" si="110"/>
        <v>65.081300813008127</v>
      </c>
      <c r="Q1188" t="str">
        <f t="shared" si="108"/>
        <v>photography</v>
      </c>
      <c r="R1188" t="str">
        <f t="shared" si="109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13"/>
        <v>104.12571428571428</v>
      </c>
      <c r="P1189" s="5">
        <f t="shared" si="110"/>
        <v>130.15714285714284</v>
      </c>
      <c r="Q1189" t="str">
        <f t="shared" si="108"/>
        <v>photography</v>
      </c>
      <c r="R1189" t="str">
        <f t="shared" si="109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13"/>
        <v>160.54999999999998</v>
      </c>
      <c r="P1190" s="5">
        <f t="shared" si="110"/>
        <v>37.776470588235291</v>
      </c>
      <c r="Q1190" t="str">
        <f t="shared" si="108"/>
        <v>photography</v>
      </c>
      <c r="R1190" t="str">
        <f t="shared" si="109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13"/>
        <v>107.77777777777777</v>
      </c>
      <c r="P1191" s="5">
        <f t="shared" si="110"/>
        <v>112.79069767441861</v>
      </c>
      <c r="Q1191" t="str">
        <f t="shared" ref="Q1191:Q1254" si="114">LEFT(N1191, SEARCH("/",N1191,1)-1)</f>
        <v>photography</v>
      </c>
      <c r="R1191" t="str">
        <f t="shared" si="109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13"/>
        <v>135</v>
      </c>
      <c r="P1192" s="5">
        <f t="shared" si="110"/>
        <v>51.92307692307692</v>
      </c>
      <c r="Q1192" t="str">
        <f t="shared" si="114"/>
        <v>photography</v>
      </c>
      <c r="R1192" t="str">
        <f t="shared" si="109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13"/>
        <v>109.07407407407408</v>
      </c>
      <c r="P1193" s="5">
        <f t="shared" si="110"/>
        <v>89.242424242424249</v>
      </c>
      <c r="Q1193" t="str">
        <f t="shared" si="114"/>
        <v>photography</v>
      </c>
      <c r="R1193" t="str">
        <f t="shared" si="109"/>
        <v>photobooks</v>
      </c>
      <c r="S1193" s="10">
        <f t="shared" si="111"/>
        <v>42419.603703703702</v>
      </c>
      <c r="T1193" s="10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13"/>
        <v>290</v>
      </c>
      <c r="P1194" s="5">
        <f t="shared" si="110"/>
        <v>19.333333333333332</v>
      </c>
      <c r="Q1194" t="str">
        <f t="shared" si="114"/>
        <v>photography</v>
      </c>
      <c r="R1194" t="str">
        <f t="shared" si="109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13"/>
        <v>103.95714285714286</v>
      </c>
      <c r="P1195" s="5">
        <f t="shared" si="110"/>
        <v>79.967032967032964</v>
      </c>
      <c r="Q1195" t="str">
        <f t="shared" si="114"/>
        <v>photography</v>
      </c>
      <c r="R1195" t="str">
        <f t="shared" si="109"/>
        <v>photobooks</v>
      </c>
      <c r="S1195" s="10">
        <f t="shared" si="111"/>
        <v>42409.776076388895</v>
      </c>
      <c r="T1195" s="10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13"/>
        <v>322.24</v>
      </c>
      <c r="P1196" s="5">
        <f t="shared" si="110"/>
        <v>56.414565826330531</v>
      </c>
      <c r="Q1196" t="str">
        <f t="shared" si="114"/>
        <v>photography</v>
      </c>
      <c r="R1196" t="str">
        <f t="shared" si="109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13"/>
        <v>135</v>
      </c>
      <c r="P1197" s="5">
        <f t="shared" si="110"/>
        <v>79.411764705882348</v>
      </c>
      <c r="Q1197" t="str">
        <f t="shared" si="114"/>
        <v>photography</v>
      </c>
      <c r="R1197" t="str">
        <f t="shared" si="109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13"/>
        <v>269.91034482758624</v>
      </c>
      <c r="P1198" s="5">
        <f t="shared" si="110"/>
        <v>76.439453125</v>
      </c>
      <c r="Q1198" t="str">
        <f t="shared" si="114"/>
        <v>photography</v>
      </c>
      <c r="R1198" t="str">
        <f t="shared" si="109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13"/>
        <v>253.29333333333332</v>
      </c>
      <c r="P1199" s="5">
        <f t="shared" si="110"/>
        <v>121</v>
      </c>
      <c r="Q1199" t="str">
        <f t="shared" si="114"/>
        <v>photography</v>
      </c>
      <c r="R1199" t="str">
        <f t="shared" si="109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13"/>
        <v>260.59999999999997</v>
      </c>
      <c r="P1200" s="5">
        <f t="shared" si="110"/>
        <v>54.616766467065865</v>
      </c>
      <c r="Q1200" t="str">
        <f t="shared" si="114"/>
        <v>photography</v>
      </c>
      <c r="R1200" t="str">
        <f t="shared" si="109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13"/>
        <v>101.31677953348381</v>
      </c>
      <c r="P1201" s="5">
        <f t="shared" si="110"/>
        <v>299.22222222222223</v>
      </c>
      <c r="Q1201" t="str">
        <f t="shared" si="114"/>
        <v>photography</v>
      </c>
      <c r="R1201" t="str">
        <f t="shared" si="109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13"/>
        <v>125.60416666666667</v>
      </c>
      <c r="P1202" s="5">
        <f t="shared" si="110"/>
        <v>58.533980582524272</v>
      </c>
      <c r="Q1202" t="str">
        <f t="shared" si="114"/>
        <v>photography</v>
      </c>
      <c r="R1202" t="str">
        <f t="shared" si="109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13"/>
        <v>102.43783333333334</v>
      </c>
      <c r="P1203" s="5">
        <f t="shared" si="110"/>
        <v>55.371801801801809</v>
      </c>
      <c r="Q1203" t="str">
        <f t="shared" si="114"/>
        <v>photography</v>
      </c>
      <c r="R1203" t="str">
        <f t="shared" si="109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13"/>
        <v>199.244</v>
      </c>
      <c r="P1204" s="5">
        <f t="shared" si="110"/>
        <v>183.80442804428046</v>
      </c>
      <c r="Q1204" t="str">
        <f t="shared" si="114"/>
        <v>photography</v>
      </c>
      <c r="R1204" t="str">
        <f t="shared" si="109"/>
        <v>photobooks</v>
      </c>
      <c r="S1204" s="10">
        <f t="shared" si="111"/>
        <v>42152.288819444439</v>
      </c>
      <c r="T1204" s="10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13"/>
        <v>102.45398773006136</v>
      </c>
      <c r="P1205" s="5">
        <f t="shared" si="110"/>
        <v>165.34653465346534</v>
      </c>
      <c r="Q1205" t="str">
        <f t="shared" si="114"/>
        <v>photography</v>
      </c>
      <c r="R1205" t="str">
        <f t="shared" si="109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13"/>
        <v>102.94615384615385</v>
      </c>
      <c r="P1206" s="5">
        <f t="shared" si="110"/>
        <v>234.78947368421052</v>
      </c>
      <c r="Q1206" t="str">
        <f t="shared" si="114"/>
        <v>photography</v>
      </c>
      <c r="R1206" t="str">
        <f t="shared" si="109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13"/>
        <v>100.86153846153847</v>
      </c>
      <c r="P1207" s="5">
        <f t="shared" si="110"/>
        <v>211.48387096774192</v>
      </c>
      <c r="Q1207" t="str">
        <f t="shared" si="114"/>
        <v>photography</v>
      </c>
      <c r="R1207" t="str">
        <f t="shared" si="109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13"/>
        <v>114.99999999999999</v>
      </c>
      <c r="P1208" s="5">
        <f t="shared" si="110"/>
        <v>32.34375</v>
      </c>
      <c r="Q1208" t="str">
        <f t="shared" si="114"/>
        <v>photography</v>
      </c>
      <c r="R1208" t="str">
        <f t="shared" si="109"/>
        <v>photobooks</v>
      </c>
      <c r="S1208" s="10">
        <f t="shared" si="111"/>
        <v>42772.776076388895</v>
      </c>
      <c r="T1208" s="10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13"/>
        <v>104.16766467065868</v>
      </c>
      <c r="P1209" s="5">
        <f t="shared" si="110"/>
        <v>123.37588652482269</v>
      </c>
      <c r="Q1209" t="str">
        <f t="shared" si="114"/>
        <v>photography</v>
      </c>
      <c r="R1209" t="str">
        <f t="shared" si="109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13"/>
        <v>155.29999999999998</v>
      </c>
      <c r="P1210" s="5">
        <f t="shared" si="110"/>
        <v>207.06666666666666</v>
      </c>
      <c r="Q1210" t="str">
        <f t="shared" si="114"/>
        <v>photography</v>
      </c>
      <c r="R1210" t="str">
        <f t="shared" si="109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13"/>
        <v>106</v>
      </c>
      <c r="P1211" s="5">
        <f t="shared" si="110"/>
        <v>138.2608695652174</v>
      </c>
      <c r="Q1211" t="str">
        <f t="shared" si="114"/>
        <v>photography</v>
      </c>
      <c r="R1211" t="str">
        <f t="shared" si="109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13"/>
        <v>254.31499999999997</v>
      </c>
      <c r="P1212" s="5">
        <f t="shared" si="110"/>
        <v>493.81553398058253</v>
      </c>
      <c r="Q1212" t="str">
        <f t="shared" si="114"/>
        <v>photography</v>
      </c>
      <c r="R1212" t="str">
        <f t="shared" si="109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13"/>
        <v>101.1</v>
      </c>
      <c r="P1213" s="5">
        <f t="shared" si="110"/>
        <v>168.5</v>
      </c>
      <c r="Q1213" t="str">
        <f t="shared" si="114"/>
        <v>photography</v>
      </c>
      <c r="R1213" t="str">
        <f t="shared" si="109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13"/>
        <v>129.04</v>
      </c>
      <c r="P1214" s="5">
        <f t="shared" si="110"/>
        <v>38.867469879518069</v>
      </c>
      <c r="Q1214" t="str">
        <f t="shared" si="114"/>
        <v>photography</v>
      </c>
      <c r="R1214" t="str">
        <f t="shared" si="109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13"/>
        <v>102.23076923076924</v>
      </c>
      <c r="P1215" s="5">
        <f t="shared" si="110"/>
        <v>61.527777777777779</v>
      </c>
      <c r="Q1215" t="str">
        <f t="shared" si="114"/>
        <v>photography</v>
      </c>
      <c r="R1215" t="str">
        <f t="shared" si="109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13"/>
        <v>131.80000000000001</v>
      </c>
      <c r="P1216" s="5">
        <f t="shared" si="110"/>
        <v>105.44</v>
      </c>
      <c r="Q1216" t="str">
        <f t="shared" si="114"/>
        <v>photography</v>
      </c>
      <c r="R1216" t="str">
        <f t="shared" si="109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13"/>
        <v>786.0802000000001</v>
      </c>
      <c r="P1217" s="5">
        <f t="shared" si="110"/>
        <v>71.592003642987251</v>
      </c>
      <c r="Q1217" t="str">
        <f t="shared" si="114"/>
        <v>photography</v>
      </c>
      <c r="R1217" t="str">
        <f t="shared" si="109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13"/>
        <v>145.70000000000002</v>
      </c>
      <c r="P1218" s="5">
        <f t="shared" si="110"/>
        <v>91.882882882882882</v>
      </c>
      <c r="Q1218" t="str">
        <f t="shared" si="114"/>
        <v>photography</v>
      </c>
      <c r="R1218" t="str">
        <f t="shared" ref="R1218:R1281" si="115">RIGHT(N1218,LEN(N1218)-SEARCH("/",N1218))</f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si="113"/>
        <v>102.60000000000001</v>
      </c>
      <c r="P1219" s="5">
        <f t="shared" ref="P1219:P1282" si="116">IF(L1219&lt;&gt;0,E1219/L1219,0)</f>
        <v>148.57377049180329</v>
      </c>
      <c r="Q1219" t="str">
        <f t="shared" si="114"/>
        <v>photography</v>
      </c>
      <c r="R1219" t="str">
        <f t="shared" si="115"/>
        <v>photobooks</v>
      </c>
      <c r="S1219" s="10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3"/>
        <v>172.27777777777777</v>
      </c>
      <c r="P1220" s="5">
        <f t="shared" si="116"/>
        <v>174.2134831460674</v>
      </c>
      <c r="Q1220" t="str">
        <f t="shared" si="114"/>
        <v>photography</v>
      </c>
      <c r="R1220" t="str">
        <f t="shared" si="115"/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3"/>
        <v>159.16819571865443</v>
      </c>
      <c r="P1221" s="5">
        <f t="shared" si="116"/>
        <v>102.86166007905139</v>
      </c>
      <c r="Q1221" t="str">
        <f t="shared" si="114"/>
        <v>photography</v>
      </c>
      <c r="R1221" t="str">
        <f t="shared" si="115"/>
        <v>photobooks</v>
      </c>
      <c r="S1221" s="10">
        <f t="shared" si="117"/>
        <v>42633.461956018517</v>
      </c>
      <c r="T1221" s="10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ref="O1222:O1285" si="119">E1222/D1222*100</f>
        <v>103.76666666666668</v>
      </c>
      <c r="P1222" s="5">
        <f t="shared" si="116"/>
        <v>111.17857142857143</v>
      </c>
      <c r="Q1222" t="str">
        <f t="shared" si="114"/>
        <v>photography</v>
      </c>
      <c r="R1222" t="str">
        <f t="shared" si="115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9"/>
        <v>111.40954545454547</v>
      </c>
      <c r="P1223" s="5">
        <f t="shared" si="116"/>
        <v>23.796213592233013</v>
      </c>
      <c r="Q1223" t="str">
        <f t="shared" si="114"/>
        <v>photography</v>
      </c>
      <c r="R1223" t="str">
        <f t="shared" si="115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9"/>
        <v>280.375</v>
      </c>
      <c r="P1224" s="5">
        <f t="shared" si="116"/>
        <v>81.268115942028984</v>
      </c>
      <c r="Q1224" t="str">
        <f t="shared" si="114"/>
        <v>photography</v>
      </c>
      <c r="R1224" t="str">
        <f t="shared" si="115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9"/>
        <v>112.10606060606061</v>
      </c>
      <c r="P1225" s="5">
        <f t="shared" si="116"/>
        <v>116.21465968586388</v>
      </c>
      <c r="Q1225" t="str">
        <f t="shared" si="114"/>
        <v>photography</v>
      </c>
      <c r="R1225" t="str">
        <f t="shared" si="115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9"/>
        <v>7.0666666666666673</v>
      </c>
      <c r="P1226" s="5">
        <f t="shared" si="116"/>
        <v>58.888888888888886</v>
      </c>
      <c r="Q1226" t="str">
        <f t="shared" si="114"/>
        <v>music</v>
      </c>
      <c r="R1226" t="str">
        <f t="shared" si="115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9"/>
        <v>4.3999999999999995</v>
      </c>
      <c r="P1227" s="5">
        <f t="shared" si="116"/>
        <v>44</v>
      </c>
      <c r="Q1227" t="str">
        <f t="shared" si="114"/>
        <v>music</v>
      </c>
      <c r="R1227" t="str">
        <f t="shared" si="115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9"/>
        <v>3.8739999999999997</v>
      </c>
      <c r="P1228" s="5">
        <f t="shared" si="116"/>
        <v>48.424999999999997</v>
      </c>
      <c r="Q1228" t="str">
        <f t="shared" si="114"/>
        <v>music</v>
      </c>
      <c r="R1228" t="str">
        <f t="shared" si="115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9"/>
        <v>0</v>
      </c>
      <c r="P1229" s="5">
        <f t="shared" si="116"/>
        <v>0</v>
      </c>
      <c r="Q1229" t="str">
        <f t="shared" si="114"/>
        <v>music</v>
      </c>
      <c r="R1229" t="str">
        <f t="shared" si="115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9"/>
        <v>29.299999999999997</v>
      </c>
      <c r="P1230" s="5">
        <f t="shared" si="116"/>
        <v>61.041666666666664</v>
      </c>
      <c r="Q1230" t="str">
        <f t="shared" si="114"/>
        <v>music</v>
      </c>
      <c r="R1230" t="str">
        <f t="shared" si="115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9"/>
        <v>0.90909090909090906</v>
      </c>
      <c r="P1231" s="5">
        <f t="shared" si="116"/>
        <v>25</v>
      </c>
      <c r="Q1231" t="str">
        <f t="shared" si="114"/>
        <v>music</v>
      </c>
      <c r="R1231" t="str">
        <f t="shared" si="115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9"/>
        <v>0</v>
      </c>
      <c r="P1232" s="5">
        <f t="shared" si="116"/>
        <v>0</v>
      </c>
      <c r="Q1232" t="str">
        <f t="shared" si="114"/>
        <v>music</v>
      </c>
      <c r="R1232" t="str">
        <f t="shared" si="115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9"/>
        <v>0</v>
      </c>
      <c r="P1233" s="5">
        <f t="shared" si="116"/>
        <v>0</v>
      </c>
      <c r="Q1233" t="str">
        <f t="shared" si="114"/>
        <v>music</v>
      </c>
      <c r="R1233" t="str">
        <f t="shared" si="115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9"/>
        <v>0.8</v>
      </c>
      <c r="P1234" s="5">
        <f t="shared" si="116"/>
        <v>40</v>
      </c>
      <c r="Q1234" t="str">
        <f t="shared" si="114"/>
        <v>music</v>
      </c>
      <c r="R1234" t="str">
        <f t="shared" si="115"/>
        <v>world music</v>
      </c>
      <c r="S1234" s="10">
        <f t="shared" si="117"/>
        <v>41506.848032407412</v>
      </c>
      <c r="T1234" s="10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9"/>
        <v>11.600000000000001</v>
      </c>
      <c r="P1235" s="5">
        <f t="shared" si="116"/>
        <v>19.333333333333332</v>
      </c>
      <c r="Q1235" t="str">
        <f t="shared" si="114"/>
        <v>music</v>
      </c>
      <c r="R1235" t="str">
        <f t="shared" si="115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9"/>
        <v>0</v>
      </c>
      <c r="P1236" s="5">
        <f t="shared" si="116"/>
        <v>0</v>
      </c>
      <c r="Q1236" t="str">
        <f t="shared" si="114"/>
        <v>music</v>
      </c>
      <c r="R1236" t="str">
        <f t="shared" si="115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9"/>
        <v>2.7873639500929119</v>
      </c>
      <c r="P1237" s="5">
        <f t="shared" si="116"/>
        <v>35</v>
      </c>
      <c r="Q1237" t="str">
        <f t="shared" si="114"/>
        <v>music</v>
      </c>
      <c r="R1237" t="str">
        <f t="shared" si="115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9"/>
        <v>0</v>
      </c>
      <c r="P1238" s="5">
        <f t="shared" si="116"/>
        <v>0</v>
      </c>
      <c r="Q1238" t="str">
        <f t="shared" si="114"/>
        <v>music</v>
      </c>
      <c r="R1238" t="str">
        <f t="shared" si="115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9"/>
        <v>0</v>
      </c>
      <c r="P1239" s="5">
        <f t="shared" si="116"/>
        <v>0</v>
      </c>
      <c r="Q1239" t="str">
        <f t="shared" si="114"/>
        <v>music</v>
      </c>
      <c r="R1239" t="str">
        <f t="shared" si="115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9"/>
        <v>17.8</v>
      </c>
      <c r="P1240" s="5">
        <f t="shared" si="116"/>
        <v>59.333333333333336</v>
      </c>
      <c r="Q1240" t="str">
        <f t="shared" si="114"/>
        <v>music</v>
      </c>
      <c r="R1240" t="str">
        <f t="shared" si="115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9"/>
        <v>0</v>
      </c>
      <c r="P1241" s="5">
        <f t="shared" si="116"/>
        <v>0</v>
      </c>
      <c r="Q1241" t="str">
        <f t="shared" si="114"/>
        <v>music</v>
      </c>
      <c r="R1241" t="str">
        <f t="shared" si="115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9"/>
        <v>3.0124999999999997</v>
      </c>
      <c r="P1242" s="5">
        <f t="shared" si="116"/>
        <v>30.125</v>
      </c>
      <c r="Q1242" t="str">
        <f t="shared" si="114"/>
        <v>music</v>
      </c>
      <c r="R1242" t="str">
        <f t="shared" si="115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9"/>
        <v>50.739999999999995</v>
      </c>
      <c r="P1243" s="5">
        <f t="shared" si="116"/>
        <v>74.617647058823536</v>
      </c>
      <c r="Q1243" t="str">
        <f t="shared" si="114"/>
        <v>music</v>
      </c>
      <c r="R1243" t="str">
        <f t="shared" si="115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9"/>
        <v>0.54884742041712409</v>
      </c>
      <c r="P1244" s="5">
        <f t="shared" si="116"/>
        <v>5</v>
      </c>
      <c r="Q1244" t="str">
        <f t="shared" si="114"/>
        <v>music</v>
      </c>
      <c r="R1244" t="str">
        <f t="shared" si="115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9"/>
        <v>14.091666666666667</v>
      </c>
      <c r="P1245" s="5">
        <f t="shared" si="116"/>
        <v>44.5</v>
      </c>
      <c r="Q1245" t="str">
        <f t="shared" si="114"/>
        <v>music</v>
      </c>
      <c r="R1245" t="str">
        <f t="shared" si="115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9"/>
        <v>103.8</v>
      </c>
      <c r="P1246" s="5">
        <f t="shared" si="116"/>
        <v>46.133333333333333</v>
      </c>
      <c r="Q1246" t="str">
        <f t="shared" si="114"/>
        <v>music</v>
      </c>
      <c r="R1246" t="str">
        <f t="shared" si="115"/>
        <v>rock</v>
      </c>
      <c r="S1246" s="10">
        <f t="shared" si="117"/>
        <v>41355.825497685182</v>
      </c>
      <c r="T1246" s="10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9"/>
        <v>120.24999999999999</v>
      </c>
      <c r="P1247" s="5">
        <f t="shared" si="116"/>
        <v>141.47058823529412</v>
      </c>
      <c r="Q1247" t="str">
        <f t="shared" si="114"/>
        <v>music</v>
      </c>
      <c r="R1247" t="str">
        <f t="shared" si="115"/>
        <v>rock</v>
      </c>
      <c r="S1247" s="10">
        <f t="shared" si="117"/>
        <v>41774.599930555552</v>
      </c>
      <c r="T1247" s="10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9"/>
        <v>117</v>
      </c>
      <c r="P1248" s="5">
        <f t="shared" si="116"/>
        <v>75.483870967741936</v>
      </c>
      <c r="Q1248" t="str">
        <f t="shared" si="114"/>
        <v>music</v>
      </c>
      <c r="R1248" t="str">
        <f t="shared" si="115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9"/>
        <v>122.14285714285715</v>
      </c>
      <c r="P1249" s="5">
        <f t="shared" si="116"/>
        <v>85.5</v>
      </c>
      <c r="Q1249" t="str">
        <f t="shared" si="114"/>
        <v>music</v>
      </c>
      <c r="R1249" t="str">
        <f t="shared" si="115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9"/>
        <v>151.63999999999999</v>
      </c>
      <c r="P1250" s="5">
        <f t="shared" si="116"/>
        <v>64.254237288135599</v>
      </c>
      <c r="Q1250" t="str">
        <f t="shared" si="114"/>
        <v>music</v>
      </c>
      <c r="R1250" t="str">
        <f t="shared" si="115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9"/>
        <v>104.44</v>
      </c>
      <c r="P1251" s="5">
        <f t="shared" si="116"/>
        <v>64.46913580246914</v>
      </c>
      <c r="Q1251" t="str">
        <f t="shared" si="114"/>
        <v>music</v>
      </c>
      <c r="R1251" t="str">
        <f t="shared" si="115"/>
        <v>rock</v>
      </c>
      <c r="S1251" s="10">
        <f t="shared" si="117"/>
        <v>41067.74086805556</v>
      </c>
      <c r="T1251" s="10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9"/>
        <v>200.15333333333331</v>
      </c>
      <c r="P1252" s="5">
        <f t="shared" si="116"/>
        <v>118.2007874015748</v>
      </c>
      <c r="Q1252" t="str">
        <f t="shared" si="114"/>
        <v>music</v>
      </c>
      <c r="R1252" t="str">
        <f t="shared" si="115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9"/>
        <v>101.8</v>
      </c>
      <c r="P1253" s="5">
        <f t="shared" si="116"/>
        <v>82.540540540540547</v>
      </c>
      <c r="Q1253" t="str">
        <f t="shared" si="114"/>
        <v>music</v>
      </c>
      <c r="R1253" t="str">
        <f t="shared" si="115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9"/>
        <v>137.65714285714284</v>
      </c>
      <c r="P1254" s="5">
        <f t="shared" si="116"/>
        <v>34.170212765957444</v>
      </c>
      <c r="Q1254" t="str">
        <f t="shared" si="114"/>
        <v>music</v>
      </c>
      <c r="R1254" t="str">
        <f t="shared" si="115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9"/>
        <v>303833.2</v>
      </c>
      <c r="P1255" s="5">
        <f t="shared" si="116"/>
        <v>42.73322081575246</v>
      </c>
      <c r="Q1255" t="str">
        <f t="shared" ref="Q1255:Q1318" si="120">LEFT(N1255, SEARCH("/",N1255,1)-1)</f>
        <v>music</v>
      </c>
      <c r="R1255" t="str">
        <f t="shared" si="115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9"/>
        <v>198.85074626865671</v>
      </c>
      <c r="P1256" s="5">
        <f t="shared" si="116"/>
        <v>94.489361702127653</v>
      </c>
      <c r="Q1256" t="str">
        <f t="shared" si="120"/>
        <v>music</v>
      </c>
      <c r="R1256" t="str">
        <f t="shared" si="115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9"/>
        <v>202.36666666666667</v>
      </c>
      <c r="P1257" s="5">
        <f t="shared" si="116"/>
        <v>55.697247706422019</v>
      </c>
      <c r="Q1257" t="str">
        <f t="shared" si="120"/>
        <v>music</v>
      </c>
      <c r="R1257" t="str">
        <f t="shared" si="115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9"/>
        <v>117.96376666666666</v>
      </c>
      <c r="P1258" s="5">
        <f t="shared" si="116"/>
        <v>98.030831024930734</v>
      </c>
      <c r="Q1258" t="str">
        <f t="shared" si="120"/>
        <v>music</v>
      </c>
      <c r="R1258" t="str">
        <f t="shared" si="115"/>
        <v>rock</v>
      </c>
      <c r="S1258" s="10">
        <f t="shared" si="117"/>
        <v>40921.919340277782</v>
      </c>
      <c r="T1258" s="10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9"/>
        <v>294.72727272727275</v>
      </c>
      <c r="P1259" s="5">
        <f t="shared" si="116"/>
        <v>92.102272727272734</v>
      </c>
      <c r="Q1259" t="str">
        <f t="shared" si="120"/>
        <v>music</v>
      </c>
      <c r="R1259" t="str">
        <f t="shared" si="115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9"/>
        <v>213.14633333333336</v>
      </c>
      <c r="P1260" s="5">
        <f t="shared" si="116"/>
        <v>38.175462686567165</v>
      </c>
      <c r="Q1260" t="str">
        <f t="shared" si="120"/>
        <v>music</v>
      </c>
      <c r="R1260" t="str">
        <f t="shared" si="115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9"/>
        <v>104.24</v>
      </c>
      <c r="P1261" s="5">
        <f t="shared" si="116"/>
        <v>27.145833333333332</v>
      </c>
      <c r="Q1261" t="str">
        <f t="shared" si="120"/>
        <v>music</v>
      </c>
      <c r="R1261" t="str">
        <f t="shared" si="115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9"/>
        <v>113.66666666666667</v>
      </c>
      <c r="P1262" s="5">
        <f t="shared" si="116"/>
        <v>50.689189189189186</v>
      </c>
      <c r="Q1262" t="str">
        <f t="shared" si="120"/>
        <v>music</v>
      </c>
      <c r="R1262" t="str">
        <f t="shared" si="115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9"/>
        <v>101.25</v>
      </c>
      <c r="P1263" s="5">
        <f t="shared" si="116"/>
        <v>38.942307692307693</v>
      </c>
      <c r="Q1263" t="str">
        <f t="shared" si="120"/>
        <v>music</v>
      </c>
      <c r="R1263" t="str">
        <f t="shared" si="115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9"/>
        <v>125.41538461538462</v>
      </c>
      <c r="P1264" s="5">
        <f t="shared" si="116"/>
        <v>77.638095238095232</v>
      </c>
      <c r="Q1264" t="str">
        <f t="shared" si="120"/>
        <v>music</v>
      </c>
      <c r="R1264" t="str">
        <f t="shared" si="115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9"/>
        <v>119</v>
      </c>
      <c r="P1265" s="5">
        <f t="shared" si="116"/>
        <v>43.536585365853661</v>
      </c>
      <c r="Q1265" t="str">
        <f t="shared" si="120"/>
        <v>music</v>
      </c>
      <c r="R1265" t="str">
        <f t="shared" si="115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9"/>
        <v>166.46153846153845</v>
      </c>
      <c r="P1266" s="5">
        <f t="shared" si="116"/>
        <v>31.823529411764707</v>
      </c>
      <c r="Q1266" t="str">
        <f t="shared" si="120"/>
        <v>music</v>
      </c>
      <c r="R1266" t="str">
        <f t="shared" si="115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9"/>
        <v>119.14771428571429</v>
      </c>
      <c r="P1267" s="5">
        <f t="shared" si="116"/>
        <v>63.184393939393942</v>
      </c>
      <c r="Q1267" t="str">
        <f t="shared" si="120"/>
        <v>music</v>
      </c>
      <c r="R1267" t="str">
        <f t="shared" si="115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9"/>
        <v>100.47368421052632</v>
      </c>
      <c r="P1268" s="5">
        <f t="shared" si="116"/>
        <v>190.9</v>
      </c>
      <c r="Q1268" t="str">
        <f t="shared" si="120"/>
        <v>music</v>
      </c>
      <c r="R1268" t="str">
        <f t="shared" si="115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9"/>
        <v>101.8</v>
      </c>
      <c r="P1269" s="5">
        <f t="shared" si="116"/>
        <v>140.85534591194968</v>
      </c>
      <c r="Q1269" t="str">
        <f t="shared" si="120"/>
        <v>music</v>
      </c>
      <c r="R1269" t="str">
        <f t="shared" si="115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9"/>
        <v>116.66666666666667</v>
      </c>
      <c r="P1270" s="5">
        <f t="shared" si="116"/>
        <v>76.92307692307692</v>
      </c>
      <c r="Q1270" t="str">
        <f t="shared" si="120"/>
        <v>music</v>
      </c>
      <c r="R1270" t="str">
        <f t="shared" si="115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9"/>
        <v>108.64893617021276</v>
      </c>
      <c r="P1271" s="5">
        <f t="shared" si="116"/>
        <v>99.15533980582525</v>
      </c>
      <c r="Q1271" t="str">
        <f t="shared" si="120"/>
        <v>music</v>
      </c>
      <c r="R1271" t="str">
        <f t="shared" si="115"/>
        <v>rock</v>
      </c>
      <c r="S1271" s="10">
        <f t="shared" si="117"/>
        <v>42445.823055555549</v>
      </c>
      <c r="T1271" s="10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9"/>
        <v>114.72</v>
      </c>
      <c r="P1272" s="5">
        <f t="shared" si="116"/>
        <v>67.881656804733723</v>
      </c>
      <c r="Q1272" t="str">
        <f t="shared" si="120"/>
        <v>music</v>
      </c>
      <c r="R1272" t="str">
        <f t="shared" si="115"/>
        <v>rock</v>
      </c>
      <c r="S1272" s="10">
        <f t="shared" si="117"/>
        <v>40933.856967592597</v>
      </c>
      <c r="T1272" s="10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9"/>
        <v>101.8</v>
      </c>
      <c r="P1273" s="5">
        <f t="shared" si="116"/>
        <v>246.29032258064515</v>
      </c>
      <c r="Q1273" t="str">
        <f t="shared" si="120"/>
        <v>music</v>
      </c>
      <c r="R1273" t="str">
        <f t="shared" si="115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9"/>
        <v>106</v>
      </c>
      <c r="P1274" s="5">
        <f t="shared" si="116"/>
        <v>189.28571428571428</v>
      </c>
      <c r="Q1274" t="str">
        <f t="shared" si="120"/>
        <v>music</v>
      </c>
      <c r="R1274" t="str">
        <f t="shared" si="115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9"/>
        <v>103.49999999999999</v>
      </c>
      <c r="P1275" s="5">
        <f t="shared" si="116"/>
        <v>76.666666666666671</v>
      </c>
      <c r="Q1275" t="str">
        <f t="shared" si="120"/>
        <v>music</v>
      </c>
      <c r="R1275" t="str">
        <f t="shared" si="115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9"/>
        <v>154.97535999999999</v>
      </c>
      <c r="P1276" s="5">
        <f t="shared" si="116"/>
        <v>82.963254817987149</v>
      </c>
      <c r="Q1276" t="str">
        <f t="shared" si="120"/>
        <v>music</v>
      </c>
      <c r="R1276" t="str">
        <f t="shared" si="115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9"/>
        <v>162.14066666666668</v>
      </c>
      <c r="P1277" s="5">
        <f t="shared" si="116"/>
        <v>62.522107969151669</v>
      </c>
      <c r="Q1277" t="str">
        <f t="shared" si="120"/>
        <v>music</v>
      </c>
      <c r="R1277" t="str">
        <f t="shared" si="115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9"/>
        <v>104.42100000000001</v>
      </c>
      <c r="P1278" s="5">
        <f t="shared" si="116"/>
        <v>46.06808823529412</v>
      </c>
      <c r="Q1278" t="str">
        <f t="shared" si="120"/>
        <v>music</v>
      </c>
      <c r="R1278" t="str">
        <f t="shared" si="115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9"/>
        <v>106.12433333333333</v>
      </c>
      <c r="P1279" s="5">
        <f t="shared" si="116"/>
        <v>38.543946731234868</v>
      </c>
      <c r="Q1279" t="str">
        <f t="shared" si="120"/>
        <v>music</v>
      </c>
      <c r="R1279" t="str">
        <f t="shared" si="115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9"/>
        <v>154.93846153846152</v>
      </c>
      <c r="P1280" s="5">
        <f t="shared" si="116"/>
        <v>53.005263157894738</v>
      </c>
      <c r="Q1280" t="str">
        <f t="shared" si="120"/>
        <v>music</v>
      </c>
      <c r="R1280" t="str">
        <f t="shared" si="115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9"/>
        <v>110.77157238734421</v>
      </c>
      <c r="P1281" s="5">
        <f t="shared" si="116"/>
        <v>73.355396825396824</v>
      </c>
      <c r="Q1281" t="str">
        <f t="shared" si="120"/>
        <v>music</v>
      </c>
      <c r="R1281" t="str">
        <f t="shared" si="115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9"/>
        <v>110.91186666666665</v>
      </c>
      <c r="P1282" s="5">
        <f t="shared" si="116"/>
        <v>127.97523076923076</v>
      </c>
      <c r="Q1282" t="str">
        <f t="shared" si="120"/>
        <v>music</v>
      </c>
      <c r="R1282" t="str">
        <f t="shared" ref="R1282:R1345" si="121">RIGHT(N1282,LEN(N1282)-SEARCH("/",N1282))</f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si="119"/>
        <v>110.71428571428572</v>
      </c>
      <c r="P1283" s="5">
        <f t="shared" ref="P1283:P1346" si="122">IF(L1283&lt;&gt;0,E1283/L1283,0)</f>
        <v>104.72972972972973</v>
      </c>
      <c r="Q1283" t="str">
        <f t="shared" si="120"/>
        <v>music</v>
      </c>
      <c r="R1283" t="str">
        <f t="shared" si="121"/>
        <v>rock</v>
      </c>
      <c r="S1283" s="10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19"/>
        <v>123.61333333333333</v>
      </c>
      <c r="P1284" s="5">
        <f t="shared" si="122"/>
        <v>67.671532846715323</v>
      </c>
      <c r="Q1284" t="str">
        <f t="shared" si="120"/>
        <v>music</v>
      </c>
      <c r="R1284" t="str">
        <f t="shared" si="121"/>
        <v>rock</v>
      </c>
      <c r="S1284" s="10">
        <f t="shared" si="123"/>
        <v>41586.475173611114</v>
      </c>
      <c r="T1284" s="10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19"/>
        <v>211.05</v>
      </c>
      <c r="P1285" s="5">
        <f t="shared" si="122"/>
        <v>95.931818181818187</v>
      </c>
      <c r="Q1285" t="str">
        <f t="shared" si="120"/>
        <v>music</v>
      </c>
      <c r="R1285" t="str">
        <f t="shared" si="121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ref="O1286:O1349" si="125">E1286/D1286*100</f>
        <v>101</v>
      </c>
      <c r="P1286" s="5">
        <f t="shared" si="122"/>
        <v>65.161290322580641</v>
      </c>
      <c r="Q1286" t="str">
        <f t="shared" si="120"/>
        <v>theater</v>
      </c>
      <c r="R1286" t="str">
        <f t="shared" si="121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5"/>
        <v>101.64999999999999</v>
      </c>
      <c r="P1287" s="5">
        <f t="shared" si="122"/>
        <v>32.269841269841272</v>
      </c>
      <c r="Q1287" t="str">
        <f t="shared" si="120"/>
        <v>theater</v>
      </c>
      <c r="R1287" t="str">
        <f t="shared" si="121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5"/>
        <v>108.33333333333333</v>
      </c>
      <c r="P1288" s="5">
        <f t="shared" si="122"/>
        <v>81.25</v>
      </c>
      <c r="Q1288" t="str">
        <f t="shared" si="120"/>
        <v>theater</v>
      </c>
      <c r="R1288" t="str">
        <f t="shared" si="121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5"/>
        <v>242</v>
      </c>
      <c r="P1289" s="5">
        <f t="shared" si="122"/>
        <v>24.2</v>
      </c>
      <c r="Q1289" t="str">
        <f t="shared" si="120"/>
        <v>theater</v>
      </c>
      <c r="R1289" t="str">
        <f t="shared" si="121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5"/>
        <v>100.44999999999999</v>
      </c>
      <c r="P1290" s="5">
        <f t="shared" si="122"/>
        <v>65.868852459016395</v>
      </c>
      <c r="Q1290" t="str">
        <f t="shared" si="120"/>
        <v>theater</v>
      </c>
      <c r="R1290" t="str">
        <f t="shared" si="121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5"/>
        <v>125.06666666666666</v>
      </c>
      <c r="P1291" s="5">
        <f t="shared" si="122"/>
        <v>36.07692307692308</v>
      </c>
      <c r="Q1291" t="str">
        <f t="shared" si="120"/>
        <v>theater</v>
      </c>
      <c r="R1291" t="str">
        <f t="shared" si="121"/>
        <v>plays</v>
      </c>
      <c r="S1291" s="10">
        <f t="shared" si="123"/>
        <v>42709.134780092587</v>
      </c>
      <c r="T1291" s="10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5"/>
        <v>108.57142857142857</v>
      </c>
      <c r="P1292" s="5">
        <f t="shared" si="122"/>
        <v>44.186046511627907</v>
      </c>
      <c r="Q1292" t="str">
        <f t="shared" si="120"/>
        <v>theater</v>
      </c>
      <c r="R1292" t="str">
        <f t="shared" si="121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5"/>
        <v>145.70000000000002</v>
      </c>
      <c r="P1293" s="5">
        <f t="shared" si="122"/>
        <v>104.07142857142857</v>
      </c>
      <c r="Q1293" t="str">
        <f t="shared" si="120"/>
        <v>theater</v>
      </c>
      <c r="R1293" t="str">
        <f t="shared" si="121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5"/>
        <v>110.00000000000001</v>
      </c>
      <c r="P1294" s="5">
        <f t="shared" si="122"/>
        <v>35.96153846153846</v>
      </c>
      <c r="Q1294" t="str">
        <f t="shared" si="120"/>
        <v>theater</v>
      </c>
      <c r="R1294" t="str">
        <f t="shared" si="121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5"/>
        <v>102.23333333333333</v>
      </c>
      <c r="P1295" s="5">
        <f t="shared" si="122"/>
        <v>127.79166666666667</v>
      </c>
      <c r="Q1295" t="str">
        <f t="shared" si="120"/>
        <v>theater</v>
      </c>
      <c r="R1295" t="str">
        <f t="shared" si="121"/>
        <v>plays</v>
      </c>
      <c r="S1295" s="10">
        <f t="shared" si="123"/>
        <v>42292.701053240744</v>
      </c>
      <c r="T1295" s="10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5"/>
        <v>122</v>
      </c>
      <c r="P1296" s="5">
        <f t="shared" si="122"/>
        <v>27.727272727272727</v>
      </c>
      <c r="Q1296" t="str">
        <f t="shared" si="120"/>
        <v>theater</v>
      </c>
      <c r="R1296" t="str">
        <f t="shared" si="121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5"/>
        <v>101.96000000000001</v>
      </c>
      <c r="P1297" s="5">
        <f t="shared" si="122"/>
        <v>39.828125</v>
      </c>
      <c r="Q1297" t="str">
        <f t="shared" si="120"/>
        <v>theater</v>
      </c>
      <c r="R1297" t="str">
        <f t="shared" si="121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5"/>
        <v>141.1764705882353</v>
      </c>
      <c r="P1298" s="5">
        <f t="shared" si="122"/>
        <v>52.173913043478258</v>
      </c>
      <c r="Q1298" t="str">
        <f t="shared" si="120"/>
        <v>theater</v>
      </c>
      <c r="R1298" t="str">
        <f t="shared" si="121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5"/>
        <v>109.52500000000001</v>
      </c>
      <c r="P1299" s="5">
        <f t="shared" si="122"/>
        <v>92.037815126050418</v>
      </c>
      <c r="Q1299" t="str">
        <f t="shared" si="120"/>
        <v>theater</v>
      </c>
      <c r="R1299" t="str">
        <f t="shared" si="121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5"/>
        <v>104.65</v>
      </c>
      <c r="P1300" s="5">
        <f t="shared" si="122"/>
        <v>63.424242424242422</v>
      </c>
      <c r="Q1300" t="str">
        <f t="shared" si="120"/>
        <v>theater</v>
      </c>
      <c r="R1300" t="str">
        <f t="shared" si="121"/>
        <v>plays</v>
      </c>
      <c r="S1300" s="10">
        <f t="shared" si="123"/>
        <v>42458.680925925932</v>
      </c>
      <c r="T1300" s="10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5"/>
        <v>124</v>
      </c>
      <c r="P1301" s="5">
        <f t="shared" si="122"/>
        <v>135.625</v>
      </c>
      <c r="Q1301" t="str">
        <f t="shared" si="120"/>
        <v>theater</v>
      </c>
      <c r="R1301" t="str">
        <f t="shared" si="121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5"/>
        <v>135</v>
      </c>
      <c r="P1302" s="5">
        <f t="shared" si="122"/>
        <v>168.75</v>
      </c>
      <c r="Q1302" t="str">
        <f t="shared" si="120"/>
        <v>theater</v>
      </c>
      <c r="R1302" t="str">
        <f t="shared" si="121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5"/>
        <v>102.75000000000001</v>
      </c>
      <c r="P1303" s="5">
        <f t="shared" si="122"/>
        <v>70.862068965517238</v>
      </c>
      <c r="Q1303" t="str">
        <f t="shared" si="120"/>
        <v>theater</v>
      </c>
      <c r="R1303" t="str">
        <f t="shared" si="121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5"/>
        <v>100</v>
      </c>
      <c r="P1304" s="5">
        <f t="shared" si="122"/>
        <v>50</v>
      </c>
      <c r="Q1304" t="str">
        <f t="shared" si="120"/>
        <v>theater</v>
      </c>
      <c r="R1304" t="str">
        <f t="shared" si="121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5"/>
        <v>130.26085714285716</v>
      </c>
      <c r="P1305" s="5">
        <f t="shared" si="122"/>
        <v>42.214166666666671</v>
      </c>
      <c r="Q1305" t="str">
        <f t="shared" si="120"/>
        <v>theater</v>
      </c>
      <c r="R1305" t="str">
        <f t="shared" si="121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5"/>
        <v>39.627499999999998</v>
      </c>
      <c r="P1306" s="5">
        <f t="shared" si="122"/>
        <v>152.41346153846155</v>
      </c>
      <c r="Q1306" t="str">
        <f t="shared" si="120"/>
        <v>technology</v>
      </c>
      <c r="R1306" t="str">
        <f t="shared" si="121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5"/>
        <v>25.976666666666663</v>
      </c>
      <c r="P1307" s="5">
        <f t="shared" si="122"/>
        <v>90.616279069767444</v>
      </c>
      <c r="Q1307" t="str">
        <f t="shared" si="120"/>
        <v>technology</v>
      </c>
      <c r="R1307" t="str">
        <f t="shared" si="121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5"/>
        <v>65.24636363636364</v>
      </c>
      <c r="P1308" s="5">
        <f t="shared" si="122"/>
        <v>201.60393258426967</v>
      </c>
      <c r="Q1308" t="str">
        <f t="shared" si="120"/>
        <v>technology</v>
      </c>
      <c r="R1308" t="str">
        <f t="shared" si="121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5"/>
        <v>11.514000000000001</v>
      </c>
      <c r="P1309" s="5">
        <f t="shared" si="122"/>
        <v>127.93333333333334</v>
      </c>
      <c r="Q1309" t="str">
        <f t="shared" si="120"/>
        <v>technology</v>
      </c>
      <c r="R1309" t="str">
        <f t="shared" si="121"/>
        <v>wearables</v>
      </c>
      <c r="S1309" s="10">
        <f t="shared" si="123"/>
        <v>42387.503229166665</v>
      </c>
      <c r="T1309" s="10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5"/>
        <v>11.360000000000001</v>
      </c>
      <c r="P1310" s="5">
        <f t="shared" si="122"/>
        <v>29.894736842105264</v>
      </c>
      <c r="Q1310" t="str">
        <f t="shared" si="120"/>
        <v>technology</v>
      </c>
      <c r="R1310" t="str">
        <f t="shared" si="121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5"/>
        <v>111.99130434782609</v>
      </c>
      <c r="P1311" s="5">
        <f t="shared" si="122"/>
        <v>367.97142857142859</v>
      </c>
      <c r="Q1311" t="str">
        <f t="shared" si="120"/>
        <v>technology</v>
      </c>
      <c r="R1311" t="str">
        <f t="shared" si="121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5"/>
        <v>15.5</v>
      </c>
      <c r="P1312" s="5">
        <f t="shared" si="122"/>
        <v>129.16666666666666</v>
      </c>
      <c r="Q1312" t="str">
        <f t="shared" si="120"/>
        <v>technology</v>
      </c>
      <c r="R1312" t="str">
        <f t="shared" si="121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5"/>
        <v>32.027999999999999</v>
      </c>
      <c r="P1313" s="5">
        <f t="shared" si="122"/>
        <v>800.7</v>
      </c>
      <c r="Q1313" t="str">
        <f t="shared" si="120"/>
        <v>technology</v>
      </c>
      <c r="R1313" t="str">
        <f t="shared" si="121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5"/>
        <v>0.60869565217391308</v>
      </c>
      <c r="P1314" s="5">
        <f t="shared" si="122"/>
        <v>28</v>
      </c>
      <c r="Q1314" t="str">
        <f t="shared" si="120"/>
        <v>technology</v>
      </c>
      <c r="R1314" t="str">
        <f t="shared" si="121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5"/>
        <v>31.114999999999998</v>
      </c>
      <c r="P1315" s="5">
        <f t="shared" si="122"/>
        <v>102.01639344262296</v>
      </c>
      <c r="Q1315" t="str">
        <f t="shared" si="120"/>
        <v>technology</v>
      </c>
      <c r="R1315" t="str">
        <f t="shared" si="121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5"/>
        <v>1.1266666666666667</v>
      </c>
      <c r="P1316" s="5">
        <f t="shared" si="122"/>
        <v>184.36363636363637</v>
      </c>
      <c r="Q1316" t="str">
        <f t="shared" si="120"/>
        <v>technology</v>
      </c>
      <c r="R1316" t="str">
        <f t="shared" si="121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5"/>
        <v>40.404000000000003</v>
      </c>
      <c r="P1317" s="5">
        <f t="shared" si="122"/>
        <v>162.91935483870967</v>
      </c>
      <c r="Q1317" t="str">
        <f t="shared" si="120"/>
        <v>technology</v>
      </c>
      <c r="R1317" t="str">
        <f t="shared" si="121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5"/>
        <v>1.3333333333333333E-3</v>
      </c>
      <c r="P1318" s="5">
        <f t="shared" si="122"/>
        <v>1</v>
      </c>
      <c r="Q1318" t="str">
        <f t="shared" si="120"/>
        <v>technology</v>
      </c>
      <c r="R1318" t="str">
        <f t="shared" si="121"/>
        <v>wearables</v>
      </c>
      <c r="S1318" s="10">
        <f t="shared" si="123"/>
        <v>42393.961909722217</v>
      </c>
      <c r="T1318" s="10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5"/>
        <v>5.7334999999999994</v>
      </c>
      <c r="P1319" s="5">
        <f t="shared" si="122"/>
        <v>603.52631578947364</v>
      </c>
      <c r="Q1319" t="str">
        <f t="shared" ref="Q1319:Q1382" si="126">LEFT(N1319, SEARCH("/",N1319,1)-1)</f>
        <v>technology</v>
      </c>
      <c r="R1319" t="str">
        <f t="shared" si="121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5"/>
        <v>15.324999999999999</v>
      </c>
      <c r="P1320" s="5">
        <f t="shared" si="122"/>
        <v>45.407407407407405</v>
      </c>
      <c r="Q1320" t="str">
        <f t="shared" si="126"/>
        <v>technology</v>
      </c>
      <c r="R1320" t="str">
        <f t="shared" si="121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5"/>
        <v>15.103448275862069</v>
      </c>
      <c r="P1321" s="5">
        <f t="shared" si="122"/>
        <v>97.333333333333329</v>
      </c>
      <c r="Q1321" t="str">
        <f t="shared" si="126"/>
        <v>technology</v>
      </c>
      <c r="R1321" t="str">
        <f t="shared" si="121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5"/>
        <v>0.503</v>
      </c>
      <c r="P1322" s="5">
        <f t="shared" si="122"/>
        <v>167.66666666666666</v>
      </c>
      <c r="Q1322" t="str">
        <f t="shared" si="126"/>
        <v>technology</v>
      </c>
      <c r="R1322" t="str">
        <f t="shared" si="121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5"/>
        <v>1.3028138528138529</v>
      </c>
      <c r="P1323" s="5">
        <f t="shared" si="122"/>
        <v>859.85714285714289</v>
      </c>
      <c r="Q1323" t="str">
        <f t="shared" si="126"/>
        <v>technology</v>
      </c>
      <c r="R1323" t="str">
        <f t="shared" si="121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5"/>
        <v>0.30285714285714288</v>
      </c>
      <c r="P1324" s="5">
        <f t="shared" si="122"/>
        <v>26.5</v>
      </c>
      <c r="Q1324" t="str">
        <f t="shared" si="126"/>
        <v>technology</v>
      </c>
      <c r="R1324" t="str">
        <f t="shared" si="121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5"/>
        <v>8.8800000000000008</v>
      </c>
      <c r="P1325" s="5">
        <f t="shared" si="122"/>
        <v>30.272727272727273</v>
      </c>
      <c r="Q1325" t="str">
        <f t="shared" si="126"/>
        <v>technology</v>
      </c>
      <c r="R1325" t="str">
        <f t="shared" si="121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5"/>
        <v>9.84</v>
      </c>
      <c r="P1326" s="5">
        <f t="shared" si="122"/>
        <v>54.666666666666664</v>
      </c>
      <c r="Q1326" t="str">
        <f t="shared" si="126"/>
        <v>technology</v>
      </c>
      <c r="R1326" t="str">
        <f t="shared" si="121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5"/>
        <v>2.4299999999999997</v>
      </c>
      <c r="P1327" s="5">
        <f t="shared" si="122"/>
        <v>60.75</v>
      </c>
      <c r="Q1327" t="str">
        <f t="shared" si="126"/>
        <v>technology</v>
      </c>
      <c r="R1327" t="str">
        <f t="shared" si="121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5"/>
        <v>1.1299999999999999</v>
      </c>
      <c r="P1328" s="5">
        <f t="shared" si="122"/>
        <v>102.72727272727273</v>
      </c>
      <c r="Q1328" t="str">
        <f t="shared" si="126"/>
        <v>technology</v>
      </c>
      <c r="R1328" t="str">
        <f t="shared" si="121"/>
        <v>wearables</v>
      </c>
      <c r="S1328" s="10">
        <f t="shared" si="123"/>
        <v>41974.791990740734</v>
      </c>
      <c r="T1328" s="10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5"/>
        <v>3.5520833333333335</v>
      </c>
      <c r="P1329" s="5">
        <f t="shared" si="122"/>
        <v>41.585365853658537</v>
      </c>
      <c r="Q1329" t="str">
        <f t="shared" si="126"/>
        <v>technology</v>
      </c>
      <c r="R1329" t="str">
        <f t="shared" si="121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5"/>
        <v>2.3306666666666667</v>
      </c>
      <c r="P1330" s="5">
        <f t="shared" si="122"/>
        <v>116.53333333333333</v>
      </c>
      <c r="Q1330" t="str">
        <f t="shared" si="126"/>
        <v>technology</v>
      </c>
      <c r="R1330" t="str">
        <f t="shared" si="121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5"/>
        <v>0.81600000000000006</v>
      </c>
      <c r="P1331" s="5">
        <f t="shared" si="122"/>
        <v>45.333333333333336</v>
      </c>
      <c r="Q1331" t="str">
        <f t="shared" si="126"/>
        <v>technology</v>
      </c>
      <c r="R1331" t="str">
        <f t="shared" si="121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5"/>
        <v>22.494285714285713</v>
      </c>
      <c r="P1332" s="5">
        <f t="shared" si="122"/>
        <v>157.46</v>
      </c>
      <c r="Q1332" t="str">
        <f t="shared" si="126"/>
        <v>technology</v>
      </c>
      <c r="R1332" t="str">
        <f t="shared" si="121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5"/>
        <v>1.3668</v>
      </c>
      <c r="P1333" s="5">
        <f t="shared" si="122"/>
        <v>100.5</v>
      </c>
      <c r="Q1333" t="str">
        <f t="shared" si="126"/>
        <v>technology</v>
      </c>
      <c r="R1333" t="str">
        <f t="shared" si="121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5"/>
        <v>0</v>
      </c>
      <c r="P1334" s="5">
        <f t="shared" si="122"/>
        <v>0</v>
      </c>
      <c r="Q1334" t="str">
        <f t="shared" si="126"/>
        <v>technology</v>
      </c>
      <c r="R1334" t="str">
        <f t="shared" si="121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5"/>
        <v>0</v>
      </c>
      <c r="P1335" s="5">
        <f t="shared" si="122"/>
        <v>0</v>
      </c>
      <c r="Q1335" t="str">
        <f t="shared" si="126"/>
        <v>technology</v>
      </c>
      <c r="R1335" t="str">
        <f t="shared" si="121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5"/>
        <v>10.754135338345865</v>
      </c>
      <c r="P1336" s="5">
        <f t="shared" si="122"/>
        <v>51.822463768115945</v>
      </c>
      <c r="Q1336" t="str">
        <f t="shared" si="126"/>
        <v>technology</v>
      </c>
      <c r="R1336" t="str">
        <f t="shared" si="121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5"/>
        <v>19.759999999999998</v>
      </c>
      <c r="P1337" s="5">
        <f t="shared" si="122"/>
        <v>308.75</v>
      </c>
      <c r="Q1337" t="str">
        <f t="shared" si="126"/>
        <v>technology</v>
      </c>
      <c r="R1337" t="str">
        <f t="shared" si="121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5"/>
        <v>84.946999999999989</v>
      </c>
      <c r="P1338" s="5">
        <f t="shared" si="122"/>
        <v>379.22767857142856</v>
      </c>
      <c r="Q1338" t="str">
        <f t="shared" si="126"/>
        <v>technology</v>
      </c>
      <c r="R1338" t="str">
        <f t="shared" si="121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5"/>
        <v>49.381999999999998</v>
      </c>
      <c r="P1339" s="5">
        <f t="shared" si="122"/>
        <v>176.36428571428573</v>
      </c>
      <c r="Q1339" t="str">
        <f t="shared" si="126"/>
        <v>technology</v>
      </c>
      <c r="R1339" t="str">
        <f t="shared" si="121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5"/>
        <v>3.3033333333333332</v>
      </c>
      <c r="P1340" s="5">
        <f t="shared" si="122"/>
        <v>66.066666666666663</v>
      </c>
      <c r="Q1340" t="str">
        <f t="shared" si="126"/>
        <v>technology</v>
      </c>
      <c r="R1340" t="str">
        <f t="shared" si="121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5"/>
        <v>6.6339999999999995</v>
      </c>
      <c r="P1341" s="5">
        <f t="shared" si="122"/>
        <v>89.648648648648646</v>
      </c>
      <c r="Q1341" t="str">
        <f t="shared" si="126"/>
        <v>technology</v>
      </c>
      <c r="R1341" t="str">
        <f t="shared" si="121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5"/>
        <v>0</v>
      </c>
      <c r="P1342" s="5">
        <f t="shared" si="122"/>
        <v>0</v>
      </c>
      <c r="Q1342" t="str">
        <f t="shared" si="126"/>
        <v>technology</v>
      </c>
      <c r="R1342" t="str">
        <f t="shared" si="121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5"/>
        <v>70.36</v>
      </c>
      <c r="P1343" s="5">
        <f t="shared" si="122"/>
        <v>382.39130434782606</v>
      </c>
      <c r="Q1343" t="str">
        <f t="shared" si="126"/>
        <v>technology</v>
      </c>
      <c r="R1343" t="str">
        <f t="shared" si="121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5"/>
        <v>0.2</v>
      </c>
      <c r="P1344" s="5">
        <f t="shared" si="122"/>
        <v>100</v>
      </c>
      <c r="Q1344" t="str">
        <f t="shared" si="126"/>
        <v>technology</v>
      </c>
      <c r="R1344" t="str">
        <f t="shared" si="121"/>
        <v>wearables</v>
      </c>
      <c r="S1344" s="10">
        <f t="shared" si="123"/>
        <v>42172.816423611104</v>
      </c>
      <c r="T1344" s="10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5"/>
        <v>102.298</v>
      </c>
      <c r="P1345" s="5">
        <f t="shared" si="122"/>
        <v>158.35603715170279</v>
      </c>
      <c r="Q1345" t="str">
        <f t="shared" si="126"/>
        <v>technology</v>
      </c>
      <c r="R1345" t="str">
        <f t="shared" si="121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5"/>
        <v>377.73333333333335</v>
      </c>
      <c r="P1346" s="5">
        <f t="shared" si="122"/>
        <v>40.762589928057551</v>
      </c>
      <c r="Q1346" t="str">
        <f t="shared" si="126"/>
        <v>publishing</v>
      </c>
      <c r="R1346" t="str">
        <f t="shared" ref="R1346:R1409" si="127">RIGHT(N1346,LEN(N1346)-SEARCH("/",N1346))</f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si="125"/>
        <v>125</v>
      </c>
      <c r="P1347" s="5">
        <f t="shared" ref="P1347:P1410" si="128">IF(L1347&lt;&gt;0,E1347/L1347,0)</f>
        <v>53.571428571428569</v>
      </c>
      <c r="Q1347" t="str">
        <f t="shared" si="126"/>
        <v>publishing</v>
      </c>
      <c r="R1347" t="str">
        <f t="shared" si="127"/>
        <v>nonfiction</v>
      </c>
      <c r="S1347" s="10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5"/>
        <v>147.32653061224491</v>
      </c>
      <c r="P1348" s="5">
        <f t="shared" si="128"/>
        <v>48.449664429530202</v>
      </c>
      <c r="Q1348" t="str">
        <f t="shared" si="126"/>
        <v>publishing</v>
      </c>
      <c r="R1348" t="str">
        <f t="shared" si="127"/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5"/>
        <v>102.2</v>
      </c>
      <c r="P1349" s="5">
        <f t="shared" si="128"/>
        <v>82.41935483870968</v>
      </c>
      <c r="Q1349" t="str">
        <f t="shared" si="126"/>
        <v>publishing</v>
      </c>
      <c r="R1349" t="str">
        <f t="shared" si="127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ref="O1350:O1413" si="131">E1350/D1350*100</f>
        <v>101.8723404255319</v>
      </c>
      <c r="P1350" s="5">
        <f t="shared" si="128"/>
        <v>230.19230769230768</v>
      </c>
      <c r="Q1350" t="str">
        <f t="shared" si="126"/>
        <v>publishing</v>
      </c>
      <c r="R1350" t="str">
        <f t="shared" si="127"/>
        <v>nonfiction</v>
      </c>
      <c r="S1350" s="10">
        <f t="shared" si="129"/>
        <v>41963.506168981476</v>
      </c>
      <c r="T1350" s="10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31"/>
        <v>204.2</v>
      </c>
      <c r="P1351" s="5">
        <f t="shared" si="128"/>
        <v>59.360465116279073</v>
      </c>
      <c r="Q1351" t="str">
        <f t="shared" si="126"/>
        <v>publishing</v>
      </c>
      <c r="R1351" t="str">
        <f t="shared" si="127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31"/>
        <v>104.05</v>
      </c>
      <c r="P1352" s="5">
        <f t="shared" si="128"/>
        <v>66.698717948717942</v>
      </c>
      <c r="Q1352" t="str">
        <f t="shared" si="126"/>
        <v>publishing</v>
      </c>
      <c r="R1352" t="str">
        <f t="shared" si="127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31"/>
        <v>101.265</v>
      </c>
      <c r="P1353" s="5">
        <f t="shared" si="128"/>
        <v>168.77500000000001</v>
      </c>
      <c r="Q1353" t="str">
        <f t="shared" si="126"/>
        <v>publishing</v>
      </c>
      <c r="R1353" t="str">
        <f t="shared" si="127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31"/>
        <v>136.13999999999999</v>
      </c>
      <c r="P1354" s="5">
        <f t="shared" si="128"/>
        <v>59.973568281938327</v>
      </c>
      <c r="Q1354" t="str">
        <f t="shared" si="126"/>
        <v>publishing</v>
      </c>
      <c r="R1354" t="str">
        <f t="shared" si="127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31"/>
        <v>133.6</v>
      </c>
      <c r="P1355" s="5">
        <f t="shared" si="128"/>
        <v>31.80952380952381</v>
      </c>
      <c r="Q1355" t="str">
        <f t="shared" si="126"/>
        <v>publishing</v>
      </c>
      <c r="R1355" t="str">
        <f t="shared" si="127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31"/>
        <v>130.25</v>
      </c>
      <c r="P1356" s="5">
        <f t="shared" si="128"/>
        <v>24.421875</v>
      </c>
      <c r="Q1356" t="str">
        <f t="shared" si="126"/>
        <v>publishing</v>
      </c>
      <c r="R1356" t="str">
        <f t="shared" si="127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31"/>
        <v>122.67999999999999</v>
      </c>
      <c r="P1357" s="5">
        <f t="shared" si="128"/>
        <v>25.347107438016529</v>
      </c>
      <c r="Q1357" t="str">
        <f t="shared" si="126"/>
        <v>publishing</v>
      </c>
      <c r="R1357" t="str">
        <f t="shared" si="127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31"/>
        <v>182.81058823529412</v>
      </c>
      <c r="P1358" s="5">
        <f t="shared" si="128"/>
        <v>71.443218390804603</v>
      </c>
      <c r="Q1358" t="str">
        <f t="shared" si="126"/>
        <v>publishing</v>
      </c>
      <c r="R1358" t="str">
        <f t="shared" si="127"/>
        <v>nonfiction</v>
      </c>
      <c r="S1358" s="10">
        <f t="shared" si="129"/>
        <v>41430.038888888892</v>
      </c>
      <c r="T1358" s="10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31"/>
        <v>125.29999999999998</v>
      </c>
      <c r="P1359" s="5">
        <f t="shared" si="128"/>
        <v>38.553846153846152</v>
      </c>
      <c r="Q1359" t="str">
        <f t="shared" si="126"/>
        <v>publishing</v>
      </c>
      <c r="R1359" t="str">
        <f t="shared" si="127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31"/>
        <v>111.66666666666667</v>
      </c>
      <c r="P1360" s="5">
        <f t="shared" si="128"/>
        <v>68.367346938775512</v>
      </c>
      <c r="Q1360" t="str">
        <f t="shared" si="126"/>
        <v>publishing</v>
      </c>
      <c r="R1360" t="str">
        <f t="shared" si="127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31"/>
        <v>115.75757575757575</v>
      </c>
      <c r="P1361" s="5">
        <f t="shared" si="128"/>
        <v>40.210526315789473</v>
      </c>
      <c r="Q1361" t="str">
        <f t="shared" si="126"/>
        <v>publishing</v>
      </c>
      <c r="R1361" t="str">
        <f t="shared" si="127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31"/>
        <v>173.2</v>
      </c>
      <c r="P1362" s="5">
        <f t="shared" si="128"/>
        <v>32.074074074074076</v>
      </c>
      <c r="Q1362" t="str">
        <f t="shared" si="126"/>
        <v>publishing</v>
      </c>
      <c r="R1362" t="str">
        <f t="shared" si="127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31"/>
        <v>125.98333333333333</v>
      </c>
      <c r="P1363" s="5">
        <f t="shared" si="128"/>
        <v>28.632575757575758</v>
      </c>
      <c r="Q1363" t="str">
        <f t="shared" si="126"/>
        <v>publishing</v>
      </c>
      <c r="R1363" t="str">
        <f t="shared" si="127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31"/>
        <v>109.1</v>
      </c>
      <c r="P1364" s="5">
        <f t="shared" si="128"/>
        <v>43.64</v>
      </c>
      <c r="Q1364" t="str">
        <f t="shared" si="126"/>
        <v>publishing</v>
      </c>
      <c r="R1364" t="str">
        <f t="shared" si="127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31"/>
        <v>100</v>
      </c>
      <c r="P1365" s="5">
        <f t="shared" si="128"/>
        <v>40</v>
      </c>
      <c r="Q1365" t="str">
        <f t="shared" si="126"/>
        <v>publishing</v>
      </c>
      <c r="R1365" t="str">
        <f t="shared" si="127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31"/>
        <v>118.64285714285714</v>
      </c>
      <c r="P1366" s="5">
        <f t="shared" si="128"/>
        <v>346.04166666666669</v>
      </c>
      <c r="Q1366" t="str">
        <f t="shared" si="126"/>
        <v>music</v>
      </c>
      <c r="R1366" t="str">
        <f t="shared" si="127"/>
        <v>rock</v>
      </c>
      <c r="S1366" s="10">
        <f t="shared" si="129"/>
        <v>41951.695671296293</v>
      </c>
      <c r="T1366" s="10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31"/>
        <v>100.26666666666667</v>
      </c>
      <c r="P1367" s="5">
        <f t="shared" si="128"/>
        <v>81.739130434782609</v>
      </c>
      <c r="Q1367" t="str">
        <f t="shared" si="126"/>
        <v>music</v>
      </c>
      <c r="R1367" t="str">
        <f t="shared" si="127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31"/>
        <v>126.48920000000001</v>
      </c>
      <c r="P1368" s="5">
        <f t="shared" si="128"/>
        <v>64.535306122448986</v>
      </c>
      <c r="Q1368" t="str">
        <f t="shared" si="126"/>
        <v>music</v>
      </c>
      <c r="R1368" t="str">
        <f t="shared" si="127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31"/>
        <v>114.26</v>
      </c>
      <c r="P1369" s="5">
        <f t="shared" si="128"/>
        <v>63.477777777777774</v>
      </c>
      <c r="Q1369" t="str">
        <f t="shared" si="126"/>
        <v>music</v>
      </c>
      <c r="R1369" t="str">
        <f t="shared" si="127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31"/>
        <v>110.7</v>
      </c>
      <c r="P1370" s="5">
        <f t="shared" si="128"/>
        <v>63.620689655172413</v>
      </c>
      <c r="Q1370" t="str">
        <f t="shared" si="126"/>
        <v>music</v>
      </c>
      <c r="R1370" t="str">
        <f t="shared" si="127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31"/>
        <v>105.34805315203954</v>
      </c>
      <c r="P1371" s="5">
        <f t="shared" si="128"/>
        <v>83.967068965517228</v>
      </c>
      <c r="Q1371" t="str">
        <f t="shared" si="126"/>
        <v>music</v>
      </c>
      <c r="R1371" t="str">
        <f t="shared" si="127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31"/>
        <v>103.66666666666666</v>
      </c>
      <c r="P1372" s="5">
        <f t="shared" si="128"/>
        <v>77.75</v>
      </c>
      <c r="Q1372" t="str">
        <f t="shared" si="126"/>
        <v>music</v>
      </c>
      <c r="R1372" t="str">
        <f t="shared" si="127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31"/>
        <v>107.08672667523933</v>
      </c>
      <c r="P1373" s="5">
        <f t="shared" si="128"/>
        <v>107.07142857142857</v>
      </c>
      <c r="Q1373" t="str">
        <f t="shared" si="126"/>
        <v>music</v>
      </c>
      <c r="R1373" t="str">
        <f t="shared" si="127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31"/>
        <v>124</v>
      </c>
      <c r="P1374" s="5">
        <f t="shared" si="128"/>
        <v>38.75</v>
      </c>
      <c r="Q1374" t="str">
        <f t="shared" si="126"/>
        <v>music</v>
      </c>
      <c r="R1374" t="str">
        <f t="shared" si="127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31"/>
        <v>105.01</v>
      </c>
      <c r="P1375" s="5">
        <f t="shared" si="128"/>
        <v>201.94230769230768</v>
      </c>
      <c r="Q1375" t="str">
        <f t="shared" si="126"/>
        <v>music</v>
      </c>
      <c r="R1375" t="str">
        <f t="shared" si="127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31"/>
        <v>189.46666666666667</v>
      </c>
      <c r="P1376" s="5">
        <f t="shared" si="128"/>
        <v>43.060606060606062</v>
      </c>
      <c r="Q1376" t="str">
        <f t="shared" si="126"/>
        <v>music</v>
      </c>
      <c r="R1376" t="str">
        <f t="shared" si="127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31"/>
        <v>171.32499999999999</v>
      </c>
      <c r="P1377" s="5">
        <f t="shared" si="128"/>
        <v>62.871559633027523</v>
      </c>
      <c r="Q1377" t="str">
        <f t="shared" si="126"/>
        <v>music</v>
      </c>
      <c r="R1377" t="str">
        <f t="shared" si="127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31"/>
        <v>252.48648648648651</v>
      </c>
      <c r="P1378" s="5">
        <f t="shared" si="128"/>
        <v>55.607142857142854</v>
      </c>
      <c r="Q1378" t="str">
        <f t="shared" si="126"/>
        <v>music</v>
      </c>
      <c r="R1378" t="str">
        <f t="shared" si="127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31"/>
        <v>116.15384615384616</v>
      </c>
      <c r="P1379" s="5">
        <f t="shared" si="128"/>
        <v>48.70967741935484</v>
      </c>
      <c r="Q1379" t="str">
        <f t="shared" si="126"/>
        <v>music</v>
      </c>
      <c r="R1379" t="str">
        <f t="shared" si="127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31"/>
        <v>203.35000000000002</v>
      </c>
      <c r="P1380" s="5">
        <f t="shared" si="128"/>
        <v>30.578947368421051</v>
      </c>
      <c r="Q1380" t="str">
        <f t="shared" si="126"/>
        <v>music</v>
      </c>
      <c r="R1380" t="str">
        <f t="shared" si="127"/>
        <v>rock</v>
      </c>
      <c r="S1380" s="10">
        <f t="shared" si="129"/>
        <v>42568.759374999994</v>
      </c>
      <c r="T1380" s="10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31"/>
        <v>111.60000000000001</v>
      </c>
      <c r="P1381" s="5">
        <f t="shared" si="128"/>
        <v>73.907284768211923</v>
      </c>
      <c r="Q1381" t="str">
        <f t="shared" si="126"/>
        <v>music</v>
      </c>
      <c r="R1381" t="str">
        <f t="shared" si="127"/>
        <v>rock</v>
      </c>
      <c r="S1381" s="10">
        <f t="shared" si="129"/>
        <v>42130.491620370376</v>
      </c>
      <c r="T1381" s="10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31"/>
        <v>424</v>
      </c>
      <c r="P1382" s="5">
        <f t="shared" si="128"/>
        <v>21.2</v>
      </c>
      <c r="Q1382" t="str">
        <f t="shared" si="126"/>
        <v>music</v>
      </c>
      <c r="R1382" t="str">
        <f t="shared" si="127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31"/>
        <v>107.1</v>
      </c>
      <c r="P1383" s="5">
        <f t="shared" si="128"/>
        <v>73.356164383561648</v>
      </c>
      <c r="Q1383" t="str">
        <f t="shared" ref="Q1383:Q1446" si="132">LEFT(N1383, SEARCH("/",N1383,1)-1)</f>
        <v>music</v>
      </c>
      <c r="R1383" t="str">
        <f t="shared" si="127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31"/>
        <v>104.3625</v>
      </c>
      <c r="P1384" s="5">
        <f t="shared" si="128"/>
        <v>56.412162162162161</v>
      </c>
      <c r="Q1384" t="str">
        <f t="shared" si="132"/>
        <v>music</v>
      </c>
      <c r="R1384" t="str">
        <f t="shared" si="127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31"/>
        <v>212.40909090909091</v>
      </c>
      <c r="P1385" s="5">
        <f t="shared" si="128"/>
        <v>50.247311827956992</v>
      </c>
      <c r="Q1385" t="str">
        <f t="shared" si="132"/>
        <v>music</v>
      </c>
      <c r="R1385" t="str">
        <f t="shared" si="127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31"/>
        <v>124.08571428571429</v>
      </c>
      <c r="P1386" s="5">
        <f t="shared" si="128"/>
        <v>68.936507936507937</v>
      </c>
      <c r="Q1386" t="str">
        <f t="shared" si="132"/>
        <v>music</v>
      </c>
      <c r="R1386" t="str">
        <f t="shared" si="127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31"/>
        <v>110.406125</v>
      </c>
      <c r="P1387" s="5">
        <f t="shared" si="128"/>
        <v>65.914104477611943</v>
      </c>
      <c r="Q1387" t="str">
        <f t="shared" si="132"/>
        <v>music</v>
      </c>
      <c r="R1387" t="str">
        <f t="shared" si="127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31"/>
        <v>218.75</v>
      </c>
      <c r="P1388" s="5">
        <f t="shared" si="128"/>
        <v>62.5</v>
      </c>
      <c r="Q1388" t="str">
        <f t="shared" si="132"/>
        <v>music</v>
      </c>
      <c r="R1388" t="str">
        <f t="shared" si="127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31"/>
        <v>136.625</v>
      </c>
      <c r="P1389" s="5">
        <f t="shared" si="128"/>
        <v>70.064102564102569</v>
      </c>
      <c r="Q1389" t="str">
        <f t="shared" si="132"/>
        <v>music</v>
      </c>
      <c r="R1389" t="str">
        <f t="shared" si="127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31"/>
        <v>134.8074</v>
      </c>
      <c r="P1390" s="5">
        <f t="shared" si="128"/>
        <v>60.181874999999998</v>
      </c>
      <c r="Q1390" t="str">
        <f t="shared" si="132"/>
        <v>music</v>
      </c>
      <c r="R1390" t="str">
        <f t="shared" si="127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31"/>
        <v>145.4</v>
      </c>
      <c r="P1391" s="5">
        <f t="shared" si="128"/>
        <v>21.382352941176471</v>
      </c>
      <c r="Q1391" t="str">
        <f t="shared" si="132"/>
        <v>music</v>
      </c>
      <c r="R1391" t="str">
        <f t="shared" si="127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31"/>
        <v>109.10714285714285</v>
      </c>
      <c r="P1392" s="5">
        <f t="shared" si="128"/>
        <v>160.78947368421052</v>
      </c>
      <c r="Q1392" t="str">
        <f t="shared" si="132"/>
        <v>music</v>
      </c>
      <c r="R1392" t="str">
        <f t="shared" si="127"/>
        <v>rock</v>
      </c>
      <c r="S1392" s="10">
        <f t="shared" si="129"/>
        <v>42087.803310185183</v>
      </c>
      <c r="T1392" s="10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31"/>
        <v>110.2</v>
      </c>
      <c r="P1393" s="5">
        <f t="shared" si="128"/>
        <v>42.384615384615387</v>
      </c>
      <c r="Q1393" t="str">
        <f t="shared" si="132"/>
        <v>music</v>
      </c>
      <c r="R1393" t="str">
        <f t="shared" si="127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31"/>
        <v>113.64000000000001</v>
      </c>
      <c r="P1394" s="5">
        <f t="shared" si="128"/>
        <v>27.317307692307693</v>
      </c>
      <c r="Q1394" t="str">
        <f t="shared" si="132"/>
        <v>music</v>
      </c>
      <c r="R1394" t="str">
        <f t="shared" si="127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31"/>
        <v>102.35000000000001</v>
      </c>
      <c r="P1395" s="5">
        <f t="shared" si="128"/>
        <v>196.82692307692307</v>
      </c>
      <c r="Q1395" t="str">
        <f t="shared" si="132"/>
        <v>music</v>
      </c>
      <c r="R1395" t="str">
        <f t="shared" si="127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31"/>
        <v>122.13333333333334</v>
      </c>
      <c r="P1396" s="5">
        <f t="shared" si="128"/>
        <v>53.882352941176471</v>
      </c>
      <c r="Q1396" t="str">
        <f t="shared" si="132"/>
        <v>music</v>
      </c>
      <c r="R1396" t="str">
        <f t="shared" si="127"/>
        <v>rock</v>
      </c>
      <c r="S1396" s="10">
        <f t="shared" si="129"/>
        <v>42752.144976851851</v>
      </c>
      <c r="T1396" s="10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31"/>
        <v>111.88571428571427</v>
      </c>
      <c r="P1397" s="5">
        <f t="shared" si="128"/>
        <v>47.756097560975611</v>
      </c>
      <c r="Q1397" t="str">
        <f t="shared" si="132"/>
        <v>music</v>
      </c>
      <c r="R1397" t="str">
        <f t="shared" si="127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31"/>
        <v>107.3</v>
      </c>
      <c r="P1398" s="5">
        <f t="shared" si="128"/>
        <v>88.191780821917803</v>
      </c>
      <c r="Q1398" t="str">
        <f t="shared" si="132"/>
        <v>music</v>
      </c>
      <c r="R1398" t="str">
        <f t="shared" si="127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31"/>
        <v>113.85000000000001</v>
      </c>
      <c r="P1399" s="5">
        <f t="shared" si="128"/>
        <v>72.056962025316452</v>
      </c>
      <c r="Q1399" t="str">
        <f t="shared" si="132"/>
        <v>music</v>
      </c>
      <c r="R1399" t="str">
        <f t="shared" si="127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31"/>
        <v>109.68181818181819</v>
      </c>
      <c r="P1400" s="5">
        <f t="shared" si="128"/>
        <v>74.246153846153845</v>
      </c>
      <c r="Q1400" t="str">
        <f t="shared" si="132"/>
        <v>music</v>
      </c>
      <c r="R1400" t="str">
        <f t="shared" si="127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31"/>
        <v>126.14444444444443</v>
      </c>
      <c r="P1401" s="5">
        <f t="shared" si="128"/>
        <v>61.701086956521742</v>
      </c>
      <c r="Q1401" t="str">
        <f t="shared" si="132"/>
        <v>music</v>
      </c>
      <c r="R1401" t="str">
        <f t="shared" si="127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31"/>
        <v>167.42857142857144</v>
      </c>
      <c r="P1402" s="5">
        <f t="shared" si="128"/>
        <v>17.235294117647058</v>
      </c>
      <c r="Q1402" t="str">
        <f t="shared" si="132"/>
        <v>music</v>
      </c>
      <c r="R1402" t="str">
        <f t="shared" si="127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31"/>
        <v>496.52000000000004</v>
      </c>
      <c r="P1403" s="5">
        <f t="shared" si="128"/>
        <v>51.720833333333331</v>
      </c>
      <c r="Q1403" t="str">
        <f t="shared" si="132"/>
        <v>music</v>
      </c>
      <c r="R1403" t="str">
        <f t="shared" si="127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31"/>
        <v>109.16</v>
      </c>
      <c r="P1404" s="5">
        <f t="shared" si="128"/>
        <v>24.150442477876105</v>
      </c>
      <c r="Q1404" t="str">
        <f t="shared" si="132"/>
        <v>music</v>
      </c>
      <c r="R1404" t="str">
        <f t="shared" si="127"/>
        <v>rock</v>
      </c>
      <c r="S1404" s="10">
        <f t="shared" si="129"/>
        <v>42065.053368055553</v>
      </c>
      <c r="T1404" s="10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31"/>
        <v>102.57499999999999</v>
      </c>
      <c r="P1405" s="5">
        <f t="shared" si="128"/>
        <v>62.166666666666664</v>
      </c>
      <c r="Q1405" t="str">
        <f t="shared" si="132"/>
        <v>music</v>
      </c>
      <c r="R1405" t="str">
        <f t="shared" si="127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31"/>
        <v>1.6620689655172414</v>
      </c>
      <c r="P1406" s="5">
        <f t="shared" si="128"/>
        <v>48.2</v>
      </c>
      <c r="Q1406" t="str">
        <f t="shared" si="132"/>
        <v>publishing</v>
      </c>
      <c r="R1406" t="str">
        <f t="shared" si="127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31"/>
        <v>0.42</v>
      </c>
      <c r="P1407" s="5">
        <f t="shared" si="128"/>
        <v>6.1764705882352944</v>
      </c>
      <c r="Q1407" t="str">
        <f t="shared" si="132"/>
        <v>publishing</v>
      </c>
      <c r="R1407" t="str">
        <f t="shared" si="127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31"/>
        <v>0.125</v>
      </c>
      <c r="P1408" s="5">
        <f t="shared" si="128"/>
        <v>5</v>
      </c>
      <c r="Q1408" t="str">
        <f t="shared" si="132"/>
        <v>publishing</v>
      </c>
      <c r="R1408" t="str">
        <f t="shared" si="127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31"/>
        <v>0.5</v>
      </c>
      <c r="P1409" s="5">
        <f t="shared" si="128"/>
        <v>7.5</v>
      </c>
      <c r="Q1409" t="str">
        <f t="shared" si="132"/>
        <v>publishing</v>
      </c>
      <c r="R1409" t="str">
        <f t="shared" si="127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31"/>
        <v>7.1999999999999993</v>
      </c>
      <c r="P1410" s="5">
        <f t="shared" si="128"/>
        <v>12</v>
      </c>
      <c r="Q1410" t="str">
        <f t="shared" si="132"/>
        <v>publishing</v>
      </c>
      <c r="R1410" t="str">
        <f t="shared" ref="R1410:R1473" si="133">RIGHT(N1410,LEN(N1410)-SEARCH("/",N1410))</f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si="131"/>
        <v>0</v>
      </c>
      <c r="P1411" s="5">
        <f t="shared" ref="P1411:P1474" si="134">IF(L1411&lt;&gt;0,E1411/L1411,0)</f>
        <v>0</v>
      </c>
      <c r="Q1411" t="str">
        <f t="shared" si="132"/>
        <v>publishing</v>
      </c>
      <c r="R1411" t="str">
        <f t="shared" si="133"/>
        <v>translations</v>
      </c>
      <c r="S1411" s="10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1"/>
        <v>1.6666666666666666E-2</v>
      </c>
      <c r="P1412" s="5">
        <f t="shared" si="134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1"/>
        <v>0.23333333333333336</v>
      </c>
      <c r="P1413" s="5">
        <f t="shared" si="134"/>
        <v>2.3333333333333335</v>
      </c>
      <c r="Q1413" t="str">
        <f t="shared" si="132"/>
        <v>publishing</v>
      </c>
      <c r="R1413" t="str">
        <f t="shared" si="133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ref="O1414:O1477" si="137">E1414/D1414*100</f>
        <v>4.5714285714285712</v>
      </c>
      <c r="P1414" s="5">
        <f t="shared" si="134"/>
        <v>24.615384615384617</v>
      </c>
      <c r="Q1414" t="str">
        <f t="shared" si="132"/>
        <v>publishing</v>
      </c>
      <c r="R1414" t="str">
        <f t="shared" si="133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7"/>
        <v>5</v>
      </c>
      <c r="P1415" s="5">
        <f t="shared" si="134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7"/>
        <v>0.2</v>
      </c>
      <c r="P1416" s="5">
        <f t="shared" si="134"/>
        <v>1</v>
      </c>
      <c r="Q1416" t="str">
        <f t="shared" si="132"/>
        <v>publishing</v>
      </c>
      <c r="R1416" t="str">
        <f t="shared" si="133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7"/>
        <v>18.181818181818183</v>
      </c>
      <c r="P1417" s="5">
        <f t="shared" si="134"/>
        <v>88.888888888888886</v>
      </c>
      <c r="Q1417" t="str">
        <f t="shared" si="132"/>
        <v>publishing</v>
      </c>
      <c r="R1417" t="str">
        <f t="shared" si="133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7"/>
        <v>0</v>
      </c>
      <c r="P1418" s="5">
        <f t="shared" si="134"/>
        <v>0</v>
      </c>
      <c r="Q1418" t="str">
        <f t="shared" si="132"/>
        <v>publishing</v>
      </c>
      <c r="R1418" t="str">
        <f t="shared" si="133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7"/>
        <v>1.2222222222222223</v>
      </c>
      <c r="P1419" s="5">
        <f t="shared" si="134"/>
        <v>27.5</v>
      </c>
      <c r="Q1419" t="str">
        <f t="shared" si="132"/>
        <v>publishing</v>
      </c>
      <c r="R1419" t="str">
        <f t="shared" si="133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7"/>
        <v>0.2</v>
      </c>
      <c r="P1420" s="5">
        <f t="shared" si="134"/>
        <v>6</v>
      </c>
      <c r="Q1420" t="str">
        <f t="shared" si="132"/>
        <v>publishing</v>
      </c>
      <c r="R1420" t="str">
        <f t="shared" si="133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7"/>
        <v>7.0634920634920633</v>
      </c>
      <c r="P1421" s="5">
        <f t="shared" si="134"/>
        <v>44.5</v>
      </c>
      <c r="Q1421" t="str">
        <f t="shared" si="132"/>
        <v>publishing</v>
      </c>
      <c r="R1421" t="str">
        <f t="shared" si="133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7"/>
        <v>2.7272727272727271</v>
      </c>
      <c r="P1422" s="5">
        <f t="shared" si="134"/>
        <v>1</v>
      </c>
      <c r="Q1422" t="str">
        <f t="shared" si="132"/>
        <v>publishing</v>
      </c>
      <c r="R1422" t="str">
        <f t="shared" si="133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7"/>
        <v>0.1</v>
      </c>
      <c r="P1423" s="5">
        <f t="shared" si="134"/>
        <v>100</v>
      </c>
      <c r="Q1423" t="str">
        <f t="shared" si="132"/>
        <v>publishing</v>
      </c>
      <c r="R1423" t="str">
        <f t="shared" si="133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7"/>
        <v>0.104</v>
      </c>
      <c r="P1424" s="5">
        <f t="shared" si="134"/>
        <v>13</v>
      </c>
      <c r="Q1424" t="str">
        <f t="shared" si="132"/>
        <v>publishing</v>
      </c>
      <c r="R1424" t="str">
        <f t="shared" si="133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7"/>
        <v>0.33333333333333337</v>
      </c>
      <c r="P1425" s="5">
        <f t="shared" si="134"/>
        <v>100</v>
      </c>
      <c r="Q1425" t="str">
        <f t="shared" si="132"/>
        <v>publishing</v>
      </c>
      <c r="R1425" t="str">
        <f t="shared" si="133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7"/>
        <v>20.36</v>
      </c>
      <c r="P1426" s="5">
        <f t="shared" si="134"/>
        <v>109.07142857142857</v>
      </c>
      <c r="Q1426" t="str">
        <f t="shared" si="132"/>
        <v>publishing</v>
      </c>
      <c r="R1426" t="str">
        <f t="shared" si="133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7"/>
        <v>0</v>
      </c>
      <c r="P1427" s="5">
        <f t="shared" si="134"/>
        <v>0</v>
      </c>
      <c r="Q1427" t="str">
        <f t="shared" si="132"/>
        <v>publishing</v>
      </c>
      <c r="R1427" t="str">
        <f t="shared" si="133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7"/>
        <v>0</v>
      </c>
      <c r="P1428" s="5">
        <f t="shared" si="134"/>
        <v>0</v>
      </c>
      <c r="Q1428" t="str">
        <f t="shared" si="132"/>
        <v>publishing</v>
      </c>
      <c r="R1428" t="str">
        <f t="shared" si="133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7"/>
        <v>8.3800000000000008</v>
      </c>
      <c r="P1429" s="5">
        <f t="shared" si="134"/>
        <v>104.75</v>
      </c>
      <c r="Q1429" t="str">
        <f t="shared" si="132"/>
        <v>publishing</v>
      </c>
      <c r="R1429" t="str">
        <f t="shared" si="133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7"/>
        <v>4.5</v>
      </c>
      <c r="P1430" s="5">
        <f t="shared" si="134"/>
        <v>15</v>
      </c>
      <c r="Q1430" t="str">
        <f t="shared" si="132"/>
        <v>publishing</v>
      </c>
      <c r="R1430" t="str">
        <f t="shared" si="133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7"/>
        <v>0</v>
      </c>
      <c r="P1431" s="5">
        <f t="shared" si="134"/>
        <v>0</v>
      </c>
      <c r="Q1431" t="str">
        <f t="shared" si="132"/>
        <v>publishing</v>
      </c>
      <c r="R1431" t="str">
        <f t="shared" si="133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7"/>
        <v>8.06</v>
      </c>
      <c r="P1432" s="5">
        <f t="shared" si="134"/>
        <v>80.599999999999994</v>
      </c>
      <c r="Q1432" t="str">
        <f t="shared" si="132"/>
        <v>publishing</v>
      </c>
      <c r="R1432" t="str">
        <f t="shared" si="133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7"/>
        <v>31.94705882352941</v>
      </c>
      <c r="P1433" s="5">
        <f t="shared" si="134"/>
        <v>115.55319148936171</v>
      </c>
      <c r="Q1433" t="str">
        <f t="shared" si="132"/>
        <v>publishing</v>
      </c>
      <c r="R1433" t="str">
        <f t="shared" si="133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7"/>
        <v>0</v>
      </c>
      <c r="P1434" s="5">
        <f t="shared" si="134"/>
        <v>0</v>
      </c>
      <c r="Q1434" t="str">
        <f t="shared" si="132"/>
        <v>publishing</v>
      </c>
      <c r="R1434" t="str">
        <f t="shared" si="133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7"/>
        <v>6.708333333333333</v>
      </c>
      <c r="P1435" s="5">
        <f t="shared" si="134"/>
        <v>80.5</v>
      </c>
      <c r="Q1435" t="str">
        <f t="shared" si="132"/>
        <v>publishing</v>
      </c>
      <c r="R1435" t="str">
        <f t="shared" si="133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7"/>
        <v>9.9878048780487809</v>
      </c>
      <c r="P1436" s="5">
        <f t="shared" si="134"/>
        <v>744.5454545454545</v>
      </c>
      <c r="Q1436" t="str">
        <f t="shared" si="132"/>
        <v>publishing</v>
      </c>
      <c r="R1436" t="str">
        <f t="shared" si="133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7"/>
        <v>0.1</v>
      </c>
      <c r="P1437" s="5">
        <f t="shared" si="134"/>
        <v>7.5</v>
      </c>
      <c r="Q1437" t="str">
        <f t="shared" si="132"/>
        <v>publishing</v>
      </c>
      <c r="R1437" t="str">
        <f t="shared" si="133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7"/>
        <v>0.77</v>
      </c>
      <c r="P1438" s="5">
        <f t="shared" si="134"/>
        <v>38.5</v>
      </c>
      <c r="Q1438" t="str">
        <f t="shared" si="132"/>
        <v>publishing</v>
      </c>
      <c r="R1438" t="str">
        <f t="shared" si="133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7"/>
        <v>26.900000000000002</v>
      </c>
      <c r="P1439" s="5">
        <f t="shared" si="134"/>
        <v>36.68181818181818</v>
      </c>
      <c r="Q1439" t="str">
        <f t="shared" si="132"/>
        <v>publishing</v>
      </c>
      <c r="R1439" t="str">
        <f t="shared" si="133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7"/>
        <v>3</v>
      </c>
      <c r="P1440" s="5">
        <f t="shared" si="134"/>
        <v>75</v>
      </c>
      <c r="Q1440" t="str">
        <f t="shared" si="132"/>
        <v>publishing</v>
      </c>
      <c r="R1440" t="str">
        <f t="shared" si="133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7"/>
        <v>6.6055045871559637</v>
      </c>
      <c r="P1441" s="5">
        <f t="shared" si="134"/>
        <v>30</v>
      </c>
      <c r="Q1441" t="str">
        <f t="shared" si="132"/>
        <v>publishing</v>
      </c>
      <c r="R1441" t="str">
        <f t="shared" si="133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7"/>
        <v>7.6923076923076927E-3</v>
      </c>
      <c r="P1442" s="5">
        <f t="shared" si="134"/>
        <v>1</v>
      </c>
      <c r="Q1442" t="str">
        <f t="shared" si="132"/>
        <v>publishing</v>
      </c>
      <c r="R1442" t="str">
        <f t="shared" si="133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7"/>
        <v>1.1222222222222222</v>
      </c>
      <c r="P1443" s="5">
        <f t="shared" si="134"/>
        <v>673.33333333333337</v>
      </c>
      <c r="Q1443" t="str">
        <f t="shared" si="132"/>
        <v>publishing</v>
      </c>
      <c r="R1443" t="str">
        <f t="shared" si="133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7"/>
        <v>0</v>
      </c>
      <c r="P1444" s="5">
        <f t="shared" si="134"/>
        <v>0</v>
      </c>
      <c r="Q1444" t="str">
        <f t="shared" si="132"/>
        <v>publishing</v>
      </c>
      <c r="R1444" t="str">
        <f t="shared" si="133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7"/>
        <v>0</v>
      </c>
      <c r="P1445" s="5">
        <f t="shared" si="134"/>
        <v>0</v>
      </c>
      <c r="Q1445" t="str">
        <f t="shared" si="132"/>
        <v>publishing</v>
      </c>
      <c r="R1445" t="str">
        <f t="shared" si="133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7"/>
        <v>0</v>
      </c>
      <c r="P1446" s="5">
        <f t="shared" si="134"/>
        <v>0</v>
      </c>
      <c r="Q1446" t="str">
        <f t="shared" si="132"/>
        <v>publishing</v>
      </c>
      <c r="R1446" t="str">
        <f t="shared" si="133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7"/>
        <v>0</v>
      </c>
      <c r="P1447" s="5">
        <f t="shared" si="134"/>
        <v>0</v>
      </c>
      <c r="Q1447" t="str">
        <f t="shared" ref="Q1447:Q1485" si="138">LEFT(N1447, SEARCH("/",N1447,1)-1)</f>
        <v>publishing</v>
      </c>
      <c r="R1447" t="str">
        <f t="shared" si="133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7"/>
        <v>0</v>
      </c>
      <c r="P1448" s="5">
        <f t="shared" si="134"/>
        <v>0</v>
      </c>
      <c r="Q1448" t="str">
        <f t="shared" si="138"/>
        <v>publishing</v>
      </c>
      <c r="R1448" t="str">
        <f t="shared" si="133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7"/>
        <v>1.4999999999999999E-2</v>
      </c>
      <c r="P1449" s="5">
        <f t="shared" si="134"/>
        <v>25</v>
      </c>
      <c r="Q1449" t="str">
        <f t="shared" si="138"/>
        <v>publishing</v>
      </c>
      <c r="R1449" t="str">
        <f t="shared" si="133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7"/>
        <v>0</v>
      </c>
      <c r="P1450" s="5">
        <f t="shared" si="134"/>
        <v>0</v>
      </c>
      <c r="Q1450" t="str">
        <f t="shared" si="138"/>
        <v>publishing</v>
      </c>
      <c r="R1450" t="str">
        <f t="shared" si="133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7"/>
        <v>0</v>
      </c>
      <c r="P1451" s="5">
        <f t="shared" si="134"/>
        <v>0</v>
      </c>
      <c r="Q1451" t="str">
        <f t="shared" si="138"/>
        <v>publishing</v>
      </c>
      <c r="R1451" t="str">
        <f t="shared" si="133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7"/>
        <v>1E-3</v>
      </c>
      <c r="P1452" s="5">
        <f t="shared" si="134"/>
        <v>1</v>
      </c>
      <c r="Q1452" t="str">
        <f t="shared" si="138"/>
        <v>publishing</v>
      </c>
      <c r="R1452" t="str">
        <f t="shared" si="133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7"/>
        <v>1.0554089709762533E-2</v>
      </c>
      <c r="P1453" s="5">
        <f t="shared" si="134"/>
        <v>1</v>
      </c>
      <c r="Q1453" t="str">
        <f t="shared" si="138"/>
        <v>publishing</v>
      </c>
      <c r="R1453" t="str">
        <f t="shared" si="133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7"/>
        <v>0</v>
      </c>
      <c r="P1454" s="5">
        <f t="shared" si="134"/>
        <v>0</v>
      </c>
      <c r="Q1454" t="str">
        <f t="shared" si="138"/>
        <v>publishing</v>
      </c>
      <c r="R1454" t="str">
        <f t="shared" si="133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7"/>
        <v>0</v>
      </c>
      <c r="P1455" s="5">
        <f t="shared" si="134"/>
        <v>0</v>
      </c>
      <c r="Q1455" t="str">
        <f t="shared" si="138"/>
        <v>publishing</v>
      </c>
      <c r="R1455" t="str">
        <f t="shared" si="133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7"/>
        <v>0.85714285714285721</v>
      </c>
      <c r="P1456" s="5">
        <f t="shared" si="134"/>
        <v>15</v>
      </c>
      <c r="Q1456" t="str">
        <f t="shared" si="138"/>
        <v>publishing</v>
      </c>
      <c r="R1456" t="str">
        <f t="shared" si="133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7"/>
        <v>10.5</v>
      </c>
      <c r="P1457" s="5">
        <f t="shared" si="134"/>
        <v>225</v>
      </c>
      <c r="Q1457" t="str">
        <f t="shared" si="138"/>
        <v>publishing</v>
      </c>
      <c r="R1457" t="str">
        <f t="shared" si="133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7"/>
        <v>2.9000000000000004</v>
      </c>
      <c r="P1458" s="5">
        <f t="shared" si="134"/>
        <v>48.333333333333336</v>
      </c>
      <c r="Q1458" t="str">
        <f t="shared" si="138"/>
        <v>publishing</v>
      </c>
      <c r="R1458" t="str">
        <f t="shared" si="133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7"/>
        <v>0</v>
      </c>
      <c r="P1459" s="5">
        <f t="shared" si="134"/>
        <v>0</v>
      </c>
      <c r="Q1459" t="str">
        <f t="shared" si="138"/>
        <v>publishing</v>
      </c>
      <c r="R1459" t="str">
        <f t="shared" si="133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7"/>
        <v>0</v>
      </c>
      <c r="P1460" s="5">
        <f t="shared" si="134"/>
        <v>0</v>
      </c>
      <c r="Q1460" t="str">
        <f t="shared" si="138"/>
        <v>publishing</v>
      </c>
      <c r="R1460" t="str">
        <f t="shared" si="133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7"/>
        <v>0</v>
      </c>
      <c r="P1461" s="5">
        <f t="shared" si="134"/>
        <v>0</v>
      </c>
      <c r="Q1461" t="str">
        <f t="shared" si="138"/>
        <v>publishing</v>
      </c>
      <c r="R1461" t="str">
        <f t="shared" si="133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7"/>
        <v>0</v>
      </c>
      <c r="P1462" s="5">
        <f t="shared" si="134"/>
        <v>0</v>
      </c>
      <c r="Q1462" t="str">
        <f t="shared" si="138"/>
        <v>publishing</v>
      </c>
      <c r="R1462" t="str">
        <f t="shared" si="133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7"/>
        <v>101.24459999999999</v>
      </c>
      <c r="P1463" s="5">
        <f t="shared" si="134"/>
        <v>44.66673529411765</v>
      </c>
      <c r="Q1463" t="str">
        <f t="shared" si="138"/>
        <v>publishing</v>
      </c>
      <c r="R1463" t="str">
        <f t="shared" si="133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7"/>
        <v>108.5175</v>
      </c>
      <c r="P1464" s="5">
        <f t="shared" si="134"/>
        <v>28.937999999999999</v>
      </c>
      <c r="Q1464" t="str">
        <f t="shared" si="138"/>
        <v>publishing</v>
      </c>
      <c r="R1464" t="str">
        <f t="shared" si="133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7"/>
        <v>147.66666666666666</v>
      </c>
      <c r="P1465" s="5">
        <f t="shared" si="134"/>
        <v>35.44</v>
      </c>
      <c r="Q1465" t="str">
        <f t="shared" si="138"/>
        <v>publishing</v>
      </c>
      <c r="R1465" t="str">
        <f t="shared" si="133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7"/>
        <v>163.19999999999999</v>
      </c>
      <c r="P1466" s="5">
        <f t="shared" si="134"/>
        <v>34.871794871794869</v>
      </c>
      <c r="Q1466" t="str">
        <f t="shared" si="138"/>
        <v>publishing</v>
      </c>
      <c r="R1466" t="str">
        <f t="shared" si="133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7"/>
        <v>456.41449999999998</v>
      </c>
      <c r="P1467" s="5">
        <f t="shared" si="134"/>
        <v>52.622732513451197</v>
      </c>
      <c r="Q1467" t="str">
        <f t="shared" si="138"/>
        <v>publishing</v>
      </c>
      <c r="R1467" t="str">
        <f t="shared" si="133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7"/>
        <v>107.87731249999999</v>
      </c>
      <c r="P1468" s="5">
        <f t="shared" si="134"/>
        <v>69.598266129032254</v>
      </c>
      <c r="Q1468" t="str">
        <f t="shared" si="138"/>
        <v>publishing</v>
      </c>
      <c r="R1468" t="str">
        <f t="shared" si="133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7"/>
        <v>115.08</v>
      </c>
      <c r="P1469" s="5">
        <f t="shared" si="134"/>
        <v>76.72</v>
      </c>
      <c r="Q1469" t="str">
        <f t="shared" si="138"/>
        <v>publishing</v>
      </c>
      <c r="R1469" t="str">
        <f t="shared" si="133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7"/>
        <v>102.36842105263158</v>
      </c>
      <c r="P1470" s="5">
        <f t="shared" si="134"/>
        <v>33.191126279863482</v>
      </c>
      <c r="Q1470" t="str">
        <f t="shared" si="138"/>
        <v>publishing</v>
      </c>
      <c r="R1470" t="str">
        <f t="shared" si="133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7"/>
        <v>108.42485875706214</v>
      </c>
      <c r="P1471" s="5">
        <f t="shared" si="134"/>
        <v>149.46417445482865</v>
      </c>
      <c r="Q1471" t="str">
        <f t="shared" si="138"/>
        <v>publishing</v>
      </c>
      <c r="R1471" t="str">
        <f t="shared" si="133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7"/>
        <v>125.13333333333334</v>
      </c>
      <c r="P1472" s="5">
        <f t="shared" si="134"/>
        <v>23.172839506172838</v>
      </c>
      <c r="Q1472" t="str">
        <f t="shared" si="138"/>
        <v>publishing</v>
      </c>
      <c r="R1472" t="str">
        <f t="shared" si="133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7"/>
        <v>103.840625</v>
      </c>
      <c r="P1473" s="5">
        <f t="shared" si="134"/>
        <v>96.877551020408163</v>
      </c>
      <c r="Q1473" t="str">
        <f t="shared" si="138"/>
        <v>publishing</v>
      </c>
      <c r="R1473" t="str">
        <f t="shared" si="133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7"/>
        <v>138.70400000000001</v>
      </c>
      <c r="P1474" s="5">
        <f t="shared" si="134"/>
        <v>103.20238095238095</v>
      </c>
      <c r="Q1474" t="str">
        <f t="shared" si="138"/>
        <v>publishing</v>
      </c>
      <c r="R1474" t="str">
        <f t="shared" ref="R1474:R1537" si="139">RIGHT(N1474,LEN(N1474)-SEARCH("/",N1474))</f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si="137"/>
        <v>120.51600000000001</v>
      </c>
      <c r="P1475" s="5">
        <f t="shared" ref="P1475:P1538" si="140">IF(L1475&lt;&gt;0,E1475/L1475,0)</f>
        <v>38.462553191489363</v>
      </c>
      <c r="Q1475" t="str">
        <f t="shared" si="138"/>
        <v>publishing</v>
      </c>
      <c r="R1475" t="str">
        <f t="shared" si="139"/>
        <v>radio &amp; podcasts</v>
      </c>
      <c r="S1475" s="10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7"/>
        <v>112.26666666666667</v>
      </c>
      <c r="P1476" s="5">
        <f t="shared" si="140"/>
        <v>44.315789473684212</v>
      </c>
      <c r="Q1476" t="str">
        <f t="shared" si="138"/>
        <v>publishing</v>
      </c>
      <c r="R1476" t="str">
        <f t="shared" si="139"/>
        <v>radio &amp; podcasts</v>
      </c>
      <c r="S1476" s="10">
        <f t="shared" si="141"/>
        <v>41500.727916666663</v>
      </c>
      <c r="T1476" s="10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7"/>
        <v>188.66966666666667</v>
      </c>
      <c r="P1477" s="5">
        <f t="shared" si="140"/>
        <v>64.173356009070289</v>
      </c>
      <c r="Q1477" t="str">
        <f t="shared" si="138"/>
        <v>publishing</v>
      </c>
      <c r="R1477" t="str">
        <f t="shared" si="139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ref="O1478:O1541" si="143">E1478/D1478*100</f>
        <v>661.55466666666666</v>
      </c>
      <c r="P1478" s="5">
        <f t="shared" si="140"/>
        <v>43.333275109170302</v>
      </c>
      <c r="Q1478" t="str">
        <f t="shared" si="138"/>
        <v>publishing</v>
      </c>
      <c r="R1478" t="str">
        <f t="shared" si="139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43"/>
        <v>111.31</v>
      </c>
      <c r="P1479" s="5">
        <f t="shared" si="140"/>
        <v>90.495934959349597</v>
      </c>
      <c r="Q1479" t="str">
        <f t="shared" si="138"/>
        <v>publishing</v>
      </c>
      <c r="R1479" t="str">
        <f t="shared" si="139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43"/>
        <v>1181.6142199999999</v>
      </c>
      <c r="P1480" s="5">
        <f t="shared" si="140"/>
        <v>29.187190495010373</v>
      </c>
      <c r="Q1480" t="str">
        <f t="shared" si="138"/>
        <v>publishing</v>
      </c>
      <c r="R1480" t="str">
        <f t="shared" si="139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43"/>
        <v>137.375</v>
      </c>
      <c r="P1481" s="5">
        <f t="shared" si="140"/>
        <v>30.95774647887324</v>
      </c>
      <c r="Q1481" t="str">
        <f t="shared" si="138"/>
        <v>publishing</v>
      </c>
      <c r="R1481" t="str">
        <f t="shared" si="139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43"/>
        <v>117.04040000000001</v>
      </c>
      <c r="P1482" s="5">
        <f t="shared" si="140"/>
        <v>92.157795275590544</v>
      </c>
      <c r="Q1482" t="str">
        <f t="shared" si="138"/>
        <v>publishing</v>
      </c>
      <c r="R1482" t="str">
        <f t="shared" si="139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43"/>
        <v>2.1</v>
      </c>
      <c r="P1483" s="5">
        <f t="shared" si="140"/>
        <v>17.5</v>
      </c>
      <c r="Q1483" t="str">
        <f t="shared" si="138"/>
        <v>publishing</v>
      </c>
      <c r="R1483" t="str">
        <f t="shared" si="139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43"/>
        <v>0.1</v>
      </c>
      <c r="P1484" s="5">
        <f t="shared" si="140"/>
        <v>5</v>
      </c>
      <c r="Q1484" t="str">
        <f t="shared" si="138"/>
        <v>publishing</v>
      </c>
      <c r="R1484" t="str">
        <f t="shared" si="139"/>
        <v>fiction</v>
      </c>
      <c r="S1484" s="10">
        <f t="shared" si="141"/>
        <v>41136.85805555556</v>
      </c>
      <c r="T1484" s="10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43"/>
        <v>0.7142857142857143</v>
      </c>
      <c r="P1485" s="5">
        <f t="shared" si="140"/>
        <v>25</v>
      </c>
      <c r="Q1485" t="str">
        <f t="shared" si="138"/>
        <v>publishing</v>
      </c>
      <c r="R1485" t="str">
        <f t="shared" si="139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43"/>
        <v>0</v>
      </c>
      <c r="P1486" s="5">
        <f t="shared" si="140"/>
        <v>0</v>
      </c>
      <c r="Q1486" t="str">
        <f>LEFT(N1486, SEARCH("/",N1486,1)-1)</f>
        <v>publishing</v>
      </c>
      <c r="R1486" t="str">
        <f t="shared" si="139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43"/>
        <v>2.2388059701492535</v>
      </c>
      <c r="P1487" s="5">
        <f t="shared" si="140"/>
        <v>50</v>
      </c>
      <c r="Q1487" t="str">
        <f>LEFT(N1487, SEARCH("/",N1487,1)-1)</f>
        <v>publishing</v>
      </c>
      <c r="R1487" t="str">
        <f t="shared" si="139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43"/>
        <v>0.24</v>
      </c>
      <c r="P1488" s="5">
        <f t="shared" si="140"/>
        <v>16</v>
      </c>
      <c r="Q1488" t="str">
        <f>LEFT(N1488, SEARCH("/",N1488,1)-1)</f>
        <v>publishing</v>
      </c>
      <c r="R1488" t="str">
        <f t="shared" si="139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43"/>
        <v>0</v>
      </c>
      <c r="P1489" s="5">
        <f t="shared" si="140"/>
        <v>0</v>
      </c>
      <c r="Q1489" t="str">
        <f t="shared" ref="Q1489:Q1552" si="144">LEFT(N1489, SEARCH("/",N1489,1)-1)</f>
        <v>publishing</v>
      </c>
      <c r="R1489" t="str">
        <f t="shared" si="139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43"/>
        <v>2.4</v>
      </c>
      <c r="P1490" s="5">
        <f t="shared" si="140"/>
        <v>60</v>
      </c>
      <c r="Q1490" t="str">
        <f t="shared" si="144"/>
        <v>publishing</v>
      </c>
      <c r="R1490" t="str">
        <f t="shared" si="139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43"/>
        <v>0</v>
      </c>
      <c r="P1491" s="5">
        <f t="shared" si="140"/>
        <v>0</v>
      </c>
      <c r="Q1491" t="str">
        <f t="shared" si="144"/>
        <v>publishing</v>
      </c>
      <c r="R1491" t="str">
        <f t="shared" si="139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43"/>
        <v>30.862068965517242</v>
      </c>
      <c r="P1492" s="5">
        <f t="shared" si="140"/>
        <v>47.10526315789474</v>
      </c>
      <c r="Q1492" t="str">
        <f t="shared" si="144"/>
        <v>publishing</v>
      </c>
      <c r="R1492" t="str">
        <f t="shared" si="139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43"/>
        <v>8.3333333333333321</v>
      </c>
      <c r="P1493" s="5">
        <f t="shared" si="140"/>
        <v>100</v>
      </c>
      <c r="Q1493" t="str">
        <f t="shared" si="144"/>
        <v>publishing</v>
      </c>
      <c r="R1493" t="str">
        <f t="shared" si="139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43"/>
        <v>0.75</v>
      </c>
      <c r="P1494" s="5">
        <f t="shared" si="140"/>
        <v>15</v>
      </c>
      <c r="Q1494" t="str">
        <f t="shared" si="144"/>
        <v>publishing</v>
      </c>
      <c r="R1494" t="str">
        <f t="shared" si="139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43"/>
        <v>0</v>
      </c>
      <c r="P1495" s="5">
        <f t="shared" si="140"/>
        <v>0</v>
      </c>
      <c r="Q1495" t="str">
        <f t="shared" si="144"/>
        <v>publishing</v>
      </c>
      <c r="R1495" t="str">
        <f t="shared" si="139"/>
        <v>fiction</v>
      </c>
      <c r="S1495" s="10">
        <f t="shared" si="141"/>
        <v>41411.866608796299</v>
      </c>
      <c r="T1495" s="10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43"/>
        <v>8.9</v>
      </c>
      <c r="P1496" s="5">
        <f t="shared" si="140"/>
        <v>40.454545454545453</v>
      </c>
      <c r="Q1496" t="str">
        <f t="shared" si="144"/>
        <v>publishing</v>
      </c>
      <c r="R1496" t="str">
        <f t="shared" si="139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43"/>
        <v>0</v>
      </c>
      <c r="P1497" s="5">
        <f t="shared" si="140"/>
        <v>0</v>
      </c>
      <c r="Q1497" t="str">
        <f t="shared" si="144"/>
        <v>publishing</v>
      </c>
      <c r="R1497" t="str">
        <f t="shared" si="139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43"/>
        <v>0</v>
      </c>
      <c r="P1498" s="5">
        <f t="shared" si="140"/>
        <v>0</v>
      </c>
      <c r="Q1498" t="str">
        <f t="shared" si="144"/>
        <v>publishing</v>
      </c>
      <c r="R1498" t="str">
        <f t="shared" si="139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43"/>
        <v>6.6666666666666671E-3</v>
      </c>
      <c r="P1499" s="5">
        <f t="shared" si="140"/>
        <v>1</v>
      </c>
      <c r="Q1499" t="str">
        <f t="shared" si="144"/>
        <v>publishing</v>
      </c>
      <c r="R1499" t="str">
        <f t="shared" si="139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43"/>
        <v>1.9</v>
      </c>
      <c r="P1500" s="5">
        <f t="shared" si="140"/>
        <v>19</v>
      </c>
      <c r="Q1500" t="str">
        <f t="shared" si="144"/>
        <v>publishing</v>
      </c>
      <c r="R1500" t="str">
        <f t="shared" si="139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43"/>
        <v>0.25</v>
      </c>
      <c r="P1501" s="5">
        <f t="shared" si="140"/>
        <v>5</v>
      </c>
      <c r="Q1501" t="str">
        <f t="shared" si="144"/>
        <v>publishing</v>
      </c>
      <c r="R1501" t="str">
        <f t="shared" si="139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43"/>
        <v>25.035714285714285</v>
      </c>
      <c r="P1502" s="5">
        <f t="shared" si="140"/>
        <v>46.733333333333334</v>
      </c>
      <c r="Q1502" t="str">
        <f t="shared" si="144"/>
        <v>publishing</v>
      </c>
      <c r="R1502" t="str">
        <f t="shared" si="139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43"/>
        <v>166.33076923076925</v>
      </c>
      <c r="P1503" s="5">
        <f t="shared" si="140"/>
        <v>97.731073446327684</v>
      </c>
      <c r="Q1503" t="str">
        <f t="shared" si="144"/>
        <v>photography</v>
      </c>
      <c r="R1503" t="str">
        <f t="shared" si="139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43"/>
        <v>101.44545454545455</v>
      </c>
      <c r="P1504" s="5">
        <f t="shared" si="140"/>
        <v>67.835866261398181</v>
      </c>
      <c r="Q1504" t="str">
        <f t="shared" si="144"/>
        <v>photography</v>
      </c>
      <c r="R1504" t="str">
        <f t="shared" si="139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43"/>
        <v>107.89146666666667</v>
      </c>
      <c r="P1505" s="5">
        <f t="shared" si="140"/>
        <v>56.98492957746479</v>
      </c>
      <c r="Q1505" t="str">
        <f t="shared" si="144"/>
        <v>photography</v>
      </c>
      <c r="R1505" t="str">
        <f t="shared" si="139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43"/>
        <v>277.93846153846158</v>
      </c>
      <c r="P1506" s="5">
        <f t="shared" si="140"/>
        <v>67.159851301115239</v>
      </c>
      <c r="Q1506" t="str">
        <f t="shared" si="144"/>
        <v>photography</v>
      </c>
      <c r="R1506" t="str">
        <f t="shared" si="139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43"/>
        <v>103.58125</v>
      </c>
      <c r="P1507" s="5">
        <f t="shared" si="140"/>
        <v>48.037681159420288</v>
      </c>
      <c r="Q1507" t="str">
        <f t="shared" si="144"/>
        <v>photography</v>
      </c>
      <c r="R1507" t="str">
        <f t="shared" si="139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43"/>
        <v>111.4</v>
      </c>
      <c r="P1508" s="5">
        <f t="shared" si="140"/>
        <v>38.860465116279073</v>
      </c>
      <c r="Q1508" t="str">
        <f t="shared" si="144"/>
        <v>photography</v>
      </c>
      <c r="R1508" t="str">
        <f t="shared" si="139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43"/>
        <v>215</v>
      </c>
      <c r="P1509" s="5">
        <f t="shared" si="140"/>
        <v>78.181818181818187</v>
      </c>
      <c r="Q1509" t="str">
        <f t="shared" si="144"/>
        <v>photography</v>
      </c>
      <c r="R1509" t="str">
        <f t="shared" si="139"/>
        <v>photobooks</v>
      </c>
      <c r="S1509" s="10">
        <f t="shared" si="141"/>
        <v>40254.450335648151</v>
      </c>
      <c r="T1509" s="10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43"/>
        <v>110.76216216216217</v>
      </c>
      <c r="P1510" s="5">
        <f t="shared" si="140"/>
        <v>97.113744075829388</v>
      </c>
      <c r="Q1510" t="str">
        <f t="shared" si="144"/>
        <v>photography</v>
      </c>
      <c r="R1510" t="str">
        <f t="shared" si="139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43"/>
        <v>123.64125714285714</v>
      </c>
      <c r="P1511" s="5">
        <f t="shared" si="140"/>
        <v>110.39397959183674</v>
      </c>
      <c r="Q1511" t="str">
        <f t="shared" si="144"/>
        <v>photography</v>
      </c>
      <c r="R1511" t="str">
        <f t="shared" si="139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43"/>
        <v>101.03500000000001</v>
      </c>
      <c r="P1512" s="5">
        <f t="shared" si="140"/>
        <v>39.91506172839506</v>
      </c>
      <c r="Q1512" t="str">
        <f t="shared" si="144"/>
        <v>photography</v>
      </c>
      <c r="R1512" t="str">
        <f t="shared" si="139"/>
        <v>photobooks</v>
      </c>
      <c r="S1512" s="10">
        <f t="shared" si="141"/>
        <v>41809.385162037033</v>
      </c>
      <c r="T1512" s="10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43"/>
        <v>111.79285714285714</v>
      </c>
      <c r="P1513" s="5">
        <f t="shared" si="140"/>
        <v>75.975728155339809</v>
      </c>
      <c r="Q1513" t="str">
        <f t="shared" si="144"/>
        <v>photography</v>
      </c>
      <c r="R1513" t="str">
        <f t="shared" si="139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43"/>
        <v>558.7714285714286</v>
      </c>
      <c r="P1514" s="5">
        <f t="shared" si="140"/>
        <v>58.379104477611939</v>
      </c>
      <c r="Q1514" t="str">
        <f t="shared" si="144"/>
        <v>photography</v>
      </c>
      <c r="R1514" t="str">
        <f t="shared" si="139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43"/>
        <v>150.01875000000001</v>
      </c>
      <c r="P1515" s="5">
        <f t="shared" si="140"/>
        <v>55.82093023255814</v>
      </c>
      <c r="Q1515" t="str">
        <f t="shared" si="144"/>
        <v>photography</v>
      </c>
      <c r="R1515" t="str">
        <f t="shared" si="139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43"/>
        <v>106.476</v>
      </c>
      <c r="P1516" s="5">
        <f t="shared" si="140"/>
        <v>151.24431818181819</v>
      </c>
      <c r="Q1516" t="str">
        <f t="shared" si="144"/>
        <v>photography</v>
      </c>
      <c r="R1516" t="str">
        <f t="shared" si="139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43"/>
        <v>157.18899999999999</v>
      </c>
      <c r="P1517" s="5">
        <f t="shared" si="140"/>
        <v>849.67027027027029</v>
      </c>
      <c r="Q1517" t="str">
        <f t="shared" si="144"/>
        <v>photography</v>
      </c>
      <c r="R1517" t="str">
        <f t="shared" si="139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43"/>
        <v>108.65882352941176</v>
      </c>
      <c r="P1518" s="5">
        <f t="shared" si="140"/>
        <v>159.24137931034483</v>
      </c>
      <c r="Q1518" t="str">
        <f t="shared" si="144"/>
        <v>photography</v>
      </c>
      <c r="R1518" t="str">
        <f t="shared" si="139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43"/>
        <v>161.97999999999999</v>
      </c>
      <c r="P1519" s="5">
        <f t="shared" si="140"/>
        <v>39.507317073170732</v>
      </c>
      <c r="Q1519" t="str">
        <f t="shared" si="144"/>
        <v>photography</v>
      </c>
      <c r="R1519" t="str">
        <f t="shared" si="139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43"/>
        <v>205.36666666666665</v>
      </c>
      <c r="P1520" s="5">
        <f t="shared" si="140"/>
        <v>130.52966101694915</v>
      </c>
      <c r="Q1520" t="str">
        <f t="shared" si="144"/>
        <v>photography</v>
      </c>
      <c r="R1520" t="str">
        <f t="shared" si="139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43"/>
        <v>103.36388888888889</v>
      </c>
      <c r="P1521" s="5">
        <f t="shared" si="140"/>
        <v>64.156896551724131</v>
      </c>
      <c r="Q1521" t="str">
        <f t="shared" si="144"/>
        <v>photography</v>
      </c>
      <c r="R1521" t="str">
        <f t="shared" si="139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43"/>
        <v>103.47222222222223</v>
      </c>
      <c r="P1522" s="5">
        <f t="shared" si="140"/>
        <v>111.52694610778443</v>
      </c>
      <c r="Q1522" t="str">
        <f t="shared" si="144"/>
        <v>photography</v>
      </c>
      <c r="R1522" t="str">
        <f t="shared" si="139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43"/>
        <v>106.81333333333333</v>
      </c>
      <c r="P1523" s="5">
        <f t="shared" si="140"/>
        <v>170.44680851063831</v>
      </c>
      <c r="Q1523" t="str">
        <f t="shared" si="144"/>
        <v>photography</v>
      </c>
      <c r="R1523" t="str">
        <f t="shared" si="139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43"/>
        <v>138.96574712643678</v>
      </c>
      <c r="P1524" s="5">
        <f t="shared" si="140"/>
        <v>133.7391592920354</v>
      </c>
      <c r="Q1524" t="str">
        <f t="shared" si="144"/>
        <v>photography</v>
      </c>
      <c r="R1524" t="str">
        <f t="shared" si="139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43"/>
        <v>124.84324324324325</v>
      </c>
      <c r="P1525" s="5">
        <f t="shared" si="140"/>
        <v>95.834024896265561</v>
      </c>
      <c r="Q1525" t="str">
        <f t="shared" si="144"/>
        <v>photography</v>
      </c>
      <c r="R1525" t="str">
        <f t="shared" si="139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43"/>
        <v>206.99999999999997</v>
      </c>
      <c r="P1526" s="5">
        <f t="shared" si="140"/>
        <v>221.78571428571428</v>
      </c>
      <c r="Q1526" t="str">
        <f t="shared" si="144"/>
        <v>photography</v>
      </c>
      <c r="R1526" t="str">
        <f t="shared" si="139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43"/>
        <v>174.00576923076923</v>
      </c>
      <c r="P1527" s="5">
        <f t="shared" si="140"/>
        <v>32.315357142857138</v>
      </c>
      <c r="Q1527" t="str">
        <f t="shared" si="144"/>
        <v>photography</v>
      </c>
      <c r="R1527" t="str">
        <f t="shared" si="139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43"/>
        <v>120.32608695652173</v>
      </c>
      <c r="P1528" s="5">
        <f t="shared" si="140"/>
        <v>98.839285714285708</v>
      </c>
      <c r="Q1528" t="str">
        <f t="shared" si="144"/>
        <v>photography</v>
      </c>
      <c r="R1528" t="str">
        <f t="shared" si="139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43"/>
        <v>110.44428571428573</v>
      </c>
      <c r="P1529" s="5">
        <f t="shared" si="140"/>
        <v>55.222142857142863</v>
      </c>
      <c r="Q1529" t="str">
        <f t="shared" si="144"/>
        <v>photography</v>
      </c>
      <c r="R1529" t="str">
        <f t="shared" si="139"/>
        <v>photobooks</v>
      </c>
      <c r="S1529" s="10">
        <f t="shared" si="141"/>
        <v>42780.600532407407</v>
      </c>
      <c r="T1529" s="10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43"/>
        <v>281.56666666666666</v>
      </c>
      <c r="P1530" s="5">
        <f t="shared" si="140"/>
        <v>52.793750000000003</v>
      </c>
      <c r="Q1530" t="str">
        <f t="shared" si="144"/>
        <v>photography</v>
      </c>
      <c r="R1530" t="str">
        <f t="shared" si="139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43"/>
        <v>100.67894736842105</v>
      </c>
      <c r="P1531" s="5">
        <f t="shared" si="140"/>
        <v>135.66666666666666</v>
      </c>
      <c r="Q1531" t="str">
        <f t="shared" si="144"/>
        <v>photography</v>
      </c>
      <c r="R1531" t="str">
        <f t="shared" si="139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43"/>
        <v>134.82571428571427</v>
      </c>
      <c r="P1532" s="5">
        <f t="shared" si="140"/>
        <v>53.991990846681922</v>
      </c>
      <c r="Q1532" t="str">
        <f t="shared" si="144"/>
        <v>photography</v>
      </c>
      <c r="R1532" t="str">
        <f t="shared" si="139"/>
        <v>photobooks</v>
      </c>
      <c r="S1532" s="10">
        <f t="shared" si="141"/>
        <v>42275.767303240747</v>
      </c>
      <c r="T1532" s="10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43"/>
        <v>175.95744680851064</v>
      </c>
      <c r="P1533" s="5">
        <f t="shared" si="140"/>
        <v>56.643835616438359</v>
      </c>
      <c r="Q1533" t="str">
        <f t="shared" si="144"/>
        <v>photography</v>
      </c>
      <c r="R1533" t="str">
        <f t="shared" si="139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43"/>
        <v>484.02000000000004</v>
      </c>
      <c r="P1534" s="5">
        <f t="shared" si="140"/>
        <v>82.316326530612244</v>
      </c>
      <c r="Q1534" t="str">
        <f t="shared" si="144"/>
        <v>photography</v>
      </c>
      <c r="R1534" t="str">
        <f t="shared" si="139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43"/>
        <v>145.14000000000001</v>
      </c>
      <c r="P1535" s="5">
        <f t="shared" si="140"/>
        <v>88.26081081081081</v>
      </c>
      <c r="Q1535" t="str">
        <f t="shared" si="144"/>
        <v>photography</v>
      </c>
      <c r="R1535" t="str">
        <f t="shared" si="139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43"/>
        <v>417.73333333333335</v>
      </c>
      <c r="P1536" s="5">
        <f t="shared" si="140"/>
        <v>84.905149051490511</v>
      </c>
      <c r="Q1536" t="str">
        <f t="shared" si="144"/>
        <v>photography</v>
      </c>
      <c r="R1536" t="str">
        <f t="shared" si="139"/>
        <v>photobooks</v>
      </c>
      <c r="S1536" s="10">
        <f t="shared" si="141"/>
        <v>42221.67432870371</v>
      </c>
      <c r="T1536" s="10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43"/>
        <v>132.42499999999998</v>
      </c>
      <c r="P1537" s="5">
        <f t="shared" si="140"/>
        <v>48.154545454545456</v>
      </c>
      <c r="Q1537" t="str">
        <f t="shared" si="144"/>
        <v>photography</v>
      </c>
      <c r="R1537" t="str">
        <f t="shared" si="139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43"/>
        <v>250.30841666666666</v>
      </c>
      <c r="P1538" s="5">
        <f t="shared" si="140"/>
        <v>66.015406593406595</v>
      </c>
      <c r="Q1538" t="str">
        <f t="shared" si="144"/>
        <v>photography</v>
      </c>
      <c r="R1538" t="str">
        <f t="shared" ref="R1538:R1601" si="145">RIGHT(N1538,LEN(N1538)-SEARCH("/",N1538))</f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si="143"/>
        <v>179.9</v>
      </c>
      <c r="P1539" s="5">
        <f t="shared" ref="P1539:P1602" si="146">IF(L1539&lt;&gt;0,E1539/L1539,0)</f>
        <v>96.375</v>
      </c>
      <c r="Q1539" t="str">
        <f t="shared" si="144"/>
        <v>photography</v>
      </c>
      <c r="R1539" t="str">
        <f t="shared" si="145"/>
        <v>photobooks</v>
      </c>
      <c r="S1539" s="10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3"/>
        <v>102.62857142857142</v>
      </c>
      <c r="P1540" s="5">
        <f t="shared" si="146"/>
        <v>156.17391304347825</v>
      </c>
      <c r="Q1540" t="str">
        <f t="shared" si="144"/>
        <v>photography</v>
      </c>
      <c r="R1540" t="str">
        <f t="shared" si="145"/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3"/>
        <v>135.98609999999999</v>
      </c>
      <c r="P1541" s="5">
        <f t="shared" si="146"/>
        <v>95.764859154929582</v>
      </c>
      <c r="Q1541" t="str">
        <f t="shared" si="144"/>
        <v>photography</v>
      </c>
      <c r="R1541" t="str">
        <f t="shared" si="145"/>
        <v>photobooks</v>
      </c>
      <c r="S1541" s="10">
        <f t="shared" si="147"/>
        <v>42705.919201388882</v>
      </c>
      <c r="T1541" s="10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ref="O1542:O1605" si="149">E1542/D1542*100</f>
        <v>117.86666666666667</v>
      </c>
      <c r="P1542" s="5">
        <f t="shared" si="146"/>
        <v>180.40816326530611</v>
      </c>
      <c r="Q1542" t="str">
        <f t="shared" si="144"/>
        <v>photography</v>
      </c>
      <c r="R1542" t="str">
        <f t="shared" si="145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9"/>
        <v>3.3333333333333333E-2</v>
      </c>
      <c r="P1543" s="5">
        <f t="shared" si="146"/>
        <v>3</v>
      </c>
      <c r="Q1543" t="str">
        <f t="shared" si="144"/>
        <v>photography</v>
      </c>
      <c r="R1543" t="str">
        <f t="shared" si="145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9"/>
        <v>4</v>
      </c>
      <c r="P1544" s="5">
        <f t="shared" si="146"/>
        <v>20</v>
      </c>
      <c r="Q1544" t="str">
        <f t="shared" si="144"/>
        <v>photography</v>
      </c>
      <c r="R1544" t="str">
        <f t="shared" si="145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9"/>
        <v>0.44444444444444442</v>
      </c>
      <c r="P1545" s="5">
        <f t="shared" si="146"/>
        <v>10</v>
      </c>
      <c r="Q1545" t="str">
        <f t="shared" si="144"/>
        <v>photography</v>
      </c>
      <c r="R1545" t="str">
        <f t="shared" si="145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9"/>
        <v>0</v>
      </c>
      <c r="P1546" s="5">
        <f t="shared" si="146"/>
        <v>0</v>
      </c>
      <c r="Q1546" t="str">
        <f t="shared" si="144"/>
        <v>photography</v>
      </c>
      <c r="R1546" t="str">
        <f t="shared" si="145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9"/>
        <v>3.3333333333333333E-2</v>
      </c>
      <c r="P1547" s="5">
        <f t="shared" si="146"/>
        <v>1</v>
      </c>
      <c r="Q1547" t="str">
        <f t="shared" si="144"/>
        <v>photography</v>
      </c>
      <c r="R1547" t="str">
        <f t="shared" si="145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9"/>
        <v>28.9</v>
      </c>
      <c r="P1548" s="5">
        <f t="shared" si="146"/>
        <v>26.272727272727273</v>
      </c>
      <c r="Q1548" t="str">
        <f t="shared" si="144"/>
        <v>photography</v>
      </c>
      <c r="R1548" t="str">
        <f t="shared" si="145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9"/>
        <v>0</v>
      </c>
      <c r="P1549" s="5">
        <f t="shared" si="146"/>
        <v>0</v>
      </c>
      <c r="Q1549" t="str">
        <f t="shared" si="144"/>
        <v>photography</v>
      </c>
      <c r="R1549" t="str">
        <f t="shared" si="145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9"/>
        <v>8.5714285714285712</v>
      </c>
      <c r="P1550" s="5">
        <f t="shared" si="146"/>
        <v>60</v>
      </c>
      <c r="Q1550" t="str">
        <f t="shared" si="144"/>
        <v>photography</v>
      </c>
      <c r="R1550" t="str">
        <f t="shared" si="145"/>
        <v>nature</v>
      </c>
      <c r="S1550" s="10">
        <f t="shared" si="147"/>
        <v>42286.88217592593</v>
      </c>
      <c r="T1550" s="10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9"/>
        <v>34</v>
      </c>
      <c r="P1551" s="5">
        <f t="shared" si="146"/>
        <v>28.333333333333332</v>
      </c>
      <c r="Q1551" t="str">
        <f t="shared" si="144"/>
        <v>photography</v>
      </c>
      <c r="R1551" t="str">
        <f t="shared" si="145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9"/>
        <v>13.466666666666665</v>
      </c>
      <c r="P1552" s="5">
        <f t="shared" si="146"/>
        <v>14.428571428571429</v>
      </c>
      <c r="Q1552" t="str">
        <f t="shared" si="144"/>
        <v>photography</v>
      </c>
      <c r="R1552" t="str">
        <f t="shared" si="145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9"/>
        <v>0</v>
      </c>
      <c r="P1553" s="5">
        <f t="shared" si="146"/>
        <v>0</v>
      </c>
      <c r="Q1553" t="str">
        <f t="shared" ref="Q1553:Q1616" si="150">LEFT(N1553, SEARCH("/",N1553,1)-1)</f>
        <v>photography</v>
      </c>
      <c r="R1553" t="str">
        <f t="shared" si="145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9"/>
        <v>49.186046511627907</v>
      </c>
      <c r="P1554" s="5">
        <f t="shared" si="146"/>
        <v>132.1875</v>
      </c>
      <c r="Q1554" t="str">
        <f t="shared" si="150"/>
        <v>photography</v>
      </c>
      <c r="R1554" t="str">
        <f t="shared" si="145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9"/>
        <v>0</v>
      </c>
      <c r="P1555" s="5">
        <f t="shared" si="146"/>
        <v>0</v>
      </c>
      <c r="Q1555" t="str">
        <f t="shared" si="150"/>
        <v>photography</v>
      </c>
      <c r="R1555" t="str">
        <f t="shared" si="145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9"/>
        <v>0</v>
      </c>
      <c r="P1556" s="5">
        <f t="shared" si="146"/>
        <v>0</v>
      </c>
      <c r="Q1556" t="str">
        <f t="shared" si="150"/>
        <v>photography</v>
      </c>
      <c r="R1556" t="str">
        <f t="shared" si="145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9"/>
        <v>0</v>
      </c>
      <c r="P1557" s="5">
        <f t="shared" si="146"/>
        <v>0</v>
      </c>
      <c r="Q1557" t="str">
        <f t="shared" si="150"/>
        <v>photography</v>
      </c>
      <c r="R1557" t="str">
        <f t="shared" si="145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9"/>
        <v>45.133333333333333</v>
      </c>
      <c r="P1558" s="5">
        <f t="shared" si="146"/>
        <v>56.416666666666664</v>
      </c>
      <c r="Q1558" t="str">
        <f t="shared" si="150"/>
        <v>photography</v>
      </c>
      <c r="R1558" t="str">
        <f t="shared" si="145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9"/>
        <v>4</v>
      </c>
      <c r="P1559" s="5">
        <f t="shared" si="146"/>
        <v>100</v>
      </c>
      <c r="Q1559" t="str">
        <f t="shared" si="150"/>
        <v>photography</v>
      </c>
      <c r="R1559" t="str">
        <f t="shared" si="145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9"/>
        <v>4.666666666666667</v>
      </c>
      <c r="P1560" s="5">
        <f t="shared" si="146"/>
        <v>11.666666666666666</v>
      </c>
      <c r="Q1560" t="str">
        <f t="shared" si="150"/>
        <v>photography</v>
      </c>
      <c r="R1560" t="str">
        <f t="shared" si="145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9"/>
        <v>0.33333333333333337</v>
      </c>
      <c r="P1561" s="5">
        <f t="shared" si="146"/>
        <v>50</v>
      </c>
      <c r="Q1561" t="str">
        <f t="shared" si="150"/>
        <v>photography</v>
      </c>
      <c r="R1561" t="str">
        <f t="shared" si="145"/>
        <v>nature</v>
      </c>
      <c r="S1561" s="10">
        <f t="shared" si="147"/>
        <v>42108.05322916666</v>
      </c>
      <c r="T1561" s="10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9"/>
        <v>3.7600000000000002</v>
      </c>
      <c r="P1562" s="5">
        <f t="shared" si="146"/>
        <v>23.5</v>
      </c>
      <c r="Q1562" t="str">
        <f t="shared" si="150"/>
        <v>photography</v>
      </c>
      <c r="R1562" t="str">
        <f t="shared" si="145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9"/>
        <v>0.67</v>
      </c>
      <c r="P1563" s="5">
        <f t="shared" si="146"/>
        <v>67</v>
      </c>
      <c r="Q1563" t="str">
        <f t="shared" si="150"/>
        <v>publishing</v>
      </c>
      <c r="R1563" t="str">
        <f t="shared" si="145"/>
        <v>art books</v>
      </c>
      <c r="S1563" s="10">
        <f t="shared" si="147"/>
        <v>41555.041701388887</v>
      </c>
      <c r="T1563" s="10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9"/>
        <v>0</v>
      </c>
      <c r="P1564" s="5">
        <f t="shared" si="146"/>
        <v>0</v>
      </c>
      <c r="Q1564" t="str">
        <f t="shared" si="150"/>
        <v>publishing</v>
      </c>
      <c r="R1564" t="str">
        <f t="shared" si="145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9"/>
        <v>1.4166666666666665</v>
      </c>
      <c r="P1565" s="5">
        <f t="shared" si="146"/>
        <v>42.5</v>
      </c>
      <c r="Q1565" t="str">
        <f t="shared" si="150"/>
        <v>publishing</v>
      </c>
      <c r="R1565" t="str">
        <f t="shared" si="145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9"/>
        <v>0.1</v>
      </c>
      <c r="P1566" s="5">
        <f t="shared" si="146"/>
        <v>10</v>
      </c>
      <c r="Q1566" t="str">
        <f t="shared" si="150"/>
        <v>publishing</v>
      </c>
      <c r="R1566" t="str">
        <f t="shared" si="145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9"/>
        <v>2.5</v>
      </c>
      <c r="P1567" s="5">
        <f t="shared" si="146"/>
        <v>100</v>
      </c>
      <c r="Q1567" t="str">
        <f t="shared" si="150"/>
        <v>publishing</v>
      </c>
      <c r="R1567" t="str">
        <f t="shared" si="145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9"/>
        <v>21.25</v>
      </c>
      <c r="P1568" s="5">
        <f t="shared" si="146"/>
        <v>108.05084745762711</v>
      </c>
      <c r="Q1568" t="str">
        <f t="shared" si="150"/>
        <v>publishing</v>
      </c>
      <c r="R1568" t="str">
        <f t="shared" si="145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9"/>
        <v>4.117647058823529</v>
      </c>
      <c r="P1569" s="5">
        <f t="shared" si="146"/>
        <v>26.923076923076923</v>
      </c>
      <c r="Q1569" t="str">
        <f t="shared" si="150"/>
        <v>publishing</v>
      </c>
      <c r="R1569" t="str">
        <f t="shared" si="145"/>
        <v>art books</v>
      </c>
      <c r="S1569" s="10">
        <f t="shared" si="147"/>
        <v>41671.936863425923</v>
      </c>
      <c r="T1569" s="10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9"/>
        <v>13.639999999999999</v>
      </c>
      <c r="P1570" s="5">
        <f t="shared" si="146"/>
        <v>155</v>
      </c>
      <c r="Q1570" t="str">
        <f t="shared" si="150"/>
        <v>publishing</v>
      </c>
      <c r="R1570" t="str">
        <f t="shared" si="145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9"/>
        <v>0</v>
      </c>
      <c r="P1571" s="5">
        <f t="shared" si="146"/>
        <v>0</v>
      </c>
      <c r="Q1571" t="str">
        <f t="shared" si="150"/>
        <v>publishing</v>
      </c>
      <c r="R1571" t="str">
        <f t="shared" si="145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9"/>
        <v>41.4</v>
      </c>
      <c r="P1572" s="5">
        <f t="shared" si="146"/>
        <v>47.769230769230766</v>
      </c>
      <c r="Q1572" t="str">
        <f t="shared" si="150"/>
        <v>publishing</v>
      </c>
      <c r="R1572" t="str">
        <f t="shared" si="145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9"/>
        <v>0.66115702479338845</v>
      </c>
      <c r="P1573" s="5">
        <f t="shared" si="146"/>
        <v>20</v>
      </c>
      <c r="Q1573" t="str">
        <f t="shared" si="150"/>
        <v>publishing</v>
      </c>
      <c r="R1573" t="str">
        <f t="shared" si="145"/>
        <v>art books</v>
      </c>
      <c r="S1573" s="10">
        <f t="shared" si="147"/>
        <v>42144.769479166673</v>
      </c>
      <c r="T1573" s="10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9"/>
        <v>5</v>
      </c>
      <c r="P1574" s="5">
        <f t="shared" si="146"/>
        <v>41.666666666666664</v>
      </c>
      <c r="Q1574" t="str">
        <f t="shared" si="150"/>
        <v>publishing</v>
      </c>
      <c r="R1574" t="str">
        <f t="shared" si="145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9"/>
        <v>2.4777777777777779</v>
      </c>
      <c r="P1575" s="5">
        <f t="shared" si="146"/>
        <v>74.333333333333329</v>
      </c>
      <c r="Q1575" t="str">
        <f t="shared" si="150"/>
        <v>publishing</v>
      </c>
      <c r="R1575" t="str">
        <f t="shared" si="145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9"/>
        <v>5.0599999999999996</v>
      </c>
      <c r="P1576" s="5">
        <f t="shared" si="146"/>
        <v>84.333333333333329</v>
      </c>
      <c r="Q1576" t="str">
        <f t="shared" si="150"/>
        <v>publishing</v>
      </c>
      <c r="R1576" t="str">
        <f t="shared" si="145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9"/>
        <v>22.91</v>
      </c>
      <c r="P1577" s="5">
        <f t="shared" si="146"/>
        <v>65.457142857142856</v>
      </c>
      <c r="Q1577" t="str">
        <f t="shared" si="150"/>
        <v>publishing</v>
      </c>
      <c r="R1577" t="str">
        <f t="shared" si="145"/>
        <v>art books</v>
      </c>
      <c r="S1577" s="10">
        <f t="shared" si="147"/>
        <v>41799.524259259262</v>
      </c>
      <c r="T1577" s="10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9"/>
        <v>13</v>
      </c>
      <c r="P1578" s="5">
        <f t="shared" si="146"/>
        <v>65</v>
      </c>
      <c r="Q1578" t="str">
        <f t="shared" si="150"/>
        <v>publishing</v>
      </c>
      <c r="R1578" t="str">
        <f t="shared" si="145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9"/>
        <v>0.54999999999999993</v>
      </c>
      <c r="P1579" s="5">
        <f t="shared" si="146"/>
        <v>27.5</v>
      </c>
      <c r="Q1579" t="str">
        <f t="shared" si="150"/>
        <v>publishing</v>
      </c>
      <c r="R1579" t="str">
        <f t="shared" si="145"/>
        <v>art books</v>
      </c>
      <c r="S1579" s="10">
        <f t="shared" si="147"/>
        <v>41054.847777777781</v>
      </c>
      <c r="T1579" s="10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9"/>
        <v>10.806536636794938</v>
      </c>
      <c r="P1580" s="5">
        <f t="shared" si="146"/>
        <v>51.25</v>
      </c>
      <c r="Q1580" t="str">
        <f t="shared" si="150"/>
        <v>publishing</v>
      </c>
      <c r="R1580" t="str">
        <f t="shared" si="145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9"/>
        <v>0.84008400840084008</v>
      </c>
      <c r="P1581" s="5">
        <f t="shared" si="146"/>
        <v>14</v>
      </c>
      <c r="Q1581" t="str">
        <f t="shared" si="150"/>
        <v>publishing</v>
      </c>
      <c r="R1581" t="str">
        <f t="shared" si="145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9"/>
        <v>0</v>
      </c>
      <c r="P1582" s="5">
        <f t="shared" si="146"/>
        <v>0</v>
      </c>
      <c r="Q1582" t="str">
        <f t="shared" si="150"/>
        <v>publishing</v>
      </c>
      <c r="R1582" t="str">
        <f t="shared" si="145"/>
        <v>art books</v>
      </c>
      <c r="S1582" s="10">
        <f t="shared" si="147"/>
        <v>40990.050069444449</v>
      </c>
      <c r="T1582" s="10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9"/>
        <v>0.5</v>
      </c>
      <c r="P1583" s="5">
        <f t="shared" si="146"/>
        <v>5</v>
      </c>
      <c r="Q1583" t="str">
        <f t="shared" si="150"/>
        <v>photography</v>
      </c>
      <c r="R1583" t="str">
        <f t="shared" si="145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9"/>
        <v>9.3000000000000007</v>
      </c>
      <c r="P1584" s="5">
        <f t="shared" si="146"/>
        <v>31</v>
      </c>
      <c r="Q1584" t="str">
        <f t="shared" si="150"/>
        <v>photography</v>
      </c>
      <c r="R1584" t="str">
        <f t="shared" si="145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9"/>
        <v>7.4999999999999997E-2</v>
      </c>
      <c r="P1585" s="5">
        <f t="shared" si="146"/>
        <v>15</v>
      </c>
      <c r="Q1585" t="str">
        <f t="shared" si="150"/>
        <v>photography</v>
      </c>
      <c r="R1585" t="str">
        <f t="shared" si="145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9"/>
        <v>0</v>
      </c>
      <c r="P1586" s="5">
        <f t="shared" si="146"/>
        <v>0</v>
      </c>
      <c r="Q1586" t="str">
        <f t="shared" si="150"/>
        <v>photography</v>
      </c>
      <c r="R1586" t="str">
        <f t="shared" si="145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9"/>
        <v>79</v>
      </c>
      <c r="P1587" s="5">
        <f t="shared" si="146"/>
        <v>131.66666666666666</v>
      </c>
      <c r="Q1587" t="str">
        <f t="shared" si="150"/>
        <v>photography</v>
      </c>
      <c r="R1587" t="str">
        <f t="shared" si="145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9"/>
        <v>0</v>
      </c>
      <c r="P1588" s="5">
        <f t="shared" si="146"/>
        <v>0</v>
      </c>
      <c r="Q1588" t="str">
        <f t="shared" si="150"/>
        <v>photography</v>
      </c>
      <c r="R1588" t="str">
        <f t="shared" si="145"/>
        <v>places</v>
      </c>
      <c r="S1588" s="10">
        <f t="shared" si="147"/>
        <v>42069.104421296302</v>
      </c>
      <c r="T1588" s="10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9"/>
        <v>1.3333333333333334E-2</v>
      </c>
      <c r="P1589" s="5">
        <f t="shared" si="146"/>
        <v>1</v>
      </c>
      <c r="Q1589" t="str">
        <f t="shared" si="150"/>
        <v>photography</v>
      </c>
      <c r="R1589" t="str">
        <f t="shared" si="145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9"/>
        <v>0</v>
      </c>
      <c r="P1590" s="5">
        <f t="shared" si="146"/>
        <v>0</v>
      </c>
      <c r="Q1590" t="str">
        <f t="shared" si="150"/>
        <v>photography</v>
      </c>
      <c r="R1590" t="str">
        <f t="shared" si="145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9"/>
        <v>0</v>
      </c>
      <c r="P1591" s="5">
        <f t="shared" si="146"/>
        <v>0</v>
      </c>
      <c r="Q1591" t="str">
        <f t="shared" si="150"/>
        <v>photography</v>
      </c>
      <c r="R1591" t="str">
        <f t="shared" si="145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9"/>
        <v>1.7000000000000002</v>
      </c>
      <c r="P1592" s="5">
        <f t="shared" si="146"/>
        <v>510</v>
      </c>
      <c r="Q1592" t="str">
        <f t="shared" si="150"/>
        <v>photography</v>
      </c>
      <c r="R1592" t="str">
        <f t="shared" si="145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9"/>
        <v>29.228571428571428</v>
      </c>
      <c r="P1593" s="5">
        <f t="shared" si="146"/>
        <v>44.478260869565219</v>
      </c>
      <c r="Q1593" t="str">
        <f t="shared" si="150"/>
        <v>photography</v>
      </c>
      <c r="R1593" t="str">
        <f t="shared" si="145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9"/>
        <v>0</v>
      </c>
      <c r="P1594" s="5">
        <f t="shared" si="146"/>
        <v>0</v>
      </c>
      <c r="Q1594" t="str">
        <f t="shared" si="150"/>
        <v>photography</v>
      </c>
      <c r="R1594" t="str">
        <f t="shared" si="145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9"/>
        <v>1.3636363636363637E-2</v>
      </c>
      <c r="P1595" s="5">
        <f t="shared" si="146"/>
        <v>1</v>
      </c>
      <c r="Q1595" t="str">
        <f t="shared" si="150"/>
        <v>photography</v>
      </c>
      <c r="R1595" t="str">
        <f t="shared" si="145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9"/>
        <v>20.5</v>
      </c>
      <c r="P1596" s="5">
        <f t="shared" si="146"/>
        <v>20.5</v>
      </c>
      <c r="Q1596" t="str">
        <f t="shared" si="150"/>
        <v>photography</v>
      </c>
      <c r="R1596" t="str">
        <f t="shared" si="145"/>
        <v>places</v>
      </c>
      <c r="S1596" s="10">
        <f t="shared" si="147"/>
        <v>42445.712754629625</v>
      </c>
      <c r="T1596" s="10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9"/>
        <v>0.27999999999999997</v>
      </c>
      <c r="P1597" s="5">
        <f t="shared" si="146"/>
        <v>40</v>
      </c>
      <c r="Q1597" t="str">
        <f t="shared" si="150"/>
        <v>photography</v>
      </c>
      <c r="R1597" t="str">
        <f t="shared" si="145"/>
        <v>places</v>
      </c>
      <c r="S1597" s="10">
        <f t="shared" si="147"/>
        <v>41780.050092592595</v>
      </c>
      <c r="T1597" s="10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9"/>
        <v>2.3076923076923079</v>
      </c>
      <c r="P1598" s="5">
        <f t="shared" si="146"/>
        <v>25</v>
      </c>
      <c r="Q1598" t="str">
        <f t="shared" si="150"/>
        <v>photography</v>
      </c>
      <c r="R1598" t="str">
        <f t="shared" si="145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9"/>
        <v>0</v>
      </c>
      <c r="P1599" s="5">
        <f t="shared" si="146"/>
        <v>0</v>
      </c>
      <c r="Q1599" t="str">
        <f t="shared" si="150"/>
        <v>photography</v>
      </c>
      <c r="R1599" t="str">
        <f t="shared" si="145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9"/>
        <v>0.125</v>
      </c>
      <c r="P1600" s="5">
        <f t="shared" si="146"/>
        <v>1</v>
      </c>
      <c r="Q1600" t="str">
        <f t="shared" si="150"/>
        <v>photography</v>
      </c>
      <c r="R1600" t="str">
        <f t="shared" si="145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9"/>
        <v>0</v>
      </c>
      <c r="P1601" s="5">
        <f t="shared" si="146"/>
        <v>0</v>
      </c>
      <c r="Q1601" t="str">
        <f t="shared" si="150"/>
        <v>photography</v>
      </c>
      <c r="R1601" t="str">
        <f t="shared" si="145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9"/>
        <v>7.3400000000000007</v>
      </c>
      <c r="P1602" s="5">
        <f t="shared" si="146"/>
        <v>40.777777777777779</v>
      </c>
      <c r="Q1602" t="str">
        <f t="shared" si="150"/>
        <v>photography</v>
      </c>
      <c r="R1602" t="str">
        <f t="shared" ref="R1602:R1665" si="151">RIGHT(N1602,LEN(N1602)-SEARCH("/",N1602))</f>
        <v>places</v>
      </c>
      <c r="S1602" s="10">
        <f t="shared" si="147"/>
        <v>41791.057314814818</v>
      </c>
      <c r="T1602" s="10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si="149"/>
        <v>108.2492</v>
      </c>
      <c r="P1603" s="5">
        <f t="shared" ref="P1603:P1666" si="152">IF(L1603&lt;&gt;0,E1603/L1603,0)</f>
        <v>48.325535714285714</v>
      </c>
      <c r="Q1603" t="str">
        <f t="shared" si="150"/>
        <v>music</v>
      </c>
      <c r="R1603" t="str">
        <f t="shared" si="151"/>
        <v>rock</v>
      </c>
      <c r="S1603" s="10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49"/>
        <v>100.16666666666667</v>
      </c>
      <c r="P1604" s="5">
        <f t="shared" si="152"/>
        <v>46.953125</v>
      </c>
      <c r="Q1604" t="str">
        <f t="shared" si="150"/>
        <v>music</v>
      </c>
      <c r="R1604" t="str">
        <f t="shared" si="151"/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49"/>
        <v>100.03299999999999</v>
      </c>
      <c r="P1605" s="5">
        <f t="shared" si="152"/>
        <v>66.688666666666663</v>
      </c>
      <c r="Q1605" t="str">
        <f t="shared" si="150"/>
        <v>music</v>
      </c>
      <c r="R1605" t="str">
        <f t="shared" si="151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ref="O1606:O1669" si="155">E1606/D1606*100</f>
        <v>122.10714285714286</v>
      </c>
      <c r="P1606" s="5">
        <f t="shared" si="152"/>
        <v>48.842857142857142</v>
      </c>
      <c r="Q1606" t="str">
        <f t="shared" si="150"/>
        <v>music</v>
      </c>
      <c r="R1606" t="str">
        <f t="shared" si="151"/>
        <v>rock</v>
      </c>
      <c r="S1606" s="10">
        <f t="shared" si="153"/>
        <v>40945.845312500001</v>
      </c>
      <c r="T1606" s="10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5"/>
        <v>100.69333333333334</v>
      </c>
      <c r="P1607" s="5">
        <f t="shared" si="152"/>
        <v>137.30909090909091</v>
      </c>
      <c r="Q1607" t="str">
        <f t="shared" si="150"/>
        <v>music</v>
      </c>
      <c r="R1607" t="str">
        <f t="shared" si="151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5"/>
        <v>101.004125</v>
      </c>
      <c r="P1608" s="5">
        <f t="shared" si="152"/>
        <v>87.829673913043479</v>
      </c>
      <c r="Q1608" t="str">
        <f t="shared" si="150"/>
        <v>music</v>
      </c>
      <c r="R1608" t="str">
        <f t="shared" si="151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5"/>
        <v>145.11000000000001</v>
      </c>
      <c r="P1609" s="5">
        <f t="shared" si="152"/>
        <v>70.785365853658533</v>
      </c>
      <c r="Q1609" t="str">
        <f t="shared" si="150"/>
        <v>music</v>
      </c>
      <c r="R1609" t="str">
        <f t="shared" si="151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5"/>
        <v>101.25</v>
      </c>
      <c r="P1610" s="5">
        <f t="shared" si="152"/>
        <v>52.826086956521742</v>
      </c>
      <c r="Q1610" t="str">
        <f t="shared" si="150"/>
        <v>music</v>
      </c>
      <c r="R1610" t="str">
        <f t="shared" si="151"/>
        <v>rock</v>
      </c>
      <c r="S1610" s="10">
        <f t="shared" si="153"/>
        <v>41607.83085648148</v>
      </c>
      <c r="T1610" s="10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5"/>
        <v>118.33333333333333</v>
      </c>
      <c r="P1611" s="5">
        <f t="shared" si="152"/>
        <v>443.75</v>
      </c>
      <c r="Q1611" t="str">
        <f t="shared" si="150"/>
        <v>music</v>
      </c>
      <c r="R1611" t="str">
        <f t="shared" si="151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5"/>
        <v>271.85000000000002</v>
      </c>
      <c r="P1612" s="5">
        <f t="shared" si="152"/>
        <v>48.544642857142854</v>
      </c>
      <c r="Q1612" t="str">
        <f t="shared" si="150"/>
        <v>music</v>
      </c>
      <c r="R1612" t="str">
        <f t="shared" si="151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5"/>
        <v>125.125</v>
      </c>
      <c r="P1613" s="5">
        <f t="shared" si="152"/>
        <v>37.074074074074076</v>
      </c>
      <c r="Q1613" t="str">
        <f t="shared" si="150"/>
        <v>music</v>
      </c>
      <c r="R1613" t="str">
        <f t="shared" si="151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5"/>
        <v>110.00000000000001</v>
      </c>
      <c r="P1614" s="5">
        <f t="shared" si="152"/>
        <v>50</v>
      </c>
      <c r="Q1614" t="str">
        <f t="shared" si="150"/>
        <v>music</v>
      </c>
      <c r="R1614" t="str">
        <f t="shared" si="151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5"/>
        <v>101.49999999999999</v>
      </c>
      <c r="P1615" s="5">
        <f t="shared" si="152"/>
        <v>39.03846153846154</v>
      </c>
      <c r="Q1615" t="str">
        <f t="shared" si="150"/>
        <v>music</v>
      </c>
      <c r="R1615" t="str">
        <f t="shared" si="151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5"/>
        <v>102.69999999999999</v>
      </c>
      <c r="P1616" s="5">
        <f t="shared" si="152"/>
        <v>66.688311688311686</v>
      </c>
      <c r="Q1616" t="str">
        <f t="shared" si="150"/>
        <v>music</v>
      </c>
      <c r="R1616" t="str">
        <f t="shared" si="151"/>
        <v>rock</v>
      </c>
      <c r="S1616" s="10">
        <f t="shared" si="153"/>
        <v>41794.981122685182</v>
      </c>
      <c r="T1616" s="10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5"/>
        <v>114.12500000000001</v>
      </c>
      <c r="P1617" s="5">
        <f t="shared" si="152"/>
        <v>67.132352941176464</v>
      </c>
      <c r="Q1617" t="str">
        <f t="shared" ref="Q1617:Q1680" si="156">LEFT(N1617, SEARCH("/",N1617,1)-1)</f>
        <v>music</v>
      </c>
      <c r="R1617" t="str">
        <f t="shared" si="151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5"/>
        <v>104.2</v>
      </c>
      <c r="P1618" s="5">
        <f t="shared" si="152"/>
        <v>66.369426751592357</v>
      </c>
      <c r="Q1618" t="str">
        <f t="shared" si="156"/>
        <v>music</v>
      </c>
      <c r="R1618" t="str">
        <f t="shared" si="151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5"/>
        <v>145.85714285714286</v>
      </c>
      <c r="P1619" s="5">
        <f t="shared" si="152"/>
        <v>64.620253164556956</v>
      </c>
      <c r="Q1619" t="str">
        <f t="shared" si="156"/>
        <v>music</v>
      </c>
      <c r="R1619" t="str">
        <f t="shared" si="151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5"/>
        <v>105.06666666666666</v>
      </c>
      <c r="P1620" s="5">
        <f t="shared" si="152"/>
        <v>58.370370370370374</v>
      </c>
      <c r="Q1620" t="str">
        <f t="shared" si="156"/>
        <v>music</v>
      </c>
      <c r="R1620" t="str">
        <f t="shared" si="151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5"/>
        <v>133.33333333333331</v>
      </c>
      <c r="P1621" s="5">
        <f t="shared" si="152"/>
        <v>86.956521739130437</v>
      </c>
      <c r="Q1621" t="str">
        <f t="shared" si="156"/>
        <v>music</v>
      </c>
      <c r="R1621" t="str">
        <f t="shared" si="151"/>
        <v>rock</v>
      </c>
      <c r="S1621" s="10">
        <f t="shared" si="153"/>
        <v>41876.18618055556</v>
      </c>
      <c r="T1621" s="10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5"/>
        <v>112.99999999999999</v>
      </c>
      <c r="P1622" s="5">
        <f t="shared" si="152"/>
        <v>66.470588235294116</v>
      </c>
      <c r="Q1622" t="str">
        <f t="shared" si="156"/>
        <v>music</v>
      </c>
      <c r="R1622" t="str">
        <f t="shared" si="151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5"/>
        <v>121.2</v>
      </c>
      <c r="P1623" s="5">
        <f t="shared" si="152"/>
        <v>163.78378378378378</v>
      </c>
      <c r="Q1623" t="str">
        <f t="shared" si="156"/>
        <v>music</v>
      </c>
      <c r="R1623" t="str">
        <f t="shared" si="151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5"/>
        <v>101.72463768115942</v>
      </c>
      <c r="P1624" s="5">
        <f t="shared" si="152"/>
        <v>107.98461538461538</v>
      </c>
      <c r="Q1624" t="str">
        <f t="shared" si="156"/>
        <v>music</v>
      </c>
      <c r="R1624" t="str">
        <f t="shared" si="151"/>
        <v>rock</v>
      </c>
      <c r="S1624" s="10">
        <f t="shared" si="153"/>
        <v>41950.29483796296</v>
      </c>
      <c r="T1624" s="10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5"/>
        <v>101.06666666666666</v>
      </c>
      <c r="P1625" s="5">
        <f t="shared" si="152"/>
        <v>42.111111111111114</v>
      </c>
      <c r="Q1625" t="str">
        <f t="shared" si="156"/>
        <v>music</v>
      </c>
      <c r="R1625" t="str">
        <f t="shared" si="151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5"/>
        <v>118</v>
      </c>
      <c r="P1626" s="5">
        <f t="shared" si="152"/>
        <v>47.2</v>
      </c>
      <c r="Q1626" t="str">
        <f t="shared" si="156"/>
        <v>music</v>
      </c>
      <c r="R1626" t="str">
        <f t="shared" si="151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5"/>
        <v>155.33333333333331</v>
      </c>
      <c r="P1627" s="5">
        <f t="shared" si="152"/>
        <v>112.01923076923077</v>
      </c>
      <c r="Q1627" t="str">
        <f t="shared" si="156"/>
        <v>music</v>
      </c>
      <c r="R1627" t="str">
        <f t="shared" si="151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5"/>
        <v>101.18750000000001</v>
      </c>
      <c r="P1628" s="5">
        <f t="shared" si="152"/>
        <v>74.953703703703709</v>
      </c>
      <c r="Q1628" t="str">
        <f t="shared" si="156"/>
        <v>music</v>
      </c>
      <c r="R1628" t="str">
        <f t="shared" si="151"/>
        <v>rock</v>
      </c>
      <c r="S1628" s="10">
        <f t="shared" si="153"/>
        <v>41579.847997685189</v>
      </c>
      <c r="T1628" s="10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5"/>
        <v>117</v>
      </c>
      <c r="P1629" s="5">
        <f t="shared" si="152"/>
        <v>61.578947368421055</v>
      </c>
      <c r="Q1629" t="str">
        <f t="shared" si="156"/>
        <v>music</v>
      </c>
      <c r="R1629" t="str">
        <f t="shared" si="151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5"/>
        <v>100.925</v>
      </c>
      <c r="P1630" s="5">
        <f t="shared" si="152"/>
        <v>45.875</v>
      </c>
      <c r="Q1630" t="str">
        <f t="shared" si="156"/>
        <v>music</v>
      </c>
      <c r="R1630" t="str">
        <f t="shared" si="151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5"/>
        <v>103.66666666666666</v>
      </c>
      <c r="P1631" s="5">
        <f t="shared" si="152"/>
        <v>75.853658536585371</v>
      </c>
      <c r="Q1631" t="str">
        <f t="shared" si="156"/>
        <v>music</v>
      </c>
      <c r="R1631" t="str">
        <f t="shared" si="151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5"/>
        <v>265.25</v>
      </c>
      <c r="P1632" s="5">
        <f t="shared" si="152"/>
        <v>84.206349206349202</v>
      </c>
      <c r="Q1632" t="str">
        <f t="shared" si="156"/>
        <v>music</v>
      </c>
      <c r="R1632" t="str">
        <f t="shared" si="151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5"/>
        <v>155.91</v>
      </c>
      <c r="P1633" s="5">
        <f t="shared" si="152"/>
        <v>117.22556390977444</v>
      </c>
      <c r="Q1633" t="str">
        <f t="shared" si="156"/>
        <v>music</v>
      </c>
      <c r="R1633" t="str">
        <f t="shared" si="151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5"/>
        <v>101.62500000000001</v>
      </c>
      <c r="P1634" s="5">
        <f t="shared" si="152"/>
        <v>86.489361702127653</v>
      </c>
      <c r="Q1634" t="str">
        <f t="shared" si="156"/>
        <v>music</v>
      </c>
      <c r="R1634" t="str">
        <f t="shared" si="151"/>
        <v>rock</v>
      </c>
      <c r="S1634" s="10">
        <f t="shared" si="153"/>
        <v>40750.340902777774</v>
      </c>
      <c r="T1634" s="10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5"/>
        <v>100</v>
      </c>
      <c r="P1635" s="5">
        <f t="shared" si="152"/>
        <v>172.41379310344828</v>
      </c>
      <c r="Q1635" t="str">
        <f t="shared" si="156"/>
        <v>music</v>
      </c>
      <c r="R1635" t="str">
        <f t="shared" si="151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5"/>
        <v>100.49999999999999</v>
      </c>
      <c r="P1636" s="5">
        <f t="shared" si="152"/>
        <v>62.8125</v>
      </c>
      <c r="Q1636" t="str">
        <f t="shared" si="156"/>
        <v>music</v>
      </c>
      <c r="R1636" t="str">
        <f t="shared" si="151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5"/>
        <v>125.29999999999998</v>
      </c>
      <c r="P1637" s="5">
        <f t="shared" si="152"/>
        <v>67.729729729729726</v>
      </c>
      <c r="Q1637" t="str">
        <f t="shared" si="156"/>
        <v>music</v>
      </c>
      <c r="R1637" t="str">
        <f t="shared" si="151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5"/>
        <v>103.55555555555556</v>
      </c>
      <c r="P1638" s="5">
        <f t="shared" si="152"/>
        <v>53.5632183908046</v>
      </c>
      <c r="Q1638" t="str">
        <f t="shared" si="156"/>
        <v>music</v>
      </c>
      <c r="R1638" t="str">
        <f t="shared" si="151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5"/>
        <v>103.8</v>
      </c>
      <c r="P1639" s="5">
        <f t="shared" si="152"/>
        <v>34.6</v>
      </c>
      <c r="Q1639" t="str">
        <f t="shared" si="156"/>
        <v>music</v>
      </c>
      <c r="R1639" t="str">
        <f t="shared" si="151"/>
        <v>rock</v>
      </c>
      <c r="S1639" s="10">
        <f t="shared" si="153"/>
        <v>40122.751620370371</v>
      </c>
      <c r="T1639" s="10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5"/>
        <v>105</v>
      </c>
      <c r="P1640" s="5">
        <f t="shared" si="152"/>
        <v>38.888888888888886</v>
      </c>
      <c r="Q1640" t="str">
        <f t="shared" si="156"/>
        <v>music</v>
      </c>
      <c r="R1640" t="str">
        <f t="shared" si="151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5"/>
        <v>100</v>
      </c>
      <c r="P1641" s="5">
        <f t="shared" si="152"/>
        <v>94.736842105263165</v>
      </c>
      <c r="Q1641" t="str">
        <f t="shared" si="156"/>
        <v>music</v>
      </c>
      <c r="R1641" t="str">
        <f t="shared" si="151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5"/>
        <v>169.86</v>
      </c>
      <c r="P1642" s="5">
        <f t="shared" si="152"/>
        <v>39.967058823529413</v>
      </c>
      <c r="Q1642" t="str">
        <f t="shared" si="156"/>
        <v>music</v>
      </c>
      <c r="R1642" t="str">
        <f t="shared" si="151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5"/>
        <v>101.4</v>
      </c>
      <c r="P1643" s="5">
        <f t="shared" si="152"/>
        <v>97.5</v>
      </c>
      <c r="Q1643" t="str">
        <f t="shared" si="156"/>
        <v>music</v>
      </c>
      <c r="R1643" t="str">
        <f t="shared" si="151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5"/>
        <v>100</v>
      </c>
      <c r="P1644" s="5">
        <f t="shared" si="152"/>
        <v>42.857142857142854</v>
      </c>
      <c r="Q1644" t="str">
        <f t="shared" si="156"/>
        <v>music</v>
      </c>
      <c r="R1644" t="str">
        <f t="shared" si="151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5"/>
        <v>124.70000000000002</v>
      </c>
      <c r="P1645" s="5">
        <f t="shared" si="152"/>
        <v>168.51351351351352</v>
      </c>
      <c r="Q1645" t="str">
        <f t="shared" si="156"/>
        <v>music</v>
      </c>
      <c r="R1645" t="str">
        <f t="shared" si="151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5"/>
        <v>109.5</v>
      </c>
      <c r="P1646" s="5">
        <f t="shared" si="152"/>
        <v>85.546875</v>
      </c>
      <c r="Q1646" t="str">
        <f t="shared" si="156"/>
        <v>music</v>
      </c>
      <c r="R1646" t="str">
        <f t="shared" si="151"/>
        <v>pop</v>
      </c>
      <c r="S1646" s="10">
        <f t="shared" si="153"/>
        <v>41175.05972222222</v>
      </c>
      <c r="T1646" s="10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5"/>
        <v>110.80000000000001</v>
      </c>
      <c r="P1647" s="5">
        <f t="shared" si="152"/>
        <v>554</v>
      </c>
      <c r="Q1647" t="str">
        <f t="shared" si="156"/>
        <v>music</v>
      </c>
      <c r="R1647" t="str">
        <f t="shared" si="151"/>
        <v>pop</v>
      </c>
      <c r="S1647" s="10">
        <f t="shared" si="153"/>
        <v>41521.617361111108</v>
      </c>
      <c r="T1647" s="10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5"/>
        <v>110.2</v>
      </c>
      <c r="P1648" s="5">
        <f t="shared" si="152"/>
        <v>26.554216867469879</v>
      </c>
      <c r="Q1648" t="str">
        <f t="shared" si="156"/>
        <v>music</v>
      </c>
      <c r="R1648" t="str">
        <f t="shared" si="151"/>
        <v>pop</v>
      </c>
      <c r="S1648" s="10">
        <f t="shared" si="153"/>
        <v>41833.450266203705</v>
      </c>
      <c r="T1648" s="10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5"/>
        <v>104.71999999999998</v>
      </c>
      <c r="P1649" s="5">
        <f t="shared" si="152"/>
        <v>113.82608695652173</v>
      </c>
      <c r="Q1649" t="str">
        <f t="shared" si="156"/>
        <v>music</v>
      </c>
      <c r="R1649" t="str">
        <f t="shared" si="151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5"/>
        <v>125.26086956521738</v>
      </c>
      <c r="P1650" s="5">
        <f t="shared" si="152"/>
        <v>32.011111111111113</v>
      </c>
      <c r="Q1650" t="str">
        <f t="shared" si="156"/>
        <v>music</v>
      </c>
      <c r="R1650" t="str">
        <f t="shared" si="151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5"/>
        <v>100.58763157894737</v>
      </c>
      <c r="P1651" s="5">
        <f t="shared" si="152"/>
        <v>47.189259259259259</v>
      </c>
      <c r="Q1651" t="str">
        <f t="shared" si="156"/>
        <v>music</v>
      </c>
      <c r="R1651" t="str">
        <f t="shared" si="151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5"/>
        <v>141.55000000000001</v>
      </c>
      <c r="P1652" s="5">
        <f t="shared" si="152"/>
        <v>88.46875</v>
      </c>
      <c r="Q1652" t="str">
        <f t="shared" si="156"/>
        <v>music</v>
      </c>
      <c r="R1652" t="str">
        <f t="shared" si="151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5"/>
        <v>100.75</v>
      </c>
      <c r="P1653" s="5">
        <f t="shared" si="152"/>
        <v>100.75</v>
      </c>
      <c r="Q1653" t="str">
        <f t="shared" si="156"/>
        <v>music</v>
      </c>
      <c r="R1653" t="str">
        <f t="shared" si="151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5"/>
        <v>100.66666666666666</v>
      </c>
      <c r="P1654" s="5">
        <f t="shared" si="152"/>
        <v>64.714285714285708</v>
      </c>
      <c r="Q1654" t="str">
        <f t="shared" si="156"/>
        <v>music</v>
      </c>
      <c r="R1654" t="str">
        <f t="shared" si="151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5"/>
        <v>174.2304</v>
      </c>
      <c r="P1655" s="5">
        <f t="shared" si="152"/>
        <v>51.854285714285716</v>
      </c>
      <c r="Q1655" t="str">
        <f t="shared" si="156"/>
        <v>music</v>
      </c>
      <c r="R1655" t="str">
        <f t="shared" si="151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5"/>
        <v>119.90909090909089</v>
      </c>
      <c r="P1656" s="5">
        <f t="shared" si="152"/>
        <v>38.794117647058826</v>
      </c>
      <c r="Q1656" t="str">
        <f t="shared" si="156"/>
        <v>music</v>
      </c>
      <c r="R1656" t="str">
        <f t="shared" si="151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5"/>
        <v>142.86666666666667</v>
      </c>
      <c r="P1657" s="5">
        <f t="shared" si="152"/>
        <v>44.645833333333336</v>
      </c>
      <c r="Q1657" t="str">
        <f t="shared" si="156"/>
        <v>music</v>
      </c>
      <c r="R1657" t="str">
        <f t="shared" si="151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5"/>
        <v>100.33493333333334</v>
      </c>
      <c r="P1658" s="5">
        <f t="shared" si="152"/>
        <v>156.77333333333334</v>
      </c>
      <c r="Q1658" t="str">
        <f t="shared" si="156"/>
        <v>music</v>
      </c>
      <c r="R1658" t="str">
        <f t="shared" si="151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5"/>
        <v>104.93380000000001</v>
      </c>
      <c r="P1659" s="5">
        <f t="shared" si="152"/>
        <v>118.70339366515837</v>
      </c>
      <c r="Q1659" t="str">
        <f t="shared" si="156"/>
        <v>music</v>
      </c>
      <c r="R1659" t="str">
        <f t="shared" si="151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5"/>
        <v>132.23333333333335</v>
      </c>
      <c r="P1660" s="5">
        <f t="shared" si="152"/>
        <v>74.149532710280369</v>
      </c>
      <c r="Q1660" t="str">
        <f t="shared" si="156"/>
        <v>music</v>
      </c>
      <c r="R1660" t="str">
        <f t="shared" si="151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5"/>
        <v>112.79999999999998</v>
      </c>
      <c r="P1661" s="5">
        <f t="shared" si="152"/>
        <v>12.533333333333333</v>
      </c>
      <c r="Q1661" t="str">
        <f t="shared" si="156"/>
        <v>music</v>
      </c>
      <c r="R1661" t="str">
        <f t="shared" si="151"/>
        <v>pop</v>
      </c>
      <c r="S1661" s="10">
        <f t="shared" si="153"/>
        <v>41596.913437499999</v>
      </c>
      <c r="T1661" s="10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5"/>
        <v>1253.75</v>
      </c>
      <c r="P1662" s="5">
        <f t="shared" si="152"/>
        <v>27.861111111111111</v>
      </c>
      <c r="Q1662" t="str">
        <f t="shared" si="156"/>
        <v>music</v>
      </c>
      <c r="R1662" t="str">
        <f t="shared" si="151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5"/>
        <v>102.50632911392405</v>
      </c>
      <c r="P1663" s="5">
        <f t="shared" si="152"/>
        <v>80.178217821782184</v>
      </c>
      <c r="Q1663" t="str">
        <f t="shared" si="156"/>
        <v>music</v>
      </c>
      <c r="R1663" t="str">
        <f t="shared" si="151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5"/>
        <v>102.6375</v>
      </c>
      <c r="P1664" s="5">
        <f t="shared" si="152"/>
        <v>132.43548387096774</v>
      </c>
      <c r="Q1664" t="str">
        <f t="shared" si="156"/>
        <v>music</v>
      </c>
      <c r="R1664" t="str">
        <f t="shared" si="151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5"/>
        <v>108</v>
      </c>
      <c r="P1665" s="5">
        <f t="shared" si="152"/>
        <v>33.75</v>
      </c>
      <c r="Q1665" t="str">
        <f t="shared" si="156"/>
        <v>music</v>
      </c>
      <c r="R1665" t="str">
        <f t="shared" si="151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5"/>
        <v>122.40879999999999</v>
      </c>
      <c r="P1666" s="5">
        <f t="shared" si="152"/>
        <v>34.384494382022467</v>
      </c>
      <c r="Q1666" t="str">
        <f t="shared" si="156"/>
        <v>music</v>
      </c>
      <c r="R1666" t="str">
        <f t="shared" ref="R1666:R1729" si="157">RIGHT(N1666,LEN(N1666)-SEARCH("/",N1666))</f>
        <v>pop</v>
      </c>
      <c r="S1666" s="10">
        <f t="shared" si="153"/>
        <v>40939.761782407404</v>
      </c>
      <c r="T1666" s="10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si="155"/>
        <v>119.45714285714286</v>
      </c>
      <c r="P1667" s="5">
        <f t="shared" ref="P1667:P1730" si="158">IF(L1667&lt;&gt;0,E1667/L1667,0)</f>
        <v>44.956989247311824</v>
      </c>
      <c r="Q1667" t="str">
        <f t="shared" si="156"/>
        <v>music</v>
      </c>
      <c r="R1667" t="str">
        <f t="shared" si="157"/>
        <v>pop</v>
      </c>
      <c r="S1667" s="10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5"/>
        <v>160.88</v>
      </c>
      <c r="P1668" s="5">
        <f t="shared" si="158"/>
        <v>41.04081632653061</v>
      </c>
      <c r="Q1668" t="str">
        <f t="shared" si="156"/>
        <v>music</v>
      </c>
      <c r="R1668" t="str">
        <f t="shared" si="157"/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5"/>
        <v>126.85294117647059</v>
      </c>
      <c r="P1669" s="5">
        <f t="shared" si="158"/>
        <v>52.597560975609753</v>
      </c>
      <c r="Q1669" t="str">
        <f t="shared" si="156"/>
        <v>music</v>
      </c>
      <c r="R1669" t="str">
        <f t="shared" si="157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ref="O1670:O1733" si="161">E1670/D1670*100</f>
        <v>102.6375</v>
      </c>
      <c r="P1670" s="5">
        <f t="shared" si="158"/>
        <v>70.784482758620683</v>
      </c>
      <c r="Q1670" t="str">
        <f t="shared" si="156"/>
        <v>music</v>
      </c>
      <c r="R1670" t="str">
        <f t="shared" si="157"/>
        <v>pop</v>
      </c>
      <c r="S1670" s="10">
        <f t="shared" si="159"/>
        <v>40845.14975694444</v>
      </c>
      <c r="T1670" s="10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61"/>
        <v>139.75</v>
      </c>
      <c r="P1671" s="5">
        <f t="shared" si="158"/>
        <v>53.75</v>
      </c>
      <c r="Q1671" t="str">
        <f t="shared" si="156"/>
        <v>music</v>
      </c>
      <c r="R1671" t="str">
        <f t="shared" si="157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61"/>
        <v>102.60000000000001</v>
      </c>
      <c r="P1672" s="5">
        <f t="shared" si="158"/>
        <v>44.608695652173914</v>
      </c>
      <c r="Q1672" t="str">
        <f t="shared" si="156"/>
        <v>music</v>
      </c>
      <c r="R1672" t="str">
        <f t="shared" si="157"/>
        <v>pop</v>
      </c>
      <c r="S1672" s="10">
        <f t="shared" si="159"/>
        <v>40313.930543981485</v>
      </c>
      <c r="T1672" s="10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61"/>
        <v>100.67349999999999</v>
      </c>
      <c r="P1673" s="5">
        <f t="shared" si="158"/>
        <v>26.148961038961041</v>
      </c>
      <c r="Q1673" t="str">
        <f t="shared" si="156"/>
        <v>music</v>
      </c>
      <c r="R1673" t="str">
        <f t="shared" si="157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61"/>
        <v>112.94117647058823</v>
      </c>
      <c r="P1674" s="5">
        <f t="shared" si="158"/>
        <v>39.183673469387756</v>
      </c>
      <c r="Q1674" t="str">
        <f t="shared" si="156"/>
        <v>music</v>
      </c>
      <c r="R1674" t="str">
        <f t="shared" si="157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61"/>
        <v>128.09523809523807</v>
      </c>
      <c r="P1675" s="5">
        <f t="shared" si="158"/>
        <v>45.593220338983052</v>
      </c>
      <c r="Q1675" t="str">
        <f t="shared" si="156"/>
        <v>music</v>
      </c>
      <c r="R1675" t="str">
        <f t="shared" si="157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61"/>
        <v>201.7</v>
      </c>
      <c r="P1676" s="5">
        <f t="shared" si="158"/>
        <v>89.247787610619469</v>
      </c>
      <c r="Q1676" t="str">
        <f t="shared" si="156"/>
        <v>music</v>
      </c>
      <c r="R1676" t="str">
        <f t="shared" si="157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61"/>
        <v>137.416</v>
      </c>
      <c r="P1677" s="5">
        <f t="shared" si="158"/>
        <v>40.416470588235299</v>
      </c>
      <c r="Q1677" t="str">
        <f t="shared" si="156"/>
        <v>music</v>
      </c>
      <c r="R1677" t="str">
        <f t="shared" si="157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61"/>
        <v>115.33333333333333</v>
      </c>
      <c r="P1678" s="5">
        <f t="shared" si="158"/>
        <v>82.38095238095238</v>
      </c>
      <c r="Q1678" t="str">
        <f t="shared" si="156"/>
        <v>music</v>
      </c>
      <c r="R1678" t="str">
        <f t="shared" si="157"/>
        <v>pop</v>
      </c>
      <c r="S1678" s="10">
        <f t="shared" si="159"/>
        <v>40973.72623842593</v>
      </c>
      <c r="T1678" s="10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61"/>
        <v>111.66666666666667</v>
      </c>
      <c r="P1679" s="5">
        <f t="shared" si="158"/>
        <v>159.52380952380952</v>
      </c>
      <c r="Q1679" t="str">
        <f t="shared" si="156"/>
        <v>music</v>
      </c>
      <c r="R1679" t="str">
        <f t="shared" si="157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61"/>
        <v>118.39999999999999</v>
      </c>
      <c r="P1680" s="5">
        <f t="shared" si="158"/>
        <v>36.244897959183675</v>
      </c>
      <c r="Q1680" t="str">
        <f t="shared" si="156"/>
        <v>music</v>
      </c>
      <c r="R1680" t="str">
        <f t="shared" si="157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61"/>
        <v>175</v>
      </c>
      <c r="P1681" s="5">
        <f t="shared" si="158"/>
        <v>62.5</v>
      </c>
      <c r="Q1681" t="str">
        <f t="shared" ref="Q1681:Q1744" si="162">LEFT(N1681, SEARCH("/",N1681,1)-1)</f>
        <v>music</v>
      </c>
      <c r="R1681" t="str">
        <f t="shared" si="157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61"/>
        <v>117.5</v>
      </c>
      <c r="P1682" s="5">
        <f t="shared" si="158"/>
        <v>47</v>
      </c>
      <c r="Q1682" t="str">
        <f t="shared" si="162"/>
        <v>music</v>
      </c>
      <c r="R1682" t="str">
        <f t="shared" si="157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61"/>
        <v>101.42212307692309</v>
      </c>
      <c r="P1683" s="5">
        <f t="shared" si="158"/>
        <v>74.575090497737563</v>
      </c>
      <c r="Q1683" t="str">
        <f t="shared" si="162"/>
        <v>music</v>
      </c>
      <c r="R1683" t="str">
        <f t="shared" si="157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61"/>
        <v>0</v>
      </c>
      <c r="P1684" s="5">
        <f t="shared" si="158"/>
        <v>0</v>
      </c>
      <c r="Q1684" t="str">
        <f t="shared" si="162"/>
        <v>music</v>
      </c>
      <c r="R1684" t="str">
        <f t="shared" si="157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61"/>
        <v>21.714285714285715</v>
      </c>
      <c r="P1685" s="5">
        <f t="shared" si="158"/>
        <v>76</v>
      </c>
      <c r="Q1685" t="str">
        <f t="shared" si="162"/>
        <v>music</v>
      </c>
      <c r="R1685" t="str">
        <f t="shared" si="157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61"/>
        <v>109.125</v>
      </c>
      <c r="P1686" s="5">
        <f t="shared" si="158"/>
        <v>86.43564356435644</v>
      </c>
      <c r="Q1686" t="str">
        <f t="shared" si="162"/>
        <v>music</v>
      </c>
      <c r="R1686" t="str">
        <f t="shared" si="157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61"/>
        <v>102.85714285714285</v>
      </c>
      <c r="P1687" s="5">
        <f t="shared" si="158"/>
        <v>24</v>
      </c>
      <c r="Q1687" t="str">
        <f t="shared" si="162"/>
        <v>music</v>
      </c>
      <c r="R1687" t="str">
        <f t="shared" si="157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61"/>
        <v>0.36</v>
      </c>
      <c r="P1688" s="5">
        <f t="shared" si="158"/>
        <v>18</v>
      </c>
      <c r="Q1688" t="str">
        <f t="shared" si="162"/>
        <v>music</v>
      </c>
      <c r="R1688" t="str">
        <f t="shared" si="157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61"/>
        <v>31.25</v>
      </c>
      <c r="P1689" s="5">
        <f t="shared" si="158"/>
        <v>80.128205128205124</v>
      </c>
      <c r="Q1689" t="str">
        <f t="shared" si="162"/>
        <v>music</v>
      </c>
      <c r="R1689" t="str">
        <f t="shared" si="157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61"/>
        <v>44.3</v>
      </c>
      <c r="P1690" s="5">
        <f t="shared" si="158"/>
        <v>253.14285714285714</v>
      </c>
      <c r="Q1690" t="str">
        <f t="shared" si="162"/>
        <v>music</v>
      </c>
      <c r="R1690" t="str">
        <f t="shared" si="157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61"/>
        <v>100</v>
      </c>
      <c r="P1691" s="5">
        <f t="shared" si="158"/>
        <v>171.42857142857142</v>
      </c>
      <c r="Q1691" t="str">
        <f t="shared" si="162"/>
        <v>music</v>
      </c>
      <c r="R1691" t="str">
        <f t="shared" si="157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61"/>
        <v>25.4</v>
      </c>
      <c r="P1692" s="5">
        <f t="shared" si="158"/>
        <v>57.727272727272727</v>
      </c>
      <c r="Q1692" t="str">
        <f t="shared" si="162"/>
        <v>music</v>
      </c>
      <c r="R1692" t="str">
        <f t="shared" si="157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61"/>
        <v>33.473333333333329</v>
      </c>
      <c r="P1693" s="5">
        <f t="shared" si="158"/>
        <v>264.26315789473682</v>
      </c>
      <c r="Q1693" t="str">
        <f t="shared" si="162"/>
        <v>music</v>
      </c>
      <c r="R1693" t="str">
        <f t="shared" si="157"/>
        <v>faith</v>
      </c>
      <c r="S1693" s="10">
        <f t="shared" si="159"/>
        <v>42795.701481481476</v>
      </c>
      <c r="T1693" s="10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61"/>
        <v>47.8</v>
      </c>
      <c r="P1694" s="5">
        <f t="shared" si="158"/>
        <v>159.33333333333334</v>
      </c>
      <c r="Q1694" t="str">
        <f t="shared" si="162"/>
        <v>music</v>
      </c>
      <c r="R1694" t="str">
        <f t="shared" si="157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61"/>
        <v>9.3333333333333339</v>
      </c>
      <c r="P1695" s="5">
        <f t="shared" si="158"/>
        <v>35</v>
      </c>
      <c r="Q1695" t="str">
        <f t="shared" si="162"/>
        <v>music</v>
      </c>
      <c r="R1695" t="str">
        <f t="shared" si="157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61"/>
        <v>0.05</v>
      </c>
      <c r="P1696" s="5">
        <f t="shared" si="158"/>
        <v>5</v>
      </c>
      <c r="Q1696" t="str">
        <f t="shared" si="162"/>
        <v>music</v>
      </c>
      <c r="R1696" t="str">
        <f t="shared" si="157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61"/>
        <v>11.708333333333334</v>
      </c>
      <c r="P1697" s="5">
        <f t="shared" si="158"/>
        <v>61.086956521739133</v>
      </c>
      <c r="Q1697" t="str">
        <f t="shared" si="162"/>
        <v>music</v>
      </c>
      <c r="R1697" t="str">
        <f t="shared" si="157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61"/>
        <v>0</v>
      </c>
      <c r="P1698" s="5">
        <f t="shared" si="158"/>
        <v>0</v>
      </c>
      <c r="Q1698" t="str">
        <f t="shared" si="162"/>
        <v>music</v>
      </c>
      <c r="R1698" t="str">
        <f t="shared" si="157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61"/>
        <v>20.208000000000002</v>
      </c>
      <c r="P1699" s="5">
        <f t="shared" si="158"/>
        <v>114.81818181818181</v>
      </c>
      <c r="Q1699" t="str">
        <f t="shared" si="162"/>
        <v>music</v>
      </c>
      <c r="R1699" t="str">
        <f t="shared" si="157"/>
        <v>faith</v>
      </c>
      <c r="S1699" s="10">
        <f t="shared" si="159"/>
        <v>42805.032962962956</v>
      </c>
      <c r="T1699" s="10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61"/>
        <v>0</v>
      </c>
      <c r="P1700" s="5">
        <f t="shared" si="158"/>
        <v>0</v>
      </c>
      <c r="Q1700" t="str">
        <f t="shared" si="162"/>
        <v>music</v>
      </c>
      <c r="R1700" t="str">
        <f t="shared" si="157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61"/>
        <v>4.2311459353574925</v>
      </c>
      <c r="P1701" s="5">
        <f t="shared" si="158"/>
        <v>54</v>
      </c>
      <c r="Q1701" t="str">
        <f t="shared" si="162"/>
        <v>music</v>
      </c>
      <c r="R1701" t="str">
        <f t="shared" si="157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61"/>
        <v>26.06</v>
      </c>
      <c r="P1702" s="5">
        <f t="shared" si="158"/>
        <v>65.974683544303801</v>
      </c>
      <c r="Q1702" t="str">
        <f t="shared" si="162"/>
        <v>music</v>
      </c>
      <c r="R1702" t="str">
        <f t="shared" si="157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61"/>
        <v>0.19801980198019803</v>
      </c>
      <c r="P1703" s="5">
        <f t="shared" si="158"/>
        <v>5</v>
      </c>
      <c r="Q1703" t="str">
        <f t="shared" si="162"/>
        <v>music</v>
      </c>
      <c r="R1703" t="str">
        <f t="shared" si="157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61"/>
        <v>6.0606060606060606E-3</v>
      </c>
      <c r="P1704" s="5">
        <f t="shared" si="158"/>
        <v>1</v>
      </c>
      <c r="Q1704" t="str">
        <f t="shared" si="162"/>
        <v>music</v>
      </c>
      <c r="R1704" t="str">
        <f t="shared" si="157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61"/>
        <v>1.02</v>
      </c>
      <c r="P1705" s="5">
        <f t="shared" si="158"/>
        <v>25.5</v>
      </c>
      <c r="Q1705" t="str">
        <f t="shared" si="162"/>
        <v>music</v>
      </c>
      <c r="R1705" t="str">
        <f t="shared" si="157"/>
        <v>faith</v>
      </c>
      <c r="S1705" s="10">
        <f t="shared" si="159"/>
        <v>42187.281678240746</v>
      </c>
      <c r="T1705" s="10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61"/>
        <v>65.100000000000009</v>
      </c>
      <c r="P1706" s="5">
        <f t="shared" si="158"/>
        <v>118.36363636363636</v>
      </c>
      <c r="Q1706" t="str">
        <f t="shared" si="162"/>
        <v>music</v>
      </c>
      <c r="R1706" t="str">
        <f t="shared" si="157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61"/>
        <v>0</v>
      </c>
      <c r="P1707" s="5">
        <f t="shared" si="158"/>
        <v>0</v>
      </c>
      <c r="Q1707" t="str">
        <f t="shared" si="162"/>
        <v>music</v>
      </c>
      <c r="R1707" t="str">
        <f t="shared" si="157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61"/>
        <v>0</v>
      </c>
      <c r="P1708" s="5">
        <f t="shared" si="158"/>
        <v>0</v>
      </c>
      <c r="Q1708" t="str">
        <f t="shared" si="162"/>
        <v>music</v>
      </c>
      <c r="R1708" t="str">
        <f t="shared" si="157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61"/>
        <v>9.74</v>
      </c>
      <c r="P1709" s="5">
        <f t="shared" si="158"/>
        <v>54.111111111111114</v>
      </c>
      <c r="Q1709" t="str">
        <f t="shared" si="162"/>
        <v>music</v>
      </c>
      <c r="R1709" t="str">
        <f t="shared" si="157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61"/>
        <v>0</v>
      </c>
      <c r="P1710" s="5">
        <f t="shared" si="158"/>
        <v>0</v>
      </c>
      <c r="Q1710" t="str">
        <f t="shared" si="162"/>
        <v>music</v>
      </c>
      <c r="R1710" t="str">
        <f t="shared" si="157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61"/>
        <v>4.8571428571428568</v>
      </c>
      <c r="P1711" s="5">
        <f t="shared" si="158"/>
        <v>21.25</v>
      </c>
      <c r="Q1711" t="str">
        <f t="shared" si="162"/>
        <v>music</v>
      </c>
      <c r="R1711" t="str">
        <f t="shared" si="157"/>
        <v>faith</v>
      </c>
      <c r="S1711" s="10">
        <f t="shared" si="159"/>
        <v>41841.56381944444</v>
      </c>
      <c r="T1711" s="10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61"/>
        <v>0.67999999999999994</v>
      </c>
      <c r="P1712" s="5">
        <f t="shared" si="158"/>
        <v>34</v>
      </c>
      <c r="Q1712" t="str">
        <f t="shared" si="162"/>
        <v>music</v>
      </c>
      <c r="R1712" t="str">
        <f t="shared" si="157"/>
        <v>faith</v>
      </c>
      <c r="S1712" s="10">
        <f t="shared" si="159"/>
        <v>42341.59129629629</v>
      </c>
      <c r="T1712" s="10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61"/>
        <v>10.5</v>
      </c>
      <c r="P1713" s="5">
        <f t="shared" si="158"/>
        <v>525</v>
      </c>
      <c r="Q1713" t="str">
        <f t="shared" si="162"/>
        <v>music</v>
      </c>
      <c r="R1713" t="str">
        <f t="shared" si="157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61"/>
        <v>0</v>
      </c>
      <c r="P1714" s="5">
        <f t="shared" si="158"/>
        <v>0</v>
      </c>
      <c r="Q1714" t="str">
        <f t="shared" si="162"/>
        <v>music</v>
      </c>
      <c r="R1714" t="str">
        <f t="shared" si="157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61"/>
        <v>1.6666666666666667</v>
      </c>
      <c r="P1715" s="5">
        <f t="shared" si="158"/>
        <v>50</v>
      </c>
      <c r="Q1715" t="str">
        <f t="shared" si="162"/>
        <v>music</v>
      </c>
      <c r="R1715" t="str">
        <f t="shared" si="157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61"/>
        <v>7.8680000000000003</v>
      </c>
      <c r="P1716" s="5">
        <f t="shared" si="158"/>
        <v>115.70588235294117</v>
      </c>
      <c r="Q1716" t="str">
        <f t="shared" si="162"/>
        <v>music</v>
      </c>
      <c r="R1716" t="str">
        <f t="shared" si="157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61"/>
        <v>0.22</v>
      </c>
      <c r="P1717" s="5">
        <f t="shared" si="158"/>
        <v>5.5</v>
      </c>
      <c r="Q1717" t="str">
        <f t="shared" si="162"/>
        <v>music</v>
      </c>
      <c r="R1717" t="str">
        <f t="shared" si="157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61"/>
        <v>7.5</v>
      </c>
      <c r="P1718" s="5">
        <f t="shared" si="158"/>
        <v>50</v>
      </c>
      <c r="Q1718" t="str">
        <f t="shared" si="162"/>
        <v>music</v>
      </c>
      <c r="R1718" t="str">
        <f t="shared" si="157"/>
        <v>faith</v>
      </c>
      <c r="S1718" s="10">
        <f t="shared" si="159"/>
        <v>42673.577534722222</v>
      </c>
      <c r="T1718" s="10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61"/>
        <v>42.725880551301685</v>
      </c>
      <c r="P1719" s="5">
        <f t="shared" si="158"/>
        <v>34.024390243902438</v>
      </c>
      <c r="Q1719" t="str">
        <f t="shared" si="162"/>
        <v>music</v>
      </c>
      <c r="R1719" t="str">
        <f t="shared" si="157"/>
        <v>faith</v>
      </c>
      <c r="S1719" s="10">
        <f t="shared" si="159"/>
        <v>42460.98192129629</v>
      </c>
      <c r="T1719" s="10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61"/>
        <v>0.2142857142857143</v>
      </c>
      <c r="P1720" s="5">
        <f t="shared" si="158"/>
        <v>37.5</v>
      </c>
      <c r="Q1720" t="str">
        <f t="shared" si="162"/>
        <v>music</v>
      </c>
      <c r="R1720" t="str">
        <f t="shared" si="157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61"/>
        <v>0.87500000000000011</v>
      </c>
      <c r="P1721" s="5">
        <f t="shared" si="158"/>
        <v>11.666666666666666</v>
      </c>
      <c r="Q1721" t="str">
        <f t="shared" si="162"/>
        <v>music</v>
      </c>
      <c r="R1721" t="str">
        <f t="shared" si="157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61"/>
        <v>5.625</v>
      </c>
      <c r="P1722" s="5">
        <f t="shared" si="158"/>
        <v>28.125</v>
      </c>
      <c r="Q1722" t="str">
        <f t="shared" si="162"/>
        <v>music</v>
      </c>
      <c r="R1722" t="str">
        <f t="shared" si="157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61"/>
        <v>0</v>
      </c>
      <c r="P1723" s="5">
        <f t="shared" si="158"/>
        <v>0</v>
      </c>
      <c r="Q1723" t="str">
        <f t="shared" si="162"/>
        <v>music</v>
      </c>
      <c r="R1723" t="str">
        <f t="shared" si="157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61"/>
        <v>3.4722222222222224E-2</v>
      </c>
      <c r="P1724" s="5">
        <f t="shared" si="158"/>
        <v>1</v>
      </c>
      <c r="Q1724" t="str">
        <f t="shared" si="162"/>
        <v>music</v>
      </c>
      <c r="R1724" t="str">
        <f t="shared" si="157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61"/>
        <v>6.5</v>
      </c>
      <c r="P1725" s="5">
        <f t="shared" si="158"/>
        <v>216.66666666666666</v>
      </c>
      <c r="Q1725" t="str">
        <f t="shared" si="162"/>
        <v>music</v>
      </c>
      <c r="R1725" t="str">
        <f t="shared" si="157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61"/>
        <v>0.58333333333333337</v>
      </c>
      <c r="P1726" s="5">
        <f t="shared" si="158"/>
        <v>8.75</v>
      </c>
      <c r="Q1726" t="str">
        <f t="shared" si="162"/>
        <v>music</v>
      </c>
      <c r="R1726" t="str">
        <f t="shared" si="157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61"/>
        <v>10.181818181818182</v>
      </c>
      <c r="P1727" s="5">
        <f t="shared" si="158"/>
        <v>62.222222222222221</v>
      </c>
      <c r="Q1727" t="str">
        <f t="shared" si="162"/>
        <v>music</v>
      </c>
      <c r="R1727" t="str">
        <f t="shared" si="157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61"/>
        <v>33.784615384615385</v>
      </c>
      <c r="P1728" s="5">
        <f t="shared" si="158"/>
        <v>137.25</v>
      </c>
      <c r="Q1728" t="str">
        <f t="shared" si="162"/>
        <v>music</v>
      </c>
      <c r="R1728" t="str">
        <f t="shared" si="157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61"/>
        <v>3.3333333333333333E-2</v>
      </c>
      <c r="P1729" s="5">
        <f t="shared" si="158"/>
        <v>1</v>
      </c>
      <c r="Q1729" t="str">
        <f t="shared" si="162"/>
        <v>music</v>
      </c>
      <c r="R1729" t="str">
        <f t="shared" si="157"/>
        <v>faith</v>
      </c>
      <c r="S1729" s="10">
        <f t="shared" si="159"/>
        <v>42044.927974537044</v>
      </c>
      <c r="T1729" s="10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61"/>
        <v>68.400000000000006</v>
      </c>
      <c r="P1730" s="5">
        <f t="shared" si="158"/>
        <v>122.14285714285714</v>
      </c>
      <c r="Q1730" t="str">
        <f t="shared" si="162"/>
        <v>music</v>
      </c>
      <c r="R1730" t="str">
        <f t="shared" ref="R1730:R1793" si="163">RIGHT(N1730,LEN(N1730)-SEARCH("/",N1730))</f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si="161"/>
        <v>0</v>
      </c>
      <c r="P1731" s="5">
        <f t="shared" ref="P1731:P1794" si="164">IF(L1731&lt;&gt;0,E1731/L1731,0)</f>
        <v>0</v>
      </c>
      <c r="Q1731" t="str">
        <f t="shared" si="162"/>
        <v>music</v>
      </c>
      <c r="R1731" t="str">
        <f t="shared" si="163"/>
        <v>faith</v>
      </c>
      <c r="S1731" s="10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1"/>
        <v>0</v>
      </c>
      <c r="P1732" s="5">
        <f t="shared" si="164"/>
        <v>0</v>
      </c>
      <c r="Q1732" t="str">
        <f t="shared" si="162"/>
        <v>music</v>
      </c>
      <c r="R1732" t="str">
        <f t="shared" si="163"/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1"/>
        <v>0</v>
      </c>
      <c r="P1733" s="5">
        <f t="shared" si="164"/>
        <v>0</v>
      </c>
      <c r="Q1733" t="str">
        <f t="shared" si="162"/>
        <v>music</v>
      </c>
      <c r="R1733" t="str">
        <f t="shared" si="163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ref="O1734:O1797" si="167">E1734/D1734*100</f>
        <v>0</v>
      </c>
      <c r="P1734" s="5">
        <f t="shared" si="164"/>
        <v>0</v>
      </c>
      <c r="Q1734" t="str">
        <f t="shared" si="162"/>
        <v>music</v>
      </c>
      <c r="R1734" t="str">
        <f t="shared" si="163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7"/>
        <v>0</v>
      </c>
      <c r="P1735" s="5">
        <f t="shared" si="164"/>
        <v>0</v>
      </c>
      <c r="Q1735" t="str">
        <f t="shared" si="162"/>
        <v>music</v>
      </c>
      <c r="R1735" t="str">
        <f t="shared" si="163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7"/>
        <v>2.2222222222222223E-2</v>
      </c>
      <c r="P1736" s="5">
        <f t="shared" si="164"/>
        <v>1</v>
      </c>
      <c r="Q1736" t="str">
        <f t="shared" si="162"/>
        <v>music</v>
      </c>
      <c r="R1736" t="str">
        <f t="shared" si="163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7"/>
        <v>11</v>
      </c>
      <c r="P1737" s="5">
        <f t="shared" si="164"/>
        <v>55</v>
      </c>
      <c r="Q1737" t="str">
        <f t="shared" si="162"/>
        <v>music</v>
      </c>
      <c r="R1737" t="str">
        <f t="shared" si="163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7"/>
        <v>0.73333333333333328</v>
      </c>
      <c r="P1738" s="5">
        <f t="shared" si="164"/>
        <v>22</v>
      </c>
      <c r="Q1738" t="str">
        <f t="shared" si="162"/>
        <v>music</v>
      </c>
      <c r="R1738" t="str">
        <f t="shared" si="163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7"/>
        <v>21.25</v>
      </c>
      <c r="P1739" s="5">
        <f t="shared" si="164"/>
        <v>56.666666666666664</v>
      </c>
      <c r="Q1739" t="str">
        <f t="shared" si="162"/>
        <v>music</v>
      </c>
      <c r="R1739" t="str">
        <f t="shared" si="163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7"/>
        <v>0.4</v>
      </c>
      <c r="P1740" s="5">
        <f t="shared" si="164"/>
        <v>20</v>
      </c>
      <c r="Q1740" t="str">
        <f t="shared" si="162"/>
        <v>music</v>
      </c>
      <c r="R1740" t="str">
        <f t="shared" si="163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7"/>
        <v>0.1</v>
      </c>
      <c r="P1741" s="5">
        <f t="shared" si="164"/>
        <v>1</v>
      </c>
      <c r="Q1741" t="str">
        <f t="shared" si="162"/>
        <v>music</v>
      </c>
      <c r="R1741" t="str">
        <f t="shared" si="163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7"/>
        <v>0</v>
      </c>
      <c r="P1742" s="5">
        <f t="shared" si="164"/>
        <v>0</v>
      </c>
      <c r="Q1742" t="str">
        <f t="shared" si="162"/>
        <v>music</v>
      </c>
      <c r="R1742" t="str">
        <f t="shared" si="163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7"/>
        <v>110.83333333333334</v>
      </c>
      <c r="P1743" s="5">
        <f t="shared" si="164"/>
        <v>25.576923076923077</v>
      </c>
      <c r="Q1743" t="str">
        <f t="shared" si="162"/>
        <v>photography</v>
      </c>
      <c r="R1743" t="str">
        <f t="shared" si="163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7"/>
        <v>108.74999999999999</v>
      </c>
      <c r="P1744" s="5">
        <f t="shared" si="164"/>
        <v>63.970588235294116</v>
      </c>
      <c r="Q1744" t="str">
        <f t="shared" si="162"/>
        <v>photography</v>
      </c>
      <c r="R1744" t="str">
        <f t="shared" si="163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7"/>
        <v>100.41666666666667</v>
      </c>
      <c r="P1745" s="5">
        <f t="shared" si="164"/>
        <v>89.925373134328353</v>
      </c>
      <c r="Q1745" t="str">
        <f t="shared" ref="Q1745:Q1808" si="168">LEFT(N1745, SEARCH("/",N1745,1)-1)</f>
        <v>photography</v>
      </c>
      <c r="R1745" t="str">
        <f t="shared" si="163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7"/>
        <v>118.45454545454545</v>
      </c>
      <c r="P1746" s="5">
        <f t="shared" si="164"/>
        <v>93.071428571428569</v>
      </c>
      <c r="Q1746" t="str">
        <f t="shared" si="168"/>
        <v>photography</v>
      </c>
      <c r="R1746" t="str">
        <f t="shared" si="163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7"/>
        <v>114.01428571428571</v>
      </c>
      <c r="P1747" s="5">
        <f t="shared" si="164"/>
        <v>89.674157303370791</v>
      </c>
      <c r="Q1747" t="str">
        <f t="shared" si="168"/>
        <v>photography</v>
      </c>
      <c r="R1747" t="str">
        <f t="shared" si="163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7"/>
        <v>148.10000000000002</v>
      </c>
      <c r="P1748" s="5">
        <f t="shared" si="164"/>
        <v>207.61682242990653</v>
      </c>
      <c r="Q1748" t="str">
        <f t="shared" si="168"/>
        <v>photography</v>
      </c>
      <c r="R1748" t="str">
        <f t="shared" si="163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7"/>
        <v>104.95555555555556</v>
      </c>
      <c r="P1749" s="5">
        <f t="shared" si="164"/>
        <v>59.408805031446541</v>
      </c>
      <c r="Q1749" t="str">
        <f t="shared" si="168"/>
        <v>photography</v>
      </c>
      <c r="R1749" t="str">
        <f t="shared" si="163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7"/>
        <v>129.94800000000001</v>
      </c>
      <c r="P1750" s="5">
        <f t="shared" si="164"/>
        <v>358.97237569060775</v>
      </c>
      <c r="Q1750" t="str">
        <f t="shared" si="168"/>
        <v>photography</v>
      </c>
      <c r="R1750" t="str">
        <f t="shared" si="163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7"/>
        <v>123.48756218905473</v>
      </c>
      <c r="P1751" s="5">
        <f t="shared" si="164"/>
        <v>94.736641221374043</v>
      </c>
      <c r="Q1751" t="str">
        <f t="shared" si="168"/>
        <v>photography</v>
      </c>
      <c r="R1751" t="str">
        <f t="shared" si="163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7"/>
        <v>201.62</v>
      </c>
      <c r="P1752" s="5">
        <f t="shared" si="164"/>
        <v>80.647999999999996</v>
      </c>
      <c r="Q1752" t="str">
        <f t="shared" si="168"/>
        <v>photography</v>
      </c>
      <c r="R1752" t="str">
        <f t="shared" si="163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7"/>
        <v>102.89999999999999</v>
      </c>
      <c r="P1753" s="5">
        <f t="shared" si="164"/>
        <v>168.68852459016392</v>
      </c>
      <c r="Q1753" t="str">
        <f t="shared" si="168"/>
        <v>photography</v>
      </c>
      <c r="R1753" t="str">
        <f t="shared" si="163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7"/>
        <v>260.16666666666663</v>
      </c>
      <c r="P1754" s="5">
        <f t="shared" si="164"/>
        <v>34.68888888888889</v>
      </c>
      <c r="Q1754" t="str">
        <f t="shared" si="168"/>
        <v>photography</v>
      </c>
      <c r="R1754" t="str">
        <f t="shared" si="163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7"/>
        <v>108</v>
      </c>
      <c r="P1755" s="5">
        <f t="shared" si="164"/>
        <v>462.85714285714283</v>
      </c>
      <c r="Q1755" t="str">
        <f t="shared" si="168"/>
        <v>photography</v>
      </c>
      <c r="R1755" t="str">
        <f t="shared" si="163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7"/>
        <v>110.52941176470587</v>
      </c>
      <c r="P1756" s="5">
        <f t="shared" si="164"/>
        <v>104.38888888888889</v>
      </c>
      <c r="Q1756" t="str">
        <f t="shared" si="168"/>
        <v>photography</v>
      </c>
      <c r="R1756" t="str">
        <f t="shared" si="163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7"/>
        <v>120</v>
      </c>
      <c r="P1757" s="5">
        <f t="shared" si="164"/>
        <v>7.5</v>
      </c>
      <c r="Q1757" t="str">
        <f t="shared" si="168"/>
        <v>photography</v>
      </c>
      <c r="R1757" t="str">
        <f t="shared" si="163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7"/>
        <v>102.82909090909091</v>
      </c>
      <c r="P1758" s="5">
        <f t="shared" si="164"/>
        <v>47.13</v>
      </c>
      <c r="Q1758" t="str">
        <f t="shared" si="168"/>
        <v>photography</v>
      </c>
      <c r="R1758" t="str">
        <f t="shared" si="163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7"/>
        <v>115.99999999999999</v>
      </c>
      <c r="P1759" s="5">
        <f t="shared" si="164"/>
        <v>414.28571428571428</v>
      </c>
      <c r="Q1759" t="str">
        <f t="shared" si="168"/>
        <v>photography</v>
      </c>
      <c r="R1759" t="str">
        <f t="shared" si="163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7"/>
        <v>114.7</v>
      </c>
      <c r="P1760" s="5">
        <f t="shared" si="164"/>
        <v>42.481481481481481</v>
      </c>
      <c r="Q1760" t="str">
        <f t="shared" si="168"/>
        <v>photography</v>
      </c>
      <c r="R1760" t="str">
        <f t="shared" si="163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7"/>
        <v>106.60000000000001</v>
      </c>
      <c r="P1761" s="5">
        <f t="shared" si="164"/>
        <v>108.77551020408163</v>
      </c>
      <c r="Q1761" t="str">
        <f t="shared" si="168"/>
        <v>photography</v>
      </c>
      <c r="R1761" t="str">
        <f t="shared" si="163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7"/>
        <v>165.44</v>
      </c>
      <c r="P1762" s="5">
        <f t="shared" si="164"/>
        <v>81.098039215686271</v>
      </c>
      <c r="Q1762" t="str">
        <f t="shared" si="168"/>
        <v>photography</v>
      </c>
      <c r="R1762" t="str">
        <f t="shared" si="163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7"/>
        <v>155</v>
      </c>
      <c r="P1763" s="5">
        <f t="shared" si="164"/>
        <v>51.666666666666664</v>
      </c>
      <c r="Q1763" t="str">
        <f t="shared" si="168"/>
        <v>photography</v>
      </c>
      <c r="R1763" t="str">
        <f t="shared" si="163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7"/>
        <v>885</v>
      </c>
      <c r="P1764" s="5">
        <f t="shared" si="164"/>
        <v>35.4</v>
      </c>
      <c r="Q1764" t="str">
        <f t="shared" si="168"/>
        <v>photography</v>
      </c>
      <c r="R1764" t="str">
        <f t="shared" si="163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7"/>
        <v>101.90833333333333</v>
      </c>
      <c r="P1765" s="5">
        <f t="shared" si="164"/>
        <v>103.63559322033899</v>
      </c>
      <c r="Q1765" t="str">
        <f t="shared" si="168"/>
        <v>photography</v>
      </c>
      <c r="R1765" t="str">
        <f t="shared" si="163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7"/>
        <v>19.600000000000001</v>
      </c>
      <c r="P1766" s="5">
        <f t="shared" si="164"/>
        <v>55.282051282051285</v>
      </c>
      <c r="Q1766" t="str">
        <f t="shared" si="168"/>
        <v>photography</v>
      </c>
      <c r="R1766" t="str">
        <f t="shared" si="163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7"/>
        <v>59.467839999999995</v>
      </c>
      <c r="P1767" s="5">
        <f t="shared" si="164"/>
        <v>72.16970873786407</v>
      </c>
      <c r="Q1767" t="str">
        <f t="shared" si="168"/>
        <v>photography</v>
      </c>
      <c r="R1767" t="str">
        <f t="shared" si="163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7"/>
        <v>0</v>
      </c>
      <c r="P1768" s="5">
        <f t="shared" si="164"/>
        <v>0</v>
      </c>
      <c r="Q1768" t="str">
        <f t="shared" si="168"/>
        <v>photography</v>
      </c>
      <c r="R1768" t="str">
        <f t="shared" si="163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7"/>
        <v>45.72</v>
      </c>
      <c r="P1769" s="5">
        <f t="shared" si="164"/>
        <v>58.615384615384613</v>
      </c>
      <c r="Q1769" t="str">
        <f t="shared" si="168"/>
        <v>photography</v>
      </c>
      <c r="R1769" t="str">
        <f t="shared" si="163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7"/>
        <v>3.74</v>
      </c>
      <c r="P1770" s="5">
        <f t="shared" si="164"/>
        <v>12.466666666666667</v>
      </c>
      <c r="Q1770" t="str">
        <f t="shared" si="168"/>
        <v>photography</v>
      </c>
      <c r="R1770" t="str">
        <f t="shared" si="163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7"/>
        <v>2.7025000000000001</v>
      </c>
      <c r="P1771" s="5">
        <f t="shared" si="164"/>
        <v>49.136363636363633</v>
      </c>
      <c r="Q1771" t="str">
        <f t="shared" si="168"/>
        <v>photography</v>
      </c>
      <c r="R1771" t="str">
        <f t="shared" si="163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7"/>
        <v>56.51428571428572</v>
      </c>
      <c r="P1772" s="5">
        <f t="shared" si="164"/>
        <v>150.5</v>
      </c>
      <c r="Q1772" t="str">
        <f t="shared" si="168"/>
        <v>photography</v>
      </c>
      <c r="R1772" t="str">
        <f t="shared" si="163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7"/>
        <v>21.30952380952381</v>
      </c>
      <c r="P1773" s="5">
        <f t="shared" si="164"/>
        <v>35.799999999999997</v>
      </c>
      <c r="Q1773" t="str">
        <f t="shared" si="168"/>
        <v>photography</v>
      </c>
      <c r="R1773" t="str">
        <f t="shared" si="163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7"/>
        <v>15.6</v>
      </c>
      <c r="P1774" s="5">
        <f t="shared" si="164"/>
        <v>45.157894736842103</v>
      </c>
      <c r="Q1774" t="str">
        <f t="shared" si="168"/>
        <v>photography</v>
      </c>
      <c r="R1774" t="str">
        <f t="shared" si="163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7"/>
        <v>6.2566666666666677</v>
      </c>
      <c r="P1775" s="5">
        <f t="shared" si="164"/>
        <v>98.78947368421052</v>
      </c>
      <c r="Q1775" t="str">
        <f t="shared" si="168"/>
        <v>photography</v>
      </c>
      <c r="R1775" t="str">
        <f t="shared" si="163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7"/>
        <v>45.92</v>
      </c>
      <c r="P1776" s="5">
        <f t="shared" si="164"/>
        <v>88.307692307692307</v>
      </c>
      <c r="Q1776" t="str">
        <f t="shared" si="168"/>
        <v>photography</v>
      </c>
      <c r="R1776" t="str">
        <f t="shared" si="163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7"/>
        <v>65.101538461538468</v>
      </c>
      <c r="P1777" s="5">
        <f t="shared" si="164"/>
        <v>170.62903225806451</v>
      </c>
      <c r="Q1777" t="str">
        <f t="shared" si="168"/>
        <v>photography</v>
      </c>
      <c r="R1777" t="str">
        <f t="shared" si="163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7"/>
        <v>6.7</v>
      </c>
      <c r="P1778" s="5">
        <f t="shared" si="164"/>
        <v>83.75</v>
      </c>
      <c r="Q1778" t="str">
        <f t="shared" si="168"/>
        <v>photography</v>
      </c>
      <c r="R1778" t="str">
        <f t="shared" si="163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7"/>
        <v>13.5625</v>
      </c>
      <c r="P1779" s="5">
        <f t="shared" si="164"/>
        <v>65.099999999999994</v>
      </c>
      <c r="Q1779" t="str">
        <f t="shared" si="168"/>
        <v>photography</v>
      </c>
      <c r="R1779" t="str">
        <f t="shared" si="163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7"/>
        <v>1.9900000000000002</v>
      </c>
      <c r="P1780" s="5">
        <f t="shared" si="164"/>
        <v>66.333333333333329</v>
      </c>
      <c r="Q1780" t="str">
        <f t="shared" si="168"/>
        <v>photography</v>
      </c>
      <c r="R1780" t="str">
        <f t="shared" si="163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7"/>
        <v>36.236363636363642</v>
      </c>
      <c r="P1781" s="5">
        <f t="shared" si="164"/>
        <v>104.89473684210526</v>
      </c>
      <c r="Q1781" t="str">
        <f t="shared" si="168"/>
        <v>photography</v>
      </c>
      <c r="R1781" t="str">
        <f t="shared" si="163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7"/>
        <v>39.743333333333339</v>
      </c>
      <c r="P1782" s="5">
        <f t="shared" si="164"/>
        <v>78.440789473684205</v>
      </c>
      <c r="Q1782" t="str">
        <f t="shared" si="168"/>
        <v>photography</v>
      </c>
      <c r="R1782" t="str">
        <f t="shared" si="163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7"/>
        <v>25.763636363636365</v>
      </c>
      <c r="P1783" s="5">
        <f t="shared" si="164"/>
        <v>59.041666666666664</v>
      </c>
      <c r="Q1783" t="str">
        <f t="shared" si="168"/>
        <v>photography</v>
      </c>
      <c r="R1783" t="str">
        <f t="shared" si="163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7"/>
        <v>15.491428571428573</v>
      </c>
      <c r="P1784" s="5">
        <f t="shared" si="164"/>
        <v>71.34210526315789</v>
      </c>
      <c r="Q1784" t="str">
        <f t="shared" si="168"/>
        <v>photography</v>
      </c>
      <c r="R1784" t="str">
        <f t="shared" si="163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7"/>
        <v>23.692499999999999</v>
      </c>
      <c r="P1785" s="5">
        <f t="shared" si="164"/>
        <v>51.227027027027027</v>
      </c>
      <c r="Q1785" t="str">
        <f t="shared" si="168"/>
        <v>photography</v>
      </c>
      <c r="R1785" t="str">
        <f t="shared" si="163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7"/>
        <v>39.76</v>
      </c>
      <c r="P1786" s="5">
        <f t="shared" si="164"/>
        <v>60.242424242424242</v>
      </c>
      <c r="Q1786" t="str">
        <f t="shared" si="168"/>
        <v>photography</v>
      </c>
      <c r="R1786" t="str">
        <f t="shared" si="163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7"/>
        <v>20.220833333333331</v>
      </c>
      <c r="P1787" s="5">
        <f t="shared" si="164"/>
        <v>44.935185185185183</v>
      </c>
      <c r="Q1787" t="str">
        <f t="shared" si="168"/>
        <v>photography</v>
      </c>
      <c r="R1787" t="str">
        <f t="shared" si="163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7"/>
        <v>47.631578947368418</v>
      </c>
      <c r="P1788" s="5">
        <f t="shared" si="164"/>
        <v>31.206896551724139</v>
      </c>
      <c r="Q1788" t="str">
        <f t="shared" si="168"/>
        <v>photography</v>
      </c>
      <c r="R1788" t="str">
        <f t="shared" si="163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7"/>
        <v>15.329999999999998</v>
      </c>
      <c r="P1789" s="5">
        <f t="shared" si="164"/>
        <v>63.875</v>
      </c>
      <c r="Q1789" t="str">
        <f t="shared" si="168"/>
        <v>photography</v>
      </c>
      <c r="R1789" t="str">
        <f t="shared" si="163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7"/>
        <v>1.3818181818181818</v>
      </c>
      <c r="P1790" s="5">
        <f t="shared" si="164"/>
        <v>19</v>
      </c>
      <c r="Q1790" t="str">
        <f t="shared" si="168"/>
        <v>photography</v>
      </c>
      <c r="R1790" t="str">
        <f t="shared" si="163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7"/>
        <v>0.5</v>
      </c>
      <c r="P1791" s="5">
        <f t="shared" si="164"/>
        <v>10</v>
      </c>
      <c r="Q1791" t="str">
        <f t="shared" si="168"/>
        <v>photography</v>
      </c>
      <c r="R1791" t="str">
        <f t="shared" si="163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7"/>
        <v>4.957575757575758</v>
      </c>
      <c r="P1792" s="5">
        <f t="shared" si="164"/>
        <v>109.06666666666666</v>
      </c>
      <c r="Q1792" t="str">
        <f t="shared" si="168"/>
        <v>photography</v>
      </c>
      <c r="R1792" t="str">
        <f t="shared" si="163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7"/>
        <v>3.5666666666666664</v>
      </c>
      <c r="P1793" s="5">
        <f t="shared" si="164"/>
        <v>26.75</v>
      </c>
      <c r="Q1793" t="str">
        <f t="shared" si="168"/>
        <v>photography</v>
      </c>
      <c r="R1793" t="str">
        <f t="shared" si="163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7"/>
        <v>61.124000000000002</v>
      </c>
      <c r="P1794" s="5">
        <f t="shared" si="164"/>
        <v>109.93525179856115</v>
      </c>
      <c r="Q1794" t="str">
        <f t="shared" si="168"/>
        <v>photography</v>
      </c>
      <c r="R1794" t="str">
        <f t="shared" ref="R1794:R1857" si="169">RIGHT(N1794,LEN(N1794)-SEARCH("/",N1794))</f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si="167"/>
        <v>1.3333333333333335</v>
      </c>
      <c r="P1795" s="5">
        <f t="shared" ref="P1795:P1858" si="170">IF(L1795&lt;&gt;0,E1795/L1795,0)</f>
        <v>20</v>
      </c>
      <c r="Q1795" t="str">
        <f t="shared" si="168"/>
        <v>photography</v>
      </c>
      <c r="R1795" t="str">
        <f t="shared" si="169"/>
        <v>photobooks</v>
      </c>
      <c r="S1795" s="10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7"/>
        <v>11.077777777777778</v>
      </c>
      <c r="P1796" s="5">
        <f t="shared" si="170"/>
        <v>55.388888888888886</v>
      </c>
      <c r="Q1796" t="str">
        <f t="shared" si="168"/>
        <v>photography</v>
      </c>
      <c r="R1796" t="str">
        <f t="shared" si="169"/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7"/>
        <v>38.735714285714288</v>
      </c>
      <c r="P1797" s="5">
        <f t="shared" si="170"/>
        <v>133.90123456790124</v>
      </c>
      <c r="Q1797" t="str">
        <f t="shared" si="168"/>
        <v>photography</v>
      </c>
      <c r="R1797" t="str">
        <f t="shared" si="169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ref="O1798:O1861" si="173">E1798/D1798*100</f>
        <v>22.05263157894737</v>
      </c>
      <c r="P1798" s="5">
        <f t="shared" si="170"/>
        <v>48.720930232558139</v>
      </c>
      <c r="Q1798" t="str">
        <f t="shared" si="168"/>
        <v>photography</v>
      </c>
      <c r="R1798" t="str">
        <f t="shared" si="169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73"/>
        <v>67.55</v>
      </c>
      <c r="P1799" s="5">
        <f t="shared" si="170"/>
        <v>48.25</v>
      </c>
      <c r="Q1799" t="str">
        <f t="shared" si="168"/>
        <v>photography</v>
      </c>
      <c r="R1799" t="str">
        <f t="shared" si="169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73"/>
        <v>13.637499999999999</v>
      </c>
      <c r="P1800" s="5">
        <f t="shared" si="170"/>
        <v>58.972972972972975</v>
      </c>
      <c r="Q1800" t="str">
        <f t="shared" si="168"/>
        <v>photography</v>
      </c>
      <c r="R1800" t="str">
        <f t="shared" si="169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73"/>
        <v>1.7457500000000001</v>
      </c>
      <c r="P1801" s="5">
        <f t="shared" si="170"/>
        <v>11.638333333333334</v>
      </c>
      <c r="Q1801" t="str">
        <f t="shared" si="168"/>
        <v>photography</v>
      </c>
      <c r="R1801" t="str">
        <f t="shared" si="169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73"/>
        <v>20.44963251188932</v>
      </c>
      <c r="P1802" s="5">
        <f t="shared" si="170"/>
        <v>83.716814159292042</v>
      </c>
      <c r="Q1802" t="str">
        <f t="shared" si="168"/>
        <v>photography</v>
      </c>
      <c r="R1802" t="str">
        <f t="shared" si="169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73"/>
        <v>13.852941176470587</v>
      </c>
      <c r="P1803" s="5">
        <f t="shared" si="170"/>
        <v>63.648648648648646</v>
      </c>
      <c r="Q1803" t="str">
        <f t="shared" si="168"/>
        <v>photography</v>
      </c>
      <c r="R1803" t="str">
        <f t="shared" si="169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73"/>
        <v>48.485714285714288</v>
      </c>
      <c r="P1804" s="5">
        <f t="shared" si="170"/>
        <v>94.277777777777771</v>
      </c>
      <c r="Q1804" t="str">
        <f t="shared" si="168"/>
        <v>photography</v>
      </c>
      <c r="R1804" t="str">
        <f t="shared" si="169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73"/>
        <v>30.8</v>
      </c>
      <c r="P1805" s="5">
        <f t="shared" si="170"/>
        <v>71.86666666666666</v>
      </c>
      <c r="Q1805" t="str">
        <f t="shared" si="168"/>
        <v>photography</v>
      </c>
      <c r="R1805" t="str">
        <f t="shared" si="169"/>
        <v>photobooks</v>
      </c>
      <c r="S1805" s="10">
        <f t="shared" si="171"/>
        <v>42018.071550925932</v>
      </c>
      <c r="T1805" s="10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73"/>
        <v>35.174193548387095</v>
      </c>
      <c r="P1806" s="5">
        <f t="shared" si="170"/>
        <v>104.84615384615384</v>
      </c>
      <c r="Q1806" t="str">
        <f t="shared" si="168"/>
        <v>photography</v>
      </c>
      <c r="R1806" t="str">
        <f t="shared" si="169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73"/>
        <v>36.404444444444444</v>
      </c>
      <c r="P1807" s="5">
        <f t="shared" si="170"/>
        <v>67.139344262295083</v>
      </c>
      <c r="Q1807" t="str">
        <f t="shared" si="168"/>
        <v>photography</v>
      </c>
      <c r="R1807" t="str">
        <f t="shared" si="169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73"/>
        <v>2.9550000000000001</v>
      </c>
      <c r="P1808" s="5">
        <f t="shared" si="170"/>
        <v>73.875</v>
      </c>
      <c r="Q1808" t="str">
        <f t="shared" si="168"/>
        <v>photography</v>
      </c>
      <c r="R1808" t="str">
        <f t="shared" si="169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73"/>
        <v>11.06</v>
      </c>
      <c r="P1809" s="5">
        <f t="shared" si="170"/>
        <v>69.125</v>
      </c>
      <c r="Q1809" t="str">
        <f t="shared" ref="Q1809:Q1872" si="174">LEFT(N1809, SEARCH("/",N1809,1)-1)</f>
        <v>photography</v>
      </c>
      <c r="R1809" t="str">
        <f t="shared" si="169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73"/>
        <v>41.407142857142858</v>
      </c>
      <c r="P1810" s="5">
        <f t="shared" si="170"/>
        <v>120.77083333333333</v>
      </c>
      <c r="Q1810" t="str">
        <f t="shared" si="174"/>
        <v>photography</v>
      </c>
      <c r="R1810" t="str">
        <f t="shared" si="169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73"/>
        <v>10.857142857142858</v>
      </c>
      <c r="P1811" s="5">
        <f t="shared" si="170"/>
        <v>42.222222222222221</v>
      </c>
      <c r="Q1811" t="str">
        <f t="shared" si="174"/>
        <v>photography</v>
      </c>
      <c r="R1811" t="str">
        <f t="shared" si="169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73"/>
        <v>3.3333333333333335</v>
      </c>
      <c r="P1812" s="5">
        <f t="shared" si="170"/>
        <v>7.5</v>
      </c>
      <c r="Q1812" t="str">
        <f t="shared" si="174"/>
        <v>photography</v>
      </c>
      <c r="R1812" t="str">
        <f t="shared" si="169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73"/>
        <v>7.407407407407407E-2</v>
      </c>
      <c r="P1813" s="5">
        <f t="shared" si="170"/>
        <v>1.5384615384615385</v>
      </c>
      <c r="Q1813" t="str">
        <f t="shared" si="174"/>
        <v>photography</v>
      </c>
      <c r="R1813" t="str">
        <f t="shared" si="169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73"/>
        <v>13.307692307692307</v>
      </c>
      <c r="P1814" s="5">
        <f t="shared" si="170"/>
        <v>37.608695652173914</v>
      </c>
      <c r="Q1814" t="str">
        <f t="shared" si="174"/>
        <v>photography</v>
      </c>
      <c r="R1814" t="str">
        <f t="shared" si="169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73"/>
        <v>0</v>
      </c>
      <c r="P1815" s="5">
        <f t="shared" si="170"/>
        <v>0</v>
      </c>
      <c r="Q1815" t="str">
        <f t="shared" si="174"/>
        <v>photography</v>
      </c>
      <c r="R1815" t="str">
        <f t="shared" si="169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73"/>
        <v>49.183333333333337</v>
      </c>
      <c r="P1816" s="5">
        <f t="shared" si="170"/>
        <v>42.157142857142858</v>
      </c>
      <c r="Q1816" t="str">
        <f t="shared" si="174"/>
        <v>photography</v>
      </c>
      <c r="R1816" t="str">
        <f t="shared" si="169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73"/>
        <v>0</v>
      </c>
      <c r="P1817" s="5">
        <f t="shared" si="170"/>
        <v>0</v>
      </c>
      <c r="Q1817" t="str">
        <f t="shared" si="174"/>
        <v>photography</v>
      </c>
      <c r="R1817" t="str">
        <f t="shared" si="169"/>
        <v>photobooks</v>
      </c>
      <c r="S1817" s="10">
        <f t="shared" si="171"/>
        <v>42172.906678240746</v>
      </c>
      <c r="T1817" s="10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73"/>
        <v>2.036</v>
      </c>
      <c r="P1818" s="5">
        <f t="shared" si="170"/>
        <v>84.833333333333329</v>
      </c>
      <c r="Q1818" t="str">
        <f t="shared" si="174"/>
        <v>photography</v>
      </c>
      <c r="R1818" t="str">
        <f t="shared" si="169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73"/>
        <v>52.327777777777776</v>
      </c>
      <c r="P1819" s="5">
        <f t="shared" si="170"/>
        <v>94.19</v>
      </c>
      <c r="Q1819" t="str">
        <f t="shared" si="174"/>
        <v>photography</v>
      </c>
      <c r="R1819" t="str">
        <f t="shared" si="169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73"/>
        <v>0</v>
      </c>
      <c r="P1820" s="5">
        <f t="shared" si="170"/>
        <v>0</v>
      </c>
      <c r="Q1820" t="str">
        <f t="shared" si="174"/>
        <v>photography</v>
      </c>
      <c r="R1820" t="str">
        <f t="shared" si="169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73"/>
        <v>2.083333333333333</v>
      </c>
      <c r="P1821" s="5">
        <f t="shared" si="170"/>
        <v>6.25</v>
      </c>
      <c r="Q1821" t="str">
        <f t="shared" si="174"/>
        <v>photography</v>
      </c>
      <c r="R1821" t="str">
        <f t="shared" si="169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73"/>
        <v>6.565384615384616</v>
      </c>
      <c r="P1822" s="5">
        <f t="shared" si="170"/>
        <v>213.375</v>
      </c>
      <c r="Q1822" t="str">
        <f t="shared" si="174"/>
        <v>photography</v>
      </c>
      <c r="R1822" t="str">
        <f t="shared" si="169"/>
        <v>photobooks</v>
      </c>
      <c r="S1822" s="10">
        <f t="shared" si="171"/>
        <v>42065.084375000006</v>
      </c>
      <c r="T1822" s="10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73"/>
        <v>134.88999999999999</v>
      </c>
      <c r="P1823" s="5">
        <f t="shared" si="170"/>
        <v>59.162280701754383</v>
      </c>
      <c r="Q1823" t="str">
        <f t="shared" si="174"/>
        <v>music</v>
      </c>
      <c r="R1823" t="str">
        <f t="shared" si="169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73"/>
        <v>100</v>
      </c>
      <c r="P1824" s="5">
        <f t="shared" si="170"/>
        <v>27.272727272727273</v>
      </c>
      <c r="Q1824" t="str">
        <f t="shared" si="174"/>
        <v>music</v>
      </c>
      <c r="R1824" t="str">
        <f t="shared" si="169"/>
        <v>rock</v>
      </c>
      <c r="S1824" s="10">
        <f t="shared" si="171"/>
        <v>41634.797013888885</v>
      </c>
      <c r="T1824" s="10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73"/>
        <v>115.85714285714286</v>
      </c>
      <c r="P1825" s="5">
        <f t="shared" si="170"/>
        <v>24.575757575757574</v>
      </c>
      <c r="Q1825" t="str">
        <f t="shared" si="174"/>
        <v>music</v>
      </c>
      <c r="R1825" t="str">
        <f t="shared" si="169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73"/>
        <v>100.06666666666666</v>
      </c>
      <c r="P1826" s="5">
        <f t="shared" si="170"/>
        <v>75.05</v>
      </c>
      <c r="Q1826" t="str">
        <f t="shared" si="174"/>
        <v>music</v>
      </c>
      <c r="R1826" t="str">
        <f t="shared" si="169"/>
        <v>rock</v>
      </c>
      <c r="S1826" s="10">
        <f t="shared" si="171"/>
        <v>41626.916284722225</v>
      </c>
      <c r="T1826" s="10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73"/>
        <v>105.05</v>
      </c>
      <c r="P1827" s="5">
        <f t="shared" si="170"/>
        <v>42.02</v>
      </c>
      <c r="Q1827" t="str">
        <f t="shared" si="174"/>
        <v>music</v>
      </c>
      <c r="R1827" t="str">
        <f t="shared" si="169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73"/>
        <v>101</v>
      </c>
      <c r="P1828" s="5">
        <f t="shared" si="170"/>
        <v>53.157894736842103</v>
      </c>
      <c r="Q1828" t="str">
        <f t="shared" si="174"/>
        <v>music</v>
      </c>
      <c r="R1828" t="str">
        <f t="shared" si="169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73"/>
        <v>100.66250000000001</v>
      </c>
      <c r="P1829" s="5">
        <f t="shared" si="170"/>
        <v>83.885416666666671</v>
      </c>
      <c r="Q1829" t="str">
        <f t="shared" si="174"/>
        <v>music</v>
      </c>
      <c r="R1829" t="str">
        <f t="shared" si="169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73"/>
        <v>100.16000000000001</v>
      </c>
      <c r="P1830" s="5">
        <f t="shared" si="170"/>
        <v>417.33333333333331</v>
      </c>
      <c r="Q1830" t="str">
        <f t="shared" si="174"/>
        <v>music</v>
      </c>
      <c r="R1830" t="str">
        <f t="shared" si="169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73"/>
        <v>166.68333333333334</v>
      </c>
      <c r="P1831" s="5">
        <f t="shared" si="170"/>
        <v>75.765151515151516</v>
      </c>
      <c r="Q1831" t="str">
        <f t="shared" si="174"/>
        <v>music</v>
      </c>
      <c r="R1831" t="str">
        <f t="shared" si="169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73"/>
        <v>101.53333333333335</v>
      </c>
      <c r="P1832" s="5">
        <f t="shared" si="170"/>
        <v>67.389380530973455</v>
      </c>
      <c r="Q1832" t="str">
        <f t="shared" si="174"/>
        <v>music</v>
      </c>
      <c r="R1832" t="str">
        <f t="shared" si="169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73"/>
        <v>103</v>
      </c>
      <c r="P1833" s="5">
        <f t="shared" si="170"/>
        <v>73.571428571428569</v>
      </c>
      <c r="Q1833" t="str">
        <f t="shared" si="174"/>
        <v>music</v>
      </c>
      <c r="R1833" t="str">
        <f t="shared" si="169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73"/>
        <v>142.85714285714286</v>
      </c>
      <c r="P1834" s="5">
        <f t="shared" si="170"/>
        <v>25</v>
      </c>
      <c r="Q1834" t="str">
        <f t="shared" si="174"/>
        <v>music</v>
      </c>
      <c r="R1834" t="str">
        <f t="shared" si="169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73"/>
        <v>262.5</v>
      </c>
      <c r="P1835" s="5">
        <f t="shared" si="170"/>
        <v>42</v>
      </c>
      <c r="Q1835" t="str">
        <f t="shared" si="174"/>
        <v>music</v>
      </c>
      <c r="R1835" t="str">
        <f t="shared" si="169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73"/>
        <v>118.05000000000001</v>
      </c>
      <c r="P1836" s="5">
        <f t="shared" si="170"/>
        <v>131.16666666666666</v>
      </c>
      <c r="Q1836" t="str">
        <f t="shared" si="174"/>
        <v>music</v>
      </c>
      <c r="R1836" t="str">
        <f t="shared" si="169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73"/>
        <v>104</v>
      </c>
      <c r="P1837" s="5">
        <f t="shared" si="170"/>
        <v>47.272727272727273</v>
      </c>
      <c r="Q1837" t="str">
        <f t="shared" si="174"/>
        <v>music</v>
      </c>
      <c r="R1837" t="str">
        <f t="shared" si="169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73"/>
        <v>200.34</v>
      </c>
      <c r="P1838" s="5">
        <f t="shared" si="170"/>
        <v>182.12727272727273</v>
      </c>
      <c r="Q1838" t="str">
        <f t="shared" si="174"/>
        <v>music</v>
      </c>
      <c r="R1838" t="str">
        <f t="shared" si="169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73"/>
        <v>306.83333333333331</v>
      </c>
      <c r="P1839" s="5">
        <f t="shared" si="170"/>
        <v>61.366666666666667</v>
      </c>
      <c r="Q1839" t="str">
        <f t="shared" si="174"/>
        <v>music</v>
      </c>
      <c r="R1839" t="str">
        <f t="shared" si="169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73"/>
        <v>100.149</v>
      </c>
      <c r="P1840" s="5">
        <f t="shared" si="170"/>
        <v>35.767499999999998</v>
      </c>
      <c r="Q1840" t="str">
        <f t="shared" si="174"/>
        <v>music</v>
      </c>
      <c r="R1840" t="str">
        <f t="shared" si="169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73"/>
        <v>205.29999999999998</v>
      </c>
      <c r="P1841" s="5">
        <f t="shared" si="170"/>
        <v>45.62222222222222</v>
      </c>
      <c r="Q1841" t="str">
        <f t="shared" si="174"/>
        <v>music</v>
      </c>
      <c r="R1841" t="str">
        <f t="shared" si="169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73"/>
        <v>108.88888888888889</v>
      </c>
      <c r="P1842" s="5">
        <f t="shared" si="170"/>
        <v>75.384615384615387</v>
      </c>
      <c r="Q1842" t="str">
        <f t="shared" si="174"/>
        <v>music</v>
      </c>
      <c r="R1842" t="str">
        <f t="shared" si="169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73"/>
        <v>101.75</v>
      </c>
      <c r="P1843" s="5">
        <f t="shared" si="170"/>
        <v>50.875</v>
      </c>
      <c r="Q1843" t="str">
        <f t="shared" si="174"/>
        <v>music</v>
      </c>
      <c r="R1843" t="str">
        <f t="shared" si="169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73"/>
        <v>125.25</v>
      </c>
      <c r="P1844" s="5">
        <f t="shared" si="170"/>
        <v>119.28571428571429</v>
      </c>
      <c r="Q1844" t="str">
        <f t="shared" si="174"/>
        <v>music</v>
      </c>
      <c r="R1844" t="str">
        <f t="shared" si="169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73"/>
        <v>124.0061</v>
      </c>
      <c r="P1845" s="5">
        <f t="shared" si="170"/>
        <v>92.541865671641801</v>
      </c>
      <c r="Q1845" t="str">
        <f t="shared" si="174"/>
        <v>music</v>
      </c>
      <c r="R1845" t="str">
        <f t="shared" si="169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73"/>
        <v>101.4</v>
      </c>
      <c r="P1846" s="5">
        <f t="shared" si="170"/>
        <v>76.05</v>
      </c>
      <c r="Q1846" t="str">
        <f t="shared" si="174"/>
        <v>music</v>
      </c>
      <c r="R1846" t="str">
        <f t="shared" si="169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73"/>
        <v>100</v>
      </c>
      <c r="P1847" s="5">
        <f t="shared" si="170"/>
        <v>52.631578947368418</v>
      </c>
      <c r="Q1847" t="str">
        <f t="shared" si="174"/>
        <v>music</v>
      </c>
      <c r="R1847" t="str">
        <f t="shared" si="169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73"/>
        <v>137.92666666666668</v>
      </c>
      <c r="P1848" s="5">
        <f t="shared" si="170"/>
        <v>98.990430622009569</v>
      </c>
      <c r="Q1848" t="str">
        <f t="shared" si="174"/>
        <v>music</v>
      </c>
      <c r="R1848" t="str">
        <f t="shared" si="169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73"/>
        <v>120.88000000000001</v>
      </c>
      <c r="P1849" s="5">
        <f t="shared" si="170"/>
        <v>79.526315789473685</v>
      </c>
      <c r="Q1849" t="str">
        <f t="shared" si="174"/>
        <v>music</v>
      </c>
      <c r="R1849" t="str">
        <f t="shared" si="169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73"/>
        <v>107.36666666666667</v>
      </c>
      <c r="P1850" s="5">
        <f t="shared" si="170"/>
        <v>134.20833333333334</v>
      </c>
      <c r="Q1850" t="str">
        <f t="shared" si="174"/>
        <v>music</v>
      </c>
      <c r="R1850" t="str">
        <f t="shared" si="169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73"/>
        <v>100.33333333333334</v>
      </c>
      <c r="P1851" s="5">
        <f t="shared" si="170"/>
        <v>37.625</v>
      </c>
      <c r="Q1851" t="str">
        <f t="shared" si="174"/>
        <v>music</v>
      </c>
      <c r="R1851" t="str">
        <f t="shared" si="169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73"/>
        <v>101.52222222222223</v>
      </c>
      <c r="P1852" s="5">
        <f t="shared" si="170"/>
        <v>51.044692737430168</v>
      </c>
      <c r="Q1852" t="str">
        <f t="shared" si="174"/>
        <v>music</v>
      </c>
      <c r="R1852" t="str">
        <f t="shared" si="169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73"/>
        <v>100.07692307692308</v>
      </c>
      <c r="P1853" s="5">
        <f t="shared" si="170"/>
        <v>50.03846153846154</v>
      </c>
      <c r="Q1853" t="str">
        <f t="shared" si="174"/>
        <v>music</v>
      </c>
      <c r="R1853" t="str">
        <f t="shared" si="169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73"/>
        <v>116.96666666666667</v>
      </c>
      <c r="P1854" s="5">
        <f t="shared" si="170"/>
        <v>133.93129770992365</v>
      </c>
      <c r="Q1854" t="str">
        <f t="shared" si="174"/>
        <v>music</v>
      </c>
      <c r="R1854" t="str">
        <f t="shared" si="169"/>
        <v>rock</v>
      </c>
      <c r="S1854" s="10">
        <f t="shared" si="171"/>
        <v>42081.77143518519</v>
      </c>
      <c r="T1854" s="10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73"/>
        <v>101.875</v>
      </c>
      <c r="P1855" s="5">
        <f t="shared" si="170"/>
        <v>58.214285714285715</v>
      </c>
      <c r="Q1855" t="str">
        <f t="shared" si="174"/>
        <v>music</v>
      </c>
      <c r="R1855" t="str">
        <f t="shared" si="169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73"/>
        <v>102.12366666666665</v>
      </c>
      <c r="P1856" s="5">
        <f t="shared" si="170"/>
        <v>88.037643678160919</v>
      </c>
      <c r="Q1856" t="str">
        <f t="shared" si="174"/>
        <v>music</v>
      </c>
      <c r="R1856" t="str">
        <f t="shared" si="169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73"/>
        <v>154.05897142857143</v>
      </c>
      <c r="P1857" s="5">
        <f t="shared" si="170"/>
        <v>70.576753926701571</v>
      </c>
      <c r="Q1857" t="str">
        <f t="shared" si="174"/>
        <v>music</v>
      </c>
      <c r="R1857" t="str">
        <f t="shared" si="169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73"/>
        <v>101.25</v>
      </c>
      <c r="P1858" s="5">
        <f t="shared" si="170"/>
        <v>53.289473684210527</v>
      </c>
      <c r="Q1858" t="str">
        <f t="shared" si="174"/>
        <v>music</v>
      </c>
      <c r="R1858" t="str">
        <f t="shared" ref="R1858:R1921" si="175">RIGHT(N1858,LEN(N1858)-SEARCH("/",N1858))</f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si="173"/>
        <v>100</v>
      </c>
      <c r="P1859" s="5">
        <f t="shared" ref="P1859:P1922" si="176">IF(L1859&lt;&gt;0,E1859/L1859,0)</f>
        <v>136.36363636363637</v>
      </c>
      <c r="Q1859" t="str">
        <f t="shared" si="174"/>
        <v>music</v>
      </c>
      <c r="R1859" t="str">
        <f t="shared" si="175"/>
        <v>rock</v>
      </c>
      <c r="S1859" s="10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3"/>
        <v>108.74800874800874</v>
      </c>
      <c r="P1860" s="5">
        <f t="shared" si="176"/>
        <v>40.547315436241611</v>
      </c>
      <c r="Q1860" t="str">
        <f t="shared" si="174"/>
        <v>music</v>
      </c>
      <c r="R1860" t="str">
        <f t="shared" si="175"/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3"/>
        <v>131.83333333333334</v>
      </c>
      <c r="P1861" s="5">
        <f t="shared" si="176"/>
        <v>70.625</v>
      </c>
      <c r="Q1861" t="str">
        <f t="shared" si="174"/>
        <v>music</v>
      </c>
      <c r="R1861" t="str">
        <f t="shared" si="175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ref="O1862:O1925" si="179">E1862/D1862*100</f>
        <v>133.46666666666667</v>
      </c>
      <c r="P1862" s="5">
        <f t="shared" si="176"/>
        <v>52.684210526315788</v>
      </c>
      <c r="Q1862" t="str">
        <f t="shared" si="174"/>
        <v>music</v>
      </c>
      <c r="R1862" t="str">
        <f t="shared" si="175"/>
        <v>rock</v>
      </c>
      <c r="S1862" s="10">
        <f t="shared" si="177"/>
        <v>41655.709305555552</v>
      </c>
      <c r="T1862" s="10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9"/>
        <v>0</v>
      </c>
      <c r="P1863" s="5">
        <f t="shared" si="176"/>
        <v>0</v>
      </c>
      <c r="Q1863" t="str">
        <f t="shared" si="174"/>
        <v>games</v>
      </c>
      <c r="R1863" t="str">
        <f t="shared" si="175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9"/>
        <v>8.0833333333333321</v>
      </c>
      <c r="P1864" s="5">
        <f t="shared" si="176"/>
        <v>90.9375</v>
      </c>
      <c r="Q1864" t="str">
        <f t="shared" si="174"/>
        <v>games</v>
      </c>
      <c r="R1864" t="str">
        <f t="shared" si="175"/>
        <v>mobile games</v>
      </c>
      <c r="S1864" s="10">
        <f t="shared" si="177"/>
        <v>42755.492754629624</v>
      </c>
      <c r="T1864" s="10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9"/>
        <v>0.4</v>
      </c>
      <c r="P1865" s="5">
        <f t="shared" si="176"/>
        <v>5</v>
      </c>
      <c r="Q1865" t="str">
        <f t="shared" si="174"/>
        <v>games</v>
      </c>
      <c r="R1865" t="str">
        <f t="shared" si="175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9"/>
        <v>42.892307692307689</v>
      </c>
      <c r="P1866" s="5">
        <f t="shared" si="176"/>
        <v>58.083333333333336</v>
      </c>
      <c r="Q1866" t="str">
        <f t="shared" si="174"/>
        <v>games</v>
      </c>
      <c r="R1866" t="str">
        <f t="shared" si="175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9"/>
        <v>3.6363636363636364E-3</v>
      </c>
      <c r="P1867" s="5">
        <f t="shared" si="176"/>
        <v>2</v>
      </c>
      <c r="Q1867" t="str">
        <f t="shared" si="174"/>
        <v>games</v>
      </c>
      <c r="R1867" t="str">
        <f t="shared" si="175"/>
        <v>mobile games</v>
      </c>
      <c r="S1867" s="10">
        <f t="shared" si="177"/>
        <v>42645.367442129631</v>
      </c>
      <c r="T1867" s="10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9"/>
        <v>0.5</v>
      </c>
      <c r="P1868" s="5">
        <f t="shared" si="176"/>
        <v>62.5</v>
      </c>
      <c r="Q1868" t="str">
        <f t="shared" si="174"/>
        <v>games</v>
      </c>
      <c r="R1868" t="str">
        <f t="shared" si="175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9"/>
        <v>0.05</v>
      </c>
      <c r="P1869" s="5">
        <f t="shared" si="176"/>
        <v>10</v>
      </c>
      <c r="Q1869" t="str">
        <f t="shared" si="174"/>
        <v>games</v>
      </c>
      <c r="R1869" t="str">
        <f t="shared" si="175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9"/>
        <v>4.8680000000000003</v>
      </c>
      <c r="P1870" s="5">
        <f t="shared" si="176"/>
        <v>71.588235294117652</v>
      </c>
      <c r="Q1870" t="str">
        <f t="shared" si="174"/>
        <v>games</v>
      </c>
      <c r="R1870" t="str">
        <f t="shared" si="175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9"/>
        <v>0</v>
      </c>
      <c r="P1871" s="5">
        <f t="shared" si="176"/>
        <v>0</v>
      </c>
      <c r="Q1871" t="str">
        <f t="shared" si="174"/>
        <v>games</v>
      </c>
      <c r="R1871" t="str">
        <f t="shared" si="175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9"/>
        <v>10.314285714285715</v>
      </c>
      <c r="P1872" s="5">
        <f t="shared" si="176"/>
        <v>32.81818181818182</v>
      </c>
      <c r="Q1872" t="str">
        <f t="shared" si="174"/>
        <v>games</v>
      </c>
      <c r="R1872" t="str">
        <f t="shared" si="175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9"/>
        <v>71.784615384615378</v>
      </c>
      <c r="P1873" s="5">
        <f t="shared" si="176"/>
        <v>49.11578947368421</v>
      </c>
      <c r="Q1873" t="str">
        <f t="shared" ref="Q1873:Q1936" si="180">LEFT(N1873, SEARCH("/",N1873,1)-1)</f>
        <v>games</v>
      </c>
      <c r="R1873" t="str">
        <f t="shared" si="175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9"/>
        <v>1.06</v>
      </c>
      <c r="P1874" s="5">
        <f t="shared" si="176"/>
        <v>16.307692307692307</v>
      </c>
      <c r="Q1874" t="str">
        <f t="shared" si="180"/>
        <v>games</v>
      </c>
      <c r="R1874" t="str">
        <f t="shared" si="175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9"/>
        <v>0.44999999999999996</v>
      </c>
      <c r="P1875" s="5">
        <f t="shared" si="176"/>
        <v>18</v>
      </c>
      <c r="Q1875" t="str">
        <f t="shared" si="180"/>
        <v>games</v>
      </c>
      <c r="R1875" t="str">
        <f t="shared" si="175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9"/>
        <v>1.6250000000000001E-2</v>
      </c>
      <c r="P1876" s="5">
        <f t="shared" si="176"/>
        <v>13</v>
      </c>
      <c r="Q1876" t="str">
        <f t="shared" si="180"/>
        <v>games</v>
      </c>
      <c r="R1876" t="str">
        <f t="shared" si="175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9"/>
        <v>0.51</v>
      </c>
      <c r="P1877" s="5">
        <f t="shared" si="176"/>
        <v>17</v>
      </c>
      <c r="Q1877" t="str">
        <f t="shared" si="180"/>
        <v>games</v>
      </c>
      <c r="R1877" t="str">
        <f t="shared" si="175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9"/>
        <v>0</v>
      </c>
      <c r="P1878" s="5">
        <f t="shared" si="176"/>
        <v>0</v>
      </c>
      <c r="Q1878" t="str">
        <f t="shared" si="180"/>
        <v>games</v>
      </c>
      <c r="R1878" t="str">
        <f t="shared" si="175"/>
        <v>mobile games</v>
      </c>
      <c r="S1878" s="10">
        <f t="shared" si="177"/>
        <v>41776.284780092588</v>
      </c>
      <c r="T1878" s="10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9"/>
        <v>0</v>
      </c>
      <c r="P1879" s="5">
        <f t="shared" si="176"/>
        <v>0</v>
      </c>
      <c r="Q1879" t="str">
        <f t="shared" si="180"/>
        <v>games</v>
      </c>
      <c r="R1879" t="str">
        <f t="shared" si="175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9"/>
        <v>0</v>
      </c>
      <c r="P1880" s="5">
        <f t="shared" si="176"/>
        <v>0</v>
      </c>
      <c r="Q1880" t="str">
        <f t="shared" si="180"/>
        <v>games</v>
      </c>
      <c r="R1880" t="str">
        <f t="shared" si="175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9"/>
        <v>0.12</v>
      </c>
      <c r="P1881" s="5">
        <f t="shared" si="176"/>
        <v>3</v>
      </c>
      <c r="Q1881" t="str">
        <f t="shared" si="180"/>
        <v>games</v>
      </c>
      <c r="R1881" t="str">
        <f t="shared" si="175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9"/>
        <v>20.080000000000002</v>
      </c>
      <c r="P1882" s="5">
        <f t="shared" si="176"/>
        <v>41.833333333333336</v>
      </c>
      <c r="Q1882" t="str">
        <f t="shared" si="180"/>
        <v>games</v>
      </c>
      <c r="R1882" t="str">
        <f t="shared" si="175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9"/>
        <v>172.68449999999999</v>
      </c>
      <c r="P1883" s="5">
        <f t="shared" si="176"/>
        <v>49.338428571428572</v>
      </c>
      <c r="Q1883" t="str">
        <f t="shared" si="180"/>
        <v>music</v>
      </c>
      <c r="R1883" t="str">
        <f t="shared" si="175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9"/>
        <v>100.8955223880597</v>
      </c>
      <c r="P1884" s="5">
        <f t="shared" si="176"/>
        <v>41.728395061728392</v>
      </c>
      <c r="Q1884" t="str">
        <f t="shared" si="180"/>
        <v>music</v>
      </c>
      <c r="R1884" t="str">
        <f t="shared" si="175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9"/>
        <v>104.8048048048048</v>
      </c>
      <c r="P1885" s="5">
        <f t="shared" si="176"/>
        <v>32.71875</v>
      </c>
      <c r="Q1885" t="str">
        <f t="shared" si="180"/>
        <v>music</v>
      </c>
      <c r="R1885" t="str">
        <f t="shared" si="175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9"/>
        <v>135.1</v>
      </c>
      <c r="P1886" s="5">
        <f t="shared" si="176"/>
        <v>51.96153846153846</v>
      </c>
      <c r="Q1886" t="str">
        <f t="shared" si="180"/>
        <v>music</v>
      </c>
      <c r="R1886" t="str">
        <f t="shared" si="175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9"/>
        <v>116.32786885245903</v>
      </c>
      <c r="P1887" s="5">
        <f t="shared" si="176"/>
        <v>50.685714285714283</v>
      </c>
      <c r="Q1887" t="str">
        <f t="shared" si="180"/>
        <v>music</v>
      </c>
      <c r="R1887" t="str">
        <f t="shared" si="175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9"/>
        <v>102.08333333333333</v>
      </c>
      <c r="P1888" s="5">
        <f t="shared" si="176"/>
        <v>42.241379310344826</v>
      </c>
      <c r="Q1888" t="str">
        <f t="shared" si="180"/>
        <v>music</v>
      </c>
      <c r="R1888" t="str">
        <f t="shared" si="175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9"/>
        <v>111.16666666666666</v>
      </c>
      <c r="P1889" s="5">
        <f t="shared" si="176"/>
        <v>416.875</v>
      </c>
      <c r="Q1889" t="str">
        <f t="shared" si="180"/>
        <v>music</v>
      </c>
      <c r="R1889" t="str">
        <f t="shared" si="175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9"/>
        <v>166.08</v>
      </c>
      <c r="P1890" s="5">
        <f t="shared" si="176"/>
        <v>46.651685393258425</v>
      </c>
      <c r="Q1890" t="str">
        <f t="shared" si="180"/>
        <v>music</v>
      </c>
      <c r="R1890" t="str">
        <f t="shared" si="175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9"/>
        <v>106.60000000000001</v>
      </c>
      <c r="P1891" s="5">
        <f t="shared" si="176"/>
        <v>48.454545454545453</v>
      </c>
      <c r="Q1891" t="str">
        <f t="shared" si="180"/>
        <v>music</v>
      </c>
      <c r="R1891" t="str">
        <f t="shared" si="175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9"/>
        <v>144.58441666666667</v>
      </c>
      <c r="P1892" s="5">
        <f t="shared" si="176"/>
        <v>70.5289837398374</v>
      </c>
      <c r="Q1892" t="str">
        <f t="shared" si="180"/>
        <v>music</v>
      </c>
      <c r="R1892" t="str">
        <f t="shared" si="175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9"/>
        <v>105.55000000000001</v>
      </c>
      <c r="P1893" s="5">
        <f t="shared" si="176"/>
        <v>87.958333333333329</v>
      </c>
      <c r="Q1893" t="str">
        <f t="shared" si="180"/>
        <v>music</v>
      </c>
      <c r="R1893" t="str">
        <f t="shared" si="175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9"/>
        <v>136.60000000000002</v>
      </c>
      <c r="P1894" s="5">
        <f t="shared" si="176"/>
        <v>26.26923076923077</v>
      </c>
      <c r="Q1894" t="str">
        <f t="shared" si="180"/>
        <v>music</v>
      </c>
      <c r="R1894" t="str">
        <f t="shared" si="175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9"/>
        <v>104</v>
      </c>
      <c r="P1895" s="5">
        <f t="shared" si="176"/>
        <v>57.777777777777779</v>
      </c>
      <c r="Q1895" t="str">
        <f t="shared" si="180"/>
        <v>music</v>
      </c>
      <c r="R1895" t="str">
        <f t="shared" si="175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9"/>
        <v>114.5</v>
      </c>
      <c r="P1896" s="5">
        <f t="shared" si="176"/>
        <v>57.25</v>
      </c>
      <c r="Q1896" t="str">
        <f t="shared" si="180"/>
        <v>music</v>
      </c>
      <c r="R1896" t="str">
        <f t="shared" si="175"/>
        <v>indie rock</v>
      </c>
      <c r="S1896" s="10">
        <f t="shared" si="177"/>
        <v>40920.904895833337</v>
      </c>
      <c r="T1896" s="10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9"/>
        <v>101.71957671957672</v>
      </c>
      <c r="P1897" s="5">
        <f t="shared" si="176"/>
        <v>196.34042553191489</v>
      </c>
      <c r="Q1897" t="str">
        <f t="shared" si="180"/>
        <v>music</v>
      </c>
      <c r="R1897" t="str">
        <f t="shared" si="175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9"/>
        <v>123.94678492239468</v>
      </c>
      <c r="P1898" s="5">
        <f t="shared" si="176"/>
        <v>43</v>
      </c>
      <c r="Q1898" t="str">
        <f t="shared" si="180"/>
        <v>music</v>
      </c>
      <c r="R1898" t="str">
        <f t="shared" si="175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9"/>
        <v>102.45669291338582</v>
      </c>
      <c r="P1899" s="5">
        <f t="shared" si="176"/>
        <v>35.551912568306008</v>
      </c>
      <c r="Q1899" t="str">
        <f t="shared" si="180"/>
        <v>music</v>
      </c>
      <c r="R1899" t="str">
        <f t="shared" si="175"/>
        <v>indie rock</v>
      </c>
      <c r="S1899" s="10">
        <f t="shared" si="177"/>
        <v>41680.583402777782</v>
      </c>
      <c r="T1899" s="10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9"/>
        <v>144.5</v>
      </c>
      <c r="P1900" s="5">
        <f t="shared" si="176"/>
        <v>68.80952380952381</v>
      </c>
      <c r="Q1900" t="str">
        <f t="shared" si="180"/>
        <v>music</v>
      </c>
      <c r="R1900" t="str">
        <f t="shared" si="175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9"/>
        <v>133.33333333333331</v>
      </c>
      <c r="P1901" s="5">
        <f t="shared" si="176"/>
        <v>28.571428571428573</v>
      </c>
      <c r="Q1901" t="str">
        <f t="shared" si="180"/>
        <v>music</v>
      </c>
      <c r="R1901" t="str">
        <f t="shared" si="175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9"/>
        <v>109.3644</v>
      </c>
      <c r="P1902" s="5">
        <f t="shared" si="176"/>
        <v>50.631666666666668</v>
      </c>
      <c r="Q1902" t="str">
        <f t="shared" si="180"/>
        <v>music</v>
      </c>
      <c r="R1902" t="str">
        <f t="shared" si="175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9"/>
        <v>2.6969696969696968</v>
      </c>
      <c r="P1903" s="5">
        <f t="shared" si="176"/>
        <v>106.8</v>
      </c>
      <c r="Q1903" t="str">
        <f t="shared" si="180"/>
        <v>technology</v>
      </c>
      <c r="R1903" t="str">
        <f t="shared" si="175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9"/>
        <v>1.2</v>
      </c>
      <c r="P1904" s="5">
        <f t="shared" si="176"/>
        <v>4</v>
      </c>
      <c r="Q1904" t="str">
        <f t="shared" si="180"/>
        <v>technology</v>
      </c>
      <c r="R1904" t="str">
        <f t="shared" si="175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9"/>
        <v>46.6</v>
      </c>
      <c r="P1905" s="5">
        <f t="shared" si="176"/>
        <v>34.097560975609753</v>
      </c>
      <c r="Q1905" t="str">
        <f t="shared" si="180"/>
        <v>technology</v>
      </c>
      <c r="R1905" t="str">
        <f t="shared" si="175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9"/>
        <v>0.1</v>
      </c>
      <c r="P1906" s="5">
        <f t="shared" si="176"/>
        <v>25</v>
      </c>
      <c r="Q1906" t="str">
        <f t="shared" si="180"/>
        <v>technology</v>
      </c>
      <c r="R1906" t="str">
        <f t="shared" si="175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9"/>
        <v>0.16800000000000001</v>
      </c>
      <c r="P1907" s="5">
        <f t="shared" si="176"/>
        <v>10.5</v>
      </c>
      <c r="Q1907" t="str">
        <f t="shared" si="180"/>
        <v>technology</v>
      </c>
      <c r="R1907" t="str">
        <f t="shared" si="175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9"/>
        <v>42.76</v>
      </c>
      <c r="P1908" s="5">
        <f t="shared" si="176"/>
        <v>215.95959595959596</v>
      </c>
      <c r="Q1908" t="str">
        <f t="shared" si="180"/>
        <v>technology</v>
      </c>
      <c r="R1908" t="str">
        <f t="shared" si="175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9"/>
        <v>0.28333333333333333</v>
      </c>
      <c r="P1909" s="5">
        <f t="shared" si="176"/>
        <v>21.25</v>
      </c>
      <c r="Q1909" t="str">
        <f t="shared" si="180"/>
        <v>technology</v>
      </c>
      <c r="R1909" t="str">
        <f t="shared" si="175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9"/>
        <v>1.7319999999999998</v>
      </c>
      <c r="P1910" s="5">
        <f t="shared" si="176"/>
        <v>108.25</v>
      </c>
      <c r="Q1910" t="str">
        <f t="shared" si="180"/>
        <v>technology</v>
      </c>
      <c r="R1910" t="str">
        <f t="shared" si="175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9"/>
        <v>14.111428571428572</v>
      </c>
      <c r="P1911" s="5">
        <f t="shared" si="176"/>
        <v>129.97368421052633</v>
      </c>
      <c r="Q1911" t="str">
        <f t="shared" si="180"/>
        <v>technology</v>
      </c>
      <c r="R1911" t="str">
        <f t="shared" si="175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9"/>
        <v>39.395294117647055</v>
      </c>
      <c r="P1912" s="5">
        <f t="shared" si="176"/>
        <v>117.49473684210527</v>
      </c>
      <c r="Q1912" t="str">
        <f t="shared" si="180"/>
        <v>technology</v>
      </c>
      <c r="R1912" t="str">
        <f t="shared" si="175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9"/>
        <v>2.3529411764705882E-2</v>
      </c>
      <c r="P1913" s="5">
        <f t="shared" si="176"/>
        <v>10</v>
      </c>
      <c r="Q1913" t="str">
        <f t="shared" si="180"/>
        <v>technology</v>
      </c>
      <c r="R1913" t="str">
        <f t="shared" si="175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9"/>
        <v>59.3</v>
      </c>
      <c r="P1914" s="5">
        <f t="shared" si="176"/>
        <v>70.595238095238102</v>
      </c>
      <c r="Q1914" t="str">
        <f t="shared" si="180"/>
        <v>technology</v>
      </c>
      <c r="R1914" t="str">
        <f t="shared" si="175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9"/>
        <v>1.3270833333333334</v>
      </c>
      <c r="P1915" s="5">
        <f t="shared" si="176"/>
        <v>24.5</v>
      </c>
      <c r="Q1915" t="str">
        <f t="shared" si="180"/>
        <v>technology</v>
      </c>
      <c r="R1915" t="str">
        <f t="shared" si="175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9"/>
        <v>9.0090090090090094</v>
      </c>
      <c r="P1916" s="5">
        <f t="shared" si="176"/>
        <v>30</v>
      </c>
      <c r="Q1916" t="str">
        <f t="shared" si="180"/>
        <v>technology</v>
      </c>
      <c r="R1916" t="str">
        <f t="shared" si="175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9"/>
        <v>1.6</v>
      </c>
      <c r="P1917" s="5">
        <f t="shared" si="176"/>
        <v>2</v>
      </c>
      <c r="Q1917" t="str">
        <f t="shared" si="180"/>
        <v>technology</v>
      </c>
      <c r="R1917" t="str">
        <f t="shared" si="175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9"/>
        <v>0.51</v>
      </c>
      <c r="P1918" s="5">
        <f t="shared" si="176"/>
        <v>17</v>
      </c>
      <c r="Q1918" t="str">
        <f t="shared" si="180"/>
        <v>technology</v>
      </c>
      <c r="R1918" t="str">
        <f t="shared" si="175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9"/>
        <v>52.570512820512818</v>
      </c>
      <c r="P1919" s="5">
        <f t="shared" si="176"/>
        <v>2928.9285714285716</v>
      </c>
      <c r="Q1919" t="str">
        <f t="shared" si="180"/>
        <v>technology</v>
      </c>
      <c r="R1919" t="str">
        <f t="shared" si="175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9"/>
        <v>1.04</v>
      </c>
      <c r="P1920" s="5">
        <f t="shared" si="176"/>
        <v>28.888888888888889</v>
      </c>
      <c r="Q1920" t="str">
        <f t="shared" si="180"/>
        <v>technology</v>
      </c>
      <c r="R1920" t="str">
        <f t="shared" si="175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9"/>
        <v>47.4</v>
      </c>
      <c r="P1921" s="5">
        <f t="shared" si="176"/>
        <v>29.625</v>
      </c>
      <c r="Q1921" t="str">
        <f t="shared" si="180"/>
        <v>technology</v>
      </c>
      <c r="R1921" t="str">
        <f t="shared" si="175"/>
        <v>gadgets</v>
      </c>
      <c r="S1921" s="10">
        <f t="shared" si="177"/>
        <v>42113.875567129624</v>
      </c>
      <c r="T1921" s="10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9"/>
        <v>43.03</v>
      </c>
      <c r="P1922" s="5">
        <f t="shared" si="176"/>
        <v>40.980952380952381</v>
      </c>
      <c r="Q1922" t="str">
        <f t="shared" si="180"/>
        <v>technology</v>
      </c>
      <c r="R1922" t="str">
        <f t="shared" ref="R1922:R1985" si="181">RIGHT(N1922,LEN(N1922)-SEARCH("/",N1922))</f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si="179"/>
        <v>136.80000000000001</v>
      </c>
      <c r="P1923" s="5">
        <f t="shared" ref="P1923:P1986" si="182">IF(L1923&lt;&gt;0,E1923/L1923,0)</f>
        <v>54</v>
      </c>
      <c r="Q1923" t="str">
        <f t="shared" si="180"/>
        <v>music</v>
      </c>
      <c r="R1923" t="str">
        <f t="shared" si="181"/>
        <v>indie rock</v>
      </c>
      <c r="S1923" s="10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79"/>
        <v>115.55</v>
      </c>
      <c r="P1924" s="5">
        <f t="shared" si="182"/>
        <v>36.109375</v>
      </c>
      <c r="Q1924" t="str">
        <f t="shared" si="180"/>
        <v>music</v>
      </c>
      <c r="R1924" t="str">
        <f t="shared" si="181"/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79"/>
        <v>240.79999999999998</v>
      </c>
      <c r="P1925" s="5">
        <f t="shared" si="182"/>
        <v>23.153846153846153</v>
      </c>
      <c r="Q1925" t="str">
        <f t="shared" si="180"/>
        <v>music</v>
      </c>
      <c r="R1925" t="str">
        <f t="shared" si="181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ref="O1926:O1989" si="185">E1926/D1926*100</f>
        <v>114.39999999999999</v>
      </c>
      <c r="P1926" s="5">
        <f t="shared" si="182"/>
        <v>104</v>
      </c>
      <c r="Q1926" t="str">
        <f t="shared" si="180"/>
        <v>music</v>
      </c>
      <c r="R1926" t="str">
        <f t="shared" si="181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5"/>
        <v>110.33333333333333</v>
      </c>
      <c r="P1927" s="5">
        <f t="shared" si="182"/>
        <v>31.826923076923077</v>
      </c>
      <c r="Q1927" t="str">
        <f t="shared" si="180"/>
        <v>music</v>
      </c>
      <c r="R1927" t="str">
        <f t="shared" si="181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5"/>
        <v>195.37933333333334</v>
      </c>
      <c r="P1928" s="5">
        <f t="shared" si="182"/>
        <v>27.3896261682243</v>
      </c>
      <c r="Q1928" t="str">
        <f t="shared" si="180"/>
        <v>music</v>
      </c>
      <c r="R1928" t="str">
        <f t="shared" si="181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5"/>
        <v>103.33333333333334</v>
      </c>
      <c r="P1929" s="5">
        <f t="shared" si="182"/>
        <v>56.363636363636367</v>
      </c>
      <c r="Q1929" t="str">
        <f t="shared" si="180"/>
        <v>music</v>
      </c>
      <c r="R1929" t="str">
        <f t="shared" si="181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5"/>
        <v>103.1372549019608</v>
      </c>
      <c r="P1930" s="5">
        <f t="shared" si="182"/>
        <v>77.352941176470594</v>
      </c>
      <c r="Q1930" t="str">
        <f t="shared" si="180"/>
        <v>music</v>
      </c>
      <c r="R1930" t="str">
        <f t="shared" si="181"/>
        <v>indie rock</v>
      </c>
      <c r="S1930" s="10">
        <f t="shared" si="183"/>
        <v>41371.648078703707</v>
      </c>
      <c r="T1930" s="10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5"/>
        <v>100.3125</v>
      </c>
      <c r="P1931" s="5">
        <f t="shared" si="182"/>
        <v>42.8</v>
      </c>
      <c r="Q1931" t="str">
        <f t="shared" si="180"/>
        <v>music</v>
      </c>
      <c r="R1931" t="str">
        <f t="shared" si="181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5"/>
        <v>127</v>
      </c>
      <c r="P1932" s="5">
        <f t="shared" si="182"/>
        <v>48.846153846153847</v>
      </c>
      <c r="Q1932" t="str">
        <f t="shared" si="180"/>
        <v>music</v>
      </c>
      <c r="R1932" t="str">
        <f t="shared" si="181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5"/>
        <v>120.601</v>
      </c>
      <c r="P1933" s="5">
        <f t="shared" si="182"/>
        <v>48.240400000000001</v>
      </c>
      <c r="Q1933" t="str">
        <f t="shared" si="180"/>
        <v>music</v>
      </c>
      <c r="R1933" t="str">
        <f t="shared" si="181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5"/>
        <v>106.99047619047619</v>
      </c>
      <c r="P1934" s="5">
        <f t="shared" si="182"/>
        <v>70.212500000000006</v>
      </c>
      <c r="Q1934" t="str">
        <f t="shared" si="180"/>
        <v>music</v>
      </c>
      <c r="R1934" t="str">
        <f t="shared" si="181"/>
        <v>indie rock</v>
      </c>
      <c r="S1934" s="10">
        <f t="shared" si="183"/>
        <v>40911.809872685182</v>
      </c>
      <c r="T1934" s="10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5"/>
        <v>172.43333333333334</v>
      </c>
      <c r="P1935" s="5">
        <f t="shared" si="182"/>
        <v>94.054545454545448</v>
      </c>
      <c r="Q1935" t="str">
        <f t="shared" si="180"/>
        <v>music</v>
      </c>
      <c r="R1935" t="str">
        <f t="shared" si="181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5"/>
        <v>123.61999999999999</v>
      </c>
      <c r="P1936" s="5">
        <f t="shared" si="182"/>
        <v>80.272727272727266</v>
      </c>
      <c r="Q1936" t="str">
        <f t="shared" si="180"/>
        <v>music</v>
      </c>
      <c r="R1936" t="str">
        <f t="shared" si="181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5"/>
        <v>108.4</v>
      </c>
      <c r="P1937" s="5">
        <f t="shared" si="182"/>
        <v>54.2</v>
      </c>
      <c r="Q1937" t="str">
        <f t="shared" ref="Q1937:Q2000" si="186">LEFT(N1937, SEARCH("/",N1937,1)-1)</f>
        <v>music</v>
      </c>
      <c r="R1937" t="str">
        <f t="shared" si="181"/>
        <v>indie rock</v>
      </c>
      <c r="S1937" s="10">
        <f t="shared" si="183"/>
        <v>41773.932534722226</v>
      </c>
      <c r="T1937" s="10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5"/>
        <v>116.52013333333333</v>
      </c>
      <c r="P1938" s="5">
        <f t="shared" si="182"/>
        <v>60.26903448275862</v>
      </c>
      <c r="Q1938" t="str">
        <f t="shared" si="186"/>
        <v>music</v>
      </c>
      <c r="R1938" t="str">
        <f t="shared" si="181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5"/>
        <v>187.245</v>
      </c>
      <c r="P1939" s="5">
        <f t="shared" si="182"/>
        <v>38.740344827586206</v>
      </c>
      <c r="Q1939" t="str">
        <f t="shared" si="186"/>
        <v>music</v>
      </c>
      <c r="R1939" t="str">
        <f t="shared" si="181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5"/>
        <v>115.93333333333334</v>
      </c>
      <c r="P1940" s="5">
        <f t="shared" si="182"/>
        <v>152.54385964912279</v>
      </c>
      <c r="Q1940" t="str">
        <f t="shared" si="186"/>
        <v>music</v>
      </c>
      <c r="R1940" t="str">
        <f t="shared" si="181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5"/>
        <v>110.7</v>
      </c>
      <c r="P1941" s="5">
        <f t="shared" si="182"/>
        <v>115.3125</v>
      </c>
      <c r="Q1941" t="str">
        <f t="shared" si="186"/>
        <v>music</v>
      </c>
      <c r="R1941" t="str">
        <f t="shared" si="181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5"/>
        <v>170.92307692307693</v>
      </c>
      <c r="P1942" s="5">
        <f t="shared" si="182"/>
        <v>35.838709677419352</v>
      </c>
      <c r="Q1942" t="str">
        <f t="shared" si="186"/>
        <v>music</v>
      </c>
      <c r="R1942" t="str">
        <f t="shared" si="181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5"/>
        <v>126.11835600000001</v>
      </c>
      <c r="P1943" s="5">
        <f t="shared" si="182"/>
        <v>64.570118779438872</v>
      </c>
      <c r="Q1943" t="str">
        <f t="shared" si="186"/>
        <v>technology</v>
      </c>
      <c r="R1943" t="str">
        <f t="shared" si="181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5"/>
        <v>138.44033333333334</v>
      </c>
      <c r="P1944" s="5">
        <f t="shared" si="182"/>
        <v>87.436000000000007</v>
      </c>
      <c r="Q1944" t="str">
        <f t="shared" si="186"/>
        <v>technology</v>
      </c>
      <c r="R1944" t="str">
        <f t="shared" si="181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5"/>
        <v>1705.2499999999998</v>
      </c>
      <c r="P1945" s="5">
        <f t="shared" si="182"/>
        <v>68.815577078288939</v>
      </c>
      <c r="Q1945" t="str">
        <f t="shared" si="186"/>
        <v>technology</v>
      </c>
      <c r="R1945" t="str">
        <f t="shared" si="181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5"/>
        <v>788.05550000000005</v>
      </c>
      <c r="P1946" s="5">
        <f t="shared" si="182"/>
        <v>176.200223588597</v>
      </c>
      <c r="Q1946" t="str">
        <f t="shared" si="186"/>
        <v>technology</v>
      </c>
      <c r="R1946" t="str">
        <f t="shared" si="181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5"/>
        <v>348.01799999999997</v>
      </c>
      <c r="P1947" s="5">
        <f t="shared" si="182"/>
        <v>511.79117647058825</v>
      </c>
      <c r="Q1947" t="str">
        <f t="shared" si="186"/>
        <v>technology</v>
      </c>
      <c r="R1947" t="str">
        <f t="shared" si="181"/>
        <v>hardware</v>
      </c>
      <c r="S1947" s="10">
        <f t="shared" si="183"/>
        <v>42157.251828703709</v>
      </c>
      <c r="T1947" s="10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5"/>
        <v>149.74666666666667</v>
      </c>
      <c r="P1948" s="5">
        <f t="shared" si="182"/>
        <v>160.44285714285715</v>
      </c>
      <c r="Q1948" t="str">
        <f t="shared" si="186"/>
        <v>technology</v>
      </c>
      <c r="R1948" t="str">
        <f t="shared" si="181"/>
        <v>hardware</v>
      </c>
      <c r="S1948" s="10">
        <f t="shared" si="183"/>
        <v>41689.150011574071</v>
      </c>
      <c r="T1948" s="10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5"/>
        <v>100.63375000000001</v>
      </c>
      <c r="P1949" s="5">
        <f t="shared" si="182"/>
        <v>35.003043478260871</v>
      </c>
      <c r="Q1949" t="str">
        <f t="shared" si="186"/>
        <v>technology</v>
      </c>
      <c r="R1949" t="str">
        <f t="shared" si="181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5"/>
        <v>800.21100000000001</v>
      </c>
      <c r="P1950" s="5">
        <f t="shared" si="182"/>
        <v>188.50671378091872</v>
      </c>
      <c r="Q1950" t="str">
        <f t="shared" si="186"/>
        <v>technology</v>
      </c>
      <c r="R1950" t="str">
        <f t="shared" si="181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5"/>
        <v>106.00260000000002</v>
      </c>
      <c r="P1951" s="5">
        <f t="shared" si="182"/>
        <v>56.204984093319197</v>
      </c>
      <c r="Q1951" t="str">
        <f t="shared" si="186"/>
        <v>technology</v>
      </c>
      <c r="R1951" t="str">
        <f t="shared" si="181"/>
        <v>hardware</v>
      </c>
      <c r="S1951" s="10">
        <f t="shared" si="183"/>
        <v>41800.423043981478</v>
      </c>
      <c r="T1951" s="10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5"/>
        <v>200.51866666666669</v>
      </c>
      <c r="P1952" s="5">
        <f t="shared" si="182"/>
        <v>51.3054157782516</v>
      </c>
      <c r="Q1952" t="str">
        <f t="shared" si="186"/>
        <v>technology</v>
      </c>
      <c r="R1952" t="str">
        <f t="shared" si="181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5"/>
        <v>212.44399999999999</v>
      </c>
      <c r="P1953" s="5">
        <f t="shared" si="182"/>
        <v>127.36450839328538</v>
      </c>
      <c r="Q1953" t="str">
        <f t="shared" si="186"/>
        <v>technology</v>
      </c>
      <c r="R1953" t="str">
        <f t="shared" si="181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5"/>
        <v>198.47237142857145</v>
      </c>
      <c r="P1954" s="5">
        <f t="shared" si="182"/>
        <v>101.85532258064516</v>
      </c>
      <c r="Q1954" t="str">
        <f t="shared" si="186"/>
        <v>technology</v>
      </c>
      <c r="R1954" t="str">
        <f t="shared" si="181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5"/>
        <v>225.94666666666666</v>
      </c>
      <c r="P1955" s="5">
        <f t="shared" si="182"/>
        <v>230.55782312925169</v>
      </c>
      <c r="Q1955" t="str">
        <f t="shared" si="186"/>
        <v>technology</v>
      </c>
      <c r="R1955" t="str">
        <f t="shared" si="181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5"/>
        <v>698.94800000000009</v>
      </c>
      <c r="P1956" s="5">
        <f t="shared" si="182"/>
        <v>842.10602409638557</v>
      </c>
      <c r="Q1956" t="str">
        <f t="shared" si="186"/>
        <v>technology</v>
      </c>
      <c r="R1956" t="str">
        <f t="shared" si="181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5"/>
        <v>398.59528571428569</v>
      </c>
      <c r="P1957" s="5">
        <f t="shared" si="182"/>
        <v>577.27593103448271</v>
      </c>
      <c r="Q1957" t="str">
        <f t="shared" si="186"/>
        <v>technology</v>
      </c>
      <c r="R1957" t="str">
        <f t="shared" si="181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5"/>
        <v>294.0333333333333</v>
      </c>
      <c r="P1958" s="5">
        <f t="shared" si="182"/>
        <v>483.34246575342468</v>
      </c>
      <c r="Q1958" t="str">
        <f t="shared" si="186"/>
        <v>technology</v>
      </c>
      <c r="R1958" t="str">
        <f t="shared" si="181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5"/>
        <v>167.50470000000001</v>
      </c>
      <c r="P1959" s="5">
        <f t="shared" si="182"/>
        <v>76.138500000000008</v>
      </c>
      <c r="Q1959" t="str">
        <f t="shared" si="186"/>
        <v>technology</v>
      </c>
      <c r="R1959" t="str">
        <f t="shared" si="181"/>
        <v>hardware</v>
      </c>
      <c r="S1959" s="10">
        <f t="shared" si="183"/>
        <v>41179.098530092589</v>
      </c>
      <c r="T1959" s="10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5"/>
        <v>1435.5717142857143</v>
      </c>
      <c r="P1960" s="5">
        <f t="shared" si="182"/>
        <v>74.107684365781708</v>
      </c>
      <c r="Q1960" t="str">
        <f t="shared" si="186"/>
        <v>technology</v>
      </c>
      <c r="R1960" t="str">
        <f t="shared" si="181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5"/>
        <v>156.73439999999999</v>
      </c>
      <c r="P1961" s="5">
        <f t="shared" si="182"/>
        <v>36.965660377358489</v>
      </c>
      <c r="Q1961" t="str">
        <f t="shared" si="186"/>
        <v>technology</v>
      </c>
      <c r="R1961" t="str">
        <f t="shared" si="181"/>
        <v>hardware</v>
      </c>
      <c r="S1961" s="10">
        <f t="shared" si="183"/>
        <v>41871.845601851855</v>
      </c>
      <c r="T1961" s="10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5"/>
        <v>117.90285714285716</v>
      </c>
      <c r="P1962" s="5">
        <f t="shared" si="182"/>
        <v>2500.969696969697</v>
      </c>
      <c r="Q1962" t="str">
        <f t="shared" si="186"/>
        <v>technology</v>
      </c>
      <c r="R1962" t="str">
        <f t="shared" si="181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5"/>
        <v>1105.3811999999998</v>
      </c>
      <c r="P1963" s="5">
        <f t="shared" si="182"/>
        <v>67.690214329454989</v>
      </c>
      <c r="Q1963" t="str">
        <f t="shared" si="186"/>
        <v>technology</v>
      </c>
      <c r="R1963" t="str">
        <f t="shared" si="181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5"/>
        <v>192.92499999999998</v>
      </c>
      <c r="P1964" s="5">
        <f t="shared" si="182"/>
        <v>63.04738562091503</v>
      </c>
      <c r="Q1964" t="str">
        <f t="shared" si="186"/>
        <v>technology</v>
      </c>
      <c r="R1964" t="str">
        <f t="shared" si="181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5"/>
        <v>126.8842105263158</v>
      </c>
      <c r="P1965" s="5">
        <f t="shared" si="182"/>
        <v>117.6</v>
      </c>
      <c r="Q1965" t="str">
        <f t="shared" si="186"/>
        <v>technology</v>
      </c>
      <c r="R1965" t="str">
        <f t="shared" si="181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5"/>
        <v>259.57748878923763</v>
      </c>
      <c r="P1966" s="5">
        <f t="shared" si="182"/>
        <v>180.75185011709601</v>
      </c>
      <c r="Q1966" t="str">
        <f t="shared" si="186"/>
        <v>technology</v>
      </c>
      <c r="R1966" t="str">
        <f t="shared" si="181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5"/>
        <v>262.27999999999997</v>
      </c>
      <c r="P1967" s="5">
        <f t="shared" si="182"/>
        <v>127.32038834951456</v>
      </c>
      <c r="Q1967" t="str">
        <f t="shared" si="186"/>
        <v>technology</v>
      </c>
      <c r="R1967" t="str">
        <f t="shared" si="181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5"/>
        <v>206.74309000000002</v>
      </c>
      <c r="P1968" s="5">
        <f t="shared" si="182"/>
        <v>136.6444745538665</v>
      </c>
      <c r="Q1968" t="str">
        <f t="shared" si="186"/>
        <v>technology</v>
      </c>
      <c r="R1968" t="str">
        <f t="shared" si="181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5"/>
        <v>370.13</v>
      </c>
      <c r="P1969" s="5">
        <f t="shared" si="182"/>
        <v>182.78024691358024</v>
      </c>
      <c r="Q1969" t="str">
        <f t="shared" si="186"/>
        <v>technology</v>
      </c>
      <c r="R1969" t="str">
        <f t="shared" si="181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5"/>
        <v>284.96600000000001</v>
      </c>
      <c r="P1970" s="5">
        <f t="shared" si="182"/>
        <v>279.37843137254902</v>
      </c>
      <c r="Q1970" t="str">
        <f t="shared" si="186"/>
        <v>technology</v>
      </c>
      <c r="R1970" t="str">
        <f t="shared" si="181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5"/>
        <v>579.08000000000004</v>
      </c>
      <c r="P1971" s="5">
        <f t="shared" si="182"/>
        <v>61.375728669846318</v>
      </c>
      <c r="Q1971" t="str">
        <f t="shared" si="186"/>
        <v>technology</v>
      </c>
      <c r="R1971" t="str">
        <f t="shared" si="181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5"/>
        <v>1131.8</v>
      </c>
      <c r="P1972" s="5">
        <f t="shared" si="182"/>
        <v>80.727532097004286</v>
      </c>
      <c r="Q1972" t="str">
        <f t="shared" si="186"/>
        <v>technology</v>
      </c>
      <c r="R1972" t="str">
        <f t="shared" si="181"/>
        <v>hardware</v>
      </c>
      <c r="S1972" s="10">
        <f t="shared" si="183"/>
        <v>41324.193298611113</v>
      </c>
      <c r="T1972" s="10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5"/>
        <v>263.02771750000005</v>
      </c>
      <c r="P1973" s="5">
        <f t="shared" si="182"/>
        <v>272.35590732591254</v>
      </c>
      <c r="Q1973" t="str">
        <f t="shared" si="186"/>
        <v>technology</v>
      </c>
      <c r="R1973" t="str">
        <f t="shared" si="181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5"/>
        <v>674.48</v>
      </c>
      <c r="P1974" s="5">
        <f t="shared" si="182"/>
        <v>70.848739495798313</v>
      </c>
      <c r="Q1974" t="str">
        <f t="shared" si="186"/>
        <v>technology</v>
      </c>
      <c r="R1974" t="str">
        <f t="shared" si="181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5"/>
        <v>256.83081313131316</v>
      </c>
      <c r="P1975" s="5">
        <f t="shared" si="182"/>
        <v>247.94003412969283</v>
      </c>
      <c r="Q1975" t="str">
        <f t="shared" si="186"/>
        <v>technology</v>
      </c>
      <c r="R1975" t="str">
        <f t="shared" si="181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5"/>
        <v>375.49599999999998</v>
      </c>
      <c r="P1976" s="5">
        <f t="shared" si="182"/>
        <v>186.81393034825871</v>
      </c>
      <c r="Q1976" t="str">
        <f t="shared" si="186"/>
        <v>technology</v>
      </c>
      <c r="R1976" t="str">
        <f t="shared" si="181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5"/>
        <v>208.70837499999996</v>
      </c>
      <c r="P1977" s="5">
        <f t="shared" si="182"/>
        <v>131.98948616600788</v>
      </c>
      <c r="Q1977" t="str">
        <f t="shared" si="186"/>
        <v>technology</v>
      </c>
      <c r="R1977" t="str">
        <f t="shared" si="181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5"/>
        <v>346.6</v>
      </c>
      <c r="P1978" s="5">
        <f t="shared" si="182"/>
        <v>29.310782241014799</v>
      </c>
      <c r="Q1978" t="str">
        <f t="shared" si="186"/>
        <v>technology</v>
      </c>
      <c r="R1978" t="str">
        <f t="shared" si="181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5"/>
        <v>402.33</v>
      </c>
      <c r="P1979" s="5">
        <f t="shared" si="182"/>
        <v>245.02436053593178</v>
      </c>
      <c r="Q1979" t="str">
        <f t="shared" si="186"/>
        <v>technology</v>
      </c>
      <c r="R1979" t="str">
        <f t="shared" si="181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5"/>
        <v>1026.8451399999999</v>
      </c>
      <c r="P1980" s="5">
        <f t="shared" si="182"/>
        <v>1323.2540463917526</v>
      </c>
      <c r="Q1980" t="str">
        <f t="shared" si="186"/>
        <v>technology</v>
      </c>
      <c r="R1980" t="str">
        <f t="shared" si="181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5"/>
        <v>114.901155</v>
      </c>
      <c r="P1981" s="5">
        <f t="shared" si="182"/>
        <v>282.65966789667897</v>
      </c>
      <c r="Q1981" t="str">
        <f t="shared" si="186"/>
        <v>technology</v>
      </c>
      <c r="R1981" t="str">
        <f t="shared" si="181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5"/>
        <v>354.82402000000002</v>
      </c>
      <c r="P1982" s="5">
        <f t="shared" si="182"/>
        <v>91.214401028277635</v>
      </c>
      <c r="Q1982" t="str">
        <f t="shared" si="186"/>
        <v>technology</v>
      </c>
      <c r="R1982" t="str">
        <f t="shared" si="181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5"/>
        <v>5.08</v>
      </c>
      <c r="P1983" s="5">
        <f t="shared" si="182"/>
        <v>31.75</v>
      </c>
      <c r="Q1983" t="str">
        <f t="shared" si="186"/>
        <v>photography</v>
      </c>
      <c r="R1983" t="str">
        <f t="shared" si="181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5"/>
        <v>0</v>
      </c>
      <c r="P1984" s="5">
        <f t="shared" si="182"/>
        <v>0</v>
      </c>
      <c r="Q1984" t="str">
        <f t="shared" si="186"/>
        <v>photography</v>
      </c>
      <c r="R1984" t="str">
        <f t="shared" si="181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5"/>
        <v>4.3</v>
      </c>
      <c r="P1985" s="5">
        <f t="shared" si="182"/>
        <v>88.6875</v>
      </c>
      <c r="Q1985" t="str">
        <f t="shared" si="186"/>
        <v>photography</v>
      </c>
      <c r="R1985" t="str">
        <f t="shared" si="181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5"/>
        <v>21.146666666666665</v>
      </c>
      <c r="P1986" s="5">
        <f t="shared" si="182"/>
        <v>453.14285714285717</v>
      </c>
      <c r="Q1986" t="str">
        <f t="shared" si="186"/>
        <v>photography</v>
      </c>
      <c r="R1986" t="str">
        <f t="shared" ref="R1986:R2049" si="187">RIGHT(N1986,LEN(N1986)-SEARCH("/",N1986))</f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si="185"/>
        <v>3.1875</v>
      </c>
      <c r="P1987" s="5">
        <f t="shared" ref="P1987:P2050" si="188">IF(L1987&lt;&gt;0,E1987/L1987,0)</f>
        <v>12.75</v>
      </c>
      <c r="Q1987" t="str">
        <f t="shared" si="186"/>
        <v>photography</v>
      </c>
      <c r="R1987" t="str">
        <f t="shared" si="187"/>
        <v>people</v>
      </c>
      <c r="S1987" s="10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5"/>
        <v>0.05</v>
      </c>
      <c r="P1988" s="5">
        <f t="shared" si="188"/>
        <v>1</v>
      </c>
      <c r="Q1988" t="str">
        <f t="shared" si="186"/>
        <v>photography</v>
      </c>
      <c r="R1988" t="str">
        <f t="shared" si="187"/>
        <v>people</v>
      </c>
      <c r="S1988" s="10">
        <f t="shared" si="189"/>
        <v>42413.433831018512</v>
      </c>
      <c r="T1988" s="10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5"/>
        <v>42.472727272727276</v>
      </c>
      <c r="P1989" s="5">
        <f t="shared" si="188"/>
        <v>83.428571428571431</v>
      </c>
      <c r="Q1989" t="str">
        <f t="shared" si="186"/>
        <v>photography</v>
      </c>
      <c r="R1989" t="str">
        <f t="shared" si="187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ref="O1990:O2053" si="191">E1990/D1990*100</f>
        <v>0.41666666666666669</v>
      </c>
      <c r="P1990" s="5">
        <f t="shared" si="188"/>
        <v>25</v>
      </c>
      <c r="Q1990" t="str">
        <f t="shared" si="186"/>
        <v>photography</v>
      </c>
      <c r="R1990" t="str">
        <f t="shared" si="187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91"/>
        <v>1</v>
      </c>
      <c r="P1991" s="5">
        <f t="shared" si="188"/>
        <v>50</v>
      </c>
      <c r="Q1991" t="str">
        <f t="shared" si="186"/>
        <v>photography</v>
      </c>
      <c r="R1991" t="str">
        <f t="shared" si="187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91"/>
        <v>16.966666666666665</v>
      </c>
      <c r="P1992" s="5">
        <f t="shared" si="188"/>
        <v>101.8</v>
      </c>
      <c r="Q1992" t="str">
        <f t="shared" si="186"/>
        <v>photography</v>
      </c>
      <c r="R1992" t="str">
        <f t="shared" si="187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91"/>
        <v>7.0000000000000009</v>
      </c>
      <c r="P1993" s="5">
        <f t="shared" si="188"/>
        <v>46.666666666666664</v>
      </c>
      <c r="Q1993" t="str">
        <f t="shared" si="186"/>
        <v>photography</v>
      </c>
      <c r="R1993" t="str">
        <f t="shared" si="187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91"/>
        <v>0.13333333333333333</v>
      </c>
      <c r="P1994" s="5">
        <f t="shared" si="188"/>
        <v>1</v>
      </c>
      <c r="Q1994" t="str">
        <f t="shared" si="186"/>
        <v>photography</v>
      </c>
      <c r="R1994" t="str">
        <f t="shared" si="187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91"/>
        <v>0</v>
      </c>
      <c r="P1995" s="5">
        <f t="shared" si="188"/>
        <v>0</v>
      </c>
      <c r="Q1995" t="str">
        <f t="shared" si="186"/>
        <v>photography</v>
      </c>
      <c r="R1995" t="str">
        <f t="shared" si="187"/>
        <v>people</v>
      </c>
      <c r="S1995" s="10">
        <f t="shared" si="189"/>
        <v>42329.58839120371</v>
      </c>
      <c r="T1995" s="10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91"/>
        <v>0</v>
      </c>
      <c r="P1996" s="5">
        <f t="shared" si="188"/>
        <v>0</v>
      </c>
      <c r="Q1996" t="str">
        <f t="shared" si="186"/>
        <v>photography</v>
      </c>
      <c r="R1996" t="str">
        <f t="shared" si="187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91"/>
        <v>7.8</v>
      </c>
      <c r="P1997" s="5">
        <f t="shared" si="188"/>
        <v>26</v>
      </c>
      <c r="Q1997" t="str">
        <f t="shared" si="186"/>
        <v>photography</v>
      </c>
      <c r="R1997" t="str">
        <f t="shared" si="187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91"/>
        <v>0</v>
      </c>
      <c r="P1998" s="5">
        <f t="shared" si="188"/>
        <v>0</v>
      </c>
      <c r="Q1998" t="str">
        <f t="shared" si="186"/>
        <v>photography</v>
      </c>
      <c r="R1998" t="str">
        <f t="shared" si="187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91"/>
        <v>0</v>
      </c>
      <c r="P1999" s="5">
        <f t="shared" si="188"/>
        <v>0</v>
      </c>
      <c r="Q1999" t="str">
        <f t="shared" si="186"/>
        <v>photography</v>
      </c>
      <c r="R1999" t="str">
        <f t="shared" si="187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91"/>
        <v>26.200000000000003</v>
      </c>
      <c r="P2000" s="5">
        <f t="shared" si="188"/>
        <v>218.33333333333334</v>
      </c>
      <c r="Q2000" t="str">
        <f t="shared" si="186"/>
        <v>photography</v>
      </c>
      <c r="R2000" t="str">
        <f t="shared" si="187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91"/>
        <v>0.76129032258064511</v>
      </c>
      <c r="P2001" s="5">
        <f t="shared" si="188"/>
        <v>33.714285714285715</v>
      </c>
      <c r="Q2001" t="str">
        <f t="shared" ref="Q2001:Q2064" si="192">LEFT(N2001, SEARCH("/",N2001,1)-1)</f>
        <v>photography</v>
      </c>
      <c r="R2001" t="str">
        <f t="shared" si="187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91"/>
        <v>12.5</v>
      </c>
      <c r="P2002" s="5">
        <f t="shared" si="188"/>
        <v>25</v>
      </c>
      <c r="Q2002" t="str">
        <f t="shared" si="192"/>
        <v>photography</v>
      </c>
      <c r="R2002" t="str">
        <f t="shared" si="187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91"/>
        <v>382.12909090909091</v>
      </c>
      <c r="P2003" s="5">
        <f t="shared" si="188"/>
        <v>128.38790470372632</v>
      </c>
      <c r="Q2003" t="str">
        <f t="shared" si="192"/>
        <v>technology</v>
      </c>
      <c r="R2003" t="str">
        <f t="shared" si="187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91"/>
        <v>216.79422000000002</v>
      </c>
      <c r="P2004" s="5">
        <f t="shared" si="188"/>
        <v>78.834261818181815</v>
      </c>
      <c r="Q2004" t="str">
        <f t="shared" si="192"/>
        <v>technology</v>
      </c>
      <c r="R2004" t="str">
        <f t="shared" si="187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91"/>
        <v>312</v>
      </c>
      <c r="P2005" s="5">
        <f t="shared" si="188"/>
        <v>91.764705882352942</v>
      </c>
      <c r="Q2005" t="str">
        <f t="shared" si="192"/>
        <v>technology</v>
      </c>
      <c r="R2005" t="str">
        <f t="shared" si="187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91"/>
        <v>234.42048</v>
      </c>
      <c r="P2006" s="5">
        <f t="shared" si="188"/>
        <v>331.10237288135596</v>
      </c>
      <c r="Q2006" t="str">
        <f t="shared" si="192"/>
        <v>technology</v>
      </c>
      <c r="R2006" t="str">
        <f t="shared" si="187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91"/>
        <v>123.68010000000001</v>
      </c>
      <c r="P2007" s="5">
        <f t="shared" si="188"/>
        <v>194.26193717277485</v>
      </c>
      <c r="Q2007" t="str">
        <f t="shared" si="192"/>
        <v>technology</v>
      </c>
      <c r="R2007" t="str">
        <f t="shared" si="187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91"/>
        <v>247.84</v>
      </c>
      <c r="P2008" s="5">
        <f t="shared" si="188"/>
        <v>408.97689768976898</v>
      </c>
      <c r="Q2008" t="str">
        <f t="shared" si="192"/>
        <v>technology</v>
      </c>
      <c r="R2008" t="str">
        <f t="shared" si="187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91"/>
        <v>115.7092</v>
      </c>
      <c r="P2009" s="5">
        <f t="shared" si="188"/>
        <v>84.459270072992695</v>
      </c>
      <c r="Q2009" t="str">
        <f t="shared" si="192"/>
        <v>technology</v>
      </c>
      <c r="R2009" t="str">
        <f t="shared" si="187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91"/>
        <v>117.07484768810599</v>
      </c>
      <c r="P2010" s="5">
        <f t="shared" si="188"/>
        <v>44.853658536585364</v>
      </c>
      <c r="Q2010" t="str">
        <f t="shared" si="192"/>
        <v>technology</v>
      </c>
      <c r="R2010" t="str">
        <f t="shared" si="187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91"/>
        <v>305.15800000000002</v>
      </c>
      <c r="P2011" s="5">
        <f t="shared" si="188"/>
        <v>383.3643216080402</v>
      </c>
      <c r="Q2011" t="str">
        <f t="shared" si="192"/>
        <v>technology</v>
      </c>
      <c r="R2011" t="str">
        <f t="shared" si="187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91"/>
        <v>320.05299999999994</v>
      </c>
      <c r="P2012" s="5">
        <f t="shared" si="188"/>
        <v>55.276856649395505</v>
      </c>
      <c r="Q2012" t="str">
        <f t="shared" si="192"/>
        <v>technology</v>
      </c>
      <c r="R2012" t="str">
        <f t="shared" si="187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91"/>
        <v>819.56399999999996</v>
      </c>
      <c r="P2013" s="5">
        <f t="shared" si="188"/>
        <v>422.02059732234807</v>
      </c>
      <c r="Q2013" t="str">
        <f t="shared" si="192"/>
        <v>technology</v>
      </c>
      <c r="R2013" t="str">
        <f t="shared" si="187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91"/>
        <v>234.90000000000003</v>
      </c>
      <c r="P2014" s="5">
        <f t="shared" si="188"/>
        <v>64.180327868852459</v>
      </c>
      <c r="Q2014" t="str">
        <f t="shared" si="192"/>
        <v>technology</v>
      </c>
      <c r="R2014" t="str">
        <f t="shared" si="187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91"/>
        <v>494.91374999999999</v>
      </c>
      <c r="P2015" s="5">
        <f t="shared" si="188"/>
        <v>173.57781674704077</v>
      </c>
      <c r="Q2015" t="str">
        <f t="shared" si="192"/>
        <v>technology</v>
      </c>
      <c r="R2015" t="str">
        <f t="shared" si="187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91"/>
        <v>7813.7822333333334</v>
      </c>
      <c r="P2016" s="5">
        <f t="shared" si="188"/>
        <v>88.601680840609291</v>
      </c>
      <c r="Q2016" t="str">
        <f t="shared" si="192"/>
        <v>technology</v>
      </c>
      <c r="R2016" t="str">
        <f t="shared" si="187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91"/>
        <v>113.00013888888888</v>
      </c>
      <c r="P2017" s="5">
        <f t="shared" si="188"/>
        <v>50.222283950617282</v>
      </c>
      <c r="Q2017" t="str">
        <f t="shared" si="192"/>
        <v>technology</v>
      </c>
      <c r="R2017" t="str">
        <f t="shared" si="187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91"/>
        <v>921.54219999999998</v>
      </c>
      <c r="P2018" s="5">
        <f t="shared" si="188"/>
        <v>192.38876826722338</v>
      </c>
      <c r="Q2018" t="str">
        <f t="shared" si="192"/>
        <v>technology</v>
      </c>
      <c r="R2018" t="str">
        <f t="shared" si="187"/>
        <v>hardware</v>
      </c>
      <c r="S2018" s="10">
        <f t="shared" si="189"/>
        <v>41312.88077546296</v>
      </c>
      <c r="T2018" s="10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91"/>
        <v>125.10239999999999</v>
      </c>
      <c r="P2019" s="5">
        <f t="shared" si="188"/>
        <v>73.416901408450698</v>
      </c>
      <c r="Q2019" t="str">
        <f t="shared" si="192"/>
        <v>technology</v>
      </c>
      <c r="R2019" t="str">
        <f t="shared" si="187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91"/>
        <v>102.24343076923077</v>
      </c>
      <c r="P2020" s="5">
        <f t="shared" si="188"/>
        <v>147.68495555555555</v>
      </c>
      <c r="Q2020" t="str">
        <f t="shared" si="192"/>
        <v>technology</v>
      </c>
      <c r="R2020" t="str">
        <f t="shared" si="187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91"/>
        <v>484.90975000000003</v>
      </c>
      <c r="P2021" s="5">
        <f t="shared" si="188"/>
        <v>108.96848314606741</v>
      </c>
      <c r="Q2021" t="str">
        <f t="shared" si="192"/>
        <v>technology</v>
      </c>
      <c r="R2021" t="str">
        <f t="shared" si="187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91"/>
        <v>192.33333333333334</v>
      </c>
      <c r="P2022" s="5">
        <f t="shared" si="188"/>
        <v>23.647540983606557</v>
      </c>
      <c r="Q2022" t="str">
        <f t="shared" si="192"/>
        <v>technology</v>
      </c>
      <c r="R2022" t="str">
        <f t="shared" si="187"/>
        <v>hardware</v>
      </c>
      <c r="S2022" s="10">
        <f t="shared" si="189"/>
        <v>41737.097499999996</v>
      </c>
      <c r="T2022" s="10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91"/>
        <v>281.10000000000002</v>
      </c>
      <c r="P2023" s="5">
        <f t="shared" si="188"/>
        <v>147.94736842105263</v>
      </c>
      <c r="Q2023" t="str">
        <f t="shared" si="192"/>
        <v>technology</v>
      </c>
      <c r="R2023" t="str">
        <f t="shared" si="187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91"/>
        <v>125.13700000000001</v>
      </c>
      <c r="P2024" s="5">
        <f t="shared" si="188"/>
        <v>385.03692307692307</v>
      </c>
      <c r="Q2024" t="str">
        <f t="shared" si="192"/>
        <v>technology</v>
      </c>
      <c r="R2024" t="str">
        <f t="shared" si="187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91"/>
        <v>161.459</v>
      </c>
      <c r="P2025" s="5">
        <f t="shared" si="188"/>
        <v>457.39093484419266</v>
      </c>
      <c r="Q2025" t="str">
        <f t="shared" si="192"/>
        <v>technology</v>
      </c>
      <c r="R2025" t="str">
        <f t="shared" si="187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91"/>
        <v>585.35</v>
      </c>
      <c r="P2026" s="5">
        <f t="shared" si="188"/>
        <v>222.99047619047619</v>
      </c>
      <c r="Q2026" t="str">
        <f t="shared" si="192"/>
        <v>technology</v>
      </c>
      <c r="R2026" t="str">
        <f t="shared" si="187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91"/>
        <v>201.14999999999998</v>
      </c>
      <c r="P2027" s="5">
        <f t="shared" si="188"/>
        <v>220.74074074074073</v>
      </c>
      <c r="Q2027" t="str">
        <f t="shared" si="192"/>
        <v>technology</v>
      </c>
      <c r="R2027" t="str">
        <f t="shared" si="187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91"/>
        <v>133.48307999999997</v>
      </c>
      <c r="P2028" s="5">
        <f t="shared" si="188"/>
        <v>73.503898678414089</v>
      </c>
      <c r="Q2028" t="str">
        <f t="shared" si="192"/>
        <v>technology</v>
      </c>
      <c r="R2028" t="str">
        <f t="shared" si="187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91"/>
        <v>120.24900000000001</v>
      </c>
      <c r="P2029" s="5">
        <f t="shared" si="188"/>
        <v>223.09647495361781</v>
      </c>
      <c r="Q2029" t="str">
        <f t="shared" si="192"/>
        <v>technology</v>
      </c>
      <c r="R2029" t="str">
        <f t="shared" si="187"/>
        <v>hardware</v>
      </c>
      <c r="S2029" s="10">
        <f t="shared" si="189"/>
        <v>42048.813877314817</v>
      </c>
      <c r="T2029" s="10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91"/>
        <v>126.16666666666667</v>
      </c>
      <c r="P2030" s="5">
        <f t="shared" si="188"/>
        <v>47.911392405063289</v>
      </c>
      <c r="Q2030" t="str">
        <f t="shared" si="192"/>
        <v>technology</v>
      </c>
      <c r="R2030" t="str">
        <f t="shared" si="187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91"/>
        <v>361.2</v>
      </c>
      <c r="P2031" s="5">
        <f t="shared" si="188"/>
        <v>96.063829787234042</v>
      </c>
      <c r="Q2031" t="str">
        <f t="shared" si="192"/>
        <v>technology</v>
      </c>
      <c r="R2031" t="str">
        <f t="shared" si="187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91"/>
        <v>226.239013671875</v>
      </c>
      <c r="P2032" s="5">
        <f t="shared" si="188"/>
        <v>118.6144</v>
      </c>
      <c r="Q2032" t="str">
        <f t="shared" si="192"/>
        <v>technology</v>
      </c>
      <c r="R2032" t="str">
        <f t="shared" si="187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91"/>
        <v>120.35</v>
      </c>
      <c r="P2033" s="5">
        <f t="shared" si="188"/>
        <v>118.45472440944881</v>
      </c>
      <c r="Q2033" t="str">
        <f t="shared" si="192"/>
        <v>technology</v>
      </c>
      <c r="R2033" t="str">
        <f t="shared" si="187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91"/>
        <v>304.18799999999999</v>
      </c>
      <c r="P2034" s="5">
        <f t="shared" si="188"/>
        <v>143.21468926553672</v>
      </c>
      <c r="Q2034" t="str">
        <f t="shared" si="192"/>
        <v>technology</v>
      </c>
      <c r="R2034" t="str">
        <f t="shared" si="187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91"/>
        <v>178.67599999999999</v>
      </c>
      <c r="P2035" s="5">
        <f t="shared" si="188"/>
        <v>282.71518987341773</v>
      </c>
      <c r="Q2035" t="str">
        <f t="shared" si="192"/>
        <v>technology</v>
      </c>
      <c r="R2035" t="str">
        <f t="shared" si="187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91"/>
        <v>386.81998717948721</v>
      </c>
      <c r="P2036" s="5">
        <f t="shared" si="188"/>
        <v>593.93620078740162</v>
      </c>
      <c r="Q2036" t="str">
        <f t="shared" si="192"/>
        <v>technology</v>
      </c>
      <c r="R2036" t="str">
        <f t="shared" si="187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91"/>
        <v>211.03642500000004</v>
      </c>
      <c r="P2037" s="5">
        <f t="shared" si="188"/>
        <v>262.15704968944101</v>
      </c>
      <c r="Q2037" t="str">
        <f t="shared" si="192"/>
        <v>technology</v>
      </c>
      <c r="R2037" t="str">
        <f t="shared" si="187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91"/>
        <v>131.66833333333335</v>
      </c>
      <c r="P2038" s="5">
        <f t="shared" si="188"/>
        <v>46.580778301886795</v>
      </c>
      <c r="Q2038" t="str">
        <f t="shared" si="192"/>
        <v>technology</v>
      </c>
      <c r="R2038" t="str">
        <f t="shared" si="187"/>
        <v>hardware</v>
      </c>
      <c r="S2038" s="10">
        <f t="shared" si="189"/>
        <v>41738.864803240744</v>
      </c>
      <c r="T2038" s="10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91"/>
        <v>300.47639999999996</v>
      </c>
      <c r="P2039" s="5">
        <f t="shared" si="188"/>
        <v>70.041118881118877</v>
      </c>
      <c r="Q2039" t="str">
        <f t="shared" si="192"/>
        <v>technology</v>
      </c>
      <c r="R2039" t="str">
        <f t="shared" si="187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91"/>
        <v>420.51249999999999</v>
      </c>
      <c r="P2040" s="5">
        <f t="shared" si="188"/>
        <v>164.90686274509804</v>
      </c>
      <c r="Q2040" t="str">
        <f t="shared" si="192"/>
        <v>technology</v>
      </c>
      <c r="R2040" t="str">
        <f t="shared" si="187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91"/>
        <v>136.21680000000001</v>
      </c>
      <c r="P2041" s="5">
        <f t="shared" si="188"/>
        <v>449.26385224274406</v>
      </c>
      <c r="Q2041" t="str">
        <f t="shared" si="192"/>
        <v>technology</v>
      </c>
      <c r="R2041" t="str">
        <f t="shared" si="187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91"/>
        <v>248.17133333333334</v>
      </c>
      <c r="P2042" s="5">
        <f t="shared" si="188"/>
        <v>27.472841328413285</v>
      </c>
      <c r="Q2042" t="str">
        <f t="shared" si="192"/>
        <v>technology</v>
      </c>
      <c r="R2042" t="str">
        <f t="shared" si="187"/>
        <v>hardware</v>
      </c>
      <c r="S2042" s="10">
        <f t="shared" si="189"/>
        <v>41578.927118055559</v>
      </c>
      <c r="T2042" s="10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91"/>
        <v>181.86315789473684</v>
      </c>
      <c r="P2043" s="5">
        <f t="shared" si="188"/>
        <v>143.97499999999999</v>
      </c>
      <c r="Q2043" t="str">
        <f t="shared" si="192"/>
        <v>technology</v>
      </c>
      <c r="R2043" t="str">
        <f t="shared" si="187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91"/>
        <v>123.53</v>
      </c>
      <c r="P2044" s="5">
        <f t="shared" si="188"/>
        <v>88.23571428571428</v>
      </c>
      <c r="Q2044" t="str">
        <f t="shared" si="192"/>
        <v>technology</v>
      </c>
      <c r="R2044" t="str">
        <f t="shared" si="187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91"/>
        <v>506.20938628158842</v>
      </c>
      <c r="P2045" s="5">
        <f t="shared" si="188"/>
        <v>36.326424870466319</v>
      </c>
      <c r="Q2045" t="str">
        <f t="shared" si="192"/>
        <v>technology</v>
      </c>
      <c r="R2045" t="str">
        <f t="shared" si="187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91"/>
        <v>108.21333333333334</v>
      </c>
      <c r="P2046" s="5">
        <f t="shared" si="188"/>
        <v>90.177777777777777</v>
      </c>
      <c r="Q2046" t="str">
        <f t="shared" si="192"/>
        <v>technology</v>
      </c>
      <c r="R2046" t="str">
        <f t="shared" si="187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91"/>
        <v>819.18387755102037</v>
      </c>
      <c r="P2047" s="5">
        <f t="shared" si="188"/>
        <v>152.62361216730039</v>
      </c>
      <c r="Q2047" t="str">
        <f t="shared" si="192"/>
        <v>technology</v>
      </c>
      <c r="R2047" t="str">
        <f t="shared" si="187"/>
        <v>hardware</v>
      </c>
      <c r="S2047" s="10">
        <f t="shared" si="189"/>
        <v>41069.088506944441</v>
      </c>
      <c r="T2047" s="10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91"/>
        <v>121.10000000000001</v>
      </c>
      <c r="P2048" s="5">
        <f t="shared" si="188"/>
        <v>55.806451612903224</v>
      </c>
      <c r="Q2048" t="str">
        <f t="shared" si="192"/>
        <v>technology</v>
      </c>
      <c r="R2048" t="str">
        <f t="shared" si="187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91"/>
        <v>102.99897959183673</v>
      </c>
      <c r="P2049" s="5">
        <f t="shared" si="188"/>
        <v>227.85327313769753</v>
      </c>
      <c r="Q2049" t="str">
        <f t="shared" si="192"/>
        <v>technology</v>
      </c>
      <c r="R2049" t="str">
        <f t="shared" si="187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91"/>
        <v>148.33229411764705</v>
      </c>
      <c r="P2050" s="5">
        <f t="shared" si="188"/>
        <v>91.82989803350327</v>
      </c>
      <c r="Q2050" t="str">
        <f t="shared" si="192"/>
        <v>technology</v>
      </c>
      <c r="R2050" t="str">
        <f t="shared" ref="R2050:R2113" si="193">RIGHT(N2050,LEN(N2050)-SEARCH("/",N2050))</f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si="191"/>
        <v>120.19070000000001</v>
      </c>
      <c r="P2051" s="5">
        <f t="shared" ref="P2051:P2114" si="194">IF(L2051&lt;&gt;0,E2051/L2051,0)</f>
        <v>80.991037735849048</v>
      </c>
      <c r="Q2051" t="str">
        <f t="shared" si="192"/>
        <v>technology</v>
      </c>
      <c r="R2051" t="str">
        <f t="shared" si="193"/>
        <v>hardware</v>
      </c>
      <c r="S2051" s="10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1"/>
        <v>473.27000000000004</v>
      </c>
      <c r="P2052" s="5">
        <f t="shared" si="194"/>
        <v>278.39411764705881</v>
      </c>
      <c r="Q2052" t="str">
        <f t="shared" si="192"/>
        <v>technology</v>
      </c>
      <c r="R2052" t="str">
        <f t="shared" si="193"/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1"/>
        <v>130.36250000000001</v>
      </c>
      <c r="P2053" s="5">
        <f t="shared" si="194"/>
        <v>43.095041322314053</v>
      </c>
      <c r="Q2053" t="str">
        <f t="shared" si="192"/>
        <v>technology</v>
      </c>
      <c r="R2053" t="str">
        <f t="shared" si="193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ref="O2054:O2117" si="197">E2054/D2054*100</f>
        <v>353.048</v>
      </c>
      <c r="P2054" s="5">
        <f t="shared" si="194"/>
        <v>326.29205175600737</v>
      </c>
      <c r="Q2054" t="str">
        <f t="shared" si="192"/>
        <v>technology</v>
      </c>
      <c r="R2054" t="str">
        <f t="shared" si="193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7"/>
        <v>101.02</v>
      </c>
      <c r="P2055" s="5">
        <f t="shared" si="194"/>
        <v>41.743801652892564</v>
      </c>
      <c r="Q2055" t="str">
        <f t="shared" si="192"/>
        <v>technology</v>
      </c>
      <c r="R2055" t="str">
        <f t="shared" si="193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7"/>
        <v>113.59142857142857</v>
      </c>
      <c r="P2056" s="5">
        <f t="shared" si="194"/>
        <v>64.020933977455712</v>
      </c>
      <c r="Q2056" t="str">
        <f t="shared" si="192"/>
        <v>technology</v>
      </c>
      <c r="R2056" t="str">
        <f t="shared" si="193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7"/>
        <v>167.41666666666666</v>
      </c>
      <c r="P2057" s="5">
        <f t="shared" si="194"/>
        <v>99.455445544554451</v>
      </c>
      <c r="Q2057" t="str">
        <f t="shared" si="192"/>
        <v>technology</v>
      </c>
      <c r="R2057" t="str">
        <f t="shared" si="193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7"/>
        <v>153.452</v>
      </c>
      <c r="P2058" s="5">
        <f t="shared" si="194"/>
        <v>138.49458483754512</v>
      </c>
      <c r="Q2058" t="str">
        <f t="shared" si="192"/>
        <v>technology</v>
      </c>
      <c r="R2058" t="str">
        <f t="shared" si="193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7"/>
        <v>202.23220000000001</v>
      </c>
      <c r="P2059" s="5">
        <f t="shared" si="194"/>
        <v>45.547792792792798</v>
      </c>
      <c r="Q2059" t="str">
        <f t="shared" si="192"/>
        <v>technology</v>
      </c>
      <c r="R2059" t="str">
        <f t="shared" si="193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7"/>
        <v>168.28125</v>
      </c>
      <c r="P2060" s="5">
        <f t="shared" si="194"/>
        <v>10.507317073170732</v>
      </c>
      <c r="Q2060" t="str">
        <f t="shared" si="192"/>
        <v>technology</v>
      </c>
      <c r="R2060" t="str">
        <f t="shared" si="193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7"/>
        <v>143.45666666666668</v>
      </c>
      <c r="P2061" s="5">
        <f t="shared" si="194"/>
        <v>114.76533333333333</v>
      </c>
      <c r="Q2061" t="str">
        <f t="shared" si="192"/>
        <v>technology</v>
      </c>
      <c r="R2061" t="str">
        <f t="shared" si="193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7"/>
        <v>196.4</v>
      </c>
      <c r="P2062" s="5">
        <f t="shared" si="194"/>
        <v>35.997067448680355</v>
      </c>
      <c r="Q2062" t="str">
        <f t="shared" si="192"/>
        <v>technology</v>
      </c>
      <c r="R2062" t="str">
        <f t="shared" si="193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7"/>
        <v>107.91999999999999</v>
      </c>
      <c r="P2063" s="5">
        <f t="shared" si="194"/>
        <v>154.17142857142858</v>
      </c>
      <c r="Q2063" t="str">
        <f t="shared" si="192"/>
        <v>technology</v>
      </c>
      <c r="R2063" t="str">
        <f t="shared" si="193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7"/>
        <v>114.97699999999999</v>
      </c>
      <c r="P2064" s="5">
        <f t="shared" si="194"/>
        <v>566.38916256157631</v>
      </c>
      <c r="Q2064" t="str">
        <f t="shared" si="192"/>
        <v>technology</v>
      </c>
      <c r="R2064" t="str">
        <f t="shared" si="193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7"/>
        <v>148.04999999999998</v>
      </c>
      <c r="P2065" s="5">
        <f t="shared" si="194"/>
        <v>120.85714285714286</v>
      </c>
      <c r="Q2065" t="str">
        <f t="shared" ref="Q2065:Q2128" si="198">LEFT(N2065, SEARCH("/",N2065,1)-1)</f>
        <v>technology</v>
      </c>
      <c r="R2065" t="str">
        <f t="shared" si="193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7"/>
        <v>191.16676082790633</v>
      </c>
      <c r="P2066" s="5">
        <f t="shared" si="194"/>
        <v>86.163845492085343</v>
      </c>
      <c r="Q2066" t="str">
        <f t="shared" si="198"/>
        <v>technology</v>
      </c>
      <c r="R2066" t="str">
        <f t="shared" si="193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7"/>
        <v>199.215125</v>
      </c>
      <c r="P2067" s="5">
        <f t="shared" si="194"/>
        <v>51.212114395886893</v>
      </c>
      <c r="Q2067" t="str">
        <f t="shared" si="198"/>
        <v>technology</v>
      </c>
      <c r="R2067" t="str">
        <f t="shared" si="193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7"/>
        <v>218.6</v>
      </c>
      <c r="P2068" s="5">
        <f t="shared" si="194"/>
        <v>67.261538461538464</v>
      </c>
      <c r="Q2068" t="str">
        <f t="shared" si="198"/>
        <v>technology</v>
      </c>
      <c r="R2068" t="str">
        <f t="shared" si="193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7"/>
        <v>126.86868686868686</v>
      </c>
      <c r="P2069" s="5">
        <f t="shared" si="194"/>
        <v>62.8</v>
      </c>
      <c r="Q2069" t="str">
        <f t="shared" si="198"/>
        <v>technology</v>
      </c>
      <c r="R2069" t="str">
        <f t="shared" si="193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7"/>
        <v>105.22388000000001</v>
      </c>
      <c r="P2070" s="5">
        <f t="shared" si="194"/>
        <v>346.13118421052633</v>
      </c>
      <c r="Q2070" t="str">
        <f t="shared" si="198"/>
        <v>technology</v>
      </c>
      <c r="R2070" t="str">
        <f t="shared" si="193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7"/>
        <v>128.40666000000002</v>
      </c>
      <c r="P2071" s="5">
        <f t="shared" si="194"/>
        <v>244.11912547528519</v>
      </c>
      <c r="Q2071" t="str">
        <f t="shared" si="198"/>
        <v>technology</v>
      </c>
      <c r="R2071" t="str">
        <f t="shared" si="193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7"/>
        <v>317.3272</v>
      </c>
      <c r="P2072" s="5">
        <f t="shared" si="194"/>
        <v>259.25424836601309</v>
      </c>
      <c r="Q2072" t="str">
        <f t="shared" si="198"/>
        <v>technology</v>
      </c>
      <c r="R2072" t="str">
        <f t="shared" si="193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7"/>
        <v>280.73</v>
      </c>
      <c r="P2073" s="5">
        <f t="shared" si="194"/>
        <v>201.96402877697841</v>
      </c>
      <c r="Q2073" t="str">
        <f t="shared" si="198"/>
        <v>technology</v>
      </c>
      <c r="R2073" t="str">
        <f t="shared" si="193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7"/>
        <v>110.73146853146854</v>
      </c>
      <c r="P2074" s="5">
        <f t="shared" si="194"/>
        <v>226.20857142857142</v>
      </c>
      <c r="Q2074" t="str">
        <f t="shared" si="198"/>
        <v>technology</v>
      </c>
      <c r="R2074" t="str">
        <f t="shared" si="193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7"/>
        <v>152.60429999999999</v>
      </c>
      <c r="P2075" s="5">
        <f t="shared" si="194"/>
        <v>324.69</v>
      </c>
      <c r="Q2075" t="str">
        <f t="shared" si="198"/>
        <v>technology</v>
      </c>
      <c r="R2075" t="str">
        <f t="shared" si="193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7"/>
        <v>102.49999999999999</v>
      </c>
      <c r="P2076" s="5">
        <f t="shared" si="194"/>
        <v>205</v>
      </c>
      <c r="Q2076" t="str">
        <f t="shared" si="198"/>
        <v>technology</v>
      </c>
      <c r="R2076" t="str">
        <f t="shared" si="193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7"/>
        <v>1678.3738373837384</v>
      </c>
      <c r="P2077" s="5">
        <f t="shared" si="194"/>
        <v>20.465926829268295</v>
      </c>
      <c r="Q2077" t="str">
        <f t="shared" si="198"/>
        <v>technology</v>
      </c>
      <c r="R2077" t="str">
        <f t="shared" si="193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7"/>
        <v>543.349156424581</v>
      </c>
      <c r="P2078" s="5">
        <f t="shared" si="194"/>
        <v>116.35303146309367</v>
      </c>
      <c r="Q2078" t="str">
        <f t="shared" si="198"/>
        <v>technology</v>
      </c>
      <c r="R2078" t="str">
        <f t="shared" si="193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7"/>
        <v>115.50800000000001</v>
      </c>
      <c r="P2079" s="5">
        <f t="shared" si="194"/>
        <v>307.20212765957444</v>
      </c>
      <c r="Q2079" t="str">
        <f t="shared" si="198"/>
        <v>technology</v>
      </c>
      <c r="R2079" t="str">
        <f t="shared" si="193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7"/>
        <v>131.20499999999998</v>
      </c>
      <c r="P2080" s="5">
        <f t="shared" si="194"/>
        <v>546.6875</v>
      </c>
      <c r="Q2080" t="str">
        <f t="shared" si="198"/>
        <v>technology</v>
      </c>
      <c r="R2080" t="str">
        <f t="shared" si="193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7"/>
        <v>288.17</v>
      </c>
      <c r="P2081" s="5">
        <f t="shared" si="194"/>
        <v>47.474464579901152</v>
      </c>
      <c r="Q2081" t="str">
        <f t="shared" si="198"/>
        <v>technology</v>
      </c>
      <c r="R2081" t="str">
        <f t="shared" si="193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7"/>
        <v>507.8</v>
      </c>
      <c r="P2082" s="5">
        <f t="shared" si="194"/>
        <v>101.56</v>
      </c>
      <c r="Q2082" t="str">
        <f t="shared" si="198"/>
        <v>technology</v>
      </c>
      <c r="R2082" t="str">
        <f t="shared" si="193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7"/>
        <v>114.57142857142857</v>
      </c>
      <c r="P2083" s="5">
        <f t="shared" si="194"/>
        <v>72.909090909090907</v>
      </c>
      <c r="Q2083" t="str">
        <f t="shared" si="198"/>
        <v>music</v>
      </c>
      <c r="R2083" t="str">
        <f t="shared" si="193"/>
        <v>indie rock</v>
      </c>
      <c r="S2083" s="10">
        <f t="shared" si="195"/>
        <v>41004.156886574077</v>
      </c>
      <c r="T2083" s="10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7"/>
        <v>110.73333333333333</v>
      </c>
      <c r="P2084" s="5">
        <f t="shared" si="194"/>
        <v>43.710526315789473</v>
      </c>
      <c r="Q2084" t="str">
        <f t="shared" si="198"/>
        <v>music</v>
      </c>
      <c r="R2084" t="str">
        <f t="shared" si="193"/>
        <v>indie rock</v>
      </c>
      <c r="S2084" s="10">
        <f t="shared" si="195"/>
        <v>40811.120324074072</v>
      </c>
      <c r="T2084" s="10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7"/>
        <v>113.33333333333333</v>
      </c>
      <c r="P2085" s="5">
        <f t="shared" si="194"/>
        <v>34</v>
      </c>
      <c r="Q2085" t="str">
        <f t="shared" si="198"/>
        <v>music</v>
      </c>
      <c r="R2085" t="str">
        <f t="shared" si="193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7"/>
        <v>108.33333333333333</v>
      </c>
      <c r="P2086" s="5">
        <f t="shared" si="194"/>
        <v>70.652173913043484</v>
      </c>
      <c r="Q2086" t="str">
        <f t="shared" si="198"/>
        <v>music</v>
      </c>
      <c r="R2086" t="str">
        <f t="shared" si="193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7"/>
        <v>123.53333333333335</v>
      </c>
      <c r="P2087" s="5">
        <f t="shared" si="194"/>
        <v>89.301204819277103</v>
      </c>
      <c r="Q2087" t="str">
        <f t="shared" si="198"/>
        <v>music</v>
      </c>
      <c r="R2087" t="str">
        <f t="shared" si="193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7"/>
        <v>100.69999999999999</v>
      </c>
      <c r="P2088" s="5">
        <f t="shared" si="194"/>
        <v>115.08571428571429</v>
      </c>
      <c r="Q2088" t="str">
        <f t="shared" si="198"/>
        <v>music</v>
      </c>
      <c r="R2088" t="str">
        <f t="shared" si="193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7"/>
        <v>103.53333333333335</v>
      </c>
      <c r="P2089" s="5">
        <f t="shared" si="194"/>
        <v>62.12</v>
      </c>
      <c r="Q2089" t="str">
        <f t="shared" si="198"/>
        <v>music</v>
      </c>
      <c r="R2089" t="str">
        <f t="shared" si="193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7"/>
        <v>115.51066666666668</v>
      </c>
      <c r="P2090" s="5">
        <f t="shared" si="194"/>
        <v>46.204266666666669</v>
      </c>
      <c r="Q2090" t="str">
        <f t="shared" si="198"/>
        <v>music</v>
      </c>
      <c r="R2090" t="str">
        <f t="shared" si="193"/>
        <v>indie rock</v>
      </c>
      <c r="S2090" s="10">
        <f t="shared" si="195"/>
        <v>40395.714722222219</v>
      </c>
      <c r="T2090" s="10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7"/>
        <v>120.4004</v>
      </c>
      <c r="P2091" s="5">
        <f t="shared" si="194"/>
        <v>48.54854838709678</v>
      </c>
      <c r="Q2091" t="str">
        <f t="shared" si="198"/>
        <v>music</v>
      </c>
      <c r="R2091" t="str">
        <f t="shared" si="193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7"/>
        <v>115.040375</v>
      </c>
      <c r="P2092" s="5">
        <f t="shared" si="194"/>
        <v>57.520187499999999</v>
      </c>
      <c r="Q2092" t="str">
        <f t="shared" si="198"/>
        <v>music</v>
      </c>
      <c r="R2092" t="str">
        <f t="shared" si="193"/>
        <v>indie rock</v>
      </c>
      <c r="S2092" s="10">
        <f t="shared" si="195"/>
        <v>41299.381423611114</v>
      </c>
      <c r="T2092" s="10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7"/>
        <v>120.46777777777777</v>
      </c>
      <c r="P2093" s="5">
        <f t="shared" si="194"/>
        <v>88.147154471544724</v>
      </c>
      <c r="Q2093" t="str">
        <f t="shared" si="198"/>
        <v>music</v>
      </c>
      <c r="R2093" t="str">
        <f t="shared" si="193"/>
        <v>indie rock</v>
      </c>
      <c r="S2093" s="10">
        <f t="shared" si="195"/>
        <v>40555.322662037033</v>
      </c>
      <c r="T2093" s="10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7"/>
        <v>101.28333333333333</v>
      </c>
      <c r="P2094" s="5">
        <f t="shared" si="194"/>
        <v>110.49090909090908</v>
      </c>
      <c r="Q2094" t="str">
        <f t="shared" si="198"/>
        <v>music</v>
      </c>
      <c r="R2094" t="str">
        <f t="shared" si="193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7"/>
        <v>102.46666666666667</v>
      </c>
      <c r="P2095" s="5">
        <f t="shared" si="194"/>
        <v>66.826086956521735</v>
      </c>
      <c r="Q2095" t="str">
        <f t="shared" si="198"/>
        <v>music</v>
      </c>
      <c r="R2095" t="str">
        <f t="shared" si="193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7"/>
        <v>120.54285714285714</v>
      </c>
      <c r="P2096" s="5">
        <f t="shared" si="194"/>
        <v>58.597222222222221</v>
      </c>
      <c r="Q2096" t="str">
        <f t="shared" si="198"/>
        <v>music</v>
      </c>
      <c r="R2096" t="str">
        <f t="shared" si="193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7"/>
        <v>100</v>
      </c>
      <c r="P2097" s="5">
        <f t="shared" si="194"/>
        <v>113.63636363636364</v>
      </c>
      <c r="Q2097" t="str">
        <f t="shared" si="198"/>
        <v>music</v>
      </c>
      <c r="R2097" t="str">
        <f t="shared" si="193"/>
        <v>indie rock</v>
      </c>
      <c r="S2097" s="10">
        <f t="shared" si="195"/>
        <v>40758.733483796292</v>
      </c>
      <c r="T2097" s="10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7"/>
        <v>101.66666666666666</v>
      </c>
      <c r="P2098" s="5">
        <f t="shared" si="194"/>
        <v>43.571428571428569</v>
      </c>
      <c r="Q2098" t="str">
        <f t="shared" si="198"/>
        <v>music</v>
      </c>
      <c r="R2098" t="str">
        <f t="shared" si="193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7"/>
        <v>100</v>
      </c>
      <c r="P2099" s="5">
        <f t="shared" si="194"/>
        <v>78.94736842105263</v>
      </c>
      <c r="Q2099" t="str">
        <f t="shared" si="198"/>
        <v>music</v>
      </c>
      <c r="R2099" t="str">
        <f t="shared" si="193"/>
        <v>indie rock</v>
      </c>
      <c r="S2099" s="10">
        <f t="shared" si="195"/>
        <v>40818.58489583333</v>
      </c>
      <c r="T2099" s="10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7"/>
        <v>100.33333333333334</v>
      </c>
      <c r="P2100" s="5">
        <f t="shared" si="194"/>
        <v>188.125</v>
      </c>
      <c r="Q2100" t="str">
        <f t="shared" si="198"/>
        <v>music</v>
      </c>
      <c r="R2100" t="str">
        <f t="shared" si="193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7"/>
        <v>132.36666666666667</v>
      </c>
      <c r="P2101" s="5">
        <f t="shared" si="194"/>
        <v>63.031746031746032</v>
      </c>
      <c r="Q2101" t="str">
        <f t="shared" si="198"/>
        <v>music</v>
      </c>
      <c r="R2101" t="str">
        <f t="shared" si="193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7"/>
        <v>136.66666666666666</v>
      </c>
      <c r="P2102" s="5">
        <f t="shared" si="194"/>
        <v>30.37037037037037</v>
      </c>
      <c r="Q2102" t="str">
        <f t="shared" si="198"/>
        <v>music</v>
      </c>
      <c r="R2102" t="str">
        <f t="shared" si="193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7"/>
        <v>113.25</v>
      </c>
      <c r="P2103" s="5">
        <f t="shared" si="194"/>
        <v>51.477272727272727</v>
      </c>
      <c r="Q2103" t="str">
        <f t="shared" si="198"/>
        <v>music</v>
      </c>
      <c r="R2103" t="str">
        <f t="shared" si="193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7"/>
        <v>136</v>
      </c>
      <c r="P2104" s="5">
        <f t="shared" si="194"/>
        <v>35.789473684210527</v>
      </c>
      <c r="Q2104" t="str">
        <f t="shared" si="198"/>
        <v>music</v>
      </c>
      <c r="R2104" t="str">
        <f t="shared" si="193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7"/>
        <v>146.12318374694613</v>
      </c>
      <c r="P2105" s="5">
        <f t="shared" si="194"/>
        <v>98.817391304347822</v>
      </c>
      <c r="Q2105" t="str">
        <f t="shared" si="198"/>
        <v>music</v>
      </c>
      <c r="R2105" t="str">
        <f t="shared" si="193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7"/>
        <v>129.5</v>
      </c>
      <c r="P2106" s="5">
        <f t="shared" si="194"/>
        <v>28</v>
      </c>
      <c r="Q2106" t="str">
        <f t="shared" si="198"/>
        <v>music</v>
      </c>
      <c r="R2106" t="str">
        <f t="shared" si="193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7"/>
        <v>254</v>
      </c>
      <c r="P2107" s="5">
        <f t="shared" si="194"/>
        <v>51.313131313131315</v>
      </c>
      <c r="Q2107" t="str">
        <f t="shared" si="198"/>
        <v>music</v>
      </c>
      <c r="R2107" t="str">
        <f t="shared" si="193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7"/>
        <v>107.04545454545456</v>
      </c>
      <c r="P2108" s="5">
        <f t="shared" si="194"/>
        <v>53.522727272727273</v>
      </c>
      <c r="Q2108" t="str">
        <f t="shared" si="198"/>
        <v>music</v>
      </c>
      <c r="R2108" t="str">
        <f t="shared" si="193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7"/>
        <v>107.73299999999999</v>
      </c>
      <c r="P2109" s="5">
        <f t="shared" si="194"/>
        <v>37.149310344827583</v>
      </c>
      <c r="Q2109" t="str">
        <f t="shared" si="198"/>
        <v>music</v>
      </c>
      <c r="R2109" t="str">
        <f t="shared" si="193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7"/>
        <v>107.31250000000001</v>
      </c>
      <c r="P2110" s="5">
        <f t="shared" si="194"/>
        <v>89.895287958115176</v>
      </c>
      <c r="Q2110" t="str">
        <f t="shared" si="198"/>
        <v>music</v>
      </c>
      <c r="R2110" t="str">
        <f t="shared" si="193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7"/>
        <v>106.52500000000001</v>
      </c>
      <c r="P2111" s="5">
        <f t="shared" si="194"/>
        <v>106.52500000000001</v>
      </c>
      <c r="Q2111" t="str">
        <f t="shared" si="198"/>
        <v>music</v>
      </c>
      <c r="R2111" t="str">
        <f t="shared" si="193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7"/>
        <v>100.35000000000001</v>
      </c>
      <c r="P2112" s="5">
        <f t="shared" si="194"/>
        <v>52.815789473684212</v>
      </c>
      <c r="Q2112" t="str">
        <f t="shared" si="198"/>
        <v>music</v>
      </c>
      <c r="R2112" t="str">
        <f t="shared" si="193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7"/>
        <v>106.5</v>
      </c>
      <c r="P2113" s="5">
        <f t="shared" si="194"/>
        <v>54.615384615384613</v>
      </c>
      <c r="Q2113" t="str">
        <f t="shared" si="198"/>
        <v>music</v>
      </c>
      <c r="R2113" t="str">
        <f t="shared" si="193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7"/>
        <v>100</v>
      </c>
      <c r="P2114" s="5">
        <f t="shared" si="194"/>
        <v>27.272727272727273</v>
      </c>
      <c r="Q2114" t="str">
        <f t="shared" si="198"/>
        <v>music</v>
      </c>
      <c r="R2114" t="str">
        <f t="shared" ref="R2114:R2177" si="199">RIGHT(N2114,LEN(N2114)-SEARCH("/",N2114))</f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197"/>
        <v>104.85714285714285</v>
      </c>
      <c r="P2115" s="5">
        <f t="shared" ref="P2115:P2178" si="200">IF(L2115&lt;&gt;0,E2115/L2115,0)</f>
        <v>68.598130841121488</v>
      </c>
      <c r="Q2115" t="str">
        <f t="shared" si="198"/>
        <v>music</v>
      </c>
      <c r="R2115" t="str">
        <f t="shared" si="199"/>
        <v>indie rock</v>
      </c>
      <c r="S2115" s="10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7"/>
        <v>104.69999999999999</v>
      </c>
      <c r="P2116" s="5">
        <f t="shared" si="200"/>
        <v>35.612244897959187</v>
      </c>
      <c r="Q2116" t="str">
        <f t="shared" si="198"/>
        <v>music</v>
      </c>
      <c r="R2116" t="str">
        <f t="shared" si="199"/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7"/>
        <v>225.66666666666669</v>
      </c>
      <c r="P2117" s="5">
        <f t="shared" si="200"/>
        <v>94.027777777777771</v>
      </c>
      <c r="Q2117" t="str">
        <f t="shared" si="198"/>
        <v>music</v>
      </c>
      <c r="R2117" t="str">
        <f t="shared" si="199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ref="O2118:O2181" si="203">E2118/D2118*100</f>
        <v>100.90416666666667</v>
      </c>
      <c r="P2118" s="5">
        <f t="shared" si="200"/>
        <v>526.45652173913038</v>
      </c>
      <c r="Q2118" t="str">
        <f t="shared" si="198"/>
        <v>music</v>
      </c>
      <c r="R2118" t="str">
        <f t="shared" si="199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203"/>
        <v>147.75</v>
      </c>
      <c r="P2119" s="5">
        <f t="shared" si="200"/>
        <v>50.657142857142858</v>
      </c>
      <c r="Q2119" t="str">
        <f t="shared" si="198"/>
        <v>music</v>
      </c>
      <c r="R2119" t="str">
        <f t="shared" si="199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203"/>
        <v>134.61099999999999</v>
      </c>
      <c r="P2120" s="5">
        <f t="shared" si="200"/>
        <v>79.182941176470578</v>
      </c>
      <c r="Q2120" t="str">
        <f t="shared" si="198"/>
        <v>music</v>
      </c>
      <c r="R2120" t="str">
        <f t="shared" si="199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203"/>
        <v>100.75</v>
      </c>
      <c r="P2121" s="5">
        <f t="shared" si="200"/>
        <v>91.590909090909093</v>
      </c>
      <c r="Q2121" t="str">
        <f t="shared" si="198"/>
        <v>music</v>
      </c>
      <c r="R2121" t="str">
        <f t="shared" si="199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203"/>
        <v>100.880375</v>
      </c>
      <c r="P2122" s="5">
        <f t="shared" si="200"/>
        <v>116.96275362318841</v>
      </c>
      <c r="Q2122" t="str">
        <f t="shared" si="198"/>
        <v>music</v>
      </c>
      <c r="R2122" t="str">
        <f t="shared" si="199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203"/>
        <v>0.56800000000000006</v>
      </c>
      <c r="P2123" s="5">
        <f t="shared" si="200"/>
        <v>28.4</v>
      </c>
      <c r="Q2123" t="str">
        <f t="shared" si="198"/>
        <v>games</v>
      </c>
      <c r="R2123" t="str">
        <f t="shared" si="199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203"/>
        <v>0.38750000000000001</v>
      </c>
      <c r="P2124" s="5">
        <f t="shared" si="200"/>
        <v>103.33333333333333</v>
      </c>
      <c r="Q2124" t="str">
        <f t="shared" si="198"/>
        <v>games</v>
      </c>
      <c r="R2124" t="str">
        <f t="shared" si="199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203"/>
        <v>10</v>
      </c>
      <c r="P2125" s="5">
        <f t="shared" si="200"/>
        <v>10</v>
      </c>
      <c r="Q2125" t="str">
        <f t="shared" si="198"/>
        <v>games</v>
      </c>
      <c r="R2125" t="str">
        <f t="shared" si="199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203"/>
        <v>10.454545454545453</v>
      </c>
      <c r="P2126" s="5">
        <f t="shared" si="200"/>
        <v>23</v>
      </c>
      <c r="Q2126" t="str">
        <f t="shared" si="198"/>
        <v>games</v>
      </c>
      <c r="R2126" t="str">
        <f t="shared" si="199"/>
        <v>video games</v>
      </c>
      <c r="S2126" s="10">
        <f t="shared" si="201"/>
        <v>40464.028182870366</v>
      </c>
      <c r="T2126" s="10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203"/>
        <v>1.4200000000000002</v>
      </c>
      <c r="P2127" s="5">
        <f t="shared" si="200"/>
        <v>31.555555555555557</v>
      </c>
      <c r="Q2127" t="str">
        <f t="shared" si="198"/>
        <v>games</v>
      </c>
      <c r="R2127" t="str">
        <f t="shared" si="199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203"/>
        <v>0.05</v>
      </c>
      <c r="P2128" s="5">
        <f t="shared" si="200"/>
        <v>5</v>
      </c>
      <c r="Q2128" t="str">
        <f t="shared" si="198"/>
        <v>games</v>
      </c>
      <c r="R2128" t="str">
        <f t="shared" si="199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203"/>
        <v>28.842857142857142</v>
      </c>
      <c r="P2129" s="5">
        <f t="shared" si="200"/>
        <v>34.220338983050844</v>
      </c>
      <c r="Q2129" t="str">
        <f t="shared" ref="Q2129:Q2192" si="204">LEFT(N2129, SEARCH("/",N2129,1)-1)</f>
        <v>games</v>
      </c>
      <c r="R2129" t="str">
        <f t="shared" si="199"/>
        <v>video games</v>
      </c>
      <c r="S2129" s="10">
        <f t="shared" si="201"/>
        <v>42045.50535879629</v>
      </c>
      <c r="T2129" s="10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203"/>
        <v>0.16666666666666669</v>
      </c>
      <c r="P2130" s="5">
        <f t="shared" si="200"/>
        <v>25</v>
      </c>
      <c r="Q2130" t="str">
        <f t="shared" si="204"/>
        <v>games</v>
      </c>
      <c r="R2130" t="str">
        <f t="shared" si="199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203"/>
        <v>11.799999999999999</v>
      </c>
      <c r="P2131" s="5">
        <f t="shared" si="200"/>
        <v>19.666666666666668</v>
      </c>
      <c r="Q2131" t="str">
        <f t="shared" si="204"/>
        <v>games</v>
      </c>
      <c r="R2131" t="str">
        <f t="shared" si="199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203"/>
        <v>0.20238095238095236</v>
      </c>
      <c r="P2132" s="5">
        <f t="shared" si="200"/>
        <v>21.25</v>
      </c>
      <c r="Q2132" t="str">
        <f t="shared" si="204"/>
        <v>games</v>
      </c>
      <c r="R2132" t="str">
        <f t="shared" si="199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203"/>
        <v>5</v>
      </c>
      <c r="P2133" s="5">
        <f t="shared" si="200"/>
        <v>8.3333333333333339</v>
      </c>
      <c r="Q2133" t="str">
        <f t="shared" si="204"/>
        <v>games</v>
      </c>
      <c r="R2133" t="str">
        <f t="shared" si="199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203"/>
        <v>2.1129899999999995</v>
      </c>
      <c r="P2134" s="5">
        <f t="shared" si="200"/>
        <v>21.34333333333333</v>
      </c>
      <c r="Q2134" t="str">
        <f t="shared" si="204"/>
        <v>games</v>
      </c>
      <c r="R2134" t="str">
        <f t="shared" si="199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203"/>
        <v>1.6</v>
      </c>
      <c r="P2135" s="5">
        <f t="shared" si="200"/>
        <v>5.333333333333333</v>
      </c>
      <c r="Q2135" t="str">
        <f t="shared" si="204"/>
        <v>games</v>
      </c>
      <c r="R2135" t="str">
        <f t="shared" si="199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203"/>
        <v>1.7333333333333332</v>
      </c>
      <c r="P2136" s="5">
        <f t="shared" si="200"/>
        <v>34.666666666666664</v>
      </c>
      <c r="Q2136" t="str">
        <f t="shared" si="204"/>
        <v>games</v>
      </c>
      <c r="R2136" t="str">
        <f t="shared" si="199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203"/>
        <v>9.56</v>
      </c>
      <c r="P2137" s="5">
        <f t="shared" si="200"/>
        <v>21.727272727272727</v>
      </c>
      <c r="Q2137" t="str">
        <f t="shared" si="204"/>
        <v>games</v>
      </c>
      <c r="R2137" t="str">
        <f t="shared" si="199"/>
        <v>video games</v>
      </c>
      <c r="S2137" s="10">
        <f t="shared" si="201"/>
        <v>41156.963344907403</v>
      </c>
      <c r="T2137" s="10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203"/>
        <v>5.9612499999999999E-2</v>
      </c>
      <c r="P2138" s="5">
        <f t="shared" si="200"/>
        <v>11.922499999999999</v>
      </c>
      <c r="Q2138" t="str">
        <f t="shared" si="204"/>
        <v>games</v>
      </c>
      <c r="R2138" t="str">
        <f t="shared" si="199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203"/>
        <v>28.405999999999999</v>
      </c>
      <c r="P2139" s="5">
        <f t="shared" si="200"/>
        <v>26.59737827715356</v>
      </c>
      <c r="Q2139" t="str">
        <f t="shared" si="204"/>
        <v>games</v>
      </c>
      <c r="R2139" t="str">
        <f t="shared" si="199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203"/>
        <v>12.8</v>
      </c>
      <c r="P2140" s="5">
        <f t="shared" si="200"/>
        <v>10.666666666666666</v>
      </c>
      <c r="Q2140" t="str">
        <f t="shared" si="204"/>
        <v>games</v>
      </c>
      <c r="R2140" t="str">
        <f t="shared" si="199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203"/>
        <v>5.42</v>
      </c>
      <c r="P2141" s="5">
        <f t="shared" si="200"/>
        <v>29.035714285714285</v>
      </c>
      <c r="Q2141" t="str">
        <f t="shared" si="204"/>
        <v>games</v>
      </c>
      <c r="R2141" t="str">
        <f t="shared" si="199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203"/>
        <v>0.11199999999999999</v>
      </c>
      <c r="P2142" s="5">
        <f t="shared" si="200"/>
        <v>50.909090909090907</v>
      </c>
      <c r="Q2142" t="str">
        <f t="shared" si="204"/>
        <v>games</v>
      </c>
      <c r="R2142" t="str">
        <f t="shared" si="199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203"/>
        <v>0</v>
      </c>
      <c r="P2143" s="5">
        <f t="shared" si="200"/>
        <v>0</v>
      </c>
      <c r="Q2143" t="str">
        <f t="shared" si="204"/>
        <v>games</v>
      </c>
      <c r="R2143" t="str">
        <f t="shared" si="199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203"/>
        <v>5.7238095238095239</v>
      </c>
      <c r="P2144" s="5">
        <f t="shared" si="200"/>
        <v>50.083333333333336</v>
      </c>
      <c r="Q2144" t="str">
        <f t="shared" si="204"/>
        <v>games</v>
      </c>
      <c r="R2144" t="str">
        <f t="shared" si="199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203"/>
        <v>11.25</v>
      </c>
      <c r="P2145" s="5">
        <f t="shared" si="200"/>
        <v>45</v>
      </c>
      <c r="Q2145" t="str">
        <f t="shared" si="204"/>
        <v>games</v>
      </c>
      <c r="R2145" t="str">
        <f t="shared" si="199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203"/>
        <v>1.7098591549295776</v>
      </c>
      <c r="P2146" s="5">
        <f t="shared" si="200"/>
        <v>25.291666666666668</v>
      </c>
      <c r="Q2146" t="str">
        <f t="shared" si="204"/>
        <v>games</v>
      </c>
      <c r="R2146" t="str">
        <f t="shared" si="199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203"/>
        <v>30.433333333333334</v>
      </c>
      <c r="P2147" s="5">
        <f t="shared" si="200"/>
        <v>51.292134831460672</v>
      </c>
      <c r="Q2147" t="str">
        <f t="shared" si="204"/>
        <v>games</v>
      </c>
      <c r="R2147" t="str">
        <f t="shared" si="199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203"/>
        <v>0.02</v>
      </c>
      <c r="P2148" s="5">
        <f t="shared" si="200"/>
        <v>1</v>
      </c>
      <c r="Q2148" t="str">
        <f t="shared" si="204"/>
        <v>games</v>
      </c>
      <c r="R2148" t="str">
        <f t="shared" si="199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203"/>
        <v>0.69641025641025645</v>
      </c>
      <c r="P2149" s="5">
        <f t="shared" si="200"/>
        <v>49.381818181818183</v>
      </c>
      <c r="Q2149" t="str">
        <f t="shared" si="204"/>
        <v>games</v>
      </c>
      <c r="R2149" t="str">
        <f t="shared" si="199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203"/>
        <v>2</v>
      </c>
      <c r="P2150" s="5">
        <f t="shared" si="200"/>
        <v>1</v>
      </c>
      <c r="Q2150" t="str">
        <f t="shared" si="204"/>
        <v>games</v>
      </c>
      <c r="R2150" t="str">
        <f t="shared" si="199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203"/>
        <v>0</v>
      </c>
      <c r="P2151" s="5">
        <f t="shared" si="200"/>
        <v>0</v>
      </c>
      <c r="Q2151" t="str">
        <f t="shared" si="204"/>
        <v>games</v>
      </c>
      <c r="R2151" t="str">
        <f t="shared" si="199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203"/>
        <v>0.80999999999999994</v>
      </c>
      <c r="P2152" s="5">
        <f t="shared" si="200"/>
        <v>101.25</v>
      </c>
      <c r="Q2152" t="str">
        <f t="shared" si="204"/>
        <v>games</v>
      </c>
      <c r="R2152" t="str">
        <f t="shared" si="199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203"/>
        <v>0.26222222222222225</v>
      </c>
      <c r="P2153" s="5">
        <f t="shared" si="200"/>
        <v>19.666666666666668</v>
      </c>
      <c r="Q2153" t="str">
        <f t="shared" si="204"/>
        <v>games</v>
      </c>
      <c r="R2153" t="str">
        <f t="shared" si="199"/>
        <v>video games</v>
      </c>
      <c r="S2153" s="10">
        <f t="shared" si="201"/>
        <v>42520.847384259265</v>
      </c>
      <c r="T2153" s="10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203"/>
        <v>0.16666666666666669</v>
      </c>
      <c r="P2154" s="5">
        <f t="shared" si="200"/>
        <v>12.5</v>
      </c>
      <c r="Q2154" t="str">
        <f t="shared" si="204"/>
        <v>games</v>
      </c>
      <c r="R2154" t="str">
        <f t="shared" si="199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203"/>
        <v>9.124454880912446E-3</v>
      </c>
      <c r="P2155" s="5">
        <f t="shared" si="200"/>
        <v>8.5</v>
      </c>
      <c r="Q2155" t="str">
        <f t="shared" si="204"/>
        <v>games</v>
      </c>
      <c r="R2155" t="str">
        <f t="shared" si="199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203"/>
        <v>0.8</v>
      </c>
      <c r="P2156" s="5">
        <f t="shared" si="200"/>
        <v>1</v>
      </c>
      <c r="Q2156" t="str">
        <f t="shared" si="204"/>
        <v>games</v>
      </c>
      <c r="R2156" t="str">
        <f t="shared" si="199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203"/>
        <v>2.2999999999999998</v>
      </c>
      <c r="P2157" s="5">
        <f t="shared" si="200"/>
        <v>23</v>
      </c>
      <c r="Q2157" t="str">
        <f t="shared" si="204"/>
        <v>games</v>
      </c>
      <c r="R2157" t="str">
        <f t="shared" si="199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203"/>
        <v>2.6660714285714282</v>
      </c>
      <c r="P2158" s="5">
        <f t="shared" si="200"/>
        <v>17.987951807228917</v>
      </c>
      <c r="Q2158" t="str">
        <f t="shared" si="204"/>
        <v>games</v>
      </c>
      <c r="R2158" t="str">
        <f t="shared" si="199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203"/>
        <v>28.192</v>
      </c>
      <c r="P2159" s="5">
        <f t="shared" si="200"/>
        <v>370.94736842105266</v>
      </c>
      <c r="Q2159" t="str">
        <f t="shared" si="204"/>
        <v>games</v>
      </c>
      <c r="R2159" t="str">
        <f t="shared" si="199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203"/>
        <v>6.5900366666666672</v>
      </c>
      <c r="P2160" s="5">
        <f t="shared" si="200"/>
        <v>63.569485530546629</v>
      </c>
      <c r="Q2160" t="str">
        <f t="shared" si="204"/>
        <v>games</v>
      </c>
      <c r="R2160" t="str">
        <f t="shared" si="199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203"/>
        <v>0.72222222222222221</v>
      </c>
      <c r="P2161" s="5">
        <f t="shared" si="200"/>
        <v>13</v>
      </c>
      <c r="Q2161" t="str">
        <f t="shared" si="204"/>
        <v>games</v>
      </c>
      <c r="R2161" t="str">
        <f t="shared" si="199"/>
        <v>video games</v>
      </c>
      <c r="S2161" s="10">
        <f t="shared" si="201"/>
        <v>40710.731180555551</v>
      </c>
      <c r="T2161" s="10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203"/>
        <v>0.85000000000000009</v>
      </c>
      <c r="P2162" s="5">
        <f t="shared" si="200"/>
        <v>5.3125</v>
      </c>
      <c r="Q2162" t="str">
        <f t="shared" si="204"/>
        <v>games</v>
      </c>
      <c r="R2162" t="str">
        <f t="shared" si="199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203"/>
        <v>115.75</v>
      </c>
      <c r="P2163" s="5">
        <f t="shared" si="200"/>
        <v>35.615384615384613</v>
      </c>
      <c r="Q2163" t="str">
        <f t="shared" si="204"/>
        <v>music</v>
      </c>
      <c r="R2163" t="str">
        <f t="shared" si="199"/>
        <v>rock</v>
      </c>
      <c r="S2163" s="10">
        <f t="shared" si="201"/>
        <v>42240.852534722217</v>
      </c>
      <c r="T2163" s="10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203"/>
        <v>112.26666666666667</v>
      </c>
      <c r="P2164" s="5">
        <f t="shared" si="200"/>
        <v>87.103448275862064</v>
      </c>
      <c r="Q2164" t="str">
        <f t="shared" si="204"/>
        <v>music</v>
      </c>
      <c r="R2164" t="str">
        <f t="shared" si="199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203"/>
        <v>132.20000000000002</v>
      </c>
      <c r="P2165" s="5">
        <f t="shared" si="200"/>
        <v>75.11363636363636</v>
      </c>
      <c r="Q2165" t="str">
        <f t="shared" si="204"/>
        <v>music</v>
      </c>
      <c r="R2165" t="str">
        <f t="shared" si="199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203"/>
        <v>102.63636363636364</v>
      </c>
      <c r="P2166" s="5">
        <f t="shared" si="200"/>
        <v>68.01204819277109</v>
      </c>
      <c r="Q2166" t="str">
        <f t="shared" si="204"/>
        <v>music</v>
      </c>
      <c r="R2166" t="str">
        <f t="shared" si="199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203"/>
        <v>138.64000000000001</v>
      </c>
      <c r="P2167" s="5">
        <f t="shared" si="200"/>
        <v>29.623931623931625</v>
      </c>
      <c r="Q2167" t="str">
        <f t="shared" si="204"/>
        <v>music</v>
      </c>
      <c r="R2167" t="str">
        <f t="shared" si="199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203"/>
        <v>146.6</v>
      </c>
      <c r="P2168" s="5">
        <f t="shared" si="200"/>
        <v>91.625</v>
      </c>
      <c r="Q2168" t="str">
        <f t="shared" si="204"/>
        <v>music</v>
      </c>
      <c r="R2168" t="str">
        <f t="shared" si="199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203"/>
        <v>120</v>
      </c>
      <c r="P2169" s="5">
        <f t="shared" si="200"/>
        <v>22.5</v>
      </c>
      <c r="Q2169" t="str">
        <f t="shared" si="204"/>
        <v>music</v>
      </c>
      <c r="R2169" t="str">
        <f t="shared" si="199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203"/>
        <v>121.5816111111111</v>
      </c>
      <c r="P2170" s="5">
        <f t="shared" si="200"/>
        <v>64.366735294117646</v>
      </c>
      <c r="Q2170" t="str">
        <f t="shared" si="204"/>
        <v>music</v>
      </c>
      <c r="R2170" t="str">
        <f t="shared" si="199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203"/>
        <v>100</v>
      </c>
      <c r="P2171" s="5">
        <f t="shared" si="200"/>
        <v>21.857142857142858</v>
      </c>
      <c r="Q2171" t="str">
        <f t="shared" si="204"/>
        <v>music</v>
      </c>
      <c r="R2171" t="str">
        <f t="shared" si="199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203"/>
        <v>180.85714285714286</v>
      </c>
      <c r="P2172" s="5">
        <f t="shared" si="200"/>
        <v>33.315789473684212</v>
      </c>
      <c r="Q2172" t="str">
        <f t="shared" si="204"/>
        <v>music</v>
      </c>
      <c r="R2172" t="str">
        <f t="shared" si="199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203"/>
        <v>106.075</v>
      </c>
      <c r="P2173" s="5">
        <f t="shared" si="200"/>
        <v>90.276595744680847</v>
      </c>
      <c r="Q2173" t="str">
        <f t="shared" si="204"/>
        <v>music</v>
      </c>
      <c r="R2173" t="str">
        <f t="shared" si="199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203"/>
        <v>100</v>
      </c>
      <c r="P2174" s="5">
        <f t="shared" si="200"/>
        <v>76.92307692307692</v>
      </c>
      <c r="Q2174" t="str">
        <f t="shared" si="204"/>
        <v>music</v>
      </c>
      <c r="R2174" t="str">
        <f t="shared" si="199"/>
        <v>rock</v>
      </c>
      <c r="S2174" s="10">
        <f t="shared" si="201"/>
        <v>42082.580092592587</v>
      </c>
      <c r="T2174" s="10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203"/>
        <v>126.92857142857143</v>
      </c>
      <c r="P2175" s="5">
        <f t="shared" si="200"/>
        <v>59.233333333333334</v>
      </c>
      <c r="Q2175" t="str">
        <f t="shared" si="204"/>
        <v>music</v>
      </c>
      <c r="R2175" t="str">
        <f t="shared" si="199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203"/>
        <v>102.97499999999999</v>
      </c>
      <c r="P2176" s="5">
        <f t="shared" si="200"/>
        <v>65.38095238095238</v>
      </c>
      <c r="Q2176" t="str">
        <f t="shared" si="204"/>
        <v>music</v>
      </c>
      <c r="R2176" t="str">
        <f t="shared" si="199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203"/>
        <v>250</v>
      </c>
      <c r="P2177" s="5">
        <f t="shared" si="200"/>
        <v>67.307692307692307</v>
      </c>
      <c r="Q2177" t="str">
        <f t="shared" si="204"/>
        <v>music</v>
      </c>
      <c r="R2177" t="str">
        <f t="shared" si="199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203"/>
        <v>126.02</v>
      </c>
      <c r="P2178" s="5">
        <f t="shared" si="200"/>
        <v>88.74647887323944</v>
      </c>
      <c r="Q2178" t="str">
        <f t="shared" si="204"/>
        <v>music</v>
      </c>
      <c r="R2178" t="str">
        <f t="shared" ref="R2178:R2241" si="205">RIGHT(N2178,LEN(N2178)-SEARCH("/",N2178))</f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203"/>
        <v>100.12</v>
      </c>
      <c r="P2179" s="5">
        <f t="shared" ref="P2179:P2242" si="206">IF(L2179&lt;&gt;0,E2179/L2179,0)</f>
        <v>65.868421052631575</v>
      </c>
      <c r="Q2179" t="str">
        <f t="shared" si="204"/>
        <v>music</v>
      </c>
      <c r="R2179" t="str">
        <f t="shared" si="205"/>
        <v>rock</v>
      </c>
      <c r="S2179" s="10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3"/>
        <v>138.64000000000001</v>
      </c>
      <c r="P2180" s="5">
        <f t="shared" si="206"/>
        <v>40.349243306169967</v>
      </c>
      <c r="Q2180" t="str">
        <f t="shared" si="204"/>
        <v>music</v>
      </c>
      <c r="R2180" t="str">
        <f t="shared" si="205"/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3"/>
        <v>161.4</v>
      </c>
      <c r="P2181" s="5">
        <f t="shared" si="206"/>
        <v>76.857142857142861</v>
      </c>
      <c r="Q2181" t="str">
        <f t="shared" si="204"/>
        <v>music</v>
      </c>
      <c r="R2181" t="str">
        <f t="shared" si="205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ref="O2182:O2245" si="209">E2182/D2182*100</f>
        <v>107.18419999999999</v>
      </c>
      <c r="P2182" s="5">
        <f t="shared" si="206"/>
        <v>68.707820512820518</v>
      </c>
      <c r="Q2182" t="str">
        <f t="shared" si="204"/>
        <v>music</v>
      </c>
      <c r="R2182" t="str">
        <f t="shared" si="205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9"/>
        <v>153.1</v>
      </c>
      <c r="P2183" s="5">
        <f t="shared" si="206"/>
        <v>57.773584905660378</v>
      </c>
      <c r="Q2183" t="str">
        <f t="shared" si="204"/>
        <v>games</v>
      </c>
      <c r="R2183" t="str">
        <f t="shared" si="205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9"/>
        <v>524.16666666666663</v>
      </c>
      <c r="P2184" s="5">
        <f t="shared" si="206"/>
        <v>44.171348314606739</v>
      </c>
      <c r="Q2184" t="str">
        <f t="shared" si="204"/>
        <v>games</v>
      </c>
      <c r="R2184" t="str">
        <f t="shared" si="205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9"/>
        <v>489.27777777777777</v>
      </c>
      <c r="P2185" s="5">
        <f t="shared" si="206"/>
        <v>31.566308243727597</v>
      </c>
      <c r="Q2185" t="str">
        <f t="shared" si="204"/>
        <v>games</v>
      </c>
      <c r="R2185" t="str">
        <f t="shared" si="205"/>
        <v>tabletop games</v>
      </c>
      <c r="S2185" s="10">
        <f t="shared" si="207"/>
        <v>42745.365474537044</v>
      </c>
      <c r="T2185" s="10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9"/>
        <v>284.74</v>
      </c>
      <c r="P2186" s="5">
        <f t="shared" si="206"/>
        <v>107.04511278195488</v>
      </c>
      <c r="Q2186" t="str">
        <f t="shared" si="204"/>
        <v>games</v>
      </c>
      <c r="R2186" t="str">
        <f t="shared" si="205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9"/>
        <v>1856.97</v>
      </c>
      <c r="P2187" s="5">
        <f t="shared" si="206"/>
        <v>149.03451043338683</v>
      </c>
      <c r="Q2187" t="str">
        <f t="shared" si="204"/>
        <v>games</v>
      </c>
      <c r="R2187" t="str">
        <f t="shared" si="205"/>
        <v>tabletop games</v>
      </c>
      <c r="S2187" s="10">
        <f t="shared" si="207"/>
        <v>41319.349988425929</v>
      </c>
      <c r="T2187" s="10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9"/>
        <v>109.67499999999998</v>
      </c>
      <c r="P2188" s="5">
        <f t="shared" si="206"/>
        <v>55.956632653061227</v>
      </c>
      <c r="Q2188" t="str">
        <f t="shared" si="204"/>
        <v>games</v>
      </c>
      <c r="R2188" t="str">
        <f t="shared" si="205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9"/>
        <v>1014.6425</v>
      </c>
      <c r="P2189" s="5">
        <f t="shared" si="206"/>
        <v>56.970381807973048</v>
      </c>
      <c r="Q2189" t="str">
        <f t="shared" si="204"/>
        <v>games</v>
      </c>
      <c r="R2189" t="str">
        <f t="shared" si="205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9"/>
        <v>412.17692027666544</v>
      </c>
      <c r="P2190" s="5">
        <f t="shared" si="206"/>
        <v>44.056420233463037</v>
      </c>
      <c r="Q2190" t="str">
        <f t="shared" si="204"/>
        <v>games</v>
      </c>
      <c r="R2190" t="str">
        <f t="shared" si="205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9"/>
        <v>503.25</v>
      </c>
      <c r="P2191" s="5">
        <f t="shared" si="206"/>
        <v>68.625</v>
      </c>
      <c r="Q2191" t="str">
        <f t="shared" si="204"/>
        <v>games</v>
      </c>
      <c r="R2191" t="str">
        <f t="shared" si="205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9"/>
        <v>184.61052631578946</v>
      </c>
      <c r="P2192" s="5">
        <f t="shared" si="206"/>
        <v>65.318435754189949</v>
      </c>
      <c r="Q2192" t="str">
        <f t="shared" si="204"/>
        <v>games</v>
      </c>
      <c r="R2192" t="str">
        <f t="shared" si="205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9"/>
        <v>119.73333333333333</v>
      </c>
      <c r="P2193" s="5">
        <f t="shared" si="206"/>
        <v>35.92</v>
      </c>
      <c r="Q2193" t="str">
        <f t="shared" ref="Q2193:Q2256" si="210">LEFT(N2193, SEARCH("/",N2193,1)-1)</f>
        <v>games</v>
      </c>
      <c r="R2193" t="str">
        <f t="shared" si="205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9"/>
        <v>1081.2401666666667</v>
      </c>
      <c r="P2194" s="5">
        <f t="shared" si="206"/>
        <v>40.070667078443485</v>
      </c>
      <c r="Q2194" t="str">
        <f t="shared" si="210"/>
        <v>games</v>
      </c>
      <c r="R2194" t="str">
        <f t="shared" si="205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9"/>
        <v>452.37333333333333</v>
      </c>
      <c r="P2195" s="5">
        <f t="shared" si="206"/>
        <v>75.647714604236342</v>
      </c>
      <c r="Q2195" t="str">
        <f t="shared" si="210"/>
        <v>games</v>
      </c>
      <c r="R2195" t="str">
        <f t="shared" si="205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9"/>
        <v>537.37</v>
      </c>
      <c r="P2196" s="5">
        <f t="shared" si="206"/>
        <v>61.203872437357631</v>
      </c>
      <c r="Q2196" t="str">
        <f t="shared" si="210"/>
        <v>games</v>
      </c>
      <c r="R2196" t="str">
        <f t="shared" si="205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9"/>
        <v>120.32608695652173</v>
      </c>
      <c r="P2197" s="5">
        <f t="shared" si="206"/>
        <v>48.130434782608695</v>
      </c>
      <c r="Q2197" t="str">
        <f t="shared" si="210"/>
        <v>games</v>
      </c>
      <c r="R2197" t="str">
        <f t="shared" si="205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9"/>
        <v>113.83571428571429</v>
      </c>
      <c r="P2198" s="5">
        <f t="shared" si="206"/>
        <v>68.106837606837601</v>
      </c>
      <c r="Q2198" t="str">
        <f t="shared" si="210"/>
        <v>games</v>
      </c>
      <c r="R2198" t="str">
        <f t="shared" si="205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9"/>
        <v>951.03109999999992</v>
      </c>
      <c r="P2199" s="5">
        <f t="shared" si="206"/>
        <v>65.891300230946882</v>
      </c>
      <c r="Q2199" t="str">
        <f t="shared" si="210"/>
        <v>games</v>
      </c>
      <c r="R2199" t="str">
        <f t="shared" si="205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9"/>
        <v>132.89249999999998</v>
      </c>
      <c r="P2200" s="5">
        <f t="shared" si="206"/>
        <v>81.654377880184327</v>
      </c>
      <c r="Q2200" t="str">
        <f t="shared" si="210"/>
        <v>games</v>
      </c>
      <c r="R2200" t="str">
        <f t="shared" si="205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9"/>
        <v>146.97777777777779</v>
      </c>
      <c r="P2201" s="5">
        <f t="shared" si="206"/>
        <v>52.701195219123505</v>
      </c>
      <c r="Q2201" t="str">
        <f t="shared" si="210"/>
        <v>games</v>
      </c>
      <c r="R2201" t="str">
        <f t="shared" si="205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9"/>
        <v>542.15</v>
      </c>
      <c r="P2202" s="5">
        <f t="shared" si="206"/>
        <v>41.228136882129277</v>
      </c>
      <c r="Q2202" t="str">
        <f t="shared" si="210"/>
        <v>games</v>
      </c>
      <c r="R2202" t="str">
        <f t="shared" si="205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9"/>
        <v>382.71818181818185</v>
      </c>
      <c r="P2203" s="5">
        <f t="shared" si="206"/>
        <v>15.035357142857142</v>
      </c>
      <c r="Q2203" t="str">
        <f t="shared" si="210"/>
        <v>music</v>
      </c>
      <c r="R2203" t="str">
        <f t="shared" si="205"/>
        <v>electronic music</v>
      </c>
      <c r="S2203" s="10">
        <f t="shared" si="207"/>
        <v>41276.846817129634</v>
      </c>
      <c r="T2203" s="10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9"/>
        <v>704.18124999999998</v>
      </c>
      <c r="P2204" s="5">
        <f t="shared" si="206"/>
        <v>39.066920943134534</v>
      </c>
      <c r="Q2204" t="str">
        <f t="shared" si="210"/>
        <v>music</v>
      </c>
      <c r="R2204" t="str">
        <f t="shared" si="205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9"/>
        <v>109.55</v>
      </c>
      <c r="P2205" s="5">
        <f t="shared" si="206"/>
        <v>43.82</v>
      </c>
      <c r="Q2205" t="str">
        <f t="shared" si="210"/>
        <v>music</v>
      </c>
      <c r="R2205" t="str">
        <f t="shared" si="205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9"/>
        <v>132.86666666666667</v>
      </c>
      <c r="P2206" s="5">
        <f t="shared" si="206"/>
        <v>27.301369863013697</v>
      </c>
      <c r="Q2206" t="str">
        <f t="shared" si="210"/>
        <v>music</v>
      </c>
      <c r="R2206" t="str">
        <f t="shared" si="205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9"/>
        <v>152</v>
      </c>
      <c r="P2207" s="5">
        <f t="shared" si="206"/>
        <v>42.222222222222221</v>
      </c>
      <c r="Q2207" t="str">
        <f t="shared" si="210"/>
        <v>music</v>
      </c>
      <c r="R2207" t="str">
        <f t="shared" si="205"/>
        <v>electronic music</v>
      </c>
      <c r="S2207" s="10">
        <f t="shared" si="207"/>
        <v>41031.82163194444</v>
      </c>
      <c r="T2207" s="10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9"/>
        <v>102.72727272727273</v>
      </c>
      <c r="P2208" s="5">
        <f t="shared" si="206"/>
        <v>33.235294117647058</v>
      </c>
      <c r="Q2208" t="str">
        <f t="shared" si="210"/>
        <v>music</v>
      </c>
      <c r="R2208" t="str">
        <f t="shared" si="205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9"/>
        <v>100</v>
      </c>
      <c r="P2209" s="5">
        <f t="shared" si="206"/>
        <v>285.71428571428572</v>
      </c>
      <c r="Q2209" t="str">
        <f t="shared" si="210"/>
        <v>music</v>
      </c>
      <c r="R2209" t="str">
        <f t="shared" si="205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9"/>
        <v>101.6</v>
      </c>
      <c r="P2210" s="5">
        <f t="shared" si="206"/>
        <v>42.333333333333336</v>
      </c>
      <c r="Q2210" t="str">
        <f t="shared" si="210"/>
        <v>music</v>
      </c>
      <c r="R2210" t="str">
        <f t="shared" si="205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9"/>
        <v>150.80000000000001</v>
      </c>
      <c r="P2211" s="5">
        <f t="shared" si="206"/>
        <v>50.266666666666666</v>
      </c>
      <c r="Q2211" t="str">
        <f t="shared" si="210"/>
        <v>music</v>
      </c>
      <c r="R2211" t="str">
        <f t="shared" si="205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9"/>
        <v>111.425</v>
      </c>
      <c r="P2212" s="5">
        <f t="shared" si="206"/>
        <v>61.902777777777779</v>
      </c>
      <c r="Q2212" t="str">
        <f t="shared" si="210"/>
        <v>music</v>
      </c>
      <c r="R2212" t="str">
        <f t="shared" si="205"/>
        <v>electronic music</v>
      </c>
      <c r="S2212" s="10">
        <f t="shared" si="207"/>
        <v>40956.066087962965</v>
      </c>
      <c r="T2212" s="10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9"/>
        <v>195.6</v>
      </c>
      <c r="P2213" s="5">
        <f t="shared" si="206"/>
        <v>40.75</v>
      </c>
      <c r="Q2213" t="str">
        <f t="shared" si="210"/>
        <v>music</v>
      </c>
      <c r="R2213" t="str">
        <f t="shared" si="205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9"/>
        <v>114.38333333333333</v>
      </c>
      <c r="P2214" s="5">
        <f t="shared" si="206"/>
        <v>55.796747967479675</v>
      </c>
      <c r="Q2214" t="str">
        <f t="shared" si="210"/>
        <v>music</v>
      </c>
      <c r="R2214" t="str">
        <f t="shared" si="205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9"/>
        <v>200</v>
      </c>
      <c r="P2215" s="5">
        <f t="shared" si="206"/>
        <v>10</v>
      </c>
      <c r="Q2215" t="str">
        <f t="shared" si="210"/>
        <v>music</v>
      </c>
      <c r="R2215" t="str">
        <f t="shared" si="205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9"/>
        <v>292.50166666666667</v>
      </c>
      <c r="P2216" s="5">
        <f t="shared" si="206"/>
        <v>73.125416666666666</v>
      </c>
      <c r="Q2216" t="str">
        <f t="shared" si="210"/>
        <v>music</v>
      </c>
      <c r="R2216" t="str">
        <f t="shared" si="205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9"/>
        <v>156.36363636363637</v>
      </c>
      <c r="P2217" s="5">
        <f t="shared" si="206"/>
        <v>26.060606060606062</v>
      </c>
      <c r="Q2217" t="str">
        <f t="shared" si="210"/>
        <v>music</v>
      </c>
      <c r="R2217" t="str">
        <f t="shared" si="205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9"/>
        <v>105.66666666666666</v>
      </c>
      <c r="P2218" s="5">
        <f t="shared" si="206"/>
        <v>22.642857142857142</v>
      </c>
      <c r="Q2218" t="str">
        <f t="shared" si="210"/>
        <v>music</v>
      </c>
      <c r="R2218" t="str">
        <f t="shared" si="205"/>
        <v>electronic music</v>
      </c>
      <c r="S2218" s="10">
        <f t="shared" si="207"/>
        <v>42194.751678240747</v>
      </c>
      <c r="T2218" s="10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9"/>
        <v>101.19047619047619</v>
      </c>
      <c r="P2219" s="5">
        <f t="shared" si="206"/>
        <v>47.222222222222221</v>
      </c>
      <c r="Q2219" t="str">
        <f t="shared" si="210"/>
        <v>music</v>
      </c>
      <c r="R2219" t="str">
        <f t="shared" si="205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9"/>
        <v>122.833</v>
      </c>
      <c r="P2220" s="5">
        <f t="shared" si="206"/>
        <v>32.324473684210524</v>
      </c>
      <c r="Q2220" t="str">
        <f t="shared" si="210"/>
        <v>music</v>
      </c>
      <c r="R2220" t="str">
        <f t="shared" si="205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9"/>
        <v>101.49999999999999</v>
      </c>
      <c r="P2221" s="5">
        <f t="shared" si="206"/>
        <v>53.421052631578945</v>
      </c>
      <c r="Q2221" t="str">
        <f t="shared" si="210"/>
        <v>music</v>
      </c>
      <c r="R2221" t="str">
        <f t="shared" si="205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9"/>
        <v>101.14285714285714</v>
      </c>
      <c r="P2222" s="5">
        <f t="shared" si="206"/>
        <v>51.304347826086953</v>
      </c>
      <c r="Q2222" t="str">
        <f t="shared" si="210"/>
        <v>music</v>
      </c>
      <c r="R2222" t="str">
        <f t="shared" si="205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9"/>
        <v>108.11999999999999</v>
      </c>
      <c r="P2223" s="5">
        <f t="shared" si="206"/>
        <v>37.197247706422019</v>
      </c>
      <c r="Q2223" t="str">
        <f t="shared" si="210"/>
        <v>games</v>
      </c>
      <c r="R2223" t="str">
        <f t="shared" si="205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9"/>
        <v>162.6</v>
      </c>
      <c r="P2224" s="5">
        <f t="shared" si="206"/>
        <v>27.1</v>
      </c>
      <c r="Q2224" t="str">
        <f t="shared" si="210"/>
        <v>games</v>
      </c>
      <c r="R2224" t="str">
        <f t="shared" si="205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9"/>
        <v>105.80000000000001</v>
      </c>
      <c r="P2225" s="5">
        <f t="shared" si="206"/>
        <v>206.31</v>
      </c>
      <c r="Q2225" t="str">
        <f t="shared" si="210"/>
        <v>games</v>
      </c>
      <c r="R2225" t="str">
        <f t="shared" si="205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9"/>
        <v>243.15000000000003</v>
      </c>
      <c r="P2226" s="5">
        <f t="shared" si="206"/>
        <v>82.145270270270274</v>
      </c>
      <c r="Q2226" t="str">
        <f t="shared" si="210"/>
        <v>games</v>
      </c>
      <c r="R2226" t="str">
        <f t="shared" si="205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9"/>
        <v>944.83338095238094</v>
      </c>
      <c r="P2227" s="5">
        <f t="shared" si="206"/>
        <v>164.79651993355483</v>
      </c>
      <c r="Q2227" t="str">
        <f t="shared" si="210"/>
        <v>games</v>
      </c>
      <c r="R2227" t="str">
        <f t="shared" si="205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9"/>
        <v>108.46283333333334</v>
      </c>
      <c r="P2228" s="5">
        <f t="shared" si="206"/>
        <v>60.820280373831778</v>
      </c>
      <c r="Q2228" t="str">
        <f t="shared" si="210"/>
        <v>games</v>
      </c>
      <c r="R2228" t="str">
        <f t="shared" si="205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9"/>
        <v>157.37692307692308</v>
      </c>
      <c r="P2229" s="5">
        <f t="shared" si="206"/>
        <v>67.970099667774093</v>
      </c>
      <c r="Q2229" t="str">
        <f t="shared" si="210"/>
        <v>games</v>
      </c>
      <c r="R2229" t="str">
        <f t="shared" si="205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9"/>
        <v>1174.49</v>
      </c>
      <c r="P2230" s="5">
        <f t="shared" si="206"/>
        <v>81.561805555555551</v>
      </c>
      <c r="Q2230" t="str">
        <f t="shared" si="210"/>
        <v>games</v>
      </c>
      <c r="R2230" t="str">
        <f t="shared" si="205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9"/>
        <v>171.04755366949576</v>
      </c>
      <c r="P2231" s="5">
        <f t="shared" si="206"/>
        <v>25.42547309833024</v>
      </c>
      <c r="Q2231" t="str">
        <f t="shared" si="210"/>
        <v>games</v>
      </c>
      <c r="R2231" t="str">
        <f t="shared" si="205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9"/>
        <v>125.95294117647057</v>
      </c>
      <c r="P2232" s="5">
        <f t="shared" si="206"/>
        <v>21.497991967871485</v>
      </c>
      <c r="Q2232" t="str">
        <f t="shared" si="210"/>
        <v>games</v>
      </c>
      <c r="R2232" t="str">
        <f t="shared" si="205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9"/>
        <v>1212.1296000000002</v>
      </c>
      <c r="P2233" s="5">
        <f t="shared" si="206"/>
        <v>27.226630727762803</v>
      </c>
      <c r="Q2233" t="str">
        <f t="shared" si="210"/>
        <v>games</v>
      </c>
      <c r="R2233" t="str">
        <f t="shared" si="205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9"/>
        <v>495.8</v>
      </c>
      <c r="P2234" s="5">
        <f t="shared" si="206"/>
        <v>25.091093117408906</v>
      </c>
      <c r="Q2234" t="str">
        <f t="shared" si="210"/>
        <v>games</v>
      </c>
      <c r="R2234" t="str">
        <f t="shared" si="205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9"/>
        <v>332.03999999999996</v>
      </c>
      <c r="P2235" s="5">
        <f t="shared" si="206"/>
        <v>21.230179028132991</v>
      </c>
      <c r="Q2235" t="str">
        <f t="shared" si="210"/>
        <v>games</v>
      </c>
      <c r="R2235" t="str">
        <f t="shared" si="205"/>
        <v>tabletop games</v>
      </c>
      <c r="S2235" s="10">
        <f t="shared" si="207"/>
        <v>42331.378923611104</v>
      </c>
      <c r="T2235" s="10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9"/>
        <v>1165</v>
      </c>
      <c r="P2236" s="5">
        <f t="shared" si="206"/>
        <v>41.607142857142854</v>
      </c>
      <c r="Q2236" t="str">
        <f t="shared" si="210"/>
        <v>games</v>
      </c>
      <c r="R2236" t="str">
        <f t="shared" si="205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9"/>
        <v>153.3153846153846</v>
      </c>
      <c r="P2237" s="5">
        <f t="shared" si="206"/>
        <v>135.58503401360545</v>
      </c>
      <c r="Q2237" t="str">
        <f t="shared" si="210"/>
        <v>games</v>
      </c>
      <c r="R2237" t="str">
        <f t="shared" si="205"/>
        <v>tabletop games</v>
      </c>
      <c r="S2237" s="10">
        <f t="shared" si="207"/>
        <v>42062.022118055553</v>
      </c>
      <c r="T2237" s="10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9"/>
        <v>537.10714285714289</v>
      </c>
      <c r="P2238" s="5">
        <f t="shared" si="206"/>
        <v>22.116176470588236</v>
      </c>
      <c r="Q2238" t="str">
        <f t="shared" si="210"/>
        <v>games</v>
      </c>
      <c r="R2238" t="str">
        <f t="shared" si="205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9"/>
        <v>352.92777777777775</v>
      </c>
      <c r="P2239" s="5">
        <f t="shared" si="206"/>
        <v>64.625635808748726</v>
      </c>
      <c r="Q2239" t="str">
        <f t="shared" si="210"/>
        <v>games</v>
      </c>
      <c r="R2239" t="str">
        <f t="shared" si="205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9"/>
        <v>137.4</v>
      </c>
      <c r="P2240" s="5">
        <f t="shared" si="206"/>
        <v>69.569620253164558</v>
      </c>
      <c r="Q2240" t="str">
        <f t="shared" si="210"/>
        <v>games</v>
      </c>
      <c r="R2240" t="str">
        <f t="shared" si="205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9"/>
        <v>128.02668</v>
      </c>
      <c r="P2241" s="5">
        <f t="shared" si="206"/>
        <v>75.133028169014082</v>
      </c>
      <c r="Q2241" t="str">
        <f t="shared" si="210"/>
        <v>games</v>
      </c>
      <c r="R2241" t="str">
        <f t="shared" si="205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09"/>
        <v>270.68</v>
      </c>
      <c r="P2242" s="5">
        <f t="shared" si="206"/>
        <v>140.97916666666666</v>
      </c>
      <c r="Q2242" t="str">
        <f t="shared" si="210"/>
        <v>games</v>
      </c>
      <c r="R2242" t="str">
        <f t="shared" ref="R2242:R2304" si="211">RIGHT(N2242,LEN(N2242)-SEARCH("/",N2242))</f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209"/>
        <v>806.4</v>
      </c>
      <c r="P2243" s="5">
        <f t="shared" ref="P2243:P2306" si="212">IF(L2243&lt;&gt;0,E2243/L2243,0)</f>
        <v>49.472392638036808</v>
      </c>
      <c r="Q2243" t="str">
        <f t="shared" si="210"/>
        <v>games</v>
      </c>
      <c r="R2243" t="str">
        <f t="shared" si="211"/>
        <v>tabletop games</v>
      </c>
      <c r="S2243" s="10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09"/>
        <v>1360.0976000000001</v>
      </c>
      <c r="P2244" s="5">
        <f t="shared" si="212"/>
        <v>53.865251485148519</v>
      </c>
      <c r="Q2244" t="str">
        <f t="shared" si="210"/>
        <v>games</v>
      </c>
      <c r="R2244" t="str">
        <f t="shared" si="211"/>
        <v>tabletop games</v>
      </c>
      <c r="S2244" s="10">
        <f t="shared" si="213"/>
        <v>41569.575613425928</v>
      </c>
      <c r="T2244" s="10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09"/>
        <v>930250</v>
      </c>
      <c r="P2245" s="5">
        <f t="shared" si="212"/>
        <v>4.5712530712530715</v>
      </c>
      <c r="Q2245" t="str">
        <f t="shared" si="210"/>
        <v>games</v>
      </c>
      <c r="R2245" t="str">
        <f t="shared" si="211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ref="O2246:O2309" si="215">E2246/D2246*100</f>
        <v>377.02</v>
      </c>
      <c r="P2246" s="5">
        <f t="shared" si="212"/>
        <v>65.00344827586207</v>
      </c>
      <c r="Q2246" t="str">
        <f t="shared" si="210"/>
        <v>games</v>
      </c>
      <c r="R2246" t="str">
        <f t="shared" si="211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5"/>
        <v>2647.0250000000001</v>
      </c>
      <c r="P2247" s="5">
        <f t="shared" si="212"/>
        <v>53.475252525252522</v>
      </c>
      <c r="Q2247" t="str">
        <f t="shared" si="210"/>
        <v>games</v>
      </c>
      <c r="R2247" t="str">
        <f t="shared" si="211"/>
        <v>tabletop games</v>
      </c>
      <c r="S2247" s="10">
        <f t="shared" si="213"/>
        <v>41660.708530092597</v>
      </c>
      <c r="T2247" s="10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5"/>
        <v>100.12</v>
      </c>
      <c r="P2248" s="5">
        <f t="shared" si="212"/>
        <v>43.912280701754383</v>
      </c>
      <c r="Q2248" t="str">
        <f t="shared" si="210"/>
        <v>games</v>
      </c>
      <c r="R2248" t="str">
        <f t="shared" si="211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5"/>
        <v>104.45405405405405</v>
      </c>
      <c r="P2249" s="5">
        <f t="shared" si="212"/>
        <v>50.852631578947367</v>
      </c>
      <c r="Q2249" t="str">
        <f t="shared" si="210"/>
        <v>games</v>
      </c>
      <c r="R2249" t="str">
        <f t="shared" si="211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5"/>
        <v>107.21428571428571</v>
      </c>
      <c r="P2250" s="5">
        <f t="shared" si="212"/>
        <v>58.6328125</v>
      </c>
      <c r="Q2250" t="str">
        <f t="shared" si="210"/>
        <v>games</v>
      </c>
      <c r="R2250" t="str">
        <f t="shared" si="211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5"/>
        <v>168.77142857142857</v>
      </c>
      <c r="P2251" s="5">
        <f t="shared" si="212"/>
        <v>32.81666666666667</v>
      </c>
      <c r="Q2251" t="str">
        <f t="shared" si="210"/>
        <v>games</v>
      </c>
      <c r="R2251" t="str">
        <f t="shared" si="211"/>
        <v>tabletop games</v>
      </c>
      <c r="S2251" s="10">
        <f t="shared" si="213"/>
        <v>41336.703298611108</v>
      </c>
      <c r="T2251" s="10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5"/>
        <v>975.11200000000008</v>
      </c>
      <c r="P2252" s="5">
        <f t="shared" si="212"/>
        <v>426.93169877408059</v>
      </c>
      <c r="Q2252" t="str">
        <f t="shared" si="210"/>
        <v>games</v>
      </c>
      <c r="R2252" t="str">
        <f t="shared" si="211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5"/>
        <v>134.44929411764704</v>
      </c>
      <c r="P2253" s="5">
        <f t="shared" si="212"/>
        <v>23.808729166666669</v>
      </c>
      <c r="Q2253" t="str">
        <f t="shared" si="210"/>
        <v>games</v>
      </c>
      <c r="R2253" t="str">
        <f t="shared" si="211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5"/>
        <v>272.27777777777777</v>
      </c>
      <c r="P2254" s="5">
        <f t="shared" si="212"/>
        <v>98.413654618473899</v>
      </c>
      <c r="Q2254" t="str">
        <f t="shared" si="210"/>
        <v>games</v>
      </c>
      <c r="R2254" t="str">
        <f t="shared" si="211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5"/>
        <v>112.6875</v>
      </c>
      <c r="P2255" s="5">
        <f t="shared" si="212"/>
        <v>107.32142857142857</v>
      </c>
      <c r="Q2255" t="str">
        <f t="shared" si="210"/>
        <v>games</v>
      </c>
      <c r="R2255" t="str">
        <f t="shared" si="211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5"/>
        <v>459.8</v>
      </c>
      <c r="P2256" s="5">
        <f t="shared" si="212"/>
        <v>11.67005076142132</v>
      </c>
      <c r="Q2256" t="str">
        <f t="shared" si="210"/>
        <v>games</v>
      </c>
      <c r="R2256" t="str">
        <f t="shared" si="211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5"/>
        <v>286.65822784810126</v>
      </c>
      <c r="P2257" s="5">
        <f t="shared" si="212"/>
        <v>41.782287822878232</v>
      </c>
      <c r="Q2257" t="str">
        <f t="shared" ref="Q2257:Q2320" si="216">LEFT(N2257, SEARCH("/",N2257,1)-1)</f>
        <v>games</v>
      </c>
      <c r="R2257" t="str">
        <f t="shared" si="211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5"/>
        <v>222.70833333333334</v>
      </c>
      <c r="P2258" s="5">
        <f t="shared" si="212"/>
        <v>21.38</v>
      </c>
      <c r="Q2258" t="str">
        <f t="shared" si="216"/>
        <v>games</v>
      </c>
      <c r="R2258" t="str">
        <f t="shared" si="211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5"/>
        <v>636.14</v>
      </c>
      <c r="P2259" s="5">
        <f t="shared" si="212"/>
        <v>94.103550295857985</v>
      </c>
      <c r="Q2259" t="str">
        <f t="shared" si="216"/>
        <v>games</v>
      </c>
      <c r="R2259" t="str">
        <f t="shared" si="211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5"/>
        <v>146.5</v>
      </c>
      <c r="P2260" s="5">
        <f t="shared" si="212"/>
        <v>15.721951219512196</v>
      </c>
      <c r="Q2260" t="str">
        <f t="shared" si="216"/>
        <v>games</v>
      </c>
      <c r="R2260" t="str">
        <f t="shared" si="211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5"/>
        <v>1867.1</v>
      </c>
      <c r="P2261" s="5">
        <f t="shared" si="212"/>
        <v>90.635922330097088</v>
      </c>
      <c r="Q2261" t="str">
        <f t="shared" si="216"/>
        <v>games</v>
      </c>
      <c r="R2261" t="str">
        <f t="shared" si="211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5"/>
        <v>326.92</v>
      </c>
      <c r="P2262" s="5">
        <f t="shared" si="212"/>
        <v>97.297619047619051</v>
      </c>
      <c r="Q2262" t="str">
        <f t="shared" si="216"/>
        <v>games</v>
      </c>
      <c r="R2262" t="str">
        <f t="shared" si="211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5"/>
        <v>779.5</v>
      </c>
      <c r="P2263" s="5">
        <f t="shared" si="212"/>
        <v>37.11904761904762</v>
      </c>
      <c r="Q2263" t="str">
        <f t="shared" si="216"/>
        <v>games</v>
      </c>
      <c r="R2263" t="str">
        <f t="shared" si="211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5"/>
        <v>154.15151515151516</v>
      </c>
      <c r="P2264" s="5">
        <f t="shared" si="212"/>
        <v>28.104972375690608</v>
      </c>
      <c r="Q2264" t="str">
        <f t="shared" si="216"/>
        <v>games</v>
      </c>
      <c r="R2264" t="str">
        <f t="shared" si="211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5"/>
        <v>115.54666666666667</v>
      </c>
      <c r="P2265" s="5">
        <f t="shared" si="212"/>
        <v>144.43333333333334</v>
      </c>
      <c r="Q2265" t="str">
        <f t="shared" si="216"/>
        <v>games</v>
      </c>
      <c r="R2265" t="str">
        <f t="shared" si="211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5"/>
        <v>180.03333333333333</v>
      </c>
      <c r="P2266" s="5">
        <f t="shared" si="212"/>
        <v>24.274157303370785</v>
      </c>
      <c r="Q2266" t="str">
        <f t="shared" si="216"/>
        <v>games</v>
      </c>
      <c r="R2266" t="str">
        <f t="shared" si="211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5"/>
        <v>298.5</v>
      </c>
      <c r="P2267" s="5">
        <f t="shared" si="212"/>
        <v>35.117647058823529</v>
      </c>
      <c r="Q2267" t="str">
        <f t="shared" si="216"/>
        <v>games</v>
      </c>
      <c r="R2267" t="str">
        <f t="shared" si="211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5"/>
        <v>320.26666666666665</v>
      </c>
      <c r="P2268" s="5">
        <f t="shared" si="212"/>
        <v>24.762886597938145</v>
      </c>
      <c r="Q2268" t="str">
        <f t="shared" si="216"/>
        <v>games</v>
      </c>
      <c r="R2268" t="str">
        <f t="shared" si="211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5"/>
        <v>380.52499999999998</v>
      </c>
      <c r="P2269" s="5">
        <f t="shared" si="212"/>
        <v>188.37871287128712</v>
      </c>
      <c r="Q2269" t="str">
        <f t="shared" si="216"/>
        <v>games</v>
      </c>
      <c r="R2269" t="str">
        <f t="shared" si="211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5"/>
        <v>102.60000000000001</v>
      </c>
      <c r="P2270" s="5">
        <f t="shared" si="212"/>
        <v>148.08247422680412</v>
      </c>
      <c r="Q2270" t="str">
        <f t="shared" si="216"/>
        <v>games</v>
      </c>
      <c r="R2270" t="str">
        <f t="shared" si="211"/>
        <v>tabletop games</v>
      </c>
      <c r="S2270" s="10">
        <f t="shared" si="213"/>
        <v>42776.082349537035</v>
      </c>
      <c r="T2270" s="10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5"/>
        <v>1801.64</v>
      </c>
      <c r="P2271" s="5">
        <f t="shared" si="212"/>
        <v>49.934589800443462</v>
      </c>
      <c r="Q2271" t="str">
        <f t="shared" si="216"/>
        <v>games</v>
      </c>
      <c r="R2271" t="str">
        <f t="shared" si="211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5"/>
        <v>720.24800000000005</v>
      </c>
      <c r="P2272" s="5">
        <f t="shared" si="212"/>
        <v>107.82155688622754</v>
      </c>
      <c r="Q2272" t="str">
        <f t="shared" si="216"/>
        <v>games</v>
      </c>
      <c r="R2272" t="str">
        <f t="shared" si="211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5"/>
        <v>283.09000000000003</v>
      </c>
      <c r="P2273" s="5">
        <f t="shared" si="212"/>
        <v>42.63403614457831</v>
      </c>
      <c r="Q2273" t="str">
        <f t="shared" si="216"/>
        <v>games</v>
      </c>
      <c r="R2273" t="str">
        <f t="shared" si="211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5"/>
        <v>1356.6000000000001</v>
      </c>
      <c r="P2274" s="5">
        <f t="shared" si="212"/>
        <v>14.370762711864407</v>
      </c>
      <c r="Q2274" t="str">
        <f t="shared" si="216"/>
        <v>games</v>
      </c>
      <c r="R2274" t="str">
        <f t="shared" si="211"/>
        <v>tabletop games</v>
      </c>
      <c r="S2274" s="10">
        <f t="shared" si="213"/>
        <v>42315.699490740735</v>
      </c>
      <c r="T2274" s="10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5"/>
        <v>220.35999999999999</v>
      </c>
      <c r="P2275" s="5">
        <f t="shared" si="212"/>
        <v>37.476190476190474</v>
      </c>
      <c r="Q2275" t="str">
        <f t="shared" si="216"/>
        <v>games</v>
      </c>
      <c r="R2275" t="str">
        <f t="shared" si="211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5"/>
        <v>119.6</v>
      </c>
      <c r="P2276" s="5">
        <f t="shared" si="212"/>
        <v>30.202020202020201</v>
      </c>
      <c r="Q2276" t="str">
        <f t="shared" si="216"/>
        <v>games</v>
      </c>
      <c r="R2276" t="str">
        <f t="shared" si="211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5"/>
        <v>407.76923076923077</v>
      </c>
      <c r="P2277" s="5">
        <f t="shared" si="212"/>
        <v>33.550632911392405</v>
      </c>
      <c r="Q2277" t="str">
        <f t="shared" si="216"/>
        <v>games</v>
      </c>
      <c r="R2277" t="str">
        <f t="shared" si="211"/>
        <v>tabletop games</v>
      </c>
      <c r="S2277" s="10">
        <f t="shared" si="213"/>
        <v>41965.616655092599</v>
      </c>
      <c r="T2277" s="10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5"/>
        <v>105.81826105905425</v>
      </c>
      <c r="P2278" s="5">
        <f t="shared" si="212"/>
        <v>64.74666666666667</v>
      </c>
      <c r="Q2278" t="str">
        <f t="shared" si="216"/>
        <v>games</v>
      </c>
      <c r="R2278" t="str">
        <f t="shared" si="211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5"/>
        <v>141.08235294117648</v>
      </c>
      <c r="P2279" s="5">
        <f t="shared" si="212"/>
        <v>57.932367149758456</v>
      </c>
      <c r="Q2279" t="str">
        <f t="shared" si="216"/>
        <v>games</v>
      </c>
      <c r="R2279" t="str">
        <f t="shared" si="211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5"/>
        <v>270.7</v>
      </c>
      <c r="P2280" s="5">
        <f t="shared" si="212"/>
        <v>53.078431372549019</v>
      </c>
      <c r="Q2280" t="str">
        <f t="shared" si="216"/>
        <v>games</v>
      </c>
      <c r="R2280" t="str">
        <f t="shared" si="211"/>
        <v>tabletop games</v>
      </c>
      <c r="S2280" s="10">
        <f t="shared" si="213"/>
        <v>42338.709108796291</v>
      </c>
      <c r="T2280" s="10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5"/>
        <v>153.80000000000001</v>
      </c>
      <c r="P2281" s="5">
        <f t="shared" si="212"/>
        <v>48.0625</v>
      </c>
      <c r="Q2281" t="str">
        <f t="shared" si="216"/>
        <v>games</v>
      </c>
      <c r="R2281" t="str">
        <f t="shared" si="211"/>
        <v>tabletop games</v>
      </c>
      <c r="S2281" s="10">
        <f t="shared" si="213"/>
        <v>42020.806701388887</v>
      </c>
      <c r="T2281" s="10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5"/>
        <v>403.57653061224488</v>
      </c>
      <c r="P2282" s="5">
        <f t="shared" si="212"/>
        <v>82.396874999999994</v>
      </c>
      <c r="Q2282" t="str">
        <f t="shared" si="216"/>
        <v>games</v>
      </c>
      <c r="R2282" t="str">
        <f t="shared" si="211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5"/>
        <v>185</v>
      </c>
      <c r="P2283" s="5">
        <f t="shared" si="212"/>
        <v>50.454545454545453</v>
      </c>
      <c r="Q2283" t="str">
        <f t="shared" si="216"/>
        <v>music</v>
      </c>
      <c r="R2283" t="str">
        <f t="shared" si="211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5"/>
        <v>185.33333333333331</v>
      </c>
      <c r="P2284" s="5">
        <f t="shared" si="212"/>
        <v>115.83333333333333</v>
      </c>
      <c r="Q2284" t="str">
        <f t="shared" si="216"/>
        <v>music</v>
      </c>
      <c r="R2284" t="str">
        <f t="shared" si="211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5"/>
        <v>100.85533333333332</v>
      </c>
      <c r="P2285" s="5">
        <f t="shared" si="212"/>
        <v>63.03458333333333</v>
      </c>
      <c r="Q2285" t="str">
        <f t="shared" si="216"/>
        <v>music</v>
      </c>
      <c r="R2285" t="str">
        <f t="shared" si="211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5"/>
        <v>106.22116666666668</v>
      </c>
      <c r="P2286" s="5">
        <f t="shared" si="212"/>
        <v>108.02152542372882</v>
      </c>
      <c r="Q2286" t="str">
        <f t="shared" si="216"/>
        <v>music</v>
      </c>
      <c r="R2286" t="str">
        <f t="shared" si="211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5"/>
        <v>121.36666666666667</v>
      </c>
      <c r="P2287" s="5">
        <f t="shared" si="212"/>
        <v>46.088607594936711</v>
      </c>
      <c r="Q2287" t="str">
        <f t="shared" si="216"/>
        <v>music</v>
      </c>
      <c r="R2287" t="str">
        <f t="shared" si="211"/>
        <v>rock</v>
      </c>
      <c r="S2287" s="10">
        <f t="shared" si="213"/>
        <v>41059.185682870368</v>
      </c>
      <c r="T2287" s="10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5"/>
        <v>100.06666666666666</v>
      </c>
      <c r="P2288" s="5">
        <f t="shared" si="212"/>
        <v>107.21428571428571</v>
      </c>
      <c r="Q2288" t="str">
        <f t="shared" si="216"/>
        <v>music</v>
      </c>
      <c r="R2288" t="str">
        <f t="shared" si="211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5"/>
        <v>119.97755555555555</v>
      </c>
      <c r="P2289" s="5">
        <f t="shared" si="212"/>
        <v>50.9338679245283</v>
      </c>
      <c r="Q2289" t="str">
        <f t="shared" si="216"/>
        <v>music</v>
      </c>
      <c r="R2289" t="str">
        <f t="shared" si="211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5"/>
        <v>100.1</v>
      </c>
      <c r="P2290" s="5">
        <f t="shared" si="212"/>
        <v>40.04</v>
      </c>
      <c r="Q2290" t="str">
        <f t="shared" si="216"/>
        <v>music</v>
      </c>
      <c r="R2290" t="str">
        <f t="shared" si="211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5"/>
        <v>107.4</v>
      </c>
      <c r="P2291" s="5">
        <f t="shared" si="212"/>
        <v>64.44</v>
      </c>
      <c r="Q2291" t="str">
        <f t="shared" si="216"/>
        <v>music</v>
      </c>
      <c r="R2291" t="str">
        <f t="shared" si="211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5"/>
        <v>104.06666666666666</v>
      </c>
      <c r="P2292" s="5">
        <f t="shared" si="212"/>
        <v>53.827586206896555</v>
      </c>
      <c r="Q2292" t="str">
        <f t="shared" si="216"/>
        <v>music</v>
      </c>
      <c r="R2292" t="str">
        <f t="shared" si="211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5"/>
        <v>172.8</v>
      </c>
      <c r="P2293" s="5">
        <f t="shared" si="212"/>
        <v>100.46511627906976</v>
      </c>
      <c r="Q2293" t="str">
        <f t="shared" si="216"/>
        <v>music</v>
      </c>
      <c r="R2293" t="str">
        <f t="shared" si="211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5"/>
        <v>107.2505</v>
      </c>
      <c r="P2294" s="5">
        <f t="shared" si="212"/>
        <v>46.630652173913049</v>
      </c>
      <c r="Q2294" t="str">
        <f t="shared" si="216"/>
        <v>music</v>
      </c>
      <c r="R2294" t="str">
        <f t="shared" si="211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5"/>
        <v>108.23529411764706</v>
      </c>
      <c r="P2295" s="5">
        <f t="shared" si="212"/>
        <v>34.074074074074076</v>
      </c>
      <c r="Q2295" t="str">
        <f t="shared" si="216"/>
        <v>music</v>
      </c>
      <c r="R2295" t="str">
        <f t="shared" si="211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5"/>
        <v>146.08079999999998</v>
      </c>
      <c r="P2296" s="5">
        <f t="shared" si="212"/>
        <v>65.214642857142863</v>
      </c>
      <c r="Q2296" t="str">
        <f t="shared" si="216"/>
        <v>music</v>
      </c>
      <c r="R2296" t="str">
        <f t="shared" si="211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5"/>
        <v>125.25</v>
      </c>
      <c r="P2297" s="5">
        <f t="shared" si="212"/>
        <v>44.205882352941174</v>
      </c>
      <c r="Q2297" t="str">
        <f t="shared" si="216"/>
        <v>music</v>
      </c>
      <c r="R2297" t="str">
        <f t="shared" si="211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5"/>
        <v>149.07142857142856</v>
      </c>
      <c r="P2298" s="5">
        <f t="shared" si="212"/>
        <v>71.965517241379317</v>
      </c>
      <c r="Q2298" t="str">
        <f t="shared" si="216"/>
        <v>music</v>
      </c>
      <c r="R2298" t="str">
        <f t="shared" si="211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5"/>
        <v>100.6</v>
      </c>
      <c r="P2299" s="5">
        <f t="shared" si="212"/>
        <v>52.94736842105263</v>
      </c>
      <c r="Q2299" t="str">
        <f t="shared" si="216"/>
        <v>music</v>
      </c>
      <c r="R2299" t="str">
        <f t="shared" si="211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5"/>
        <v>105.07333333333332</v>
      </c>
      <c r="P2300" s="5">
        <f t="shared" si="212"/>
        <v>109.45138888888889</v>
      </c>
      <c r="Q2300" t="str">
        <f t="shared" si="216"/>
        <v>music</v>
      </c>
      <c r="R2300" t="str">
        <f t="shared" si="211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5"/>
        <v>350.16666666666663</v>
      </c>
      <c r="P2301" s="5">
        <f t="shared" si="212"/>
        <v>75.035714285714292</v>
      </c>
      <c r="Q2301" t="str">
        <f t="shared" si="216"/>
        <v>music</v>
      </c>
      <c r="R2301" t="str">
        <f t="shared" si="211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5"/>
        <v>101.25</v>
      </c>
      <c r="P2302" s="5">
        <f t="shared" si="212"/>
        <v>115.71428571428571</v>
      </c>
      <c r="Q2302" t="str">
        <f t="shared" si="216"/>
        <v>music</v>
      </c>
      <c r="R2302" t="str">
        <f t="shared" si="211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5"/>
        <v>133.6044</v>
      </c>
      <c r="P2303" s="5">
        <f t="shared" si="212"/>
        <v>31.659810426540286</v>
      </c>
      <c r="Q2303" t="str">
        <f t="shared" si="216"/>
        <v>music</v>
      </c>
      <c r="R2303" t="str">
        <f t="shared" si="211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5"/>
        <v>170.65217391304347</v>
      </c>
      <c r="P2304" s="5">
        <f t="shared" si="212"/>
        <v>46.176470588235297</v>
      </c>
      <c r="Q2304" t="str">
        <f t="shared" si="216"/>
        <v>music</v>
      </c>
      <c r="R2304" t="str">
        <f t="shared" si="211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5"/>
        <v>109.35829457364341</v>
      </c>
      <c r="P2305" s="5">
        <f t="shared" si="212"/>
        <v>68.481650485436887</v>
      </c>
      <c r="Q2305" t="str">
        <f t="shared" si="216"/>
        <v>music</v>
      </c>
      <c r="R2305" t="str">
        <f t="shared" ref="R2305:R2368" si="217">RIGHT(N2305,LEN(N2305)-SEARCH("/",N2305))</f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5"/>
        <v>100.70033333333335</v>
      </c>
      <c r="P2306" s="5">
        <f t="shared" si="212"/>
        <v>53.469203539823013</v>
      </c>
      <c r="Q2306" t="str">
        <f t="shared" si="216"/>
        <v>music</v>
      </c>
      <c r="R2306" t="str">
        <f t="shared" si="217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215"/>
        <v>101.22777777777779</v>
      </c>
      <c r="P2307" s="5">
        <f t="shared" ref="P2307:P2370" si="218">IF(L2307&lt;&gt;0,E2307/L2307,0)</f>
        <v>109.10778443113773</v>
      </c>
      <c r="Q2307" t="str">
        <f t="shared" si="216"/>
        <v>music</v>
      </c>
      <c r="R2307" t="str">
        <f t="shared" si="217"/>
        <v>indie rock</v>
      </c>
      <c r="S2307" s="10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5"/>
        <v>106.75857142857143</v>
      </c>
      <c r="P2308" s="5">
        <f t="shared" si="218"/>
        <v>51.185616438356163</v>
      </c>
      <c r="Q2308" t="str">
        <f t="shared" si="216"/>
        <v>music</v>
      </c>
      <c r="R2308" t="str">
        <f t="shared" si="217"/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5"/>
        <v>106.65777537961894</v>
      </c>
      <c r="P2309" s="5">
        <f t="shared" si="218"/>
        <v>27.936800000000002</v>
      </c>
      <c r="Q2309" t="str">
        <f t="shared" si="216"/>
        <v>music</v>
      </c>
      <c r="R2309" t="str">
        <f t="shared" si="217"/>
        <v>indie rock</v>
      </c>
      <c r="S2309" s="10">
        <f t="shared" si="219"/>
        <v>41004.802465277775</v>
      </c>
      <c r="T2309" s="10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ref="O2310:O2373" si="221">E2310/D2310*100</f>
        <v>101.30622</v>
      </c>
      <c r="P2310" s="5">
        <f t="shared" si="218"/>
        <v>82.496921824104234</v>
      </c>
      <c r="Q2310" t="str">
        <f t="shared" si="216"/>
        <v>music</v>
      </c>
      <c r="R2310" t="str">
        <f t="shared" si="217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21"/>
        <v>106.67450000000001</v>
      </c>
      <c r="P2311" s="5">
        <f t="shared" si="218"/>
        <v>59.817476635514019</v>
      </c>
      <c r="Q2311" t="str">
        <f t="shared" si="216"/>
        <v>music</v>
      </c>
      <c r="R2311" t="str">
        <f t="shared" si="217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21"/>
        <v>428.83978378378379</v>
      </c>
      <c r="P2312" s="5">
        <f t="shared" si="218"/>
        <v>64.816470588235291</v>
      </c>
      <c r="Q2312" t="str">
        <f t="shared" si="216"/>
        <v>music</v>
      </c>
      <c r="R2312" t="str">
        <f t="shared" si="217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21"/>
        <v>104.11111111111111</v>
      </c>
      <c r="P2313" s="5">
        <f t="shared" si="218"/>
        <v>90.09615384615384</v>
      </c>
      <c r="Q2313" t="str">
        <f t="shared" si="216"/>
        <v>music</v>
      </c>
      <c r="R2313" t="str">
        <f t="shared" si="217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21"/>
        <v>107.86666666666666</v>
      </c>
      <c r="P2314" s="5">
        <f t="shared" si="218"/>
        <v>40.962025316455694</v>
      </c>
      <c r="Q2314" t="str">
        <f t="shared" si="216"/>
        <v>music</v>
      </c>
      <c r="R2314" t="str">
        <f t="shared" si="217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21"/>
        <v>175.84040000000002</v>
      </c>
      <c r="P2315" s="5">
        <f t="shared" si="218"/>
        <v>56.000127388535034</v>
      </c>
      <c r="Q2315" t="str">
        <f t="shared" si="216"/>
        <v>music</v>
      </c>
      <c r="R2315" t="str">
        <f t="shared" si="217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21"/>
        <v>156.97</v>
      </c>
      <c r="P2316" s="5">
        <f t="shared" si="218"/>
        <v>37.672800000000002</v>
      </c>
      <c r="Q2316" t="str">
        <f t="shared" si="216"/>
        <v>music</v>
      </c>
      <c r="R2316" t="str">
        <f t="shared" si="217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21"/>
        <v>102.60000000000001</v>
      </c>
      <c r="P2317" s="5">
        <f t="shared" si="218"/>
        <v>40.078125</v>
      </c>
      <c r="Q2317" t="str">
        <f t="shared" si="216"/>
        <v>music</v>
      </c>
      <c r="R2317" t="str">
        <f t="shared" si="217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21"/>
        <v>104.04266666666666</v>
      </c>
      <c r="P2318" s="5">
        <f t="shared" si="218"/>
        <v>78.031999999999996</v>
      </c>
      <c r="Q2318" t="str">
        <f t="shared" si="216"/>
        <v>music</v>
      </c>
      <c r="R2318" t="str">
        <f t="shared" si="217"/>
        <v>indie rock</v>
      </c>
      <c r="S2318" s="10">
        <f t="shared" si="219"/>
        <v>40079.725115740745</v>
      </c>
      <c r="T2318" s="10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21"/>
        <v>104</v>
      </c>
      <c r="P2319" s="5">
        <f t="shared" si="218"/>
        <v>18.90909090909091</v>
      </c>
      <c r="Q2319" t="str">
        <f t="shared" si="216"/>
        <v>music</v>
      </c>
      <c r="R2319" t="str">
        <f t="shared" si="217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21"/>
        <v>121.05999999999999</v>
      </c>
      <c r="P2320" s="5">
        <f t="shared" si="218"/>
        <v>37.134969325153371</v>
      </c>
      <c r="Q2320" t="str">
        <f t="shared" si="216"/>
        <v>music</v>
      </c>
      <c r="R2320" t="str">
        <f t="shared" si="217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21"/>
        <v>107.69999999999999</v>
      </c>
      <c r="P2321" s="5">
        <f t="shared" si="218"/>
        <v>41.961038961038959</v>
      </c>
      <c r="Q2321" t="str">
        <f t="shared" ref="Q2321:Q2384" si="222">LEFT(N2321, SEARCH("/",N2321,1)-1)</f>
        <v>music</v>
      </c>
      <c r="R2321" t="str">
        <f t="shared" si="217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21"/>
        <v>108.66</v>
      </c>
      <c r="P2322" s="5">
        <f t="shared" si="218"/>
        <v>61.044943820224717</v>
      </c>
      <c r="Q2322" t="str">
        <f t="shared" si="222"/>
        <v>music</v>
      </c>
      <c r="R2322" t="str">
        <f t="shared" si="217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21"/>
        <v>39.120962394619681</v>
      </c>
      <c r="P2323" s="5">
        <f t="shared" si="218"/>
        <v>64.53125</v>
      </c>
      <c r="Q2323" t="str">
        <f t="shared" si="222"/>
        <v>food</v>
      </c>
      <c r="R2323" t="str">
        <f t="shared" si="217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21"/>
        <v>3.1481481481481479</v>
      </c>
      <c r="P2324" s="5">
        <f t="shared" si="218"/>
        <v>21.25</v>
      </c>
      <c r="Q2324" t="str">
        <f t="shared" si="222"/>
        <v>food</v>
      </c>
      <c r="R2324" t="str">
        <f t="shared" si="217"/>
        <v>small batch</v>
      </c>
      <c r="S2324" s="10">
        <f t="shared" si="219"/>
        <v>42804.895474537043</v>
      </c>
      <c r="T2324" s="10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21"/>
        <v>48</v>
      </c>
      <c r="P2325" s="5">
        <f t="shared" si="218"/>
        <v>30</v>
      </c>
      <c r="Q2325" t="str">
        <f t="shared" si="222"/>
        <v>food</v>
      </c>
      <c r="R2325" t="str">
        <f t="shared" si="217"/>
        <v>small batch</v>
      </c>
      <c r="S2325" s="10">
        <f t="shared" si="219"/>
        <v>42807.755173611105</v>
      </c>
      <c r="T2325" s="10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21"/>
        <v>20.733333333333334</v>
      </c>
      <c r="P2326" s="5">
        <f t="shared" si="218"/>
        <v>25.491803278688526</v>
      </c>
      <c r="Q2326" t="str">
        <f t="shared" si="222"/>
        <v>food</v>
      </c>
      <c r="R2326" t="str">
        <f t="shared" si="217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21"/>
        <v>8</v>
      </c>
      <c r="P2327" s="5">
        <f t="shared" si="218"/>
        <v>11.428571428571429</v>
      </c>
      <c r="Q2327" t="str">
        <f t="shared" si="222"/>
        <v>food</v>
      </c>
      <c r="R2327" t="str">
        <f t="shared" si="217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21"/>
        <v>0.72</v>
      </c>
      <c r="P2328" s="5">
        <f t="shared" si="218"/>
        <v>108</v>
      </c>
      <c r="Q2328" t="str">
        <f t="shared" si="222"/>
        <v>food</v>
      </c>
      <c r="R2328" t="str">
        <f t="shared" si="217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21"/>
        <v>526.09431428571429</v>
      </c>
      <c r="P2329" s="5">
        <f t="shared" si="218"/>
        <v>54.883162444113267</v>
      </c>
      <c r="Q2329" t="str">
        <f t="shared" si="222"/>
        <v>food</v>
      </c>
      <c r="R2329" t="str">
        <f t="shared" si="217"/>
        <v>small batch</v>
      </c>
      <c r="S2329" s="10">
        <f t="shared" si="219"/>
        <v>41842.917129629634</v>
      </c>
      <c r="T2329" s="10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21"/>
        <v>254.45000000000002</v>
      </c>
      <c r="P2330" s="5">
        <f t="shared" si="218"/>
        <v>47.383612662942269</v>
      </c>
      <c r="Q2330" t="str">
        <f t="shared" si="222"/>
        <v>food</v>
      </c>
      <c r="R2330" t="str">
        <f t="shared" si="217"/>
        <v>small batch</v>
      </c>
      <c r="S2330" s="10">
        <f t="shared" si="219"/>
        <v>42139.781678240746</v>
      </c>
      <c r="T2330" s="10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21"/>
        <v>105.91999999999999</v>
      </c>
      <c r="P2331" s="5">
        <f t="shared" si="218"/>
        <v>211.84</v>
      </c>
      <c r="Q2331" t="str">
        <f t="shared" si="222"/>
        <v>food</v>
      </c>
      <c r="R2331" t="str">
        <f t="shared" si="217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21"/>
        <v>102.42285714285715</v>
      </c>
      <c r="P2332" s="5">
        <f t="shared" si="218"/>
        <v>219.92638036809817</v>
      </c>
      <c r="Q2332" t="str">
        <f t="shared" si="222"/>
        <v>food</v>
      </c>
      <c r="R2332" t="str">
        <f t="shared" si="217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21"/>
        <v>144.31375</v>
      </c>
      <c r="P2333" s="5">
        <f t="shared" si="218"/>
        <v>40.795406360424032</v>
      </c>
      <c r="Q2333" t="str">
        <f t="shared" si="222"/>
        <v>food</v>
      </c>
      <c r="R2333" t="str">
        <f t="shared" si="217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21"/>
        <v>106.30800000000001</v>
      </c>
      <c r="P2334" s="5">
        <f t="shared" si="218"/>
        <v>75.502840909090907</v>
      </c>
      <c r="Q2334" t="str">
        <f t="shared" si="222"/>
        <v>food</v>
      </c>
      <c r="R2334" t="str">
        <f t="shared" si="217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21"/>
        <v>212.16666666666666</v>
      </c>
      <c r="P2335" s="5">
        <f t="shared" si="218"/>
        <v>13.542553191489361</v>
      </c>
      <c r="Q2335" t="str">
        <f t="shared" si="222"/>
        <v>food</v>
      </c>
      <c r="R2335" t="str">
        <f t="shared" si="217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21"/>
        <v>101.95</v>
      </c>
      <c r="P2336" s="5">
        <f t="shared" si="218"/>
        <v>60.865671641791046</v>
      </c>
      <c r="Q2336" t="str">
        <f t="shared" si="222"/>
        <v>food</v>
      </c>
      <c r="R2336" t="str">
        <f t="shared" si="217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21"/>
        <v>102.27200000000001</v>
      </c>
      <c r="P2337" s="5">
        <f t="shared" si="218"/>
        <v>115.69230769230769</v>
      </c>
      <c r="Q2337" t="str">
        <f t="shared" si="222"/>
        <v>food</v>
      </c>
      <c r="R2337" t="str">
        <f t="shared" si="217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21"/>
        <v>520.73254999999995</v>
      </c>
      <c r="P2338" s="5">
        <f t="shared" si="218"/>
        <v>48.104623556581984</v>
      </c>
      <c r="Q2338" t="str">
        <f t="shared" si="222"/>
        <v>food</v>
      </c>
      <c r="R2338" t="str">
        <f t="shared" si="217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21"/>
        <v>110.65833333333333</v>
      </c>
      <c r="P2339" s="5">
        <f t="shared" si="218"/>
        <v>74.184357541899445</v>
      </c>
      <c r="Q2339" t="str">
        <f t="shared" si="222"/>
        <v>food</v>
      </c>
      <c r="R2339" t="str">
        <f t="shared" si="217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21"/>
        <v>101.14333333333335</v>
      </c>
      <c r="P2340" s="5">
        <f t="shared" si="218"/>
        <v>123.34552845528455</v>
      </c>
      <c r="Q2340" t="str">
        <f t="shared" si="222"/>
        <v>food</v>
      </c>
      <c r="R2340" t="str">
        <f t="shared" si="217"/>
        <v>small batch</v>
      </c>
      <c r="S2340" s="10">
        <f t="shared" si="219"/>
        <v>41789.896805555552</v>
      </c>
      <c r="T2340" s="10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21"/>
        <v>294.20799999999997</v>
      </c>
      <c r="P2341" s="5">
        <f t="shared" si="218"/>
        <v>66.623188405797094</v>
      </c>
      <c r="Q2341" t="str">
        <f t="shared" si="222"/>
        <v>food</v>
      </c>
      <c r="R2341" t="str">
        <f t="shared" si="217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21"/>
        <v>105.77749999999999</v>
      </c>
      <c r="P2342" s="5">
        <f t="shared" si="218"/>
        <v>104.99007444168734</v>
      </c>
      <c r="Q2342" t="str">
        <f t="shared" si="222"/>
        <v>food</v>
      </c>
      <c r="R2342" t="str">
        <f t="shared" si="217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21"/>
        <v>0</v>
      </c>
      <c r="P2343" s="5">
        <f t="shared" si="218"/>
        <v>0</v>
      </c>
      <c r="Q2343" t="str">
        <f t="shared" si="222"/>
        <v>technology</v>
      </c>
      <c r="R2343" t="str">
        <f t="shared" si="217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21"/>
        <v>0</v>
      </c>
      <c r="P2344" s="5">
        <f t="shared" si="218"/>
        <v>0</v>
      </c>
      <c r="Q2344" t="str">
        <f t="shared" si="222"/>
        <v>technology</v>
      </c>
      <c r="R2344" t="str">
        <f t="shared" si="217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21"/>
        <v>3</v>
      </c>
      <c r="P2345" s="5">
        <f t="shared" si="218"/>
        <v>300</v>
      </c>
      <c r="Q2345" t="str">
        <f t="shared" si="222"/>
        <v>technology</v>
      </c>
      <c r="R2345" t="str">
        <f t="shared" si="217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21"/>
        <v>0.1</v>
      </c>
      <c r="P2346" s="5">
        <f t="shared" si="218"/>
        <v>1</v>
      </c>
      <c r="Q2346" t="str">
        <f t="shared" si="222"/>
        <v>technology</v>
      </c>
      <c r="R2346" t="str">
        <f t="shared" si="217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21"/>
        <v>0</v>
      </c>
      <c r="P2347" s="5">
        <f t="shared" si="218"/>
        <v>0</v>
      </c>
      <c r="Q2347" t="str">
        <f t="shared" si="222"/>
        <v>technology</v>
      </c>
      <c r="R2347" t="str">
        <f t="shared" si="217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21"/>
        <v>6.5000000000000002E-2</v>
      </c>
      <c r="P2348" s="5">
        <f t="shared" si="218"/>
        <v>13</v>
      </c>
      <c r="Q2348" t="str">
        <f t="shared" si="222"/>
        <v>technology</v>
      </c>
      <c r="R2348" t="str">
        <f t="shared" si="217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21"/>
        <v>1.5</v>
      </c>
      <c r="P2349" s="5">
        <f t="shared" si="218"/>
        <v>15</v>
      </c>
      <c r="Q2349" t="str">
        <f t="shared" si="222"/>
        <v>technology</v>
      </c>
      <c r="R2349" t="str">
        <f t="shared" si="217"/>
        <v>web</v>
      </c>
      <c r="S2349" s="10">
        <f t="shared" si="219"/>
        <v>42577.607361111113</v>
      </c>
      <c r="T2349" s="10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21"/>
        <v>0.38571428571428573</v>
      </c>
      <c r="P2350" s="5">
        <f t="shared" si="218"/>
        <v>54</v>
      </c>
      <c r="Q2350" t="str">
        <f t="shared" si="222"/>
        <v>technology</v>
      </c>
      <c r="R2350" t="str">
        <f t="shared" si="217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21"/>
        <v>0</v>
      </c>
      <c r="P2351" s="5">
        <f t="shared" si="218"/>
        <v>0</v>
      </c>
      <c r="Q2351" t="str">
        <f t="shared" si="222"/>
        <v>technology</v>
      </c>
      <c r="R2351" t="str">
        <f t="shared" si="217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21"/>
        <v>0</v>
      </c>
      <c r="P2352" s="5">
        <f t="shared" si="218"/>
        <v>0</v>
      </c>
      <c r="Q2352" t="str">
        <f t="shared" si="222"/>
        <v>technology</v>
      </c>
      <c r="R2352" t="str">
        <f t="shared" si="217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21"/>
        <v>0.5714285714285714</v>
      </c>
      <c r="P2353" s="5">
        <f t="shared" si="218"/>
        <v>15.428571428571429</v>
      </c>
      <c r="Q2353" t="str">
        <f t="shared" si="222"/>
        <v>technology</v>
      </c>
      <c r="R2353" t="str">
        <f t="shared" si="217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21"/>
        <v>0</v>
      </c>
      <c r="P2354" s="5">
        <f t="shared" si="218"/>
        <v>0</v>
      </c>
      <c r="Q2354" t="str">
        <f t="shared" si="222"/>
        <v>technology</v>
      </c>
      <c r="R2354" t="str">
        <f t="shared" si="217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21"/>
        <v>0</v>
      </c>
      <c r="P2355" s="5">
        <f t="shared" si="218"/>
        <v>0</v>
      </c>
      <c r="Q2355" t="str">
        <f t="shared" si="222"/>
        <v>technology</v>
      </c>
      <c r="R2355" t="str">
        <f t="shared" si="217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21"/>
        <v>7.1428571428571425E-2</v>
      </c>
      <c r="P2356" s="5">
        <f t="shared" si="218"/>
        <v>25</v>
      </c>
      <c r="Q2356" t="str">
        <f t="shared" si="222"/>
        <v>technology</v>
      </c>
      <c r="R2356" t="str">
        <f t="shared" si="217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21"/>
        <v>0.6875</v>
      </c>
      <c r="P2357" s="5">
        <f t="shared" si="218"/>
        <v>27.5</v>
      </c>
      <c r="Q2357" t="str">
        <f t="shared" si="222"/>
        <v>technology</v>
      </c>
      <c r="R2357" t="str">
        <f t="shared" si="217"/>
        <v>web</v>
      </c>
      <c r="S2357" s="10">
        <f t="shared" si="219"/>
        <v>42096.918240740735</v>
      </c>
      <c r="T2357" s="10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21"/>
        <v>0</v>
      </c>
      <c r="P2358" s="5">
        <f t="shared" si="218"/>
        <v>0</v>
      </c>
      <c r="Q2358" t="str">
        <f t="shared" si="222"/>
        <v>technology</v>
      </c>
      <c r="R2358" t="str">
        <f t="shared" si="217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21"/>
        <v>0</v>
      </c>
      <c r="P2359" s="5">
        <f t="shared" si="218"/>
        <v>0</v>
      </c>
      <c r="Q2359" t="str">
        <f t="shared" si="222"/>
        <v>technology</v>
      </c>
      <c r="R2359" t="str">
        <f t="shared" si="217"/>
        <v>web</v>
      </c>
      <c r="S2359" s="10">
        <f t="shared" si="219"/>
        <v>42264.620115740734</v>
      </c>
      <c r="T2359" s="10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21"/>
        <v>0</v>
      </c>
      <c r="P2360" s="5">
        <f t="shared" si="218"/>
        <v>0</v>
      </c>
      <c r="Q2360" t="str">
        <f t="shared" si="222"/>
        <v>technology</v>
      </c>
      <c r="R2360" t="str">
        <f t="shared" si="217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21"/>
        <v>14.680000000000001</v>
      </c>
      <c r="P2361" s="5">
        <f t="shared" si="218"/>
        <v>367</v>
      </c>
      <c r="Q2361" t="str">
        <f t="shared" si="222"/>
        <v>technology</v>
      </c>
      <c r="R2361" t="str">
        <f t="shared" si="217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21"/>
        <v>0.04</v>
      </c>
      <c r="P2362" s="5">
        <f t="shared" si="218"/>
        <v>2</v>
      </c>
      <c r="Q2362" t="str">
        <f t="shared" si="222"/>
        <v>technology</v>
      </c>
      <c r="R2362" t="str">
        <f t="shared" si="217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21"/>
        <v>0</v>
      </c>
      <c r="P2363" s="5">
        <f t="shared" si="218"/>
        <v>0</v>
      </c>
      <c r="Q2363" t="str">
        <f t="shared" si="222"/>
        <v>technology</v>
      </c>
      <c r="R2363" t="str">
        <f t="shared" si="217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21"/>
        <v>28.571428571428569</v>
      </c>
      <c r="P2364" s="5">
        <f t="shared" si="218"/>
        <v>60</v>
      </c>
      <c r="Q2364" t="str">
        <f t="shared" si="222"/>
        <v>technology</v>
      </c>
      <c r="R2364" t="str">
        <f t="shared" si="217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21"/>
        <v>0</v>
      </c>
      <c r="P2365" s="5">
        <f t="shared" si="218"/>
        <v>0</v>
      </c>
      <c r="Q2365" t="str">
        <f t="shared" si="222"/>
        <v>technology</v>
      </c>
      <c r="R2365" t="str">
        <f t="shared" si="217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21"/>
        <v>0</v>
      </c>
      <c r="P2366" s="5">
        <f t="shared" si="218"/>
        <v>0</v>
      </c>
      <c r="Q2366" t="str">
        <f t="shared" si="222"/>
        <v>technology</v>
      </c>
      <c r="R2366" t="str">
        <f t="shared" si="217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21"/>
        <v>0</v>
      </c>
      <c r="P2367" s="5">
        <f t="shared" si="218"/>
        <v>0</v>
      </c>
      <c r="Q2367" t="str">
        <f t="shared" si="222"/>
        <v>technology</v>
      </c>
      <c r="R2367" t="str">
        <f t="shared" si="217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21"/>
        <v>10.52</v>
      </c>
      <c r="P2368" s="5">
        <f t="shared" si="218"/>
        <v>97.407407407407405</v>
      </c>
      <c r="Q2368" t="str">
        <f t="shared" si="222"/>
        <v>technology</v>
      </c>
      <c r="R2368" t="str">
        <f t="shared" si="217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21"/>
        <v>1.34</v>
      </c>
      <c r="P2369" s="5">
        <f t="shared" si="218"/>
        <v>47.857142857142854</v>
      </c>
      <c r="Q2369" t="str">
        <f t="shared" si="222"/>
        <v>technology</v>
      </c>
      <c r="R2369" t="str">
        <f t="shared" ref="R2369:R2432" si="223">RIGHT(N2369,LEN(N2369)-SEARCH("/",N2369))</f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21"/>
        <v>0.25</v>
      </c>
      <c r="P2370" s="5">
        <f t="shared" si="218"/>
        <v>50</v>
      </c>
      <c r="Q2370" t="str">
        <f t="shared" si="222"/>
        <v>technology</v>
      </c>
      <c r="R2370" t="str">
        <f t="shared" si="223"/>
        <v>web</v>
      </c>
      <c r="S2370" s="10">
        <f t="shared" si="219"/>
        <v>42063.721817129626</v>
      </c>
      <c r="T2370" s="10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221"/>
        <v>0</v>
      </c>
      <c r="P2371" s="5">
        <f t="shared" ref="P2371:P2434" si="224">IF(L2371&lt;&gt;0,E2371/L2371,0)</f>
        <v>0</v>
      </c>
      <c r="Q2371" t="str">
        <f t="shared" si="222"/>
        <v>technology</v>
      </c>
      <c r="R2371" t="str">
        <f t="shared" si="223"/>
        <v>web</v>
      </c>
      <c r="S2371" s="10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1"/>
        <v>0.32800000000000001</v>
      </c>
      <c r="P2372" s="5">
        <f t="shared" si="224"/>
        <v>20.5</v>
      </c>
      <c r="Q2372" t="str">
        <f t="shared" si="222"/>
        <v>technology</v>
      </c>
      <c r="R2372" t="str">
        <f t="shared" si="223"/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1"/>
        <v>0</v>
      </c>
      <c r="P2373" s="5">
        <f t="shared" si="224"/>
        <v>0</v>
      </c>
      <c r="Q2373" t="str">
        <f t="shared" si="222"/>
        <v>technology</v>
      </c>
      <c r="R2373" t="str">
        <f t="shared" si="223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ref="O2374:O2437" si="227">E2374/D2374*100</f>
        <v>3.2727272727272729</v>
      </c>
      <c r="P2374" s="5">
        <f t="shared" si="224"/>
        <v>30</v>
      </c>
      <c r="Q2374" t="str">
        <f t="shared" si="222"/>
        <v>technology</v>
      </c>
      <c r="R2374" t="str">
        <f t="shared" si="223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7"/>
        <v>5.8823529411764705E-3</v>
      </c>
      <c r="P2375" s="5">
        <f t="shared" si="224"/>
        <v>50</v>
      </c>
      <c r="Q2375" t="str">
        <f t="shared" si="222"/>
        <v>technology</v>
      </c>
      <c r="R2375" t="str">
        <f t="shared" si="223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7"/>
        <v>4.5454545454545456E-2</v>
      </c>
      <c r="P2376" s="5">
        <f t="shared" si="224"/>
        <v>10</v>
      </c>
      <c r="Q2376" t="str">
        <f t="shared" si="222"/>
        <v>technology</v>
      </c>
      <c r="R2376" t="str">
        <f t="shared" si="223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7"/>
        <v>0</v>
      </c>
      <c r="P2377" s="5">
        <f t="shared" si="224"/>
        <v>0</v>
      </c>
      <c r="Q2377" t="str">
        <f t="shared" si="222"/>
        <v>technology</v>
      </c>
      <c r="R2377" t="str">
        <f t="shared" si="223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7"/>
        <v>10.877666666666666</v>
      </c>
      <c r="P2378" s="5">
        <f t="shared" si="224"/>
        <v>81.582499999999996</v>
      </c>
      <c r="Q2378" t="str">
        <f t="shared" si="222"/>
        <v>technology</v>
      </c>
      <c r="R2378" t="str">
        <f t="shared" si="223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7"/>
        <v>0</v>
      </c>
      <c r="P2379" s="5">
        <f t="shared" si="224"/>
        <v>0</v>
      </c>
      <c r="Q2379" t="str">
        <f t="shared" si="222"/>
        <v>technology</v>
      </c>
      <c r="R2379" t="str">
        <f t="shared" si="223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7"/>
        <v>0</v>
      </c>
      <c r="P2380" s="5">
        <f t="shared" si="224"/>
        <v>0</v>
      </c>
      <c r="Q2380" t="str">
        <f t="shared" si="222"/>
        <v>technology</v>
      </c>
      <c r="R2380" t="str">
        <f t="shared" si="223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7"/>
        <v>0</v>
      </c>
      <c r="P2381" s="5">
        <f t="shared" si="224"/>
        <v>0</v>
      </c>
      <c r="Q2381" t="str">
        <f t="shared" si="222"/>
        <v>technology</v>
      </c>
      <c r="R2381" t="str">
        <f t="shared" si="223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7"/>
        <v>0.36666666666666664</v>
      </c>
      <c r="P2382" s="5">
        <f t="shared" si="224"/>
        <v>18.333333333333332</v>
      </c>
      <c r="Q2382" t="str">
        <f t="shared" si="222"/>
        <v>technology</v>
      </c>
      <c r="R2382" t="str">
        <f t="shared" si="223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7"/>
        <v>1.8193398957730169</v>
      </c>
      <c r="P2383" s="5">
        <f t="shared" si="224"/>
        <v>224.42857142857142</v>
      </c>
      <c r="Q2383" t="str">
        <f t="shared" si="222"/>
        <v>technology</v>
      </c>
      <c r="R2383" t="str">
        <f t="shared" si="223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7"/>
        <v>2.5</v>
      </c>
      <c r="P2384" s="5">
        <f t="shared" si="224"/>
        <v>37.5</v>
      </c>
      <c r="Q2384" t="str">
        <f t="shared" si="222"/>
        <v>technology</v>
      </c>
      <c r="R2384" t="str">
        <f t="shared" si="223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7"/>
        <v>4.3499999999999996</v>
      </c>
      <c r="P2385" s="5">
        <f t="shared" si="224"/>
        <v>145</v>
      </c>
      <c r="Q2385" t="str">
        <f t="shared" ref="Q2385:Q2448" si="228">LEFT(N2385, SEARCH("/",N2385,1)-1)</f>
        <v>technology</v>
      </c>
      <c r="R2385" t="str">
        <f t="shared" si="223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7"/>
        <v>0.8</v>
      </c>
      <c r="P2386" s="5">
        <f t="shared" si="224"/>
        <v>1</v>
      </c>
      <c r="Q2386" t="str">
        <f t="shared" si="228"/>
        <v>technology</v>
      </c>
      <c r="R2386" t="str">
        <f t="shared" si="223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7"/>
        <v>1.2123076923076923</v>
      </c>
      <c r="P2387" s="5">
        <f t="shared" si="224"/>
        <v>112.57142857142857</v>
      </c>
      <c r="Q2387" t="str">
        <f t="shared" si="228"/>
        <v>technology</v>
      </c>
      <c r="R2387" t="str">
        <f t="shared" si="223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7"/>
        <v>0</v>
      </c>
      <c r="P2388" s="5">
        <f t="shared" si="224"/>
        <v>0</v>
      </c>
      <c r="Q2388" t="str">
        <f t="shared" si="228"/>
        <v>technology</v>
      </c>
      <c r="R2388" t="str">
        <f t="shared" si="223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7"/>
        <v>0.68399999999999994</v>
      </c>
      <c r="P2389" s="5">
        <f t="shared" si="224"/>
        <v>342</v>
      </c>
      <c r="Q2389" t="str">
        <f t="shared" si="228"/>
        <v>technology</v>
      </c>
      <c r="R2389" t="str">
        <f t="shared" si="223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7"/>
        <v>1.2513513513513512</v>
      </c>
      <c r="P2390" s="5">
        <f t="shared" si="224"/>
        <v>57.875</v>
      </c>
      <c r="Q2390" t="str">
        <f t="shared" si="228"/>
        <v>technology</v>
      </c>
      <c r="R2390" t="str">
        <f t="shared" si="223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7"/>
        <v>0.1875</v>
      </c>
      <c r="P2391" s="5">
        <f t="shared" si="224"/>
        <v>30</v>
      </c>
      <c r="Q2391" t="str">
        <f t="shared" si="228"/>
        <v>technology</v>
      </c>
      <c r="R2391" t="str">
        <f t="shared" si="223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7"/>
        <v>0</v>
      </c>
      <c r="P2392" s="5">
        <f t="shared" si="224"/>
        <v>0</v>
      </c>
      <c r="Q2392" t="str">
        <f t="shared" si="228"/>
        <v>technology</v>
      </c>
      <c r="R2392" t="str">
        <f t="shared" si="223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7"/>
        <v>0.125</v>
      </c>
      <c r="P2393" s="5">
        <f t="shared" si="224"/>
        <v>25</v>
      </c>
      <c r="Q2393" t="str">
        <f t="shared" si="228"/>
        <v>technology</v>
      </c>
      <c r="R2393" t="str">
        <f t="shared" si="223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7"/>
        <v>0</v>
      </c>
      <c r="P2394" s="5">
        <f t="shared" si="224"/>
        <v>0</v>
      </c>
      <c r="Q2394" t="str">
        <f t="shared" si="228"/>
        <v>technology</v>
      </c>
      <c r="R2394" t="str">
        <f t="shared" si="223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7"/>
        <v>0.05</v>
      </c>
      <c r="P2395" s="5">
        <f t="shared" si="224"/>
        <v>50</v>
      </c>
      <c r="Q2395" t="str">
        <f t="shared" si="228"/>
        <v>technology</v>
      </c>
      <c r="R2395" t="str">
        <f t="shared" si="223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7"/>
        <v>0.06</v>
      </c>
      <c r="P2396" s="5">
        <f t="shared" si="224"/>
        <v>1.5</v>
      </c>
      <c r="Q2396" t="str">
        <f t="shared" si="228"/>
        <v>technology</v>
      </c>
      <c r="R2396" t="str">
        <f t="shared" si="223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7"/>
        <v>0</v>
      </c>
      <c r="P2397" s="5">
        <f t="shared" si="224"/>
        <v>0</v>
      </c>
      <c r="Q2397" t="str">
        <f t="shared" si="228"/>
        <v>technology</v>
      </c>
      <c r="R2397" t="str">
        <f t="shared" si="223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7"/>
        <v>0.2</v>
      </c>
      <c r="P2398" s="5">
        <f t="shared" si="224"/>
        <v>10</v>
      </c>
      <c r="Q2398" t="str">
        <f t="shared" si="228"/>
        <v>technology</v>
      </c>
      <c r="R2398" t="str">
        <f t="shared" si="223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7"/>
        <v>0</v>
      </c>
      <c r="P2399" s="5">
        <f t="shared" si="224"/>
        <v>0</v>
      </c>
      <c r="Q2399" t="str">
        <f t="shared" si="228"/>
        <v>technology</v>
      </c>
      <c r="R2399" t="str">
        <f t="shared" si="223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7"/>
        <v>0</v>
      </c>
      <c r="P2400" s="5">
        <f t="shared" si="224"/>
        <v>0</v>
      </c>
      <c r="Q2400" t="str">
        <f t="shared" si="228"/>
        <v>technology</v>
      </c>
      <c r="R2400" t="str">
        <f t="shared" si="223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7"/>
        <v>0</v>
      </c>
      <c r="P2401" s="5">
        <f t="shared" si="224"/>
        <v>0</v>
      </c>
      <c r="Q2401" t="str">
        <f t="shared" si="228"/>
        <v>technology</v>
      </c>
      <c r="R2401" t="str">
        <f t="shared" si="223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7"/>
        <v>0</v>
      </c>
      <c r="P2402" s="5">
        <f t="shared" si="224"/>
        <v>0</v>
      </c>
      <c r="Q2402" t="str">
        <f t="shared" si="228"/>
        <v>technology</v>
      </c>
      <c r="R2402" t="str">
        <f t="shared" si="223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7"/>
        <v>0.71785714285714286</v>
      </c>
      <c r="P2403" s="5">
        <f t="shared" si="224"/>
        <v>22.333333333333332</v>
      </c>
      <c r="Q2403" t="str">
        <f t="shared" si="228"/>
        <v>food</v>
      </c>
      <c r="R2403" t="str">
        <f t="shared" si="223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7"/>
        <v>0.43333333333333329</v>
      </c>
      <c r="P2404" s="5">
        <f t="shared" si="224"/>
        <v>52</v>
      </c>
      <c r="Q2404" t="str">
        <f t="shared" si="228"/>
        <v>food</v>
      </c>
      <c r="R2404" t="str">
        <f t="shared" si="223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7"/>
        <v>16.833333333333332</v>
      </c>
      <c r="P2405" s="5">
        <f t="shared" si="224"/>
        <v>16.833333333333332</v>
      </c>
      <c r="Q2405" t="str">
        <f t="shared" si="228"/>
        <v>food</v>
      </c>
      <c r="R2405" t="str">
        <f t="shared" si="223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7"/>
        <v>0</v>
      </c>
      <c r="P2406" s="5">
        <f t="shared" si="224"/>
        <v>0</v>
      </c>
      <c r="Q2406" t="str">
        <f t="shared" si="228"/>
        <v>food</v>
      </c>
      <c r="R2406" t="str">
        <f t="shared" si="223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7"/>
        <v>22.52</v>
      </c>
      <c r="P2407" s="5">
        <f t="shared" si="224"/>
        <v>56.3</v>
      </c>
      <c r="Q2407" t="str">
        <f t="shared" si="228"/>
        <v>food</v>
      </c>
      <c r="R2407" t="str">
        <f t="shared" si="223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7"/>
        <v>41.384615384615387</v>
      </c>
      <c r="P2408" s="5">
        <f t="shared" si="224"/>
        <v>84.0625</v>
      </c>
      <c r="Q2408" t="str">
        <f t="shared" si="228"/>
        <v>food</v>
      </c>
      <c r="R2408" t="str">
        <f t="shared" si="223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7"/>
        <v>25.259090909090908</v>
      </c>
      <c r="P2409" s="5">
        <f t="shared" si="224"/>
        <v>168.39393939393941</v>
      </c>
      <c r="Q2409" t="str">
        <f t="shared" si="228"/>
        <v>food</v>
      </c>
      <c r="R2409" t="str">
        <f t="shared" si="223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7"/>
        <v>0.2</v>
      </c>
      <c r="P2410" s="5">
        <f t="shared" si="224"/>
        <v>15</v>
      </c>
      <c r="Q2410" t="str">
        <f t="shared" si="228"/>
        <v>food</v>
      </c>
      <c r="R2410" t="str">
        <f t="shared" si="223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7"/>
        <v>1.8399999999999999</v>
      </c>
      <c r="P2411" s="5">
        <f t="shared" si="224"/>
        <v>76.666666666666671</v>
      </c>
      <c r="Q2411" t="str">
        <f t="shared" si="228"/>
        <v>food</v>
      </c>
      <c r="R2411" t="str">
        <f t="shared" si="223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7"/>
        <v>0</v>
      </c>
      <c r="P2412" s="5">
        <f t="shared" si="224"/>
        <v>0</v>
      </c>
      <c r="Q2412" t="str">
        <f t="shared" si="228"/>
        <v>food</v>
      </c>
      <c r="R2412" t="str">
        <f t="shared" si="223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7"/>
        <v>0.60399999999999998</v>
      </c>
      <c r="P2413" s="5">
        <f t="shared" si="224"/>
        <v>50.333333333333336</v>
      </c>
      <c r="Q2413" t="str">
        <f t="shared" si="228"/>
        <v>food</v>
      </c>
      <c r="R2413" t="str">
        <f t="shared" si="223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7"/>
        <v>0</v>
      </c>
      <c r="P2414" s="5">
        <f t="shared" si="224"/>
        <v>0</v>
      </c>
      <c r="Q2414" t="str">
        <f t="shared" si="228"/>
        <v>food</v>
      </c>
      <c r="R2414" t="str">
        <f t="shared" si="223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7"/>
        <v>0.83333333333333337</v>
      </c>
      <c r="P2415" s="5">
        <f t="shared" si="224"/>
        <v>8.3333333333333339</v>
      </c>
      <c r="Q2415" t="str">
        <f t="shared" si="228"/>
        <v>food</v>
      </c>
      <c r="R2415" t="str">
        <f t="shared" si="223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7"/>
        <v>3.0666666666666664</v>
      </c>
      <c r="P2416" s="5">
        <f t="shared" si="224"/>
        <v>35.384615384615387</v>
      </c>
      <c r="Q2416" t="str">
        <f t="shared" si="228"/>
        <v>food</v>
      </c>
      <c r="R2416" t="str">
        <f t="shared" si="223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7"/>
        <v>0.55833333333333335</v>
      </c>
      <c r="P2417" s="5">
        <f t="shared" si="224"/>
        <v>55.833333333333336</v>
      </c>
      <c r="Q2417" t="str">
        <f t="shared" si="228"/>
        <v>food</v>
      </c>
      <c r="R2417" t="str">
        <f t="shared" si="223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7"/>
        <v>2.5000000000000001E-2</v>
      </c>
      <c r="P2418" s="5">
        <f t="shared" si="224"/>
        <v>5</v>
      </c>
      <c r="Q2418" t="str">
        <f t="shared" si="228"/>
        <v>food</v>
      </c>
      <c r="R2418" t="str">
        <f t="shared" si="223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7"/>
        <v>0</v>
      </c>
      <c r="P2419" s="5">
        <f t="shared" si="224"/>
        <v>0</v>
      </c>
      <c r="Q2419" t="str">
        <f t="shared" si="228"/>
        <v>food</v>
      </c>
      <c r="R2419" t="str">
        <f t="shared" si="223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7"/>
        <v>0.02</v>
      </c>
      <c r="P2420" s="5">
        <f t="shared" si="224"/>
        <v>1</v>
      </c>
      <c r="Q2420" t="str">
        <f t="shared" si="228"/>
        <v>food</v>
      </c>
      <c r="R2420" t="str">
        <f t="shared" si="223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7"/>
        <v>0</v>
      </c>
      <c r="P2421" s="5">
        <f t="shared" si="224"/>
        <v>0</v>
      </c>
      <c r="Q2421" t="str">
        <f t="shared" si="228"/>
        <v>food</v>
      </c>
      <c r="R2421" t="str">
        <f t="shared" si="223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7"/>
        <v>14.825133372851216</v>
      </c>
      <c r="P2422" s="5">
        <f t="shared" si="224"/>
        <v>69.472222222222229</v>
      </c>
      <c r="Q2422" t="str">
        <f t="shared" si="228"/>
        <v>food</v>
      </c>
      <c r="R2422" t="str">
        <f t="shared" si="223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7"/>
        <v>1.6666666666666666E-2</v>
      </c>
      <c r="P2423" s="5">
        <f t="shared" si="224"/>
        <v>1</v>
      </c>
      <c r="Q2423" t="str">
        <f t="shared" si="228"/>
        <v>food</v>
      </c>
      <c r="R2423" t="str">
        <f t="shared" si="223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7"/>
        <v>0.2</v>
      </c>
      <c r="P2424" s="5">
        <f t="shared" si="224"/>
        <v>1</v>
      </c>
      <c r="Q2424" t="str">
        <f t="shared" si="228"/>
        <v>food</v>
      </c>
      <c r="R2424" t="str">
        <f t="shared" si="223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7"/>
        <v>1.3333333333333334E-2</v>
      </c>
      <c r="P2425" s="5">
        <f t="shared" si="224"/>
        <v>8</v>
      </c>
      <c r="Q2425" t="str">
        <f t="shared" si="228"/>
        <v>food</v>
      </c>
      <c r="R2425" t="str">
        <f t="shared" si="223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7"/>
        <v>1.24</v>
      </c>
      <c r="P2426" s="5">
        <f t="shared" si="224"/>
        <v>34.444444444444443</v>
      </c>
      <c r="Q2426" t="str">
        <f t="shared" si="228"/>
        <v>food</v>
      </c>
      <c r="R2426" t="str">
        <f t="shared" si="223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7"/>
        <v>2.8571428571428574E-2</v>
      </c>
      <c r="P2427" s="5">
        <f t="shared" si="224"/>
        <v>1</v>
      </c>
      <c r="Q2427" t="str">
        <f t="shared" si="228"/>
        <v>food</v>
      </c>
      <c r="R2427" t="str">
        <f t="shared" si="223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7"/>
        <v>0</v>
      </c>
      <c r="P2428" s="5">
        <f t="shared" si="224"/>
        <v>0</v>
      </c>
      <c r="Q2428" t="str">
        <f t="shared" si="228"/>
        <v>food</v>
      </c>
      <c r="R2428" t="str">
        <f t="shared" si="223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7"/>
        <v>2E-3</v>
      </c>
      <c r="P2429" s="5">
        <f t="shared" si="224"/>
        <v>1</v>
      </c>
      <c r="Q2429" t="str">
        <f t="shared" si="228"/>
        <v>food</v>
      </c>
      <c r="R2429" t="str">
        <f t="shared" si="223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7"/>
        <v>2.8571428571428571E-3</v>
      </c>
      <c r="P2430" s="5">
        <f t="shared" si="224"/>
        <v>1</v>
      </c>
      <c r="Q2430" t="str">
        <f t="shared" si="228"/>
        <v>food</v>
      </c>
      <c r="R2430" t="str">
        <f t="shared" si="223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7"/>
        <v>1.4321428571428572</v>
      </c>
      <c r="P2431" s="5">
        <f t="shared" si="224"/>
        <v>501.25</v>
      </c>
      <c r="Q2431" t="str">
        <f t="shared" si="228"/>
        <v>food</v>
      </c>
      <c r="R2431" t="str">
        <f t="shared" si="223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7"/>
        <v>0.70000000000000007</v>
      </c>
      <c r="P2432" s="5">
        <f t="shared" si="224"/>
        <v>10.5</v>
      </c>
      <c r="Q2432" t="str">
        <f t="shared" si="228"/>
        <v>food</v>
      </c>
      <c r="R2432" t="str">
        <f t="shared" si="223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7"/>
        <v>2E-3</v>
      </c>
      <c r="P2433" s="5">
        <f t="shared" si="224"/>
        <v>1</v>
      </c>
      <c r="Q2433" t="str">
        <f t="shared" si="228"/>
        <v>food</v>
      </c>
      <c r="R2433" t="str">
        <f t="shared" ref="R2433:R2496" si="229">RIGHT(N2433,LEN(N2433)-SEARCH("/",N2433))</f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7"/>
        <v>1.4285714285714287E-2</v>
      </c>
      <c r="P2434" s="5">
        <f t="shared" si="224"/>
        <v>1</v>
      </c>
      <c r="Q2434" t="str">
        <f t="shared" si="228"/>
        <v>food</v>
      </c>
      <c r="R2434" t="str">
        <f t="shared" si="229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227"/>
        <v>0</v>
      </c>
      <c r="P2435" s="5">
        <f t="shared" ref="P2435:P2498" si="230">IF(L2435&lt;&gt;0,E2435/L2435,0)</f>
        <v>0</v>
      </c>
      <c r="Q2435" t="str">
        <f t="shared" si="228"/>
        <v>food</v>
      </c>
      <c r="R2435" t="str">
        <f t="shared" si="229"/>
        <v>food trucks</v>
      </c>
      <c r="S2435" s="10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7"/>
        <v>0.13</v>
      </c>
      <c r="P2436" s="5">
        <f t="shared" si="230"/>
        <v>13</v>
      </c>
      <c r="Q2436" t="str">
        <f t="shared" si="228"/>
        <v>food</v>
      </c>
      <c r="R2436" t="str">
        <f t="shared" si="229"/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7"/>
        <v>0.48960000000000004</v>
      </c>
      <c r="P2437" s="5">
        <f t="shared" si="230"/>
        <v>306</v>
      </c>
      <c r="Q2437" t="str">
        <f t="shared" si="228"/>
        <v>food</v>
      </c>
      <c r="R2437" t="str">
        <f t="shared" si="229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ref="O2438:O2501" si="233">E2438/D2438*100</f>
        <v>3.8461538461538464E-2</v>
      </c>
      <c r="P2438" s="5">
        <f t="shared" si="230"/>
        <v>22.5</v>
      </c>
      <c r="Q2438" t="str">
        <f t="shared" si="228"/>
        <v>food</v>
      </c>
      <c r="R2438" t="str">
        <f t="shared" si="229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33"/>
        <v>0</v>
      </c>
      <c r="P2439" s="5">
        <f t="shared" si="230"/>
        <v>0</v>
      </c>
      <c r="Q2439" t="str">
        <f t="shared" si="228"/>
        <v>food</v>
      </c>
      <c r="R2439" t="str">
        <f t="shared" si="229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33"/>
        <v>0.33333333333333337</v>
      </c>
      <c r="P2440" s="5">
        <f t="shared" si="230"/>
        <v>50</v>
      </c>
      <c r="Q2440" t="str">
        <f t="shared" si="228"/>
        <v>food</v>
      </c>
      <c r="R2440" t="str">
        <f t="shared" si="229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33"/>
        <v>0</v>
      </c>
      <c r="P2441" s="5">
        <f t="shared" si="230"/>
        <v>0</v>
      </c>
      <c r="Q2441" t="str">
        <f t="shared" si="228"/>
        <v>food</v>
      </c>
      <c r="R2441" t="str">
        <f t="shared" si="229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33"/>
        <v>0.2</v>
      </c>
      <c r="P2442" s="5">
        <f t="shared" si="230"/>
        <v>5</v>
      </c>
      <c r="Q2442" t="str">
        <f t="shared" si="228"/>
        <v>food</v>
      </c>
      <c r="R2442" t="str">
        <f t="shared" si="229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33"/>
        <v>107.88</v>
      </c>
      <c r="P2443" s="5">
        <f t="shared" si="230"/>
        <v>74.22935779816514</v>
      </c>
      <c r="Q2443" t="str">
        <f t="shared" si="228"/>
        <v>food</v>
      </c>
      <c r="R2443" t="str">
        <f t="shared" si="229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33"/>
        <v>125.94166666666666</v>
      </c>
      <c r="P2444" s="5">
        <f t="shared" si="230"/>
        <v>81.252688172043008</v>
      </c>
      <c r="Q2444" t="str">
        <f t="shared" si="228"/>
        <v>food</v>
      </c>
      <c r="R2444" t="str">
        <f t="shared" si="229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33"/>
        <v>202.51495</v>
      </c>
      <c r="P2445" s="5">
        <f t="shared" si="230"/>
        <v>130.23469453376205</v>
      </c>
      <c r="Q2445" t="str">
        <f t="shared" si="228"/>
        <v>food</v>
      </c>
      <c r="R2445" t="str">
        <f t="shared" si="229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33"/>
        <v>108.60000000000001</v>
      </c>
      <c r="P2446" s="5">
        <f t="shared" si="230"/>
        <v>53.409836065573771</v>
      </c>
      <c r="Q2446" t="str">
        <f t="shared" si="228"/>
        <v>food</v>
      </c>
      <c r="R2446" t="str">
        <f t="shared" si="229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33"/>
        <v>172.8</v>
      </c>
      <c r="P2447" s="5">
        <f t="shared" si="230"/>
        <v>75.130434782608702</v>
      </c>
      <c r="Q2447" t="str">
        <f t="shared" si="228"/>
        <v>food</v>
      </c>
      <c r="R2447" t="str">
        <f t="shared" si="229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33"/>
        <v>167.98</v>
      </c>
      <c r="P2448" s="5">
        <f t="shared" si="230"/>
        <v>75.666666666666671</v>
      </c>
      <c r="Q2448" t="str">
        <f t="shared" si="228"/>
        <v>food</v>
      </c>
      <c r="R2448" t="str">
        <f t="shared" si="229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33"/>
        <v>427.20000000000005</v>
      </c>
      <c r="P2449" s="5">
        <f t="shared" si="230"/>
        <v>31.691394658753708</v>
      </c>
      <c r="Q2449" t="str">
        <f t="shared" ref="Q2449:Q2512" si="234">LEFT(N2449, SEARCH("/",N2449,1)-1)</f>
        <v>food</v>
      </c>
      <c r="R2449" t="str">
        <f t="shared" si="229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33"/>
        <v>107.5</v>
      </c>
      <c r="P2450" s="5">
        <f t="shared" si="230"/>
        <v>47.777777777777779</v>
      </c>
      <c r="Q2450" t="str">
        <f t="shared" si="234"/>
        <v>food</v>
      </c>
      <c r="R2450" t="str">
        <f t="shared" si="229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33"/>
        <v>108</v>
      </c>
      <c r="P2451" s="5">
        <f t="shared" si="230"/>
        <v>90</v>
      </c>
      <c r="Q2451" t="str">
        <f t="shared" si="234"/>
        <v>food</v>
      </c>
      <c r="R2451" t="str">
        <f t="shared" si="229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33"/>
        <v>101.53353333333335</v>
      </c>
      <c r="P2452" s="5">
        <f t="shared" si="230"/>
        <v>149.31401960784314</v>
      </c>
      <c r="Q2452" t="str">
        <f t="shared" si="234"/>
        <v>food</v>
      </c>
      <c r="R2452" t="str">
        <f t="shared" si="229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33"/>
        <v>115.45</v>
      </c>
      <c r="P2453" s="5">
        <f t="shared" si="230"/>
        <v>62.06989247311828</v>
      </c>
      <c r="Q2453" t="str">
        <f t="shared" si="234"/>
        <v>food</v>
      </c>
      <c r="R2453" t="str">
        <f t="shared" si="229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33"/>
        <v>133.5</v>
      </c>
      <c r="P2454" s="5">
        <f t="shared" si="230"/>
        <v>53.4</v>
      </c>
      <c r="Q2454" t="str">
        <f t="shared" si="234"/>
        <v>food</v>
      </c>
      <c r="R2454" t="str">
        <f t="shared" si="229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33"/>
        <v>154.69999999999999</v>
      </c>
      <c r="P2455" s="5">
        <f t="shared" si="230"/>
        <v>69.268656716417908</v>
      </c>
      <c r="Q2455" t="str">
        <f t="shared" si="234"/>
        <v>food</v>
      </c>
      <c r="R2455" t="str">
        <f t="shared" si="229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33"/>
        <v>100.84571428571429</v>
      </c>
      <c r="P2456" s="5">
        <f t="shared" si="230"/>
        <v>271.50769230769231</v>
      </c>
      <c r="Q2456" t="str">
        <f t="shared" si="234"/>
        <v>food</v>
      </c>
      <c r="R2456" t="str">
        <f t="shared" si="229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33"/>
        <v>182</v>
      </c>
      <c r="P2457" s="5">
        <f t="shared" si="230"/>
        <v>34.125</v>
      </c>
      <c r="Q2457" t="str">
        <f t="shared" si="234"/>
        <v>food</v>
      </c>
      <c r="R2457" t="str">
        <f t="shared" si="229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33"/>
        <v>180.86666666666667</v>
      </c>
      <c r="P2458" s="5">
        <f t="shared" si="230"/>
        <v>40.492537313432834</v>
      </c>
      <c r="Q2458" t="str">
        <f t="shared" si="234"/>
        <v>food</v>
      </c>
      <c r="R2458" t="str">
        <f t="shared" si="229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33"/>
        <v>102.30434782608695</v>
      </c>
      <c r="P2459" s="5">
        <f t="shared" si="230"/>
        <v>189.75806451612902</v>
      </c>
      <c r="Q2459" t="str">
        <f t="shared" si="234"/>
        <v>food</v>
      </c>
      <c r="R2459" t="str">
        <f t="shared" si="229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33"/>
        <v>110.17999999999999</v>
      </c>
      <c r="P2460" s="5">
        <f t="shared" si="230"/>
        <v>68.862499999999997</v>
      </c>
      <c r="Q2460" t="str">
        <f t="shared" si="234"/>
        <v>food</v>
      </c>
      <c r="R2460" t="str">
        <f t="shared" si="229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33"/>
        <v>102.25</v>
      </c>
      <c r="P2461" s="5">
        <f t="shared" si="230"/>
        <v>108.77659574468085</v>
      </c>
      <c r="Q2461" t="str">
        <f t="shared" si="234"/>
        <v>food</v>
      </c>
      <c r="R2461" t="str">
        <f t="shared" si="229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33"/>
        <v>100.78823529411764</v>
      </c>
      <c r="P2462" s="5">
        <f t="shared" si="230"/>
        <v>125.98529411764706</v>
      </c>
      <c r="Q2462" t="str">
        <f t="shared" si="234"/>
        <v>food</v>
      </c>
      <c r="R2462" t="str">
        <f t="shared" si="229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33"/>
        <v>103.8</v>
      </c>
      <c r="P2463" s="5">
        <f t="shared" si="230"/>
        <v>90.523255813953483</v>
      </c>
      <c r="Q2463" t="str">
        <f t="shared" si="234"/>
        <v>music</v>
      </c>
      <c r="R2463" t="str">
        <f t="shared" si="229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33"/>
        <v>110.70833333333334</v>
      </c>
      <c r="P2464" s="5">
        <f t="shared" si="230"/>
        <v>28.880434782608695</v>
      </c>
      <c r="Q2464" t="str">
        <f t="shared" si="234"/>
        <v>music</v>
      </c>
      <c r="R2464" t="str">
        <f t="shared" si="229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33"/>
        <v>116.25000000000001</v>
      </c>
      <c r="P2465" s="5">
        <f t="shared" si="230"/>
        <v>31</v>
      </c>
      <c r="Q2465" t="str">
        <f t="shared" si="234"/>
        <v>music</v>
      </c>
      <c r="R2465" t="str">
        <f t="shared" si="229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33"/>
        <v>111.1</v>
      </c>
      <c r="P2466" s="5">
        <f t="shared" si="230"/>
        <v>51.674418604651166</v>
      </c>
      <c r="Q2466" t="str">
        <f t="shared" si="234"/>
        <v>music</v>
      </c>
      <c r="R2466" t="str">
        <f t="shared" si="229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33"/>
        <v>180.14285714285714</v>
      </c>
      <c r="P2467" s="5">
        <f t="shared" si="230"/>
        <v>26.270833333333332</v>
      </c>
      <c r="Q2467" t="str">
        <f t="shared" si="234"/>
        <v>music</v>
      </c>
      <c r="R2467" t="str">
        <f t="shared" si="229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33"/>
        <v>100</v>
      </c>
      <c r="P2468" s="5">
        <f t="shared" si="230"/>
        <v>48.07692307692308</v>
      </c>
      <c r="Q2468" t="str">
        <f t="shared" si="234"/>
        <v>music</v>
      </c>
      <c r="R2468" t="str">
        <f t="shared" si="229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33"/>
        <v>118.5</v>
      </c>
      <c r="P2469" s="5">
        <f t="shared" si="230"/>
        <v>27.558139534883722</v>
      </c>
      <c r="Q2469" t="str">
        <f t="shared" si="234"/>
        <v>music</v>
      </c>
      <c r="R2469" t="str">
        <f t="shared" si="229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33"/>
        <v>107.21700000000001</v>
      </c>
      <c r="P2470" s="5">
        <f t="shared" si="230"/>
        <v>36.97137931034483</v>
      </c>
      <c r="Q2470" t="str">
        <f t="shared" si="234"/>
        <v>music</v>
      </c>
      <c r="R2470" t="str">
        <f t="shared" si="229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33"/>
        <v>113.66666666666667</v>
      </c>
      <c r="P2471" s="5">
        <f t="shared" si="230"/>
        <v>29.021276595744681</v>
      </c>
      <c r="Q2471" t="str">
        <f t="shared" si="234"/>
        <v>music</v>
      </c>
      <c r="R2471" t="str">
        <f t="shared" si="229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33"/>
        <v>103.16400000000002</v>
      </c>
      <c r="P2472" s="5">
        <f t="shared" si="230"/>
        <v>28.65666666666667</v>
      </c>
      <c r="Q2472" t="str">
        <f t="shared" si="234"/>
        <v>music</v>
      </c>
      <c r="R2472" t="str">
        <f t="shared" si="229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33"/>
        <v>128</v>
      </c>
      <c r="P2473" s="5">
        <f t="shared" si="230"/>
        <v>37.647058823529413</v>
      </c>
      <c r="Q2473" t="str">
        <f t="shared" si="234"/>
        <v>music</v>
      </c>
      <c r="R2473" t="str">
        <f t="shared" si="229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33"/>
        <v>135.76026666666667</v>
      </c>
      <c r="P2474" s="5">
        <f t="shared" si="230"/>
        <v>97.904038461538462</v>
      </c>
      <c r="Q2474" t="str">
        <f t="shared" si="234"/>
        <v>music</v>
      </c>
      <c r="R2474" t="str">
        <f t="shared" si="229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33"/>
        <v>100</v>
      </c>
      <c r="P2475" s="5">
        <f t="shared" si="230"/>
        <v>42.553191489361701</v>
      </c>
      <c r="Q2475" t="str">
        <f t="shared" si="234"/>
        <v>music</v>
      </c>
      <c r="R2475" t="str">
        <f t="shared" si="229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33"/>
        <v>100.00360000000002</v>
      </c>
      <c r="P2476" s="5">
        <f t="shared" si="230"/>
        <v>131.58368421052631</v>
      </c>
      <c r="Q2476" t="str">
        <f t="shared" si="234"/>
        <v>music</v>
      </c>
      <c r="R2476" t="str">
        <f t="shared" si="229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33"/>
        <v>104.71999999999998</v>
      </c>
      <c r="P2477" s="5">
        <f t="shared" si="230"/>
        <v>32.320987654320987</v>
      </c>
      <c r="Q2477" t="str">
        <f t="shared" si="234"/>
        <v>music</v>
      </c>
      <c r="R2477" t="str">
        <f t="shared" si="229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33"/>
        <v>105.02249999999999</v>
      </c>
      <c r="P2478" s="5">
        <f t="shared" si="230"/>
        <v>61.103999999999999</v>
      </c>
      <c r="Q2478" t="str">
        <f t="shared" si="234"/>
        <v>music</v>
      </c>
      <c r="R2478" t="str">
        <f t="shared" si="229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33"/>
        <v>171.33333333333334</v>
      </c>
      <c r="P2479" s="5">
        <f t="shared" si="230"/>
        <v>31.341463414634145</v>
      </c>
      <c r="Q2479" t="str">
        <f t="shared" si="234"/>
        <v>music</v>
      </c>
      <c r="R2479" t="str">
        <f t="shared" si="229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33"/>
        <v>127.49999999999999</v>
      </c>
      <c r="P2480" s="5">
        <f t="shared" si="230"/>
        <v>129.1139240506329</v>
      </c>
      <c r="Q2480" t="str">
        <f t="shared" si="234"/>
        <v>music</v>
      </c>
      <c r="R2480" t="str">
        <f t="shared" si="229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33"/>
        <v>133.44333333333333</v>
      </c>
      <c r="P2481" s="5">
        <f t="shared" si="230"/>
        <v>25.020624999999999</v>
      </c>
      <c r="Q2481" t="str">
        <f t="shared" si="234"/>
        <v>music</v>
      </c>
      <c r="R2481" t="str">
        <f t="shared" si="229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33"/>
        <v>100</v>
      </c>
      <c r="P2482" s="5">
        <f t="shared" si="230"/>
        <v>250</v>
      </c>
      <c r="Q2482" t="str">
        <f t="shared" si="234"/>
        <v>music</v>
      </c>
      <c r="R2482" t="str">
        <f t="shared" si="229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33"/>
        <v>112.91099999999999</v>
      </c>
      <c r="P2483" s="5">
        <f t="shared" si="230"/>
        <v>47.541473684210523</v>
      </c>
      <c r="Q2483" t="str">
        <f t="shared" si="234"/>
        <v>music</v>
      </c>
      <c r="R2483" t="str">
        <f t="shared" si="229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33"/>
        <v>100.1</v>
      </c>
      <c r="P2484" s="5">
        <f t="shared" si="230"/>
        <v>40.04</v>
      </c>
      <c r="Q2484" t="str">
        <f t="shared" si="234"/>
        <v>music</v>
      </c>
      <c r="R2484" t="str">
        <f t="shared" si="229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33"/>
        <v>113.72727272727272</v>
      </c>
      <c r="P2485" s="5">
        <f t="shared" si="230"/>
        <v>65.84210526315789</v>
      </c>
      <c r="Q2485" t="str">
        <f t="shared" si="234"/>
        <v>music</v>
      </c>
      <c r="R2485" t="str">
        <f t="shared" si="229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33"/>
        <v>119.31742857142855</v>
      </c>
      <c r="P2486" s="5">
        <f t="shared" si="230"/>
        <v>46.401222222222216</v>
      </c>
      <c r="Q2486" t="str">
        <f t="shared" si="234"/>
        <v>music</v>
      </c>
      <c r="R2486" t="str">
        <f t="shared" si="229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33"/>
        <v>103.25</v>
      </c>
      <c r="P2487" s="5">
        <f t="shared" si="230"/>
        <v>50.365853658536587</v>
      </c>
      <c r="Q2487" t="str">
        <f t="shared" si="234"/>
        <v>music</v>
      </c>
      <c r="R2487" t="str">
        <f t="shared" si="229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33"/>
        <v>265.66666666666669</v>
      </c>
      <c r="P2488" s="5">
        <f t="shared" si="230"/>
        <v>26.566666666666666</v>
      </c>
      <c r="Q2488" t="str">
        <f t="shared" si="234"/>
        <v>music</v>
      </c>
      <c r="R2488" t="str">
        <f t="shared" si="229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33"/>
        <v>100.05066666666667</v>
      </c>
      <c r="P2489" s="5">
        <f t="shared" si="230"/>
        <v>39.493684210526318</v>
      </c>
      <c r="Q2489" t="str">
        <f t="shared" si="234"/>
        <v>music</v>
      </c>
      <c r="R2489" t="str">
        <f t="shared" si="229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33"/>
        <v>106.69999999999999</v>
      </c>
      <c r="P2490" s="5">
        <f t="shared" si="230"/>
        <v>49.246153846153845</v>
      </c>
      <c r="Q2490" t="str">
        <f t="shared" si="234"/>
        <v>music</v>
      </c>
      <c r="R2490" t="str">
        <f t="shared" si="229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33"/>
        <v>133.67142857142858</v>
      </c>
      <c r="P2491" s="5">
        <f t="shared" si="230"/>
        <v>62.38</v>
      </c>
      <c r="Q2491" t="str">
        <f t="shared" si="234"/>
        <v>music</v>
      </c>
      <c r="R2491" t="str">
        <f t="shared" si="229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33"/>
        <v>121.39999999999999</v>
      </c>
      <c r="P2492" s="5">
        <f t="shared" si="230"/>
        <v>37.9375</v>
      </c>
      <c r="Q2492" t="str">
        <f t="shared" si="234"/>
        <v>music</v>
      </c>
      <c r="R2492" t="str">
        <f t="shared" si="229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33"/>
        <v>103.2</v>
      </c>
      <c r="P2493" s="5">
        <f t="shared" si="230"/>
        <v>51.6</v>
      </c>
      <c r="Q2493" t="str">
        <f t="shared" si="234"/>
        <v>music</v>
      </c>
      <c r="R2493" t="str">
        <f t="shared" si="229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33"/>
        <v>125</v>
      </c>
      <c r="P2494" s="5">
        <f t="shared" si="230"/>
        <v>27.777777777777779</v>
      </c>
      <c r="Q2494" t="str">
        <f t="shared" si="234"/>
        <v>music</v>
      </c>
      <c r="R2494" t="str">
        <f t="shared" si="229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33"/>
        <v>128.69999999999999</v>
      </c>
      <c r="P2495" s="5">
        <f t="shared" si="230"/>
        <v>99.382239382239376</v>
      </c>
      <c r="Q2495" t="str">
        <f t="shared" si="234"/>
        <v>music</v>
      </c>
      <c r="R2495" t="str">
        <f t="shared" si="229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33"/>
        <v>101.00533333333333</v>
      </c>
      <c r="P2496" s="5">
        <f t="shared" si="230"/>
        <v>38.848205128205123</v>
      </c>
      <c r="Q2496" t="str">
        <f t="shared" si="234"/>
        <v>music</v>
      </c>
      <c r="R2496" t="str">
        <f t="shared" si="229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33"/>
        <v>127.53666666666665</v>
      </c>
      <c r="P2497" s="5">
        <f t="shared" si="230"/>
        <v>45.548809523809524</v>
      </c>
      <c r="Q2497" t="str">
        <f t="shared" si="234"/>
        <v>music</v>
      </c>
      <c r="R2497" t="str">
        <f t="shared" ref="R2497:R2560" si="235">RIGHT(N2497,LEN(N2497)-SEARCH("/",N2497))</f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33"/>
        <v>100</v>
      </c>
      <c r="P2498" s="5">
        <f t="shared" si="230"/>
        <v>600</v>
      </c>
      <c r="Q2498" t="str">
        <f t="shared" si="234"/>
        <v>music</v>
      </c>
      <c r="R2498" t="str">
        <f t="shared" si="235"/>
        <v>indie rock</v>
      </c>
      <c r="S2498" s="10">
        <f t="shared" si="231"/>
        <v>41327.996435185189</v>
      </c>
      <c r="T2498" s="10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233"/>
        <v>112.7715</v>
      </c>
      <c r="P2499" s="5">
        <f t="shared" ref="P2499:P2562" si="236">IF(L2499&lt;&gt;0,E2499/L2499,0)</f>
        <v>80.551071428571419</v>
      </c>
      <c r="Q2499" t="str">
        <f t="shared" si="234"/>
        <v>music</v>
      </c>
      <c r="R2499" t="str">
        <f t="shared" si="235"/>
        <v>indie rock</v>
      </c>
      <c r="S2499" s="10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3"/>
        <v>105.60000000000001</v>
      </c>
      <c r="P2500" s="5">
        <f t="shared" si="236"/>
        <v>52.8</v>
      </c>
      <c r="Q2500" t="str">
        <f t="shared" si="234"/>
        <v>music</v>
      </c>
      <c r="R2500" t="str">
        <f t="shared" si="235"/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3"/>
        <v>202.625</v>
      </c>
      <c r="P2501" s="5">
        <f t="shared" si="236"/>
        <v>47.676470588235297</v>
      </c>
      <c r="Q2501" t="str">
        <f t="shared" si="234"/>
        <v>music</v>
      </c>
      <c r="R2501" t="str">
        <f t="shared" si="235"/>
        <v>indie rock</v>
      </c>
      <c r="S2501" s="10">
        <f t="shared" si="237"/>
        <v>41226.648576388885</v>
      </c>
      <c r="T2501" s="10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ref="O2502:O2565" si="239">E2502/D2502*100</f>
        <v>113.33333333333333</v>
      </c>
      <c r="P2502" s="5">
        <f t="shared" si="236"/>
        <v>23.448275862068964</v>
      </c>
      <c r="Q2502" t="str">
        <f t="shared" si="234"/>
        <v>music</v>
      </c>
      <c r="R2502" t="str">
        <f t="shared" si="235"/>
        <v>indie rock</v>
      </c>
      <c r="S2502" s="10">
        <f t="shared" si="237"/>
        <v>41053.772858796299</v>
      </c>
      <c r="T2502" s="10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9"/>
        <v>2.5545454545454547</v>
      </c>
      <c r="P2503" s="5">
        <f t="shared" si="236"/>
        <v>40.142857142857146</v>
      </c>
      <c r="Q2503" t="str">
        <f t="shared" si="234"/>
        <v>food</v>
      </c>
      <c r="R2503" t="str">
        <f t="shared" si="235"/>
        <v>restaurants</v>
      </c>
      <c r="S2503" s="10">
        <f t="shared" si="237"/>
        <v>42244.776666666665</v>
      </c>
      <c r="T2503" s="10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9"/>
        <v>7.8181818181818186E-2</v>
      </c>
      <c r="P2504" s="5">
        <f t="shared" si="236"/>
        <v>17.2</v>
      </c>
      <c r="Q2504" t="str">
        <f t="shared" si="234"/>
        <v>food</v>
      </c>
      <c r="R2504" t="str">
        <f t="shared" si="235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9"/>
        <v>0</v>
      </c>
      <c r="P2505" s="5">
        <f t="shared" si="236"/>
        <v>0</v>
      </c>
      <c r="Q2505" t="str">
        <f t="shared" si="234"/>
        <v>food</v>
      </c>
      <c r="R2505" t="str">
        <f t="shared" si="235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9"/>
        <v>0</v>
      </c>
      <c r="P2506" s="5">
        <f t="shared" si="236"/>
        <v>0</v>
      </c>
      <c r="Q2506" t="str">
        <f t="shared" si="234"/>
        <v>food</v>
      </c>
      <c r="R2506" t="str">
        <f t="shared" si="235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9"/>
        <v>0</v>
      </c>
      <c r="P2507" s="5">
        <f t="shared" si="236"/>
        <v>0</v>
      </c>
      <c r="Q2507" t="str">
        <f t="shared" si="234"/>
        <v>food</v>
      </c>
      <c r="R2507" t="str">
        <f t="shared" si="235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9"/>
        <v>0.6</v>
      </c>
      <c r="P2508" s="5">
        <f t="shared" si="236"/>
        <v>15</v>
      </c>
      <c r="Q2508" t="str">
        <f t="shared" si="234"/>
        <v>food</v>
      </c>
      <c r="R2508" t="str">
        <f t="shared" si="235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9"/>
        <v>0</v>
      </c>
      <c r="P2509" s="5">
        <f t="shared" si="236"/>
        <v>0</v>
      </c>
      <c r="Q2509" t="str">
        <f t="shared" si="234"/>
        <v>food</v>
      </c>
      <c r="R2509" t="str">
        <f t="shared" si="235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9"/>
        <v>0</v>
      </c>
      <c r="P2510" s="5">
        <f t="shared" si="236"/>
        <v>0</v>
      </c>
      <c r="Q2510" t="str">
        <f t="shared" si="234"/>
        <v>food</v>
      </c>
      <c r="R2510" t="str">
        <f t="shared" si="235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9"/>
        <v>1.0526315789473684</v>
      </c>
      <c r="P2511" s="5">
        <f t="shared" si="236"/>
        <v>35.714285714285715</v>
      </c>
      <c r="Q2511" t="str">
        <f t="shared" si="234"/>
        <v>food</v>
      </c>
      <c r="R2511" t="str">
        <f t="shared" si="235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9"/>
        <v>0.15</v>
      </c>
      <c r="P2512" s="5">
        <f t="shared" si="236"/>
        <v>37.5</v>
      </c>
      <c r="Q2512" t="str">
        <f t="shared" si="234"/>
        <v>food</v>
      </c>
      <c r="R2512" t="str">
        <f t="shared" si="235"/>
        <v>restaurants</v>
      </c>
      <c r="S2512" s="10">
        <f t="shared" si="237"/>
        <v>42078.997361111105</v>
      </c>
      <c r="T2512" s="10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9"/>
        <v>0</v>
      </c>
      <c r="P2513" s="5">
        <f t="shared" si="236"/>
        <v>0</v>
      </c>
      <c r="Q2513" t="str">
        <f t="shared" ref="Q2513:Q2576" si="240">LEFT(N2513, SEARCH("/",N2513,1)-1)</f>
        <v>food</v>
      </c>
      <c r="R2513" t="str">
        <f t="shared" si="235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9"/>
        <v>0</v>
      </c>
      <c r="P2514" s="5">
        <f t="shared" si="236"/>
        <v>0</v>
      </c>
      <c r="Q2514" t="str">
        <f t="shared" si="240"/>
        <v>food</v>
      </c>
      <c r="R2514" t="str">
        <f t="shared" si="235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9"/>
        <v>0</v>
      </c>
      <c r="P2515" s="5">
        <f t="shared" si="236"/>
        <v>0</v>
      </c>
      <c r="Q2515" t="str">
        <f t="shared" si="240"/>
        <v>food</v>
      </c>
      <c r="R2515" t="str">
        <f t="shared" si="235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9"/>
        <v>1.7500000000000002</v>
      </c>
      <c r="P2516" s="5">
        <f t="shared" si="236"/>
        <v>52.5</v>
      </c>
      <c r="Q2516" t="str">
        <f t="shared" si="240"/>
        <v>food</v>
      </c>
      <c r="R2516" t="str">
        <f t="shared" si="235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9"/>
        <v>18.600000000000001</v>
      </c>
      <c r="P2517" s="5">
        <f t="shared" si="236"/>
        <v>77.5</v>
      </c>
      <c r="Q2517" t="str">
        <f t="shared" si="240"/>
        <v>food</v>
      </c>
      <c r="R2517" t="str">
        <f t="shared" si="235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9"/>
        <v>0</v>
      </c>
      <c r="P2518" s="5">
        <f t="shared" si="236"/>
        <v>0</v>
      </c>
      <c r="Q2518" t="str">
        <f t="shared" si="240"/>
        <v>food</v>
      </c>
      <c r="R2518" t="str">
        <f t="shared" si="235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9"/>
        <v>9.8166666666666664</v>
      </c>
      <c r="P2519" s="5">
        <f t="shared" si="236"/>
        <v>53.545454545454547</v>
      </c>
      <c r="Q2519" t="str">
        <f t="shared" si="240"/>
        <v>food</v>
      </c>
      <c r="R2519" t="str">
        <f t="shared" si="235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9"/>
        <v>0</v>
      </c>
      <c r="P2520" s="5">
        <f t="shared" si="236"/>
        <v>0</v>
      </c>
      <c r="Q2520" t="str">
        <f t="shared" si="240"/>
        <v>food</v>
      </c>
      <c r="R2520" t="str">
        <f t="shared" si="235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9"/>
        <v>4.3333333333333335E-2</v>
      </c>
      <c r="P2521" s="5">
        <f t="shared" si="236"/>
        <v>16.25</v>
      </c>
      <c r="Q2521" t="str">
        <f t="shared" si="240"/>
        <v>food</v>
      </c>
      <c r="R2521" t="str">
        <f t="shared" si="235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9"/>
        <v>0</v>
      </c>
      <c r="P2522" s="5">
        <f t="shared" si="236"/>
        <v>0</v>
      </c>
      <c r="Q2522" t="str">
        <f t="shared" si="240"/>
        <v>food</v>
      </c>
      <c r="R2522" t="str">
        <f t="shared" si="235"/>
        <v>restaurants</v>
      </c>
      <c r="S2522" s="10">
        <f t="shared" si="237"/>
        <v>42612.600520833337</v>
      </c>
      <c r="T2522" s="10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9"/>
        <v>109.48792</v>
      </c>
      <c r="P2523" s="5">
        <f t="shared" si="236"/>
        <v>103.68174242424243</v>
      </c>
      <c r="Q2523" t="str">
        <f t="shared" si="240"/>
        <v>music</v>
      </c>
      <c r="R2523" t="str">
        <f t="shared" si="235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9"/>
        <v>100</v>
      </c>
      <c r="P2524" s="5">
        <f t="shared" si="236"/>
        <v>185.18518518518519</v>
      </c>
      <c r="Q2524" t="str">
        <f t="shared" si="240"/>
        <v>music</v>
      </c>
      <c r="R2524" t="str">
        <f t="shared" si="235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9"/>
        <v>156.44444444444446</v>
      </c>
      <c r="P2525" s="5">
        <f t="shared" si="236"/>
        <v>54.153846153846153</v>
      </c>
      <c r="Q2525" t="str">
        <f t="shared" si="240"/>
        <v>music</v>
      </c>
      <c r="R2525" t="str">
        <f t="shared" si="235"/>
        <v>classical music</v>
      </c>
      <c r="S2525" s="10">
        <f t="shared" si="237"/>
        <v>41930.975601851853</v>
      </c>
      <c r="T2525" s="10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9"/>
        <v>101.6</v>
      </c>
      <c r="P2526" s="5">
        <f t="shared" si="236"/>
        <v>177.2093023255814</v>
      </c>
      <c r="Q2526" t="str">
        <f t="shared" si="240"/>
        <v>music</v>
      </c>
      <c r="R2526" t="str">
        <f t="shared" si="235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9"/>
        <v>100.325</v>
      </c>
      <c r="P2527" s="5">
        <f t="shared" si="236"/>
        <v>100.325</v>
      </c>
      <c r="Q2527" t="str">
        <f t="shared" si="240"/>
        <v>music</v>
      </c>
      <c r="R2527" t="str">
        <f t="shared" si="235"/>
        <v>classical music</v>
      </c>
      <c r="S2527" s="10">
        <f t="shared" si="237"/>
        <v>41058.844571759262</v>
      </c>
      <c r="T2527" s="10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9"/>
        <v>112.94999999999999</v>
      </c>
      <c r="P2528" s="5">
        <f t="shared" si="236"/>
        <v>136.90909090909091</v>
      </c>
      <c r="Q2528" t="str">
        <f t="shared" si="240"/>
        <v>music</v>
      </c>
      <c r="R2528" t="str">
        <f t="shared" si="235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9"/>
        <v>102.125</v>
      </c>
      <c r="P2529" s="5">
        <f t="shared" si="236"/>
        <v>57.535211267605632</v>
      </c>
      <c r="Q2529" t="str">
        <f t="shared" si="240"/>
        <v>music</v>
      </c>
      <c r="R2529" t="str">
        <f t="shared" si="235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9"/>
        <v>107.24974999999999</v>
      </c>
      <c r="P2530" s="5">
        <f t="shared" si="236"/>
        <v>52.962839506172834</v>
      </c>
      <c r="Q2530" t="str">
        <f t="shared" si="240"/>
        <v>music</v>
      </c>
      <c r="R2530" t="str">
        <f t="shared" si="235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9"/>
        <v>104.28333333333333</v>
      </c>
      <c r="P2531" s="5">
        <f t="shared" si="236"/>
        <v>82.328947368421055</v>
      </c>
      <c r="Q2531" t="str">
        <f t="shared" si="240"/>
        <v>music</v>
      </c>
      <c r="R2531" t="str">
        <f t="shared" si="235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9"/>
        <v>100</v>
      </c>
      <c r="P2532" s="5">
        <f t="shared" si="236"/>
        <v>135.41666666666666</v>
      </c>
      <c r="Q2532" t="str">
        <f t="shared" si="240"/>
        <v>music</v>
      </c>
      <c r="R2532" t="str">
        <f t="shared" si="235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9"/>
        <v>100.4</v>
      </c>
      <c r="P2533" s="5">
        <f t="shared" si="236"/>
        <v>74.06557377049181</v>
      </c>
      <c r="Q2533" t="str">
        <f t="shared" si="240"/>
        <v>music</v>
      </c>
      <c r="R2533" t="str">
        <f t="shared" si="235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9"/>
        <v>126.125</v>
      </c>
      <c r="P2534" s="5">
        <f t="shared" si="236"/>
        <v>84.083333333333329</v>
      </c>
      <c r="Q2534" t="str">
        <f t="shared" si="240"/>
        <v>music</v>
      </c>
      <c r="R2534" t="str">
        <f t="shared" si="235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9"/>
        <v>110.66666666666667</v>
      </c>
      <c r="P2535" s="5">
        <f t="shared" si="236"/>
        <v>61.029411764705884</v>
      </c>
      <c r="Q2535" t="str">
        <f t="shared" si="240"/>
        <v>music</v>
      </c>
      <c r="R2535" t="str">
        <f t="shared" si="235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9"/>
        <v>105</v>
      </c>
      <c r="P2536" s="5">
        <f t="shared" si="236"/>
        <v>150</v>
      </c>
      <c r="Q2536" t="str">
        <f t="shared" si="240"/>
        <v>music</v>
      </c>
      <c r="R2536" t="str">
        <f t="shared" si="235"/>
        <v>classical music</v>
      </c>
      <c r="S2536" s="10">
        <f t="shared" si="237"/>
        <v>40127.700370370374</v>
      </c>
      <c r="T2536" s="10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9"/>
        <v>103.77499999999999</v>
      </c>
      <c r="P2537" s="5">
        <f t="shared" si="236"/>
        <v>266.08974358974359</v>
      </c>
      <c r="Q2537" t="str">
        <f t="shared" si="240"/>
        <v>music</v>
      </c>
      <c r="R2537" t="str">
        <f t="shared" si="235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9"/>
        <v>115.99999999999999</v>
      </c>
      <c r="P2538" s="5">
        <f t="shared" si="236"/>
        <v>7.25</v>
      </c>
      <c r="Q2538" t="str">
        <f t="shared" si="240"/>
        <v>music</v>
      </c>
      <c r="R2538" t="str">
        <f t="shared" si="235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9"/>
        <v>110.00000000000001</v>
      </c>
      <c r="P2539" s="5">
        <f t="shared" si="236"/>
        <v>100</v>
      </c>
      <c r="Q2539" t="str">
        <f t="shared" si="240"/>
        <v>music</v>
      </c>
      <c r="R2539" t="str">
        <f t="shared" si="235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9"/>
        <v>113.01761111111111</v>
      </c>
      <c r="P2540" s="5">
        <f t="shared" si="236"/>
        <v>109.96308108108107</v>
      </c>
      <c r="Q2540" t="str">
        <f t="shared" si="240"/>
        <v>music</v>
      </c>
      <c r="R2540" t="str">
        <f t="shared" si="235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9"/>
        <v>100.25</v>
      </c>
      <c r="P2541" s="5">
        <f t="shared" si="236"/>
        <v>169.91525423728814</v>
      </c>
      <c r="Q2541" t="str">
        <f t="shared" si="240"/>
        <v>music</v>
      </c>
      <c r="R2541" t="str">
        <f t="shared" si="235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9"/>
        <v>103.4</v>
      </c>
      <c r="P2542" s="5">
        <f t="shared" si="236"/>
        <v>95.740740740740748</v>
      </c>
      <c r="Q2542" t="str">
        <f t="shared" si="240"/>
        <v>music</v>
      </c>
      <c r="R2542" t="str">
        <f t="shared" si="235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9"/>
        <v>107.02857142857142</v>
      </c>
      <c r="P2543" s="5">
        <f t="shared" si="236"/>
        <v>59.460317460317462</v>
      </c>
      <c r="Q2543" t="str">
        <f t="shared" si="240"/>
        <v>music</v>
      </c>
      <c r="R2543" t="str">
        <f t="shared" si="235"/>
        <v>classical music</v>
      </c>
      <c r="S2543" s="10">
        <f t="shared" si="237"/>
        <v>41483.449282407404</v>
      </c>
      <c r="T2543" s="10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9"/>
        <v>103.57142857142858</v>
      </c>
      <c r="P2544" s="5">
        <f t="shared" si="236"/>
        <v>55.769230769230766</v>
      </c>
      <c r="Q2544" t="str">
        <f t="shared" si="240"/>
        <v>music</v>
      </c>
      <c r="R2544" t="str">
        <f t="shared" si="235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9"/>
        <v>156.4</v>
      </c>
      <c r="P2545" s="5">
        <f t="shared" si="236"/>
        <v>30.076923076923077</v>
      </c>
      <c r="Q2545" t="str">
        <f t="shared" si="240"/>
        <v>music</v>
      </c>
      <c r="R2545" t="str">
        <f t="shared" si="235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9"/>
        <v>100.82</v>
      </c>
      <c r="P2546" s="5">
        <f t="shared" si="236"/>
        <v>88.438596491228068</v>
      </c>
      <c r="Q2546" t="str">
        <f t="shared" si="240"/>
        <v>music</v>
      </c>
      <c r="R2546" t="str">
        <f t="shared" si="235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9"/>
        <v>195.3</v>
      </c>
      <c r="P2547" s="5">
        <f t="shared" si="236"/>
        <v>64.032786885245898</v>
      </c>
      <c r="Q2547" t="str">
        <f t="shared" si="240"/>
        <v>music</v>
      </c>
      <c r="R2547" t="str">
        <f t="shared" si="235"/>
        <v>classical music</v>
      </c>
      <c r="S2547" s="10">
        <f t="shared" si="237"/>
        <v>42027.13817129629</v>
      </c>
      <c r="T2547" s="10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9"/>
        <v>111.71428571428572</v>
      </c>
      <c r="P2548" s="5">
        <f t="shared" si="236"/>
        <v>60.153846153846153</v>
      </c>
      <c r="Q2548" t="str">
        <f t="shared" si="240"/>
        <v>music</v>
      </c>
      <c r="R2548" t="str">
        <f t="shared" si="235"/>
        <v>classical music</v>
      </c>
      <c r="S2548" s="10">
        <f t="shared" si="237"/>
        <v>41524.858553240738</v>
      </c>
      <c r="T2548" s="10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9"/>
        <v>119.85454545454546</v>
      </c>
      <c r="P2549" s="5">
        <f t="shared" si="236"/>
        <v>49.194029850746269</v>
      </c>
      <c r="Q2549" t="str">
        <f t="shared" si="240"/>
        <v>music</v>
      </c>
      <c r="R2549" t="str">
        <f t="shared" si="235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9"/>
        <v>101.85</v>
      </c>
      <c r="P2550" s="5">
        <f t="shared" si="236"/>
        <v>165.16216216216216</v>
      </c>
      <c r="Q2550" t="str">
        <f t="shared" si="240"/>
        <v>music</v>
      </c>
      <c r="R2550" t="str">
        <f t="shared" si="235"/>
        <v>classical music</v>
      </c>
      <c r="S2550" s="10">
        <f t="shared" si="237"/>
        <v>42618.625428240746</v>
      </c>
      <c r="T2550" s="10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9"/>
        <v>102.80254777070064</v>
      </c>
      <c r="P2551" s="5">
        <f t="shared" si="236"/>
        <v>43.621621621621621</v>
      </c>
      <c r="Q2551" t="str">
        <f t="shared" si="240"/>
        <v>music</v>
      </c>
      <c r="R2551" t="str">
        <f t="shared" si="235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9"/>
        <v>100.84615384615385</v>
      </c>
      <c r="P2552" s="5">
        <f t="shared" si="236"/>
        <v>43.7</v>
      </c>
      <c r="Q2552" t="str">
        <f t="shared" si="240"/>
        <v>music</v>
      </c>
      <c r="R2552" t="str">
        <f t="shared" si="235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9"/>
        <v>102.73469387755102</v>
      </c>
      <c r="P2553" s="5">
        <f t="shared" si="236"/>
        <v>67.419642857142861</v>
      </c>
      <c r="Q2553" t="str">
        <f t="shared" si="240"/>
        <v>music</v>
      </c>
      <c r="R2553" t="str">
        <f t="shared" si="235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9"/>
        <v>106.5</v>
      </c>
      <c r="P2554" s="5">
        <f t="shared" si="236"/>
        <v>177.5</v>
      </c>
      <c r="Q2554" t="str">
        <f t="shared" si="240"/>
        <v>music</v>
      </c>
      <c r="R2554" t="str">
        <f t="shared" si="235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9"/>
        <v>155.53333333333333</v>
      </c>
      <c r="P2555" s="5">
        <f t="shared" si="236"/>
        <v>38.883333333333333</v>
      </c>
      <c r="Q2555" t="str">
        <f t="shared" si="240"/>
        <v>music</v>
      </c>
      <c r="R2555" t="str">
        <f t="shared" si="235"/>
        <v>classical music</v>
      </c>
      <c r="S2555" s="10">
        <f t="shared" si="237"/>
        <v>41113.199155092596</v>
      </c>
      <c r="T2555" s="10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9"/>
        <v>122.8</v>
      </c>
      <c r="P2556" s="5">
        <f t="shared" si="236"/>
        <v>54.985074626865675</v>
      </c>
      <c r="Q2556" t="str">
        <f t="shared" si="240"/>
        <v>music</v>
      </c>
      <c r="R2556" t="str">
        <f t="shared" si="235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9"/>
        <v>107.35</v>
      </c>
      <c r="P2557" s="5">
        <f t="shared" si="236"/>
        <v>61.342857142857142</v>
      </c>
      <c r="Q2557" t="str">
        <f t="shared" si="240"/>
        <v>music</v>
      </c>
      <c r="R2557" t="str">
        <f t="shared" si="235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9"/>
        <v>105.50335570469798</v>
      </c>
      <c r="P2558" s="5">
        <f t="shared" si="236"/>
        <v>23.117647058823529</v>
      </c>
      <c r="Q2558" t="str">
        <f t="shared" si="240"/>
        <v>music</v>
      </c>
      <c r="R2558" t="str">
        <f t="shared" si="235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9"/>
        <v>118.44444444444444</v>
      </c>
      <c r="P2559" s="5">
        <f t="shared" si="236"/>
        <v>29.611111111111111</v>
      </c>
      <c r="Q2559" t="str">
        <f t="shared" si="240"/>
        <v>music</v>
      </c>
      <c r="R2559" t="str">
        <f t="shared" si="235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9"/>
        <v>108.88</v>
      </c>
      <c r="P2560" s="5">
        <f t="shared" si="236"/>
        <v>75.611111111111114</v>
      </c>
      <c r="Q2560" t="str">
        <f t="shared" si="240"/>
        <v>music</v>
      </c>
      <c r="R2560" t="str">
        <f t="shared" si="235"/>
        <v>classical music</v>
      </c>
      <c r="S2560" s="10">
        <f t="shared" si="237"/>
        <v>42093.860023148154</v>
      </c>
      <c r="T2560" s="10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9"/>
        <v>111.25</v>
      </c>
      <c r="P2561" s="5">
        <f t="shared" si="236"/>
        <v>35.6</v>
      </c>
      <c r="Q2561" t="str">
        <f t="shared" si="240"/>
        <v>music</v>
      </c>
      <c r="R2561" t="str">
        <f t="shared" ref="R2561:R2624" si="241">RIGHT(N2561,LEN(N2561)-SEARCH("/",N2561))</f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39"/>
        <v>100.1</v>
      </c>
      <c r="P2562" s="5">
        <f t="shared" si="236"/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239"/>
        <v>0</v>
      </c>
      <c r="P2563" s="5">
        <f t="shared" ref="P2563:P2626" si="242">IF(L2563&lt;&gt;0,E2563/L2563,0)</f>
        <v>0</v>
      </c>
      <c r="Q2563" t="str">
        <f t="shared" si="240"/>
        <v>food</v>
      </c>
      <c r="R2563" t="str">
        <f t="shared" si="241"/>
        <v>food trucks</v>
      </c>
      <c r="S2563" s="10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39"/>
        <v>0.75</v>
      </c>
      <c r="P2564" s="5">
        <f t="shared" si="242"/>
        <v>25</v>
      </c>
      <c r="Q2564" t="str">
        <f t="shared" si="240"/>
        <v>food</v>
      </c>
      <c r="R2564" t="str">
        <f t="shared" si="241"/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39"/>
        <v>0</v>
      </c>
      <c r="P2565" s="5">
        <f t="shared" si="242"/>
        <v>0</v>
      </c>
      <c r="Q2565" t="str">
        <f t="shared" si="240"/>
        <v>food</v>
      </c>
      <c r="R2565" t="str">
        <f t="shared" si="241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ref="O2566:O2629" si="245">E2566/D2566*100</f>
        <v>0</v>
      </c>
      <c r="P2566" s="5">
        <f t="shared" si="242"/>
        <v>0</v>
      </c>
      <c r="Q2566" t="str">
        <f t="shared" si="240"/>
        <v>food</v>
      </c>
      <c r="R2566" t="str">
        <f t="shared" si="241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5"/>
        <v>1</v>
      </c>
      <c r="P2567" s="5">
        <f t="shared" si="242"/>
        <v>100</v>
      </c>
      <c r="Q2567" t="str">
        <f t="shared" si="240"/>
        <v>food</v>
      </c>
      <c r="R2567" t="str">
        <f t="shared" si="241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5"/>
        <v>0</v>
      </c>
      <c r="P2568" s="5">
        <f t="shared" si="242"/>
        <v>0</v>
      </c>
      <c r="Q2568" t="str">
        <f t="shared" si="240"/>
        <v>food</v>
      </c>
      <c r="R2568" t="str">
        <f t="shared" si="241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5"/>
        <v>0.26666666666666666</v>
      </c>
      <c r="P2569" s="5">
        <f t="shared" si="242"/>
        <v>60</v>
      </c>
      <c r="Q2569" t="str">
        <f t="shared" si="240"/>
        <v>food</v>
      </c>
      <c r="R2569" t="str">
        <f t="shared" si="241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5"/>
        <v>0.5</v>
      </c>
      <c r="P2570" s="5">
        <f t="shared" si="242"/>
        <v>50</v>
      </c>
      <c r="Q2570" t="str">
        <f t="shared" si="240"/>
        <v>food</v>
      </c>
      <c r="R2570" t="str">
        <f t="shared" si="241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5"/>
        <v>2.2307692307692308</v>
      </c>
      <c r="P2571" s="5">
        <f t="shared" si="242"/>
        <v>72.5</v>
      </c>
      <c r="Q2571" t="str">
        <f t="shared" si="240"/>
        <v>food</v>
      </c>
      <c r="R2571" t="str">
        <f t="shared" si="241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5"/>
        <v>0.84285714285714297</v>
      </c>
      <c r="P2572" s="5">
        <f t="shared" si="242"/>
        <v>29.5</v>
      </c>
      <c r="Q2572" t="str">
        <f t="shared" si="240"/>
        <v>food</v>
      </c>
      <c r="R2572" t="str">
        <f t="shared" si="241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5"/>
        <v>0.25</v>
      </c>
      <c r="P2573" s="5">
        <f t="shared" si="242"/>
        <v>62.5</v>
      </c>
      <c r="Q2573" t="str">
        <f t="shared" si="240"/>
        <v>food</v>
      </c>
      <c r="R2573" t="str">
        <f t="shared" si="241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5"/>
        <v>0</v>
      </c>
      <c r="P2574" s="5">
        <f t="shared" si="242"/>
        <v>0</v>
      </c>
      <c r="Q2574" t="str">
        <f t="shared" si="240"/>
        <v>food</v>
      </c>
      <c r="R2574" t="str">
        <f t="shared" si="241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5"/>
        <v>0</v>
      </c>
      <c r="P2575" s="5">
        <f t="shared" si="242"/>
        <v>0</v>
      </c>
      <c r="Q2575" t="str">
        <f t="shared" si="240"/>
        <v>food</v>
      </c>
      <c r="R2575" t="str">
        <f t="shared" si="241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5"/>
        <v>0</v>
      </c>
      <c r="P2576" s="5">
        <f t="shared" si="242"/>
        <v>0</v>
      </c>
      <c r="Q2576" t="str">
        <f t="shared" si="240"/>
        <v>food</v>
      </c>
      <c r="R2576" t="str">
        <f t="shared" si="241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5"/>
        <v>0</v>
      </c>
      <c r="P2577" s="5">
        <f t="shared" si="242"/>
        <v>0</v>
      </c>
      <c r="Q2577" t="str">
        <f t="shared" ref="Q2577:Q2640" si="246">LEFT(N2577, SEARCH("/",N2577,1)-1)</f>
        <v>food</v>
      </c>
      <c r="R2577" t="str">
        <f t="shared" si="241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5"/>
        <v>0</v>
      </c>
      <c r="P2578" s="5">
        <f t="shared" si="242"/>
        <v>0</v>
      </c>
      <c r="Q2578" t="str">
        <f t="shared" si="246"/>
        <v>food</v>
      </c>
      <c r="R2578" t="str">
        <f t="shared" si="241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5"/>
        <v>0</v>
      </c>
      <c r="P2579" s="5">
        <f t="shared" si="242"/>
        <v>0</v>
      </c>
      <c r="Q2579" t="str">
        <f t="shared" si="246"/>
        <v>food</v>
      </c>
      <c r="R2579" t="str">
        <f t="shared" si="241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5"/>
        <v>0</v>
      </c>
      <c r="P2580" s="5">
        <f t="shared" si="242"/>
        <v>0</v>
      </c>
      <c r="Q2580" t="str">
        <f t="shared" si="246"/>
        <v>food</v>
      </c>
      <c r="R2580" t="str">
        <f t="shared" si="241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5"/>
        <v>0.13849999999999998</v>
      </c>
      <c r="P2581" s="5">
        <f t="shared" si="242"/>
        <v>23.083333333333332</v>
      </c>
      <c r="Q2581" t="str">
        <f t="shared" si="246"/>
        <v>food</v>
      </c>
      <c r="R2581" t="str">
        <f t="shared" si="241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5"/>
        <v>0.6</v>
      </c>
      <c r="P2582" s="5">
        <f t="shared" si="242"/>
        <v>25.5</v>
      </c>
      <c r="Q2582" t="str">
        <f t="shared" si="246"/>
        <v>food</v>
      </c>
      <c r="R2582" t="str">
        <f t="shared" si="241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5"/>
        <v>10.6</v>
      </c>
      <c r="P2583" s="5">
        <f t="shared" si="242"/>
        <v>48.18181818181818</v>
      </c>
      <c r="Q2583" t="str">
        <f t="shared" si="246"/>
        <v>food</v>
      </c>
      <c r="R2583" t="str">
        <f t="shared" si="241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5"/>
        <v>1.1111111111111111E-3</v>
      </c>
      <c r="P2584" s="5">
        <f t="shared" si="242"/>
        <v>1</v>
      </c>
      <c r="Q2584" t="str">
        <f t="shared" si="246"/>
        <v>food</v>
      </c>
      <c r="R2584" t="str">
        <f t="shared" si="241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5"/>
        <v>0.5</v>
      </c>
      <c r="P2585" s="5">
        <f t="shared" si="242"/>
        <v>1</v>
      </c>
      <c r="Q2585" t="str">
        <f t="shared" si="246"/>
        <v>food</v>
      </c>
      <c r="R2585" t="str">
        <f t="shared" si="241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5"/>
        <v>0</v>
      </c>
      <c r="P2586" s="5">
        <f t="shared" si="242"/>
        <v>0</v>
      </c>
      <c r="Q2586" t="str">
        <f t="shared" si="246"/>
        <v>food</v>
      </c>
      <c r="R2586" t="str">
        <f t="shared" si="241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5"/>
        <v>0.16666666666666669</v>
      </c>
      <c r="P2587" s="5">
        <f t="shared" si="242"/>
        <v>50</v>
      </c>
      <c r="Q2587" t="str">
        <f t="shared" si="246"/>
        <v>food</v>
      </c>
      <c r="R2587" t="str">
        <f t="shared" si="241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5"/>
        <v>0.16666666666666669</v>
      </c>
      <c r="P2588" s="5">
        <f t="shared" si="242"/>
        <v>5</v>
      </c>
      <c r="Q2588" t="str">
        <f t="shared" si="246"/>
        <v>food</v>
      </c>
      <c r="R2588" t="str">
        <f t="shared" si="241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5"/>
        <v>2.4340000000000002</v>
      </c>
      <c r="P2589" s="5">
        <f t="shared" si="242"/>
        <v>202.83333333333334</v>
      </c>
      <c r="Q2589" t="str">
        <f t="shared" si="246"/>
        <v>food</v>
      </c>
      <c r="R2589" t="str">
        <f t="shared" si="241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5"/>
        <v>3.8833333333333329</v>
      </c>
      <c r="P2590" s="5">
        <f t="shared" si="242"/>
        <v>29.125</v>
      </c>
      <c r="Q2590" t="str">
        <f t="shared" si="246"/>
        <v>food</v>
      </c>
      <c r="R2590" t="str">
        <f t="shared" si="241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5"/>
        <v>0.01</v>
      </c>
      <c r="P2591" s="5">
        <f t="shared" si="242"/>
        <v>5</v>
      </c>
      <c r="Q2591" t="str">
        <f t="shared" si="246"/>
        <v>food</v>
      </c>
      <c r="R2591" t="str">
        <f t="shared" si="241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5"/>
        <v>0</v>
      </c>
      <c r="P2592" s="5">
        <f t="shared" si="242"/>
        <v>0</v>
      </c>
      <c r="Q2592" t="str">
        <f t="shared" si="246"/>
        <v>food</v>
      </c>
      <c r="R2592" t="str">
        <f t="shared" si="241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5"/>
        <v>1.7333333333333332</v>
      </c>
      <c r="P2593" s="5">
        <f t="shared" si="242"/>
        <v>13</v>
      </c>
      <c r="Q2593" t="str">
        <f t="shared" si="246"/>
        <v>food</v>
      </c>
      <c r="R2593" t="str">
        <f t="shared" si="241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5"/>
        <v>0.16666666666666669</v>
      </c>
      <c r="P2594" s="5">
        <f t="shared" si="242"/>
        <v>50</v>
      </c>
      <c r="Q2594" t="str">
        <f t="shared" si="246"/>
        <v>food</v>
      </c>
      <c r="R2594" t="str">
        <f t="shared" si="241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5"/>
        <v>0</v>
      </c>
      <c r="P2595" s="5">
        <f t="shared" si="242"/>
        <v>0</v>
      </c>
      <c r="Q2595" t="str">
        <f t="shared" si="246"/>
        <v>food</v>
      </c>
      <c r="R2595" t="str">
        <f t="shared" si="241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5"/>
        <v>1.25E-3</v>
      </c>
      <c r="P2596" s="5">
        <f t="shared" si="242"/>
        <v>1</v>
      </c>
      <c r="Q2596" t="str">
        <f t="shared" si="246"/>
        <v>food</v>
      </c>
      <c r="R2596" t="str">
        <f t="shared" si="241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5"/>
        <v>12.166666666666668</v>
      </c>
      <c r="P2597" s="5">
        <f t="shared" si="242"/>
        <v>96.05263157894737</v>
      </c>
      <c r="Q2597" t="str">
        <f t="shared" si="246"/>
        <v>food</v>
      </c>
      <c r="R2597" t="str">
        <f t="shared" si="241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5"/>
        <v>23.588571428571427</v>
      </c>
      <c r="P2598" s="5">
        <f t="shared" si="242"/>
        <v>305.77777777777777</v>
      </c>
      <c r="Q2598" t="str">
        <f t="shared" si="246"/>
        <v>food</v>
      </c>
      <c r="R2598" t="str">
        <f t="shared" si="241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5"/>
        <v>5.6666666666666661</v>
      </c>
      <c r="P2599" s="5">
        <f t="shared" si="242"/>
        <v>12.142857142857142</v>
      </c>
      <c r="Q2599" t="str">
        <f t="shared" si="246"/>
        <v>food</v>
      </c>
      <c r="R2599" t="str">
        <f t="shared" si="241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5"/>
        <v>39</v>
      </c>
      <c r="P2600" s="5">
        <f t="shared" si="242"/>
        <v>83.571428571428569</v>
      </c>
      <c r="Q2600" t="str">
        <f t="shared" si="246"/>
        <v>food</v>
      </c>
      <c r="R2600" t="str">
        <f t="shared" si="241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5"/>
        <v>0.99546510341776351</v>
      </c>
      <c r="P2601" s="5">
        <f t="shared" si="242"/>
        <v>18</v>
      </c>
      <c r="Q2601" t="str">
        <f t="shared" si="246"/>
        <v>food</v>
      </c>
      <c r="R2601" t="str">
        <f t="shared" si="241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5"/>
        <v>6.9320000000000004</v>
      </c>
      <c r="P2602" s="5">
        <f t="shared" si="242"/>
        <v>115.53333333333333</v>
      </c>
      <c r="Q2602" t="str">
        <f t="shared" si="246"/>
        <v>food</v>
      </c>
      <c r="R2602" t="str">
        <f t="shared" si="241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5"/>
        <v>661.4</v>
      </c>
      <c r="P2603" s="5">
        <f t="shared" si="242"/>
        <v>21.900662251655628</v>
      </c>
      <c r="Q2603" t="str">
        <f t="shared" si="246"/>
        <v>technology</v>
      </c>
      <c r="R2603" t="str">
        <f t="shared" si="241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5"/>
        <v>326.0916666666667</v>
      </c>
      <c r="P2604" s="5">
        <f t="shared" si="242"/>
        <v>80.022494887525568</v>
      </c>
      <c r="Q2604" t="str">
        <f t="shared" si="246"/>
        <v>technology</v>
      </c>
      <c r="R2604" t="str">
        <f t="shared" si="241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5"/>
        <v>101.48571428571429</v>
      </c>
      <c r="P2605" s="5">
        <f t="shared" si="242"/>
        <v>35.520000000000003</v>
      </c>
      <c r="Q2605" t="str">
        <f t="shared" si="246"/>
        <v>technology</v>
      </c>
      <c r="R2605" t="str">
        <f t="shared" si="241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5"/>
        <v>104.21799999999999</v>
      </c>
      <c r="P2606" s="5">
        <f t="shared" si="242"/>
        <v>64.933333333333323</v>
      </c>
      <c r="Q2606" t="str">
        <f t="shared" si="246"/>
        <v>technology</v>
      </c>
      <c r="R2606" t="str">
        <f t="shared" si="241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5"/>
        <v>107.42157000000002</v>
      </c>
      <c r="P2607" s="5">
        <f t="shared" si="242"/>
        <v>60.965703745743475</v>
      </c>
      <c r="Q2607" t="str">
        <f t="shared" si="246"/>
        <v>technology</v>
      </c>
      <c r="R2607" t="str">
        <f t="shared" si="241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5"/>
        <v>110.05454545454545</v>
      </c>
      <c r="P2608" s="5">
        <f t="shared" si="242"/>
        <v>31.444155844155844</v>
      </c>
      <c r="Q2608" t="str">
        <f t="shared" si="246"/>
        <v>technology</v>
      </c>
      <c r="R2608" t="str">
        <f t="shared" si="241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5"/>
        <v>407.7</v>
      </c>
      <c r="P2609" s="5">
        <f t="shared" si="242"/>
        <v>81.949748743718587</v>
      </c>
      <c r="Q2609" t="str">
        <f t="shared" si="246"/>
        <v>technology</v>
      </c>
      <c r="R2609" t="str">
        <f t="shared" si="241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5"/>
        <v>223.92500000000001</v>
      </c>
      <c r="P2610" s="5">
        <f t="shared" si="242"/>
        <v>58.92763157894737</v>
      </c>
      <c r="Q2610" t="str">
        <f t="shared" si="246"/>
        <v>technology</v>
      </c>
      <c r="R2610" t="str">
        <f t="shared" si="241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5"/>
        <v>303.80111428571428</v>
      </c>
      <c r="P2611" s="5">
        <f t="shared" si="242"/>
        <v>157.29347633136095</v>
      </c>
      <c r="Q2611" t="str">
        <f t="shared" si="246"/>
        <v>technology</v>
      </c>
      <c r="R2611" t="str">
        <f t="shared" si="241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5"/>
        <v>141.3251043268175</v>
      </c>
      <c r="P2612" s="5">
        <f t="shared" si="242"/>
        <v>55.758509532062391</v>
      </c>
      <c r="Q2612" t="str">
        <f t="shared" si="246"/>
        <v>technology</v>
      </c>
      <c r="R2612" t="str">
        <f t="shared" si="241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5"/>
        <v>2790.6363636363635</v>
      </c>
      <c r="P2613" s="5">
        <f t="shared" si="242"/>
        <v>83.802893802893806</v>
      </c>
      <c r="Q2613" t="str">
        <f t="shared" si="246"/>
        <v>technology</v>
      </c>
      <c r="R2613" t="str">
        <f t="shared" si="241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5"/>
        <v>171.76130000000001</v>
      </c>
      <c r="P2614" s="5">
        <f t="shared" si="242"/>
        <v>58.422210884353746</v>
      </c>
      <c r="Q2614" t="str">
        <f t="shared" si="246"/>
        <v>technology</v>
      </c>
      <c r="R2614" t="str">
        <f t="shared" si="241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5"/>
        <v>101.01333333333334</v>
      </c>
      <c r="P2615" s="5">
        <f t="shared" si="242"/>
        <v>270.57142857142856</v>
      </c>
      <c r="Q2615" t="str">
        <f t="shared" si="246"/>
        <v>technology</v>
      </c>
      <c r="R2615" t="str">
        <f t="shared" si="241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5"/>
        <v>102</v>
      </c>
      <c r="P2616" s="5">
        <f t="shared" si="242"/>
        <v>107.1</v>
      </c>
      <c r="Q2616" t="str">
        <f t="shared" si="246"/>
        <v>technology</v>
      </c>
      <c r="R2616" t="str">
        <f t="shared" si="241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5"/>
        <v>169.76511744127936</v>
      </c>
      <c r="P2617" s="5">
        <f t="shared" si="242"/>
        <v>47.180555555555557</v>
      </c>
      <c r="Q2617" t="str">
        <f t="shared" si="246"/>
        <v>technology</v>
      </c>
      <c r="R2617" t="str">
        <f t="shared" si="241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5"/>
        <v>114.53400000000001</v>
      </c>
      <c r="P2618" s="5">
        <f t="shared" si="242"/>
        <v>120.30882352941177</v>
      </c>
      <c r="Q2618" t="str">
        <f t="shared" si="246"/>
        <v>technology</v>
      </c>
      <c r="R2618" t="str">
        <f t="shared" si="241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5"/>
        <v>877.6</v>
      </c>
      <c r="P2619" s="5">
        <f t="shared" si="242"/>
        <v>27.59748427672956</v>
      </c>
      <c r="Q2619" t="str">
        <f t="shared" si="246"/>
        <v>technology</v>
      </c>
      <c r="R2619" t="str">
        <f t="shared" si="241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5"/>
        <v>105.38666666666667</v>
      </c>
      <c r="P2620" s="5">
        <f t="shared" si="242"/>
        <v>205.2987012987013</v>
      </c>
      <c r="Q2620" t="str">
        <f t="shared" si="246"/>
        <v>technology</v>
      </c>
      <c r="R2620" t="str">
        <f t="shared" si="241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5"/>
        <v>188.39999999999998</v>
      </c>
      <c r="P2621" s="5">
        <f t="shared" si="242"/>
        <v>35.547169811320757</v>
      </c>
      <c r="Q2621" t="str">
        <f t="shared" si="246"/>
        <v>technology</v>
      </c>
      <c r="R2621" t="str">
        <f t="shared" si="241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5"/>
        <v>143.65230769230772</v>
      </c>
      <c r="P2622" s="5">
        <f t="shared" si="242"/>
        <v>74.639488409272587</v>
      </c>
      <c r="Q2622" t="str">
        <f t="shared" si="246"/>
        <v>technology</v>
      </c>
      <c r="R2622" t="str">
        <f t="shared" si="241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5"/>
        <v>145.88</v>
      </c>
      <c r="P2623" s="5">
        <f t="shared" si="242"/>
        <v>47.058064516129029</v>
      </c>
      <c r="Q2623" t="str">
        <f t="shared" si="246"/>
        <v>technology</v>
      </c>
      <c r="R2623" t="str">
        <f t="shared" si="241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5"/>
        <v>131.184</v>
      </c>
      <c r="P2624" s="5">
        <f t="shared" si="242"/>
        <v>26.591351351351353</v>
      </c>
      <c r="Q2624" t="str">
        <f t="shared" si="246"/>
        <v>technology</v>
      </c>
      <c r="R2624" t="str">
        <f t="shared" si="241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5"/>
        <v>113.99999999999999</v>
      </c>
      <c r="P2625" s="5">
        <f t="shared" si="242"/>
        <v>36.774193548387096</v>
      </c>
      <c r="Q2625" t="str">
        <f t="shared" si="246"/>
        <v>technology</v>
      </c>
      <c r="R2625" t="str">
        <f t="shared" ref="R2625:R2688" si="247">RIGHT(N2625,LEN(N2625)-SEARCH("/",N2625))</f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5"/>
        <v>1379.4206249999997</v>
      </c>
      <c r="P2626" s="5">
        <f t="shared" si="242"/>
        <v>31.820544982698959</v>
      </c>
      <c r="Q2626" t="str">
        <f t="shared" si="246"/>
        <v>technology</v>
      </c>
      <c r="R2626" t="str">
        <f t="shared" si="247"/>
        <v>space exploration</v>
      </c>
      <c r="S2626" s="10">
        <f t="shared" si="243"/>
        <v>41144.42155092593</v>
      </c>
      <c r="T2626" s="10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245"/>
        <v>956</v>
      </c>
      <c r="P2627" s="5">
        <f t="shared" ref="P2627:P2690" si="248">IF(L2627&lt;&gt;0,E2627/L2627,0)</f>
        <v>27.576923076923077</v>
      </c>
      <c r="Q2627" t="str">
        <f t="shared" si="246"/>
        <v>technology</v>
      </c>
      <c r="R2627" t="str">
        <f t="shared" si="247"/>
        <v>space exploration</v>
      </c>
      <c r="S2627" s="10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5"/>
        <v>112.00000000000001</v>
      </c>
      <c r="P2628" s="5">
        <f t="shared" si="248"/>
        <v>56</v>
      </c>
      <c r="Q2628" t="str">
        <f t="shared" si="246"/>
        <v>technology</v>
      </c>
      <c r="R2628" t="str">
        <f t="shared" si="247"/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5"/>
        <v>646.66666666666663</v>
      </c>
      <c r="P2629" s="5">
        <f t="shared" si="248"/>
        <v>21.555555555555557</v>
      </c>
      <c r="Q2629" t="str">
        <f t="shared" si="246"/>
        <v>technology</v>
      </c>
      <c r="R2629" t="str">
        <f t="shared" si="247"/>
        <v>space exploration</v>
      </c>
      <c r="S2629" s="10">
        <f t="shared" si="249"/>
        <v>42304.829409722224</v>
      </c>
      <c r="T2629" s="10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ref="O2630:O2693" si="251">E2630/D2630*100</f>
        <v>110.36948748510132</v>
      </c>
      <c r="P2630" s="5">
        <f t="shared" si="248"/>
        <v>44.095238095238095</v>
      </c>
      <c r="Q2630" t="str">
        <f t="shared" si="246"/>
        <v>technology</v>
      </c>
      <c r="R2630" t="str">
        <f t="shared" si="247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51"/>
        <v>127.74000000000001</v>
      </c>
      <c r="P2631" s="5">
        <f t="shared" si="248"/>
        <v>63.87</v>
      </c>
      <c r="Q2631" t="str">
        <f t="shared" si="246"/>
        <v>technology</v>
      </c>
      <c r="R2631" t="str">
        <f t="shared" si="247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51"/>
        <v>157.9</v>
      </c>
      <c r="P2632" s="5">
        <f t="shared" si="248"/>
        <v>38.987654320987652</v>
      </c>
      <c r="Q2632" t="str">
        <f t="shared" si="246"/>
        <v>technology</v>
      </c>
      <c r="R2632" t="str">
        <f t="shared" si="247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51"/>
        <v>114.66525000000001</v>
      </c>
      <c r="P2633" s="5">
        <f t="shared" si="248"/>
        <v>80.185489510489504</v>
      </c>
      <c r="Q2633" t="str">
        <f t="shared" si="246"/>
        <v>technology</v>
      </c>
      <c r="R2633" t="str">
        <f t="shared" si="247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51"/>
        <v>137.00934579439252</v>
      </c>
      <c r="P2634" s="5">
        <f t="shared" si="248"/>
        <v>34.904761904761905</v>
      </c>
      <c r="Q2634" t="str">
        <f t="shared" si="246"/>
        <v>technology</v>
      </c>
      <c r="R2634" t="str">
        <f t="shared" si="247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51"/>
        <v>354.62</v>
      </c>
      <c r="P2635" s="5">
        <f t="shared" si="248"/>
        <v>89.100502512562812</v>
      </c>
      <c r="Q2635" t="str">
        <f t="shared" si="246"/>
        <v>technology</v>
      </c>
      <c r="R2635" t="str">
        <f t="shared" si="247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51"/>
        <v>106.02150537634409</v>
      </c>
      <c r="P2636" s="5">
        <f t="shared" si="248"/>
        <v>39.44</v>
      </c>
      <c r="Q2636" t="str">
        <f t="shared" si="246"/>
        <v>technology</v>
      </c>
      <c r="R2636" t="str">
        <f t="shared" si="247"/>
        <v>space exploration</v>
      </c>
      <c r="S2636" s="10">
        <f t="shared" si="249"/>
        <v>42612.656493055561</v>
      </c>
      <c r="T2636" s="10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51"/>
        <v>100</v>
      </c>
      <c r="P2637" s="5">
        <f t="shared" si="248"/>
        <v>136.9047619047619</v>
      </c>
      <c r="Q2637" t="str">
        <f t="shared" si="246"/>
        <v>technology</v>
      </c>
      <c r="R2637" t="str">
        <f t="shared" si="247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51"/>
        <v>187.3</v>
      </c>
      <c r="P2638" s="5">
        <f t="shared" si="248"/>
        <v>37.46</v>
      </c>
      <c r="Q2638" t="str">
        <f t="shared" si="246"/>
        <v>technology</v>
      </c>
      <c r="R2638" t="str">
        <f t="shared" si="247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51"/>
        <v>166.2</v>
      </c>
      <c r="P2639" s="5">
        <f t="shared" si="248"/>
        <v>31.96153846153846</v>
      </c>
      <c r="Q2639" t="str">
        <f t="shared" si="246"/>
        <v>technology</v>
      </c>
      <c r="R2639" t="str">
        <f t="shared" si="247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51"/>
        <v>101.72910662824208</v>
      </c>
      <c r="P2640" s="5">
        <f t="shared" si="248"/>
        <v>25.214285714285715</v>
      </c>
      <c r="Q2640" t="str">
        <f t="shared" si="246"/>
        <v>technology</v>
      </c>
      <c r="R2640" t="str">
        <f t="shared" si="247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51"/>
        <v>164</v>
      </c>
      <c r="P2641" s="5">
        <f t="shared" si="248"/>
        <v>10.040816326530612</v>
      </c>
      <c r="Q2641" t="str">
        <f t="shared" ref="Q2641:Q2704" si="252">LEFT(N2641, SEARCH("/",N2641,1)-1)</f>
        <v>technology</v>
      </c>
      <c r="R2641" t="str">
        <f t="shared" si="247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51"/>
        <v>105.66666666666666</v>
      </c>
      <c r="P2642" s="5">
        <f t="shared" si="248"/>
        <v>45.94202898550725</v>
      </c>
      <c r="Q2642" t="str">
        <f t="shared" si="252"/>
        <v>technology</v>
      </c>
      <c r="R2642" t="str">
        <f t="shared" si="247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51"/>
        <v>1</v>
      </c>
      <c r="P2643" s="5">
        <f t="shared" si="248"/>
        <v>15</v>
      </c>
      <c r="Q2643" t="str">
        <f t="shared" si="252"/>
        <v>technology</v>
      </c>
      <c r="R2643" t="str">
        <f t="shared" si="247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51"/>
        <v>0</v>
      </c>
      <c r="P2644" s="5">
        <f t="shared" si="248"/>
        <v>0</v>
      </c>
      <c r="Q2644" t="str">
        <f t="shared" si="252"/>
        <v>technology</v>
      </c>
      <c r="R2644" t="str">
        <f t="shared" si="247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51"/>
        <v>33.559730999999999</v>
      </c>
      <c r="P2645" s="5">
        <f t="shared" si="248"/>
        <v>223.58248500999335</v>
      </c>
      <c r="Q2645" t="str">
        <f t="shared" si="252"/>
        <v>technology</v>
      </c>
      <c r="R2645" t="str">
        <f t="shared" si="247"/>
        <v>space exploration</v>
      </c>
      <c r="S2645" s="10">
        <f t="shared" si="249"/>
        <v>42689.582349537035</v>
      </c>
      <c r="T2645" s="10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51"/>
        <v>2.0529999999999999</v>
      </c>
      <c r="P2646" s="5">
        <f t="shared" si="248"/>
        <v>39.480769230769234</v>
      </c>
      <c r="Q2646" t="str">
        <f t="shared" si="252"/>
        <v>technology</v>
      </c>
      <c r="R2646" t="str">
        <f t="shared" si="247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51"/>
        <v>10.5</v>
      </c>
      <c r="P2647" s="5">
        <f t="shared" si="248"/>
        <v>91.304347826086953</v>
      </c>
      <c r="Q2647" t="str">
        <f t="shared" si="252"/>
        <v>technology</v>
      </c>
      <c r="R2647" t="str">
        <f t="shared" si="247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51"/>
        <v>8.4172840000000004</v>
      </c>
      <c r="P2648" s="5">
        <f t="shared" si="248"/>
        <v>78.666205607476627</v>
      </c>
      <c r="Q2648" t="str">
        <f t="shared" si="252"/>
        <v>technology</v>
      </c>
      <c r="R2648" t="str">
        <f t="shared" si="247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51"/>
        <v>1.44</v>
      </c>
      <c r="P2649" s="5">
        <f t="shared" si="248"/>
        <v>12</v>
      </c>
      <c r="Q2649" t="str">
        <f t="shared" si="252"/>
        <v>technology</v>
      </c>
      <c r="R2649" t="str">
        <f t="shared" si="247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51"/>
        <v>0.88333333333333341</v>
      </c>
      <c r="P2650" s="5">
        <f t="shared" si="248"/>
        <v>17.666666666666668</v>
      </c>
      <c r="Q2650" t="str">
        <f t="shared" si="252"/>
        <v>technology</v>
      </c>
      <c r="R2650" t="str">
        <f t="shared" si="247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51"/>
        <v>9.920000000000001E-2</v>
      </c>
      <c r="P2651" s="5">
        <f t="shared" si="248"/>
        <v>41.333333333333336</v>
      </c>
      <c r="Q2651" t="str">
        <f t="shared" si="252"/>
        <v>technology</v>
      </c>
      <c r="R2651" t="str">
        <f t="shared" si="247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51"/>
        <v>0.59666666666666668</v>
      </c>
      <c r="P2652" s="5">
        <f t="shared" si="248"/>
        <v>71.599999999999994</v>
      </c>
      <c r="Q2652" t="str">
        <f t="shared" si="252"/>
        <v>technology</v>
      </c>
      <c r="R2652" t="str">
        <f t="shared" si="247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51"/>
        <v>1.8689285714285715</v>
      </c>
      <c r="P2653" s="5">
        <f t="shared" si="248"/>
        <v>307.8235294117647</v>
      </c>
      <c r="Q2653" t="str">
        <f t="shared" si="252"/>
        <v>technology</v>
      </c>
      <c r="R2653" t="str">
        <f t="shared" si="247"/>
        <v>space exploration</v>
      </c>
      <c r="S2653" s="10">
        <f t="shared" si="249"/>
        <v>42327.805659722217</v>
      </c>
      <c r="T2653" s="10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51"/>
        <v>0.88500000000000001</v>
      </c>
      <c r="P2654" s="5">
        <f t="shared" si="248"/>
        <v>80.454545454545453</v>
      </c>
      <c r="Q2654" t="str">
        <f t="shared" si="252"/>
        <v>technology</v>
      </c>
      <c r="R2654" t="str">
        <f t="shared" si="247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51"/>
        <v>11.52156862745098</v>
      </c>
      <c r="P2655" s="5">
        <f t="shared" si="248"/>
        <v>83.942857142857136</v>
      </c>
      <c r="Q2655" t="str">
        <f t="shared" si="252"/>
        <v>technology</v>
      </c>
      <c r="R2655" t="str">
        <f t="shared" si="247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51"/>
        <v>5.1000000000000004E-2</v>
      </c>
      <c r="P2656" s="5">
        <f t="shared" si="248"/>
        <v>8.5</v>
      </c>
      <c r="Q2656" t="str">
        <f t="shared" si="252"/>
        <v>technology</v>
      </c>
      <c r="R2656" t="str">
        <f t="shared" si="247"/>
        <v>space exploration</v>
      </c>
      <c r="S2656" s="10">
        <f t="shared" si="249"/>
        <v>42055.600995370376</v>
      </c>
      <c r="T2656" s="10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51"/>
        <v>21.033333333333335</v>
      </c>
      <c r="P2657" s="5">
        <f t="shared" si="248"/>
        <v>73.372093023255815</v>
      </c>
      <c r="Q2657" t="str">
        <f t="shared" si="252"/>
        <v>technology</v>
      </c>
      <c r="R2657" t="str">
        <f t="shared" si="247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51"/>
        <v>11.436666666666667</v>
      </c>
      <c r="P2658" s="5">
        <f t="shared" si="248"/>
        <v>112.86184210526316</v>
      </c>
      <c r="Q2658" t="str">
        <f t="shared" si="252"/>
        <v>technology</v>
      </c>
      <c r="R2658" t="str">
        <f t="shared" si="247"/>
        <v>space exploration</v>
      </c>
      <c r="S2658" s="10">
        <f t="shared" si="249"/>
        <v>42767.688518518517</v>
      </c>
      <c r="T2658" s="10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51"/>
        <v>18.737933333333334</v>
      </c>
      <c r="P2659" s="5">
        <f t="shared" si="248"/>
        <v>95.277627118644077</v>
      </c>
      <c r="Q2659" t="str">
        <f t="shared" si="252"/>
        <v>technology</v>
      </c>
      <c r="R2659" t="str">
        <f t="shared" si="247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51"/>
        <v>9.285714285714286E-2</v>
      </c>
      <c r="P2660" s="5">
        <f t="shared" si="248"/>
        <v>22.75</v>
      </c>
      <c r="Q2660" t="str">
        <f t="shared" si="252"/>
        <v>technology</v>
      </c>
      <c r="R2660" t="str">
        <f t="shared" si="247"/>
        <v>space exploration</v>
      </c>
      <c r="S2660" s="10">
        <f t="shared" si="249"/>
        <v>42551.884189814817</v>
      </c>
      <c r="T2660" s="10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51"/>
        <v>2.7204081632653061</v>
      </c>
      <c r="P2661" s="5">
        <f t="shared" si="248"/>
        <v>133.30000000000001</v>
      </c>
      <c r="Q2661" t="str">
        <f t="shared" si="252"/>
        <v>technology</v>
      </c>
      <c r="R2661" t="str">
        <f t="shared" si="247"/>
        <v>space exploration</v>
      </c>
      <c r="S2661" s="10">
        <f t="shared" si="249"/>
        <v>42082.069560185191</v>
      </c>
      <c r="T2661" s="10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51"/>
        <v>9.5000000000000001E-2</v>
      </c>
      <c r="P2662" s="5">
        <f t="shared" si="248"/>
        <v>3.8</v>
      </c>
      <c r="Q2662" t="str">
        <f t="shared" si="252"/>
        <v>technology</v>
      </c>
      <c r="R2662" t="str">
        <f t="shared" si="247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51"/>
        <v>102.89999999999999</v>
      </c>
      <c r="P2663" s="5">
        <f t="shared" si="248"/>
        <v>85.75</v>
      </c>
      <c r="Q2663" t="str">
        <f t="shared" si="252"/>
        <v>technology</v>
      </c>
      <c r="R2663" t="str">
        <f t="shared" si="247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51"/>
        <v>106.80000000000001</v>
      </c>
      <c r="P2664" s="5">
        <f t="shared" si="248"/>
        <v>267</v>
      </c>
      <c r="Q2664" t="str">
        <f t="shared" si="252"/>
        <v>technology</v>
      </c>
      <c r="R2664" t="str">
        <f t="shared" si="247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51"/>
        <v>104.59625</v>
      </c>
      <c r="P2665" s="5">
        <f t="shared" si="248"/>
        <v>373.55803571428572</v>
      </c>
      <c r="Q2665" t="str">
        <f t="shared" si="252"/>
        <v>technology</v>
      </c>
      <c r="R2665" t="str">
        <f t="shared" si="247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51"/>
        <v>103.42857142857143</v>
      </c>
      <c r="P2666" s="5">
        <f t="shared" si="248"/>
        <v>174.03846153846155</v>
      </c>
      <c r="Q2666" t="str">
        <f t="shared" si="252"/>
        <v>technology</v>
      </c>
      <c r="R2666" t="str">
        <f t="shared" si="247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51"/>
        <v>123.14285714285715</v>
      </c>
      <c r="P2667" s="5">
        <f t="shared" si="248"/>
        <v>93.695652173913047</v>
      </c>
      <c r="Q2667" t="str">
        <f t="shared" si="252"/>
        <v>technology</v>
      </c>
      <c r="R2667" t="str">
        <f t="shared" si="247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51"/>
        <v>159.29509999999999</v>
      </c>
      <c r="P2668" s="5">
        <f t="shared" si="248"/>
        <v>77.327718446601949</v>
      </c>
      <c r="Q2668" t="str">
        <f t="shared" si="252"/>
        <v>technology</v>
      </c>
      <c r="R2668" t="str">
        <f t="shared" si="247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51"/>
        <v>110.66666666666667</v>
      </c>
      <c r="P2669" s="5">
        <f t="shared" si="248"/>
        <v>92.222222222222229</v>
      </c>
      <c r="Q2669" t="str">
        <f t="shared" si="252"/>
        <v>technology</v>
      </c>
      <c r="R2669" t="str">
        <f t="shared" si="247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51"/>
        <v>170.70000000000002</v>
      </c>
      <c r="P2670" s="5">
        <f t="shared" si="248"/>
        <v>60.964285714285715</v>
      </c>
      <c r="Q2670" t="str">
        <f t="shared" si="252"/>
        <v>technology</v>
      </c>
      <c r="R2670" t="str">
        <f t="shared" si="247"/>
        <v>makerspaces</v>
      </c>
      <c r="S2670" s="10">
        <f t="shared" si="249"/>
        <v>42275.588715277772</v>
      </c>
      <c r="T2670" s="10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51"/>
        <v>125.125</v>
      </c>
      <c r="P2671" s="5">
        <f t="shared" si="248"/>
        <v>91</v>
      </c>
      <c r="Q2671" t="str">
        <f t="shared" si="252"/>
        <v>technology</v>
      </c>
      <c r="R2671" t="str">
        <f t="shared" si="247"/>
        <v>makerspaces</v>
      </c>
      <c r="S2671" s="10">
        <f t="shared" si="249"/>
        <v>42319.035833333335</v>
      </c>
      <c r="T2671" s="10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51"/>
        <v>6.4158609339642041</v>
      </c>
      <c r="P2672" s="5">
        <f t="shared" si="248"/>
        <v>41.583333333333336</v>
      </c>
      <c r="Q2672" t="str">
        <f t="shared" si="252"/>
        <v>technology</v>
      </c>
      <c r="R2672" t="str">
        <f t="shared" si="247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51"/>
        <v>11.343999999999999</v>
      </c>
      <c r="P2673" s="5">
        <f t="shared" si="248"/>
        <v>33.761904761904759</v>
      </c>
      <c r="Q2673" t="str">
        <f t="shared" si="252"/>
        <v>technology</v>
      </c>
      <c r="R2673" t="str">
        <f t="shared" si="247"/>
        <v>makerspaces</v>
      </c>
      <c r="S2673" s="10">
        <f t="shared" si="249"/>
        <v>41962.749027777783</v>
      </c>
      <c r="T2673" s="10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51"/>
        <v>33.19</v>
      </c>
      <c r="P2674" s="5">
        <f t="shared" si="248"/>
        <v>70.61702127659575</v>
      </c>
      <c r="Q2674" t="str">
        <f t="shared" si="252"/>
        <v>technology</v>
      </c>
      <c r="R2674" t="str">
        <f t="shared" si="247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51"/>
        <v>27.58</v>
      </c>
      <c r="P2675" s="5">
        <f t="shared" si="248"/>
        <v>167.15151515151516</v>
      </c>
      <c r="Q2675" t="str">
        <f t="shared" si="252"/>
        <v>technology</v>
      </c>
      <c r="R2675" t="str">
        <f t="shared" si="247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51"/>
        <v>62.839999999999996</v>
      </c>
      <c r="P2676" s="5">
        <f t="shared" si="248"/>
        <v>128.61988304093566</v>
      </c>
      <c r="Q2676" t="str">
        <f t="shared" si="252"/>
        <v>technology</v>
      </c>
      <c r="R2676" t="str">
        <f t="shared" si="247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51"/>
        <v>7.5880000000000001</v>
      </c>
      <c r="P2677" s="5">
        <f t="shared" si="248"/>
        <v>65.41379310344827</v>
      </c>
      <c r="Q2677" t="str">
        <f t="shared" si="252"/>
        <v>technology</v>
      </c>
      <c r="R2677" t="str">
        <f t="shared" si="247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51"/>
        <v>50.38095238095238</v>
      </c>
      <c r="P2678" s="5">
        <f t="shared" si="248"/>
        <v>117.55555555555556</v>
      </c>
      <c r="Q2678" t="str">
        <f t="shared" si="252"/>
        <v>technology</v>
      </c>
      <c r="R2678" t="str">
        <f t="shared" si="247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51"/>
        <v>17.512820512820511</v>
      </c>
      <c r="P2679" s="5">
        <f t="shared" si="248"/>
        <v>126.48148148148148</v>
      </c>
      <c r="Q2679" t="str">
        <f t="shared" si="252"/>
        <v>technology</v>
      </c>
      <c r="R2679" t="str">
        <f t="shared" si="247"/>
        <v>makerspaces</v>
      </c>
      <c r="S2679" s="10">
        <f t="shared" si="249"/>
        <v>41793.029432870368</v>
      </c>
      <c r="T2679" s="10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51"/>
        <v>1.375E-2</v>
      </c>
      <c r="P2680" s="5">
        <f t="shared" si="248"/>
        <v>550</v>
      </c>
      <c r="Q2680" t="str">
        <f t="shared" si="252"/>
        <v>technology</v>
      </c>
      <c r="R2680" t="str">
        <f t="shared" si="247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51"/>
        <v>0.33</v>
      </c>
      <c r="P2681" s="5">
        <f t="shared" si="248"/>
        <v>44</v>
      </c>
      <c r="Q2681" t="str">
        <f t="shared" si="252"/>
        <v>technology</v>
      </c>
      <c r="R2681" t="str">
        <f t="shared" si="247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51"/>
        <v>0.86250000000000004</v>
      </c>
      <c r="P2682" s="5">
        <f t="shared" si="248"/>
        <v>69</v>
      </c>
      <c r="Q2682" t="str">
        <f t="shared" si="252"/>
        <v>technology</v>
      </c>
      <c r="R2682" t="str">
        <f t="shared" si="247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51"/>
        <v>0.6875</v>
      </c>
      <c r="P2683" s="5">
        <f t="shared" si="248"/>
        <v>27.5</v>
      </c>
      <c r="Q2683" t="str">
        <f t="shared" si="252"/>
        <v>food</v>
      </c>
      <c r="R2683" t="str">
        <f t="shared" si="247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51"/>
        <v>28.299999999999997</v>
      </c>
      <c r="P2684" s="5">
        <f t="shared" si="248"/>
        <v>84.9</v>
      </c>
      <c r="Q2684" t="str">
        <f t="shared" si="252"/>
        <v>food</v>
      </c>
      <c r="R2684" t="str">
        <f t="shared" si="247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51"/>
        <v>0.24</v>
      </c>
      <c r="P2685" s="5">
        <f t="shared" si="248"/>
        <v>12</v>
      </c>
      <c r="Q2685" t="str">
        <f t="shared" si="252"/>
        <v>food</v>
      </c>
      <c r="R2685" t="str">
        <f t="shared" si="247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51"/>
        <v>1.1428571428571428</v>
      </c>
      <c r="P2686" s="5">
        <f t="shared" si="248"/>
        <v>200</v>
      </c>
      <c r="Q2686" t="str">
        <f t="shared" si="252"/>
        <v>food</v>
      </c>
      <c r="R2686" t="str">
        <f t="shared" si="247"/>
        <v>food trucks</v>
      </c>
      <c r="S2686" s="10">
        <f t="shared" si="249"/>
        <v>41820.914641203701</v>
      </c>
      <c r="T2686" s="10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51"/>
        <v>0.02</v>
      </c>
      <c r="P2687" s="5">
        <f t="shared" si="248"/>
        <v>10</v>
      </c>
      <c r="Q2687" t="str">
        <f t="shared" si="252"/>
        <v>food</v>
      </c>
      <c r="R2687" t="str">
        <f t="shared" si="247"/>
        <v>food trucks</v>
      </c>
      <c r="S2687" s="10">
        <f t="shared" si="249"/>
        <v>42061.69594907407</v>
      </c>
      <c r="T2687" s="10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51"/>
        <v>0</v>
      </c>
      <c r="P2688" s="5">
        <f t="shared" si="248"/>
        <v>0</v>
      </c>
      <c r="Q2688" t="str">
        <f t="shared" si="252"/>
        <v>food</v>
      </c>
      <c r="R2688" t="str">
        <f t="shared" si="247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51"/>
        <v>0</v>
      </c>
      <c r="P2689" s="5">
        <f t="shared" si="248"/>
        <v>0</v>
      </c>
      <c r="Q2689" t="str">
        <f t="shared" si="252"/>
        <v>food</v>
      </c>
      <c r="R2689" t="str">
        <f t="shared" ref="R2689:R2752" si="253">RIGHT(N2689,LEN(N2689)-SEARCH("/",N2689))</f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51"/>
        <v>0.14799999999999999</v>
      </c>
      <c r="P2690" s="5">
        <f t="shared" si="248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49"/>
        <v>42028.118865740747</v>
      </c>
      <c r="T2690" s="10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251"/>
        <v>2.8571428571428571E-3</v>
      </c>
      <c r="P2691" s="5">
        <f t="shared" ref="P2691:P2754" si="254">IF(L2691&lt;&gt;0,E2691/L2691,0)</f>
        <v>1</v>
      </c>
      <c r="Q2691" t="str">
        <f t="shared" si="252"/>
        <v>food</v>
      </c>
      <c r="R2691" t="str">
        <f t="shared" si="253"/>
        <v>food trucks</v>
      </c>
      <c r="S2691" s="10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1"/>
        <v>10.7325</v>
      </c>
      <c r="P2692" s="5">
        <f t="shared" si="254"/>
        <v>72.762711864406782</v>
      </c>
      <c r="Q2692" t="str">
        <f t="shared" si="252"/>
        <v>food</v>
      </c>
      <c r="R2692" t="str">
        <f t="shared" si="253"/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1"/>
        <v>5.3846153846153842E-2</v>
      </c>
      <c r="P2693" s="5">
        <f t="shared" si="254"/>
        <v>17.5</v>
      </c>
      <c r="Q2693" t="str">
        <f t="shared" si="252"/>
        <v>food</v>
      </c>
      <c r="R2693" t="str">
        <f t="shared" si="253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ref="O2694:O2757" si="257">E2694/D2694*100</f>
        <v>0.7142857142857143</v>
      </c>
      <c r="P2694" s="5">
        <f t="shared" si="254"/>
        <v>25</v>
      </c>
      <c r="Q2694" t="str">
        <f t="shared" si="252"/>
        <v>food</v>
      </c>
      <c r="R2694" t="str">
        <f t="shared" si="253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7"/>
        <v>0.8</v>
      </c>
      <c r="P2695" s="5">
        <f t="shared" si="254"/>
        <v>13.333333333333334</v>
      </c>
      <c r="Q2695" t="str">
        <f t="shared" si="252"/>
        <v>food</v>
      </c>
      <c r="R2695" t="str">
        <f t="shared" si="253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7"/>
        <v>3.3333333333333335E-3</v>
      </c>
      <c r="P2696" s="5">
        <f t="shared" si="254"/>
        <v>1</v>
      </c>
      <c r="Q2696" t="str">
        <f t="shared" si="252"/>
        <v>food</v>
      </c>
      <c r="R2696" t="str">
        <f t="shared" si="253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7"/>
        <v>0.47333333333333333</v>
      </c>
      <c r="P2697" s="5">
        <f t="shared" si="254"/>
        <v>23.666666666666668</v>
      </c>
      <c r="Q2697" t="str">
        <f t="shared" si="252"/>
        <v>food</v>
      </c>
      <c r="R2697" t="str">
        <f t="shared" si="253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7"/>
        <v>5.65</v>
      </c>
      <c r="P2698" s="5">
        <f t="shared" si="254"/>
        <v>89.21052631578948</v>
      </c>
      <c r="Q2698" t="str">
        <f t="shared" si="252"/>
        <v>food</v>
      </c>
      <c r="R2698" t="str">
        <f t="shared" si="253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7"/>
        <v>26.35217391304348</v>
      </c>
      <c r="P2699" s="5">
        <f t="shared" si="254"/>
        <v>116.55769230769231</v>
      </c>
      <c r="Q2699" t="str">
        <f t="shared" si="252"/>
        <v>food</v>
      </c>
      <c r="R2699" t="str">
        <f t="shared" si="253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7"/>
        <v>0.325125</v>
      </c>
      <c r="P2700" s="5">
        <f t="shared" si="254"/>
        <v>13.005000000000001</v>
      </c>
      <c r="Q2700" t="str">
        <f t="shared" si="252"/>
        <v>food</v>
      </c>
      <c r="R2700" t="str">
        <f t="shared" si="253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7"/>
        <v>0</v>
      </c>
      <c r="P2701" s="5">
        <f t="shared" si="254"/>
        <v>0</v>
      </c>
      <c r="Q2701" t="str">
        <f t="shared" si="252"/>
        <v>food</v>
      </c>
      <c r="R2701" t="str">
        <f t="shared" si="253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7"/>
        <v>0.7000700070007001</v>
      </c>
      <c r="P2702" s="5">
        <f t="shared" si="254"/>
        <v>17.5</v>
      </c>
      <c r="Q2702" t="str">
        <f t="shared" si="252"/>
        <v>food</v>
      </c>
      <c r="R2702" t="str">
        <f t="shared" si="253"/>
        <v>food trucks</v>
      </c>
      <c r="S2702" s="10">
        <f t="shared" si="255"/>
        <v>41870.87467592593</v>
      </c>
      <c r="T2702" s="10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7"/>
        <v>46.176470588235297</v>
      </c>
      <c r="P2703" s="5">
        <f t="shared" si="254"/>
        <v>34.130434782608695</v>
      </c>
      <c r="Q2703" t="str">
        <f t="shared" si="252"/>
        <v>theater</v>
      </c>
      <c r="R2703" t="str">
        <f t="shared" si="253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7"/>
        <v>34.410000000000004</v>
      </c>
      <c r="P2704" s="5">
        <f t="shared" si="254"/>
        <v>132.34615384615384</v>
      </c>
      <c r="Q2704" t="str">
        <f t="shared" si="252"/>
        <v>theater</v>
      </c>
      <c r="R2704" t="str">
        <f t="shared" si="253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7"/>
        <v>103.75000000000001</v>
      </c>
      <c r="P2705" s="5">
        <f t="shared" si="254"/>
        <v>922.22222222222217</v>
      </c>
      <c r="Q2705" t="str">
        <f t="shared" ref="Q2705:Q2768" si="258">LEFT(N2705, SEARCH("/",N2705,1)-1)</f>
        <v>theater</v>
      </c>
      <c r="R2705" t="str">
        <f t="shared" si="253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7"/>
        <v>6.0263157894736841</v>
      </c>
      <c r="P2706" s="5">
        <f t="shared" si="254"/>
        <v>163.57142857142858</v>
      </c>
      <c r="Q2706" t="str">
        <f t="shared" si="258"/>
        <v>theater</v>
      </c>
      <c r="R2706" t="str">
        <f t="shared" si="253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7"/>
        <v>10.539393939393939</v>
      </c>
      <c r="P2707" s="5">
        <f t="shared" si="254"/>
        <v>217.375</v>
      </c>
      <c r="Q2707" t="str">
        <f t="shared" si="258"/>
        <v>theater</v>
      </c>
      <c r="R2707" t="str">
        <f t="shared" si="253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7"/>
        <v>112.29714285714284</v>
      </c>
      <c r="P2708" s="5">
        <f t="shared" si="254"/>
        <v>149.44486692015209</v>
      </c>
      <c r="Q2708" t="str">
        <f t="shared" si="258"/>
        <v>theater</v>
      </c>
      <c r="R2708" t="str">
        <f t="shared" si="253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7"/>
        <v>350.84462500000001</v>
      </c>
      <c r="P2709" s="5">
        <f t="shared" si="254"/>
        <v>71.237487309644663</v>
      </c>
      <c r="Q2709" t="str">
        <f t="shared" si="258"/>
        <v>theater</v>
      </c>
      <c r="R2709" t="str">
        <f t="shared" si="253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7"/>
        <v>233.21535</v>
      </c>
      <c r="P2710" s="5">
        <f t="shared" si="254"/>
        <v>44.464318398474738</v>
      </c>
      <c r="Q2710" t="str">
        <f t="shared" si="258"/>
        <v>theater</v>
      </c>
      <c r="R2710" t="str">
        <f t="shared" si="253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7"/>
        <v>101.60599999999999</v>
      </c>
      <c r="P2711" s="5">
        <f t="shared" si="254"/>
        <v>164.94480519480518</v>
      </c>
      <c r="Q2711" t="str">
        <f t="shared" si="258"/>
        <v>theater</v>
      </c>
      <c r="R2711" t="str">
        <f t="shared" si="253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7"/>
        <v>153.90035000000003</v>
      </c>
      <c r="P2712" s="5">
        <f t="shared" si="254"/>
        <v>84.871516544117654</v>
      </c>
      <c r="Q2712" t="str">
        <f t="shared" si="258"/>
        <v>theater</v>
      </c>
      <c r="R2712" t="str">
        <f t="shared" si="253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7"/>
        <v>100.7161125319693</v>
      </c>
      <c r="P2713" s="5">
        <f t="shared" si="254"/>
        <v>53.945205479452056</v>
      </c>
      <c r="Q2713" t="str">
        <f t="shared" si="258"/>
        <v>theater</v>
      </c>
      <c r="R2713" t="str">
        <f t="shared" si="253"/>
        <v>spaces</v>
      </c>
      <c r="S2713" s="10">
        <f t="shared" si="255"/>
        <v>41780.745254629634</v>
      </c>
      <c r="T2713" s="10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7"/>
        <v>131.38181818181818</v>
      </c>
      <c r="P2714" s="5">
        <f t="shared" si="254"/>
        <v>50.531468531468533</v>
      </c>
      <c r="Q2714" t="str">
        <f t="shared" si="258"/>
        <v>theater</v>
      </c>
      <c r="R2714" t="str">
        <f t="shared" si="253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7"/>
        <v>102.24133333333334</v>
      </c>
      <c r="P2715" s="5">
        <f t="shared" si="254"/>
        <v>108.00140845070422</v>
      </c>
      <c r="Q2715" t="str">
        <f t="shared" si="258"/>
        <v>theater</v>
      </c>
      <c r="R2715" t="str">
        <f t="shared" si="253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7"/>
        <v>116.35599999999999</v>
      </c>
      <c r="P2716" s="5">
        <f t="shared" si="254"/>
        <v>95.373770491803285</v>
      </c>
      <c r="Q2716" t="str">
        <f t="shared" si="258"/>
        <v>theater</v>
      </c>
      <c r="R2716" t="str">
        <f t="shared" si="253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7"/>
        <v>264.62241666666665</v>
      </c>
      <c r="P2717" s="5">
        <f t="shared" si="254"/>
        <v>57.631016333938291</v>
      </c>
      <c r="Q2717" t="str">
        <f t="shared" si="258"/>
        <v>theater</v>
      </c>
      <c r="R2717" t="str">
        <f t="shared" si="253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7"/>
        <v>119.98010000000001</v>
      </c>
      <c r="P2718" s="5">
        <f t="shared" si="254"/>
        <v>64.160481283422456</v>
      </c>
      <c r="Q2718" t="str">
        <f t="shared" si="258"/>
        <v>theater</v>
      </c>
      <c r="R2718" t="str">
        <f t="shared" si="253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7"/>
        <v>120.10400000000001</v>
      </c>
      <c r="P2719" s="5">
        <f t="shared" si="254"/>
        <v>92.387692307692305</v>
      </c>
      <c r="Q2719" t="str">
        <f t="shared" si="258"/>
        <v>theater</v>
      </c>
      <c r="R2719" t="str">
        <f t="shared" si="253"/>
        <v>spaces</v>
      </c>
      <c r="S2719" s="10">
        <f t="shared" si="255"/>
        <v>41934.914918981485</v>
      </c>
      <c r="T2719" s="10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7"/>
        <v>103.58333333333334</v>
      </c>
      <c r="P2720" s="5">
        <f t="shared" si="254"/>
        <v>125.97972972972973</v>
      </c>
      <c r="Q2720" t="str">
        <f t="shared" si="258"/>
        <v>theater</v>
      </c>
      <c r="R2720" t="str">
        <f t="shared" si="253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7"/>
        <v>108.83333333333334</v>
      </c>
      <c r="P2721" s="5">
        <f t="shared" si="254"/>
        <v>94.637681159420296</v>
      </c>
      <c r="Q2721" t="str">
        <f t="shared" si="258"/>
        <v>theater</v>
      </c>
      <c r="R2721" t="str">
        <f t="shared" si="253"/>
        <v>spaces</v>
      </c>
      <c r="S2721" s="10">
        <f t="shared" si="255"/>
        <v>42418.031180555554</v>
      </c>
      <c r="T2721" s="10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7"/>
        <v>118.12400000000001</v>
      </c>
      <c r="P2722" s="5">
        <f t="shared" si="254"/>
        <v>170.69942196531792</v>
      </c>
      <c r="Q2722" t="str">
        <f t="shared" si="258"/>
        <v>theater</v>
      </c>
      <c r="R2722" t="str">
        <f t="shared" si="253"/>
        <v>spaces</v>
      </c>
      <c r="S2722" s="10">
        <f t="shared" si="255"/>
        <v>42655.465891203698</v>
      </c>
      <c r="T2722" s="10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7"/>
        <v>1462</v>
      </c>
      <c r="P2723" s="5">
        <f t="shared" si="254"/>
        <v>40.762081784386616</v>
      </c>
      <c r="Q2723" t="str">
        <f t="shared" si="258"/>
        <v>technology</v>
      </c>
      <c r="R2723" t="str">
        <f t="shared" si="253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7"/>
        <v>252.54</v>
      </c>
      <c r="P2724" s="5">
        <f t="shared" si="254"/>
        <v>68.254054054054052</v>
      </c>
      <c r="Q2724" t="str">
        <f t="shared" si="258"/>
        <v>technology</v>
      </c>
      <c r="R2724" t="str">
        <f t="shared" si="253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7"/>
        <v>140.05000000000001</v>
      </c>
      <c r="P2725" s="5">
        <f t="shared" si="254"/>
        <v>95.48863636363636</v>
      </c>
      <c r="Q2725" t="str">
        <f t="shared" si="258"/>
        <v>technology</v>
      </c>
      <c r="R2725" t="str">
        <f t="shared" si="253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7"/>
        <v>296.87520259319291</v>
      </c>
      <c r="P2726" s="5">
        <f t="shared" si="254"/>
        <v>7.1902649656526005</v>
      </c>
      <c r="Q2726" t="str">
        <f t="shared" si="258"/>
        <v>technology</v>
      </c>
      <c r="R2726" t="str">
        <f t="shared" si="253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7"/>
        <v>144.54249999999999</v>
      </c>
      <c r="P2727" s="5">
        <f t="shared" si="254"/>
        <v>511.65486725663715</v>
      </c>
      <c r="Q2727" t="str">
        <f t="shared" si="258"/>
        <v>technology</v>
      </c>
      <c r="R2727" t="str">
        <f t="shared" si="253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7"/>
        <v>105.745</v>
      </c>
      <c r="P2728" s="5">
        <f t="shared" si="254"/>
        <v>261.74504950495049</v>
      </c>
      <c r="Q2728" t="str">
        <f t="shared" si="258"/>
        <v>technology</v>
      </c>
      <c r="R2728" t="str">
        <f t="shared" si="253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7"/>
        <v>493.21000000000004</v>
      </c>
      <c r="P2729" s="5">
        <f t="shared" si="254"/>
        <v>69.760961810466767</v>
      </c>
      <c r="Q2729" t="str">
        <f t="shared" si="258"/>
        <v>technology</v>
      </c>
      <c r="R2729" t="str">
        <f t="shared" si="253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7"/>
        <v>201.82666666666668</v>
      </c>
      <c r="P2730" s="5">
        <f t="shared" si="254"/>
        <v>77.229591836734699</v>
      </c>
      <c r="Q2730" t="str">
        <f t="shared" si="258"/>
        <v>technology</v>
      </c>
      <c r="R2730" t="str">
        <f t="shared" si="253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7"/>
        <v>104.44</v>
      </c>
      <c r="P2731" s="5">
        <f t="shared" si="254"/>
        <v>340.56521739130437</v>
      </c>
      <c r="Q2731" t="str">
        <f t="shared" si="258"/>
        <v>technology</v>
      </c>
      <c r="R2731" t="str">
        <f t="shared" si="253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7"/>
        <v>170.29262962962963</v>
      </c>
      <c r="P2732" s="5">
        <f t="shared" si="254"/>
        <v>67.417903225806455</v>
      </c>
      <c r="Q2732" t="str">
        <f t="shared" si="258"/>
        <v>technology</v>
      </c>
      <c r="R2732" t="str">
        <f t="shared" si="253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7"/>
        <v>104.30333333333333</v>
      </c>
      <c r="P2733" s="5">
        <f t="shared" si="254"/>
        <v>845.70270270270271</v>
      </c>
      <c r="Q2733" t="str">
        <f t="shared" si="258"/>
        <v>technology</v>
      </c>
      <c r="R2733" t="str">
        <f t="shared" si="253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7"/>
        <v>118.25000000000001</v>
      </c>
      <c r="P2734" s="5">
        <f t="shared" si="254"/>
        <v>97.191780821917803</v>
      </c>
      <c r="Q2734" t="str">
        <f t="shared" si="258"/>
        <v>technology</v>
      </c>
      <c r="R2734" t="str">
        <f t="shared" si="253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7"/>
        <v>107.538</v>
      </c>
      <c r="P2735" s="5">
        <f t="shared" si="254"/>
        <v>451.84033613445376</v>
      </c>
      <c r="Q2735" t="str">
        <f t="shared" si="258"/>
        <v>technology</v>
      </c>
      <c r="R2735" t="str">
        <f t="shared" si="253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7"/>
        <v>2260300</v>
      </c>
      <c r="P2736" s="5">
        <f t="shared" si="254"/>
        <v>138.66871165644173</v>
      </c>
      <c r="Q2736" t="str">
        <f t="shared" si="258"/>
        <v>technology</v>
      </c>
      <c r="R2736" t="str">
        <f t="shared" si="253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7"/>
        <v>978.13466666666682</v>
      </c>
      <c r="P2737" s="5">
        <f t="shared" si="254"/>
        <v>21.640147492625371</v>
      </c>
      <c r="Q2737" t="str">
        <f t="shared" si="258"/>
        <v>technology</v>
      </c>
      <c r="R2737" t="str">
        <f t="shared" si="253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7"/>
        <v>122.9</v>
      </c>
      <c r="P2738" s="5">
        <f t="shared" si="254"/>
        <v>169.51724137931035</v>
      </c>
      <c r="Q2738" t="str">
        <f t="shared" si="258"/>
        <v>technology</v>
      </c>
      <c r="R2738" t="str">
        <f t="shared" si="253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7"/>
        <v>246.0608</v>
      </c>
      <c r="P2739" s="5">
        <f t="shared" si="254"/>
        <v>161.88210526315791</v>
      </c>
      <c r="Q2739" t="str">
        <f t="shared" si="258"/>
        <v>technology</v>
      </c>
      <c r="R2739" t="str">
        <f t="shared" si="253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7"/>
        <v>147.94</v>
      </c>
      <c r="P2740" s="5">
        <f t="shared" si="254"/>
        <v>493.13333333333333</v>
      </c>
      <c r="Q2740" t="str">
        <f t="shared" si="258"/>
        <v>technology</v>
      </c>
      <c r="R2740" t="str">
        <f t="shared" si="253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7"/>
        <v>384.09090909090907</v>
      </c>
      <c r="P2741" s="5">
        <f t="shared" si="254"/>
        <v>22.120418848167539</v>
      </c>
      <c r="Q2741" t="str">
        <f t="shared" si="258"/>
        <v>technology</v>
      </c>
      <c r="R2741" t="str">
        <f t="shared" si="253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7"/>
        <v>103.33333333333334</v>
      </c>
      <c r="P2742" s="5">
        <f t="shared" si="254"/>
        <v>18.235294117647058</v>
      </c>
      <c r="Q2742" t="str">
        <f t="shared" si="258"/>
        <v>technology</v>
      </c>
      <c r="R2742" t="str">
        <f t="shared" si="253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7"/>
        <v>0.43750000000000006</v>
      </c>
      <c r="P2743" s="5">
        <f t="shared" si="254"/>
        <v>8.75</v>
      </c>
      <c r="Q2743" t="str">
        <f t="shared" si="258"/>
        <v>publishing</v>
      </c>
      <c r="R2743" t="str">
        <f t="shared" si="253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7"/>
        <v>29.24</v>
      </c>
      <c r="P2744" s="5">
        <f t="shared" si="254"/>
        <v>40.611111111111114</v>
      </c>
      <c r="Q2744" t="str">
        <f t="shared" si="258"/>
        <v>publishing</v>
      </c>
      <c r="R2744" t="str">
        <f t="shared" si="253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7"/>
        <v>0</v>
      </c>
      <c r="P2745" s="5">
        <f t="shared" si="254"/>
        <v>0</v>
      </c>
      <c r="Q2745" t="str">
        <f t="shared" si="258"/>
        <v>publishing</v>
      </c>
      <c r="R2745" t="str">
        <f t="shared" si="253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7"/>
        <v>5.21875</v>
      </c>
      <c r="P2746" s="5">
        <f t="shared" si="254"/>
        <v>37.954545454545453</v>
      </c>
      <c r="Q2746" t="str">
        <f t="shared" si="258"/>
        <v>publishing</v>
      </c>
      <c r="R2746" t="str">
        <f t="shared" si="253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7"/>
        <v>21.887499999999999</v>
      </c>
      <c r="P2747" s="5">
        <f t="shared" si="254"/>
        <v>35.734693877551024</v>
      </c>
      <c r="Q2747" t="str">
        <f t="shared" si="258"/>
        <v>publishing</v>
      </c>
      <c r="R2747" t="str">
        <f t="shared" si="253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7"/>
        <v>26.700000000000003</v>
      </c>
      <c r="P2748" s="5">
        <f t="shared" si="254"/>
        <v>42.157894736842103</v>
      </c>
      <c r="Q2748" t="str">
        <f t="shared" si="258"/>
        <v>publishing</v>
      </c>
      <c r="R2748" t="str">
        <f t="shared" si="253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7"/>
        <v>28.000000000000004</v>
      </c>
      <c r="P2749" s="5">
        <f t="shared" si="254"/>
        <v>35</v>
      </c>
      <c r="Q2749" t="str">
        <f t="shared" si="258"/>
        <v>publishing</v>
      </c>
      <c r="R2749" t="str">
        <f t="shared" si="253"/>
        <v>children's books</v>
      </c>
      <c r="S2749" s="10">
        <f t="shared" si="255"/>
        <v>41044.64811342593</v>
      </c>
      <c r="T2749" s="10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7"/>
        <v>1.06</v>
      </c>
      <c r="P2750" s="5">
        <f t="shared" si="254"/>
        <v>13.25</v>
      </c>
      <c r="Q2750" t="str">
        <f t="shared" si="258"/>
        <v>publishing</v>
      </c>
      <c r="R2750" t="str">
        <f t="shared" si="253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7"/>
        <v>1.0999999999999999</v>
      </c>
      <c r="P2751" s="5">
        <f t="shared" si="254"/>
        <v>55</v>
      </c>
      <c r="Q2751" t="str">
        <f t="shared" si="258"/>
        <v>publishing</v>
      </c>
      <c r="R2751" t="str">
        <f t="shared" si="253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7"/>
        <v>0</v>
      </c>
      <c r="P2752" s="5">
        <f t="shared" si="254"/>
        <v>0</v>
      </c>
      <c r="Q2752" t="str">
        <f t="shared" si="258"/>
        <v>publishing</v>
      </c>
      <c r="R2752" t="str">
        <f t="shared" si="253"/>
        <v>children's books</v>
      </c>
      <c r="S2752" s="10">
        <f t="shared" si="255"/>
        <v>41078.899826388886</v>
      </c>
      <c r="T2752" s="10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7"/>
        <v>0</v>
      </c>
      <c r="P2753" s="5">
        <f t="shared" si="254"/>
        <v>0</v>
      </c>
      <c r="Q2753" t="str">
        <f t="shared" si="258"/>
        <v>publishing</v>
      </c>
      <c r="R2753" t="str">
        <f t="shared" ref="R2753:R2816" si="259">RIGHT(N2753,LEN(N2753)-SEARCH("/",N2753))</f>
        <v>children's books</v>
      </c>
      <c r="S2753" s="10">
        <f t="shared" si="255"/>
        <v>41747.887060185189</v>
      </c>
      <c r="T2753" s="10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7"/>
        <v>11.458333333333332</v>
      </c>
      <c r="P2754" s="5">
        <f t="shared" si="254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257"/>
        <v>19</v>
      </c>
      <c r="P2755" s="5">
        <f t="shared" ref="P2755:P2818" si="260">IF(L2755&lt;&gt;0,E2755/L2755,0)</f>
        <v>47.5</v>
      </c>
      <c r="Q2755" t="str">
        <f t="shared" si="258"/>
        <v>publishing</v>
      </c>
      <c r="R2755" t="str">
        <f t="shared" si="259"/>
        <v>children's books</v>
      </c>
      <c r="S2755" s="10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7"/>
        <v>0</v>
      </c>
      <c r="P2756" s="5">
        <f t="shared" si="260"/>
        <v>0</v>
      </c>
      <c r="Q2756" t="str">
        <f t="shared" si="258"/>
        <v>publishing</v>
      </c>
      <c r="R2756" t="str">
        <f t="shared" si="259"/>
        <v>children's books</v>
      </c>
      <c r="S2756" s="10">
        <f t="shared" si="261"/>
        <v>41863.636006944449</v>
      </c>
      <c r="T2756" s="10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7"/>
        <v>52</v>
      </c>
      <c r="P2757" s="5">
        <f t="shared" si="260"/>
        <v>17.333333333333332</v>
      </c>
      <c r="Q2757" t="str">
        <f t="shared" si="258"/>
        <v>publishing</v>
      </c>
      <c r="R2757" t="str">
        <f t="shared" si="259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ref="O2758:O2821" si="263">E2758/D2758*100</f>
        <v>10.48</v>
      </c>
      <c r="P2758" s="5">
        <f t="shared" si="260"/>
        <v>31.757575757575758</v>
      </c>
      <c r="Q2758" t="str">
        <f t="shared" si="258"/>
        <v>publishing</v>
      </c>
      <c r="R2758" t="str">
        <f t="shared" si="259"/>
        <v>children's books</v>
      </c>
      <c r="S2758" s="10">
        <f t="shared" si="261"/>
        <v>41620.90047453704</v>
      </c>
      <c r="T2758" s="10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63"/>
        <v>0.66666666666666674</v>
      </c>
      <c r="P2759" s="5">
        <f t="shared" si="260"/>
        <v>5</v>
      </c>
      <c r="Q2759" t="str">
        <f t="shared" si="258"/>
        <v>publishing</v>
      </c>
      <c r="R2759" t="str">
        <f t="shared" si="259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63"/>
        <v>11.700000000000001</v>
      </c>
      <c r="P2760" s="5">
        <f t="shared" si="260"/>
        <v>39</v>
      </c>
      <c r="Q2760" t="str">
        <f t="shared" si="258"/>
        <v>publishing</v>
      </c>
      <c r="R2760" t="str">
        <f t="shared" si="259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63"/>
        <v>10.5</v>
      </c>
      <c r="P2761" s="5">
        <f t="shared" si="260"/>
        <v>52.5</v>
      </c>
      <c r="Q2761" t="str">
        <f t="shared" si="258"/>
        <v>publishing</v>
      </c>
      <c r="R2761" t="str">
        <f t="shared" si="259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63"/>
        <v>0</v>
      </c>
      <c r="P2762" s="5">
        <f t="shared" si="260"/>
        <v>0</v>
      </c>
      <c r="Q2762" t="str">
        <f t="shared" si="258"/>
        <v>publishing</v>
      </c>
      <c r="R2762" t="str">
        <f t="shared" si="259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63"/>
        <v>0.72</v>
      </c>
      <c r="P2763" s="5">
        <f t="shared" si="260"/>
        <v>9</v>
      </c>
      <c r="Q2763" t="str">
        <f t="shared" si="258"/>
        <v>publishing</v>
      </c>
      <c r="R2763" t="str">
        <f t="shared" si="259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63"/>
        <v>0.76923076923076927</v>
      </c>
      <c r="P2764" s="5">
        <f t="shared" si="260"/>
        <v>25</v>
      </c>
      <c r="Q2764" t="str">
        <f t="shared" si="258"/>
        <v>publishing</v>
      </c>
      <c r="R2764" t="str">
        <f t="shared" si="259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63"/>
        <v>0.22842639593908631</v>
      </c>
      <c r="P2765" s="5">
        <f t="shared" si="260"/>
        <v>30</v>
      </c>
      <c r="Q2765" t="str">
        <f t="shared" si="258"/>
        <v>publishing</v>
      </c>
      <c r="R2765" t="str">
        <f t="shared" si="259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63"/>
        <v>1.125</v>
      </c>
      <c r="P2766" s="5">
        <f t="shared" si="260"/>
        <v>11.25</v>
      </c>
      <c r="Q2766" t="str">
        <f t="shared" si="258"/>
        <v>publishing</v>
      </c>
      <c r="R2766" t="str">
        <f t="shared" si="259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63"/>
        <v>0</v>
      </c>
      <c r="P2767" s="5">
        <f t="shared" si="260"/>
        <v>0</v>
      </c>
      <c r="Q2767" t="str">
        <f t="shared" si="258"/>
        <v>publishing</v>
      </c>
      <c r="R2767" t="str">
        <f t="shared" si="259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63"/>
        <v>2</v>
      </c>
      <c r="P2768" s="5">
        <f t="shared" si="260"/>
        <v>25</v>
      </c>
      <c r="Q2768" t="str">
        <f t="shared" si="258"/>
        <v>publishing</v>
      </c>
      <c r="R2768" t="str">
        <f t="shared" si="259"/>
        <v>children's books</v>
      </c>
      <c r="S2768" s="10">
        <f t="shared" si="261"/>
        <v>40736.668032407404</v>
      </c>
      <c r="T2768" s="10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63"/>
        <v>0.85000000000000009</v>
      </c>
      <c r="P2769" s="5">
        <f t="shared" si="260"/>
        <v>11.333333333333334</v>
      </c>
      <c r="Q2769" t="str">
        <f t="shared" ref="Q2769:Q2832" si="264">LEFT(N2769, SEARCH("/",N2769,1)-1)</f>
        <v>publishing</v>
      </c>
      <c r="R2769" t="str">
        <f t="shared" si="259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63"/>
        <v>14.314285714285715</v>
      </c>
      <c r="P2770" s="5">
        <f t="shared" si="260"/>
        <v>29.470588235294116</v>
      </c>
      <c r="Q2770" t="str">
        <f t="shared" si="264"/>
        <v>publishing</v>
      </c>
      <c r="R2770" t="str">
        <f t="shared" si="259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63"/>
        <v>0.25</v>
      </c>
      <c r="P2771" s="5">
        <f t="shared" si="260"/>
        <v>1</v>
      </c>
      <c r="Q2771" t="str">
        <f t="shared" si="264"/>
        <v>publishing</v>
      </c>
      <c r="R2771" t="str">
        <f t="shared" si="259"/>
        <v>children's books</v>
      </c>
      <c r="S2771" s="10">
        <f t="shared" si="261"/>
        <v>41745.826273148145</v>
      </c>
      <c r="T2771" s="10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63"/>
        <v>10.411249999999999</v>
      </c>
      <c r="P2772" s="5">
        <f t="shared" si="260"/>
        <v>63.098484848484851</v>
      </c>
      <c r="Q2772" t="str">
        <f t="shared" si="264"/>
        <v>publishing</v>
      </c>
      <c r="R2772" t="str">
        <f t="shared" si="259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63"/>
        <v>0</v>
      </c>
      <c r="P2773" s="5">
        <f t="shared" si="260"/>
        <v>0</v>
      </c>
      <c r="Q2773" t="str">
        <f t="shared" si="264"/>
        <v>publishing</v>
      </c>
      <c r="R2773" t="str">
        <f t="shared" si="259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63"/>
        <v>0</v>
      </c>
      <c r="P2774" s="5">
        <f t="shared" si="260"/>
        <v>0</v>
      </c>
      <c r="Q2774" t="str">
        <f t="shared" si="264"/>
        <v>publishing</v>
      </c>
      <c r="R2774" t="str">
        <f t="shared" si="259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63"/>
        <v>0.18867924528301888</v>
      </c>
      <c r="P2775" s="5">
        <f t="shared" si="260"/>
        <v>1</v>
      </c>
      <c r="Q2775" t="str">
        <f t="shared" si="264"/>
        <v>publishing</v>
      </c>
      <c r="R2775" t="str">
        <f t="shared" si="259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63"/>
        <v>14.249999999999998</v>
      </c>
      <c r="P2776" s="5">
        <f t="shared" si="260"/>
        <v>43.846153846153847</v>
      </c>
      <c r="Q2776" t="str">
        <f t="shared" si="264"/>
        <v>publishing</v>
      </c>
      <c r="R2776" t="str">
        <f t="shared" si="259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63"/>
        <v>3</v>
      </c>
      <c r="P2777" s="5">
        <f t="shared" si="260"/>
        <v>75</v>
      </c>
      <c r="Q2777" t="str">
        <f t="shared" si="264"/>
        <v>publishing</v>
      </c>
      <c r="R2777" t="str">
        <f t="shared" si="259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63"/>
        <v>7.8809523809523814</v>
      </c>
      <c r="P2778" s="5">
        <f t="shared" si="260"/>
        <v>45.972222222222221</v>
      </c>
      <c r="Q2778" t="str">
        <f t="shared" si="264"/>
        <v>publishing</v>
      </c>
      <c r="R2778" t="str">
        <f t="shared" si="259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63"/>
        <v>0.33333333333333337</v>
      </c>
      <c r="P2779" s="5">
        <f t="shared" si="260"/>
        <v>10</v>
      </c>
      <c r="Q2779" t="str">
        <f t="shared" si="264"/>
        <v>publishing</v>
      </c>
      <c r="R2779" t="str">
        <f t="shared" si="259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63"/>
        <v>25.545454545454543</v>
      </c>
      <c r="P2780" s="5">
        <f t="shared" si="260"/>
        <v>93.666666666666671</v>
      </c>
      <c r="Q2780" t="str">
        <f t="shared" si="264"/>
        <v>publishing</v>
      </c>
      <c r="R2780" t="str">
        <f t="shared" si="259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63"/>
        <v>2.12</v>
      </c>
      <c r="P2781" s="5">
        <f t="shared" si="260"/>
        <v>53</v>
      </c>
      <c r="Q2781" t="str">
        <f t="shared" si="264"/>
        <v>publishing</v>
      </c>
      <c r="R2781" t="str">
        <f t="shared" si="259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63"/>
        <v>0</v>
      </c>
      <c r="P2782" s="5">
        <f t="shared" si="260"/>
        <v>0</v>
      </c>
      <c r="Q2782" t="str">
        <f t="shared" si="264"/>
        <v>publishing</v>
      </c>
      <c r="R2782" t="str">
        <f t="shared" si="259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63"/>
        <v>105.28</v>
      </c>
      <c r="P2783" s="5">
        <f t="shared" si="260"/>
        <v>47</v>
      </c>
      <c r="Q2783" t="str">
        <f t="shared" si="264"/>
        <v>theater</v>
      </c>
      <c r="R2783" t="str">
        <f t="shared" si="259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63"/>
        <v>120</v>
      </c>
      <c r="P2784" s="5">
        <f t="shared" si="260"/>
        <v>66.666666666666671</v>
      </c>
      <c r="Q2784" t="str">
        <f t="shared" si="264"/>
        <v>theater</v>
      </c>
      <c r="R2784" t="str">
        <f t="shared" si="259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63"/>
        <v>114.5</v>
      </c>
      <c r="P2785" s="5">
        <f t="shared" si="260"/>
        <v>18.770491803278688</v>
      </c>
      <c r="Q2785" t="str">
        <f t="shared" si="264"/>
        <v>theater</v>
      </c>
      <c r="R2785" t="str">
        <f t="shared" si="259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63"/>
        <v>119</v>
      </c>
      <c r="P2786" s="5">
        <f t="shared" si="260"/>
        <v>66.111111111111114</v>
      </c>
      <c r="Q2786" t="str">
        <f t="shared" si="264"/>
        <v>theater</v>
      </c>
      <c r="R2786" t="str">
        <f t="shared" si="259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63"/>
        <v>104.67999999999999</v>
      </c>
      <c r="P2787" s="5">
        <f t="shared" si="260"/>
        <v>36.859154929577464</v>
      </c>
      <c r="Q2787" t="str">
        <f t="shared" si="264"/>
        <v>theater</v>
      </c>
      <c r="R2787" t="str">
        <f t="shared" si="259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63"/>
        <v>117.83999999999999</v>
      </c>
      <c r="P2788" s="5">
        <f t="shared" si="260"/>
        <v>39.810810810810814</v>
      </c>
      <c r="Q2788" t="str">
        <f t="shared" si="264"/>
        <v>theater</v>
      </c>
      <c r="R2788" t="str">
        <f t="shared" si="259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63"/>
        <v>119.7</v>
      </c>
      <c r="P2789" s="5">
        <f t="shared" si="260"/>
        <v>31.5</v>
      </c>
      <c r="Q2789" t="str">
        <f t="shared" si="264"/>
        <v>theater</v>
      </c>
      <c r="R2789" t="str">
        <f t="shared" si="259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63"/>
        <v>102.49999999999999</v>
      </c>
      <c r="P2790" s="5">
        <f t="shared" si="260"/>
        <v>102.5</v>
      </c>
      <c r="Q2790" t="str">
        <f t="shared" si="264"/>
        <v>theater</v>
      </c>
      <c r="R2790" t="str">
        <f t="shared" si="259"/>
        <v>plays</v>
      </c>
      <c r="S2790" s="10">
        <f t="shared" si="261"/>
        <v>42550.701886574068</v>
      </c>
      <c r="T2790" s="10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63"/>
        <v>101.16666666666667</v>
      </c>
      <c r="P2791" s="5">
        <f t="shared" si="260"/>
        <v>126.45833333333333</v>
      </c>
      <c r="Q2791" t="str">
        <f t="shared" si="264"/>
        <v>theater</v>
      </c>
      <c r="R2791" t="str">
        <f t="shared" si="259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63"/>
        <v>105.33333333333333</v>
      </c>
      <c r="P2792" s="5">
        <f t="shared" si="260"/>
        <v>47.878787878787875</v>
      </c>
      <c r="Q2792" t="str">
        <f t="shared" si="264"/>
        <v>theater</v>
      </c>
      <c r="R2792" t="str">
        <f t="shared" si="259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63"/>
        <v>102.49999999999999</v>
      </c>
      <c r="P2793" s="5">
        <f t="shared" si="260"/>
        <v>73.214285714285708</v>
      </c>
      <c r="Q2793" t="str">
        <f t="shared" si="264"/>
        <v>theater</v>
      </c>
      <c r="R2793" t="str">
        <f t="shared" si="259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63"/>
        <v>107.60000000000001</v>
      </c>
      <c r="P2794" s="5">
        <f t="shared" si="260"/>
        <v>89.666666666666671</v>
      </c>
      <c r="Q2794" t="str">
        <f t="shared" si="264"/>
        <v>theater</v>
      </c>
      <c r="R2794" t="str">
        <f t="shared" si="259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63"/>
        <v>110.5675</v>
      </c>
      <c r="P2795" s="5">
        <f t="shared" si="260"/>
        <v>151.4623287671233</v>
      </c>
      <c r="Q2795" t="str">
        <f t="shared" si="264"/>
        <v>theater</v>
      </c>
      <c r="R2795" t="str">
        <f t="shared" si="259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63"/>
        <v>150</v>
      </c>
      <c r="P2796" s="5">
        <f t="shared" si="260"/>
        <v>25</v>
      </c>
      <c r="Q2796" t="str">
        <f t="shared" si="264"/>
        <v>theater</v>
      </c>
      <c r="R2796" t="str">
        <f t="shared" si="259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63"/>
        <v>104.28571428571429</v>
      </c>
      <c r="P2797" s="5">
        <f t="shared" si="260"/>
        <v>36.5</v>
      </c>
      <c r="Q2797" t="str">
        <f t="shared" si="264"/>
        <v>theater</v>
      </c>
      <c r="R2797" t="str">
        <f t="shared" si="259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63"/>
        <v>115.5</v>
      </c>
      <c r="P2798" s="5">
        <f t="shared" si="260"/>
        <v>44</v>
      </c>
      <c r="Q2798" t="str">
        <f t="shared" si="264"/>
        <v>theater</v>
      </c>
      <c r="R2798" t="str">
        <f t="shared" si="259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63"/>
        <v>102.64512500000001</v>
      </c>
      <c r="P2799" s="5">
        <f t="shared" si="260"/>
        <v>87.357553191489373</v>
      </c>
      <c r="Q2799" t="str">
        <f t="shared" si="264"/>
        <v>theater</v>
      </c>
      <c r="R2799" t="str">
        <f t="shared" si="259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63"/>
        <v>101.4</v>
      </c>
      <c r="P2800" s="5">
        <f t="shared" si="260"/>
        <v>36.474820143884891</v>
      </c>
      <c r="Q2800" t="str">
        <f t="shared" si="264"/>
        <v>theater</v>
      </c>
      <c r="R2800" t="str">
        <f t="shared" si="259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63"/>
        <v>116.6348</v>
      </c>
      <c r="P2801" s="5">
        <f t="shared" si="260"/>
        <v>44.859538461538463</v>
      </c>
      <c r="Q2801" t="str">
        <f t="shared" si="264"/>
        <v>theater</v>
      </c>
      <c r="R2801" t="str">
        <f t="shared" si="259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63"/>
        <v>133</v>
      </c>
      <c r="P2802" s="5">
        <f t="shared" si="260"/>
        <v>42.903225806451616</v>
      </c>
      <c r="Q2802" t="str">
        <f t="shared" si="264"/>
        <v>theater</v>
      </c>
      <c r="R2802" t="str">
        <f t="shared" si="259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63"/>
        <v>133.20000000000002</v>
      </c>
      <c r="P2803" s="5">
        <f t="shared" si="260"/>
        <v>51.230769230769234</v>
      </c>
      <c r="Q2803" t="str">
        <f t="shared" si="264"/>
        <v>theater</v>
      </c>
      <c r="R2803" t="str">
        <f t="shared" si="259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63"/>
        <v>101.83333333333333</v>
      </c>
      <c r="P2804" s="5">
        <f t="shared" si="260"/>
        <v>33.944444444444443</v>
      </c>
      <c r="Q2804" t="str">
        <f t="shared" si="264"/>
        <v>theater</v>
      </c>
      <c r="R2804" t="str">
        <f t="shared" si="259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63"/>
        <v>127.95</v>
      </c>
      <c r="P2805" s="5">
        <f t="shared" si="260"/>
        <v>90.744680851063833</v>
      </c>
      <c r="Q2805" t="str">
        <f t="shared" si="264"/>
        <v>theater</v>
      </c>
      <c r="R2805" t="str">
        <f t="shared" si="259"/>
        <v>plays</v>
      </c>
      <c r="S2805" s="10">
        <f t="shared" si="261"/>
        <v>42158.065694444449</v>
      </c>
      <c r="T2805" s="10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63"/>
        <v>114.99999999999999</v>
      </c>
      <c r="P2806" s="5">
        <f t="shared" si="260"/>
        <v>50</v>
      </c>
      <c r="Q2806" t="str">
        <f t="shared" si="264"/>
        <v>theater</v>
      </c>
      <c r="R2806" t="str">
        <f t="shared" si="259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63"/>
        <v>110.00000000000001</v>
      </c>
      <c r="P2807" s="5">
        <f t="shared" si="260"/>
        <v>24.444444444444443</v>
      </c>
      <c r="Q2807" t="str">
        <f t="shared" si="264"/>
        <v>theater</v>
      </c>
      <c r="R2807" t="str">
        <f t="shared" si="259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63"/>
        <v>112.1</v>
      </c>
      <c r="P2808" s="5">
        <f t="shared" si="260"/>
        <v>44.25</v>
      </c>
      <c r="Q2808" t="str">
        <f t="shared" si="264"/>
        <v>theater</v>
      </c>
      <c r="R2808" t="str">
        <f t="shared" si="259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63"/>
        <v>126</v>
      </c>
      <c r="P2809" s="5">
        <f t="shared" si="260"/>
        <v>67.741935483870961</v>
      </c>
      <c r="Q2809" t="str">
        <f t="shared" si="264"/>
        <v>theater</v>
      </c>
      <c r="R2809" t="str">
        <f t="shared" si="259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63"/>
        <v>100.24444444444444</v>
      </c>
      <c r="P2810" s="5">
        <f t="shared" si="260"/>
        <v>65.376811594202906</v>
      </c>
      <c r="Q2810" t="str">
        <f t="shared" si="264"/>
        <v>theater</v>
      </c>
      <c r="R2810" t="str">
        <f t="shared" si="259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63"/>
        <v>102.4</v>
      </c>
      <c r="P2811" s="5">
        <f t="shared" si="260"/>
        <v>121.9047619047619</v>
      </c>
      <c r="Q2811" t="str">
        <f t="shared" si="264"/>
        <v>theater</v>
      </c>
      <c r="R2811" t="str">
        <f t="shared" si="259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63"/>
        <v>108.2</v>
      </c>
      <c r="P2812" s="5">
        <f t="shared" si="260"/>
        <v>47.456140350877192</v>
      </c>
      <c r="Q2812" t="str">
        <f t="shared" si="264"/>
        <v>theater</v>
      </c>
      <c r="R2812" t="str">
        <f t="shared" si="259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63"/>
        <v>100.27</v>
      </c>
      <c r="P2813" s="5">
        <f t="shared" si="260"/>
        <v>92.842592592592595</v>
      </c>
      <c r="Q2813" t="str">
        <f t="shared" si="264"/>
        <v>theater</v>
      </c>
      <c r="R2813" t="str">
        <f t="shared" si="259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63"/>
        <v>113.3</v>
      </c>
      <c r="P2814" s="5">
        <f t="shared" si="260"/>
        <v>68.253012048192772</v>
      </c>
      <c r="Q2814" t="str">
        <f t="shared" si="264"/>
        <v>theater</v>
      </c>
      <c r="R2814" t="str">
        <f t="shared" si="259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63"/>
        <v>127.57571428571428</v>
      </c>
      <c r="P2815" s="5">
        <f t="shared" si="260"/>
        <v>37.209583333333335</v>
      </c>
      <c r="Q2815" t="str">
        <f t="shared" si="264"/>
        <v>theater</v>
      </c>
      <c r="R2815" t="str">
        <f t="shared" si="259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63"/>
        <v>107.73333333333332</v>
      </c>
      <c r="P2816" s="5">
        <f t="shared" si="260"/>
        <v>25.25</v>
      </c>
      <c r="Q2816" t="str">
        <f t="shared" si="264"/>
        <v>theater</v>
      </c>
      <c r="R2816" t="str">
        <f t="shared" si="259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63"/>
        <v>242</v>
      </c>
      <c r="P2817" s="5">
        <f t="shared" si="260"/>
        <v>43.214285714285715</v>
      </c>
      <c r="Q2817" t="str">
        <f t="shared" si="264"/>
        <v>theater</v>
      </c>
      <c r="R2817" t="str">
        <f t="shared" ref="R2817:R2880" si="265">RIGHT(N2817,LEN(N2817)-SEARCH("/",N2817))</f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63"/>
        <v>141.56666666666666</v>
      </c>
      <c r="P2818" s="5">
        <f t="shared" si="260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263"/>
        <v>130</v>
      </c>
      <c r="P2819" s="5">
        <f t="shared" ref="P2819:P2882" si="266">IF(L2819&lt;&gt;0,E2819/L2819,0)</f>
        <v>23.636363636363637</v>
      </c>
      <c r="Q2819" t="str">
        <f t="shared" si="264"/>
        <v>theater</v>
      </c>
      <c r="R2819" t="str">
        <f t="shared" si="265"/>
        <v>plays</v>
      </c>
      <c r="S2819" s="10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3"/>
        <v>106.03</v>
      </c>
      <c r="P2820" s="5">
        <f t="shared" si="266"/>
        <v>103.95098039215686</v>
      </c>
      <c r="Q2820" t="str">
        <f t="shared" si="264"/>
        <v>theater</v>
      </c>
      <c r="R2820" t="str">
        <f t="shared" si="265"/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3"/>
        <v>104.80000000000001</v>
      </c>
      <c r="P2821" s="5">
        <f t="shared" si="266"/>
        <v>50.384615384615387</v>
      </c>
      <c r="Q2821" t="str">
        <f t="shared" si="264"/>
        <v>theater</v>
      </c>
      <c r="R2821" t="str">
        <f t="shared" si="265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ref="O2822:O2885" si="269">E2822/D2822*100</f>
        <v>136</v>
      </c>
      <c r="P2822" s="5">
        <f t="shared" si="266"/>
        <v>13.6</v>
      </c>
      <c r="Q2822" t="str">
        <f t="shared" si="264"/>
        <v>theater</v>
      </c>
      <c r="R2822" t="str">
        <f t="shared" si="265"/>
        <v>plays</v>
      </c>
      <c r="S2822" s="10">
        <f t="shared" si="267"/>
        <v>42401.610983796301</v>
      </c>
      <c r="T2822" s="10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9"/>
        <v>100</v>
      </c>
      <c r="P2823" s="5">
        <f t="shared" si="266"/>
        <v>28.571428571428573</v>
      </c>
      <c r="Q2823" t="str">
        <f t="shared" si="264"/>
        <v>theater</v>
      </c>
      <c r="R2823" t="str">
        <f t="shared" si="265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9"/>
        <v>100</v>
      </c>
      <c r="P2824" s="5">
        <f t="shared" si="266"/>
        <v>63.829787234042556</v>
      </c>
      <c r="Q2824" t="str">
        <f t="shared" si="264"/>
        <v>theater</v>
      </c>
      <c r="R2824" t="str">
        <f t="shared" si="265"/>
        <v>plays</v>
      </c>
      <c r="S2824" s="10">
        <f t="shared" si="267"/>
        <v>42060.683935185181</v>
      </c>
      <c r="T2824" s="10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9"/>
        <v>124</v>
      </c>
      <c r="P2825" s="5">
        <f t="shared" si="266"/>
        <v>8.8571428571428577</v>
      </c>
      <c r="Q2825" t="str">
        <f t="shared" si="264"/>
        <v>theater</v>
      </c>
      <c r="R2825" t="str">
        <f t="shared" si="265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9"/>
        <v>116.92307692307693</v>
      </c>
      <c r="P2826" s="5">
        <f t="shared" si="266"/>
        <v>50.666666666666664</v>
      </c>
      <c r="Q2826" t="str">
        <f t="shared" si="264"/>
        <v>theater</v>
      </c>
      <c r="R2826" t="str">
        <f t="shared" si="265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9"/>
        <v>103.33333333333334</v>
      </c>
      <c r="P2827" s="5">
        <f t="shared" si="266"/>
        <v>60.784313725490193</v>
      </c>
      <c r="Q2827" t="str">
        <f t="shared" si="264"/>
        <v>theater</v>
      </c>
      <c r="R2827" t="str">
        <f t="shared" si="265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9"/>
        <v>107.74999999999999</v>
      </c>
      <c r="P2828" s="5">
        <f t="shared" si="266"/>
        <v>113.42105263157895</v>
      </c>
      <c r="Q2828" t="str">
        <f t="shared" si="264"/>
        <v>theater</v>
      </c>
      <c r="R2828" t="str">
        <f t="shared" si="265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9"/>
        <v>120.24999999999999</v>
      </c>
      <c r="P2829" s="5">
        <f t="shared" si="266"/>
        <v>104.56521739130434</v>
      </c>
      <c r="Q2829" t="str">
        <f t="shared" si="264"/>
        <v>theater</v>
      </c>
      <c r="R2829" t="str">
        <f t="shared" si="265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9"/>
        <v>100.37894736842105</v>
      </c>
      <c r="P2830" s="5">
        <f t="shared" si="266"/>
        <v>98.30927835051547</v>
      </c>
      <c r="Q2830" t="str">
        <f t="shared" si="264"/>
        <v>theater</v>
      </c>
      <c r="R2830" t="str">
        <f t="shared" si="265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9"/>
        <v>106.52</v>
      </c>
      <c r="P2831" s="5">
        <f t="shared" si="266"/>
        <v>35.039473684210527</v>
      </c>
      <c r="Q2831" t="str">
        <f t="shared" si="264"/>
        <v>theater</v>
      </c>
      <c r="R2831" t="str">
        <f t="shared" si="265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9"/>
        <v>100</v>
      </c>
      <c r="P2832" s="5">
        <f t="shared" si="266"/>
        <v>272.72727272727275</v>
      </c>
      <c r="Q2832" t="str">
        <f t="shared" si="264"/>
        <v>theater</v>
      </c>
      <c r="R2832" t="str">
        <f t="shared" si="265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9"/>
        <v>110.66666666666667</v>
      </c>
      <c r="P2833" s="5">
        <f t="shared" si="266"/>
        <v>63.846153846153847</v>
      </c>
      <c r="Q2833" t="str">
        <f t="shared" ref="Q2833:Q2896" si="270">LEFT(N2833, SEARCH("/",N2833,1)-1)</f>
        <v>theater</v>
      </c>
      <c r="R2833" t="str">
        <f t="shared" si="265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9"/>
        <v>114.71959999999999</v>
      </c>
      <c r="P2834" s="5">
        <f t="shared" si="266"/>
        <v>30.189368421052631</v>
      </c>
      <c r="Q2834" t="str">
        <f t="shared" si="270"/>
        <v>theater</v>
      </c>
      <c r="R2834" t="str">
        <f t="shared" si="265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9"/>
        <v>108.25925925925925</v>
      </c>
      <c r="P2835" s="5">
        <f t="shared" si="266"/>
        <v>83.51428571428572</v>
      </c>
      <c r="Q2835" t="str">
        <f t="shared" si="270"/>
        <v>theater</v>
      </c>
      <c r="R2835" t="str">
        <f t="shared" si="265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9"/>
        <v>170</v>
      </c>
      <c r="P2836" s="5">
        <f t="shared" si="266"/>
        <v>64.761904761904759</v>
      </c>
      <c r="Q2836" t="str">
        <f t="shared" si="270"/>
        <v>theater</v>
      </c>
      <c r="R2836" t="str">
        <f t="shared" si="265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9"/>
        <v>187.09899999999999</v>
      </c>
      <c r="P2837" s="5">
        <f t="shared" si="266"/>
        <v>20.118172043010752</v>
      </c>
      <c r="Q2837" t="str">
        <f t="shared" si="270"/>
        <v>theater</v>
      </c>
      <c r="R2837" t="str">
        <f t="shared" si="265"/>
        <v>plays</v>
      </c>
      <c r="S2837" s="10">
        <f t="shared" si="267"/>
        <v>42313.703900462962</v>
      </c>
      <c r="T2837" s="10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9"/>
        <v>107.77777777777777</v>
      </c>
      <c r="P2838" s="5">
        <f t="shared" si="266"/>
        <v>44.090909090909093</v>
      </c>
      <c r="Q2838" t="str">
        <f t="shared" si="270"/>
        <v>theater</v>
      </c>
      <c r="R2838" t="str">
        <f t="shared" si="265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9"/>
        <v>100</v>
      </c>
      <c r="P2839" s="5">
        <f t="shared" si="266"/>
        <v>40.476190476190474</v>
      </c>
      <c r="Q2839" t="str">
        <f t="shared" si="270"/>
        <v>theater</v>
      </c>
      <c r="R2839" t="str">
        <f t="shared" si="265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9"/>
        <v>120.24999999999999</v>
      </c>
      <c r="P2840" s="5">
        <f t="shared" si="266"/>
        <v>44.537037037037038</v>
      </c>
      <c r="Q2840" t="str">
        <f t="shared" si="270"/>
        <v>theater</v>
      </c>
      <c r="R2840" t="str">
        <f t="shared" si="265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9"/>
        <v>111.42857142857143</v>
      </c>
      <c r="P2841" s="5">
        <f t="shared" si="266"/>
        <v>125.80645161290323</v>
      </c>
      <c r="Q2841" t="str">
        <f t="shared" si="270"/>
        <v>theater</v>
      </c>
      <c r="R2841" t="str">
        <f t="shared" si="265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9"/>
        <v>104</v>
      </c>
      <c r="P2842" s="5">
        <f t="shared" si="266"/>
        <v>19.696969696969695</v>
      </c>
      <c r="Q2842" t="str">
        <f t="shared" si="270"/>
        <v>theater</v>
      </c>
      <c r="R2842" t="str">
        <f t="shared" si="265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9"/>
        <v>1</v>
      </c>
      <c r="P2843" s="5">
        <f t="shared" si="266"/>
        <v>10</v>
      </c>
      <c r="Q2843" t="str">
        <f t="shared" si="270"/>
        <v>theater</v>
      </c>
      <c r="R2843" t="str">
        <f t="shared" si="265"/>
        <v>plays</v>
      </c>
      <c r="S2843" s="10">
        <f t="shared" si="267"/>
        <v>42291.739548611105</v>
      </c>
      <c r="T2843" s="10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9"/>
        <v>0</v>
      </c>
      <c r="P2844" s="5">
        <f t="shared" si="266"/>
        <v>0</v>
      </c>
      <c r="Q2844" t="str">
        <f t="shared" si="270"/>
        <v>theater</v>
      </c>
      <c r="R2844" t="str">
        <f t="shared" si="265"/>
        <v>plays</v>
      </c>
      <c r="S2844" s="10">
        <f t="shared" si="267"/>
        <v>41784.952488425923</v>
      </c>
      <c r="T2844" s="10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9"/>
        <v>0</v>
      </c>
      <c r="P2845" s="5">
        <f t="shared" si="266"/>
        <v>0</v>
      </c>
      <c r="Q2845" t="str">
        <f t="shared" si="270"/>
        <v>theater</v>
      </c>
      <c r="R2845" t="str">
        <f t="shared" si="265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9"/>
        <v>5.4545454545454541</v>
      </c>
      <c r="P2846" s="5">
        <f t="shared" si="266"/>
        <v>30</v>
      </c>
      <c r="Q2846" t="str">
        <f t="shared" si="270"/>
        <v>theater</v>
      </c>
      <c r="R2846" t="str">
        <f t="shared" si="265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9"/>
        <v>31.546666666666667</v>
      </c>
      <c r="P2847" s="5">
        <f t="shared" si="266"/>
        <v>60.666666666666664</v>
      </c>
      <c r="Q2847" t="str">
        <f t="shared" si="270"/>
        <v>theater</v>
      </c>
      <c r="R2847" t="str">
        <f t="shared" si="265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9"/>
        <v>0</v>
      </c>
      <c r="P2848" s="5">
        <f t="shared" si="266"/>
        <v>0</v>
      </c>
      <c r="Q2848" t="str">
        <f t="shared" si="270"/>
        <v>theater</v>
      </c>
      <c r="R2848" t="str">
        <f t="shared" si="265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9"/>
        <v>0</v>
      </c>
      <c r="P2849" s="5">
        <f t="shared" si="266"/>
        <v>0</v>
      </c>
      <c r="Q2849" t="str">
        <f t="shared" si="270"/>
        <v>theater</v>
      </c>
      <c r="R2849" t="str">
        <f t="shared" si="265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9"/>
        <v>0.2</v>
      </c>
      <c r="P2850" s="5">
        <f t="shared" si="266"/>
        <v>23.333333333333332</v>
      </c>
      <c r="Q2850" t="str">
        <f t="shared" si="270"/>
        <v>theater</v>
      </c>
      <c r="R2850" t="str">
        <f t="shared" si="265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9"/>
        <v>1</v>
      </c>
      <c r="P2851" s="5">
        <f t="shared" si="266"/>
        <v>5</v>
      </c>
      <c r="Q2851" t="str">
        <f t="shared" si="270"/>
        <v>theater</v>
      </c>
      <c r="R2851" t="str">
        <f t="shared" si="265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9"/>
        <v>3.8875000000000002</v>
      </c>
      <c r="P2852" s="5">
        <f t="shared" si="266"/>
        <v>23.923076923076923</v>
      </c>
      <c r="Q2852" t="str">
        <f t="shared" si="270"/>
        <v>theater</v>
      </c>
      <c r="R2852" t="str">
        <f t="shared" si="265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9"/>
        <v>0</v>
      </c>
      <c r="P2853" s="5">
        <f t="shared" si="266"/>
        <v>0</v>
      </c>
      <c r="Q2853" t="str">
        <f t="shared" si="270"/>
        <v>theater</v>
      </c>
      <c r="R2853" t="str">
        <f t="shared" si="265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9"/>
        <v>1.9</v>
      </c>
      <c r="P2854" s="5">
        <f t="shared" si="266"/>
        <v>15.833333333333334</v>
      </c>
      <c r="Q2854" t="str">
        <f t="shared" si="270"/>
        <v>theater</v>
      </c>
      <c r="R2854" t="str">
        <f t="shared" si="265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9"/>
        <v>0</v>
      </c>
      <c r="P2855" s="5">
        <f t="shared" si="266"/>
        <v>0</v>
      </c>
      <c r="Q2855" t="str">
        <f t="shared" si="270"/>
        <v>theater</v>
      </c>
      <c r="R2855" t="str">
        <f t="shared" si="265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9"/>
        <v>41.699999999999996</v>
      </c>
      <c r="P2856" s="5">
        <f t="shared" si="266"/>
        <v>29.785714285714285</v>
      </c>
      <c r="Q2856" t="str">
        <f t="shared" si="270"/>
        <v>theater</v>
      </c>
      <c r="R2856" t="str">
        <f t="shared" si="265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9"/>
        <v>50</v>
      </c>
      <c r="P2857" s="5">
        <f t="shared" si="266"/>
        <v>60</v>
      </c>
      <c r="Q2857" t="str">
        <f t="shared" si="270"/>
        <v>theater</v>
      </c>
      <c r="R2857" t="str">
        <f t="shared" si="265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9"/>
        <v>4.8666666666666663</v>
      </c>
      <c r="P2858" s="5">
        <f t="shared" si="266"/>
        <v>24.333333333333332</v>
      </c>
      <c r="Q2858" t="str">
        <f t="shared" si="270"/>
        <v>theater</v>
      </c>
      <c r="R2858" t="str">
        <f t="shared" si="265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9"/>
        <v>19.736842105263158</v>
      </c>
      <c r="P2859" s="5">
        <f t="shared" si="266"/>
        <v>500</v>
      </c>
      <c r="Q2859" t="str">
        <f t="shared" si="270"/>
        <v>theater</v>
      </c>
      <c r="R2859" t="str">
        <f t="shared" si="265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9"/>
        <v>0</v>
      </c>
      <c r="P2860" s="5">
        <f t="shared" si="266"/>
        <v>0</v>
      </c>
      <c r="Q2860" t="str">
        <f t="shared" si="270"/>
        <v>theater</v>
      </c>
      <c r="R2860" t="str">
        <f t="shared" si="265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9"/>
        <v>1.7500000000000002</v>
      </c>
      <c r="P2861" s="5">
        <f t="shared" si="266"/>
        <v>35</v>
      </c>
      <c r="Q2861" t="str">
        <f t="shared" si="270"/>
        <v>theater</v>
      </c>
      <c r="R2861" t="str">
        <f t="shared" si="265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9"/>
        <v>6.65</v>
      </c>
      <c r="P2862" s="5">
        <f t="shared" si="266"/>
        <v>29.555555555555557</v>
      </c>
      <c r="Q2862" t="str">
        <f t="shared" si="270"/>
        <v>theater</v>
      </c>
      <c r="R2862" t="str">
        <f t="shared" si="265"/>
        <v>plays</v>
      </c>
      <c r="S2862" s="10">
        <f t="shared" si="267"/>
        <v>42480.800648148142</v>
      </c>
      <c r="T2862" s="10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9"/>
        <v>32</v>
      </c>
      <c r="P2863" s="5">
        <f t="shared" si="266"/>
        <v>26.666666666666668</v>
      </c>
      <c r="Q2863" t="str">
        <f t="shared" si="270"/>
        <v>theater</v>
      </c>
      <c r="R2863" t="str">
        <f t="shared" si="265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9"/>
        <v>0.43307086614173229</v>
      </c>
      <c r="P2864" s="5">
        <f t="shared" si="266"/>
        <v>18.333333333333332</v>
      </c>
      <c r="Q2864" t="str">
        <f t="shared" si="270"/>
        <v>theater</v>
      </c>
      <c r="R2864" t="str">
        <f t="shared" si="265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9"/>
        <v>0.04</v>
      </c>
      <c r="P2865" s="5">
        <f t="shared" si="266"/>
        <v>20</v>
      </c>
      <c r="Q2865" t="str">
        <f t="shared" si="270"/>
        <v>theater</v>
      </c>
      <c r="R2865" t="str">
        <f t="shared" si="265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9"/>
        <v>1.6</v>
      </c>
      <c r="P2866" s="5">
        <f t="shared" si="266"/>
        <v>13.333333333333334</v>
      </c>
      <c r="Q2866" t="str">
        <f t="shared" si="270"/>
        <v>theater</v>
      </c>
      <c r="R2866" t="str">
        <f t="shared" si="265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9"/>
        <v>0</v>
      </c>
      <c r="P2867" s="5">
        <f t="shared" si="266"/>
        <v>0</v>
      </c>
      <c r="Q2867" t="str">
        <f t="shared" si="270"/>
        <v>theater</v>
      </c>
      <c r="R2867" t="str">
        <f t="shared" si="265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9"/>
        <v>0.89999999999999991</v>
      </c>
      <c r="P2868" s="5">
        <f t="shared" si="266"/>
        <v>22.5</v>
      </c>
      <c r="Q2868" t="str">
        <f t="shared" si="270"/>
        <v>theater</v>
      </c>
      <c r="R2868" t="str">
        <f t="shared" si="265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9"/>
        <v>20.16</v>
      </c>
      <c r="P2869" s="5">
        <f t="shared" si="266"/>
        <v>50.4</v>
      </c>
      <c r="Q2869" t="str">
        <f t="shared" si="270"/>
        <v>theater</v>
      </c>
      <c r="R2869" t="str">
        <f t="shared" si="265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9"/>
        <v>42.011733333333332</v>
      </c>
      <c r="P2870" s="5">
        <f t="shared" si="266"/>
        <v>105.02933333333334</v>
      </c>
      <c r="Q2870" t="str">
        <f t="shared" si="270"/>
        <v>theater</v>
      </c>
      <c r="R2870" t="str">
        <f t="shared" si="265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9"/>
        <v>0.88500000000000001</v>
      </c>
      <c r="P2871" s="5">
        <f t="shared" si="266"/>
        <v>35.4</v>
      </c>
      <c r="Q2871" t="str">
        <f t="shared" si="270"/>
        <v>theater</v>
      </c>
      <c r="R2871" t="str">
        <f t="shared" si="265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9"/>
        <v>15</v>
      </c>
      <c r="P2872" s="5">
        <f t="shared" si="266"/>
        <v>83.333333333333329</v>
      </c>
      <c r="Q2872" t="str">
        <f t="shared" si="270"/>
        <v>theater</v>
      </c>
      <c r="R2872" t="str">
        <f t="shared" si="265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9"/>
        <v>4.67</v>
      </c>
      <c r="P2873" s="5">
        <f t="shared" si="266"/>
        <v>35.92307692307692</v>
      </c>
      <c r="Q2873" t="str">
        <f t="shared" si="270"/>
        <v>theater</v>
      </c>
      <c r="R2873" t="str">
        <f t="shared" si="265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9"/>
        <v>0</v>
      </c>
      <c r="P2874" s="5">
        <f t="shared" si="266"/>
        <v>0</v>
      </c>
      <c r="Q2874" t="str">
        <f t="shared" si="270"/>
        <v>theater</v>
      </c>
      <c r="R2874" t="str">
        <f t="shared" si="265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9"/>
        <v>38.119999999999997</v>
      </c>
      <c r="P2875" s="5">
        <f t="shared" si="266"/>
        <v>119.125</v>
      </c>
      <c r="Q2875" t="str">
        <f t="shared" si="270"/>
        <v>theater</v>
      </c>
      <c r="R2875" t="str">
        <f t="shared" si="265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9"/>
        <v>5.42</v>
      </c>
      <c r="P2876" s="5">
        <f t="shared" si="266"/>
        <v>90.333333333333329</v>
      </c>
      <c r="Q2876" t="str">
        <f t="shared" si="270"/>
        <v>theater</v>
      </c>
      <c r="R2876" t="str">
        <f t="shared" si="265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9"/>
        <v>3.4999999999999996E-2</v>
      </c>
      <c r="P2877" s="5">
        <f t="shared" si="266"/>
        <v>2.3333333333333335</v>
      </c>
      <c r="Q2877" t="str">
        <f t="shared" si="270"/>
        <v>theater</v>
      </c>
      <c r="R2877" t="str">
        <f t="shared" si="265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9"/>
        <v>0</v>
      </c>
      <c r="P2878" s="5">
        <f t="shared" si="266"/>
        <v>0</v>
      </c>
      <c r="Q2878" t="str">
        <f t="shared" si="270"/>
        <v>theater</v>
      </c>
      <c r="R2878" t="str">
        <f t="shared" si="265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9"/>
        <v>10.833333333333334</v>
      </c>
      <c r="P2879" s="5">
        <f t="shared" si="266"/>
        <v>108.33333333333333</v>
      </c>
      <c r="Q2879" t="str">
        <f t="shared" si="270"/>
        <v>theater</v>
      </c>
      <c r="R2879" t="str">
        <f t="shared" si="265"/>
        <v>plays</v>
      </c>
      <c r="S2879" s="10">
        <f t="shared" si="267"/>
        <v>42672.955138888887</v>
      </c>
      <c r="T2879" s="10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9"/>
        <v>2.1</v>
      </c>
      <c r="P2880" s="5">
        <f t="shared" si="266"/>
        <v>15.75</v>
      </c>
      <c r="Q2880" t="str">
        <f t="shared" si="270"/>
        <v>theater</v>
      </c>
      <c r="R2880" t="str">
        <f t="shared" si="265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9"/>
        <v>0.2589285714285714</v>
      </c>
      <c r="P2881" s="5">
        <f t="shared" si="266"/>
        <v>29</v>
      </c>
      <c r="Q2881" t="str">
        <f t="shared" si="270"/>
        <v>theater</v>
      </c>
      <c r="R2881" t="str">
        <f t="shared" ref="R2881:R2944" si="271">RIGHT(N2881,LEN(N2881)-SEARCH("/",N2881))</f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69"/>
        <v>23.333333333333332</v>
      </c>
      <c r="P2882" s="5">
        <f t="shared" si="266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269"/>
        <v>0</v>
      </c>
      <c r="P2883" s="5">
        <f t="shared" ref="P2883:P2946" si="272">IF(L2883&lt;&gt;0,E2883/L2883,0)</f>
        <v>0</v>
      </c>
      <c r="Q2883" t="str">
        <f t="shared" si="270"/>
        <v>theater</v>
      </c>
      <c r="R2883" t="str">
        <f t="shared" si="271"/>
        <v>plays</v>
      </c>
      <c r="S2883" s="10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69"/>
        <v>33.6</v>
      </c>
      <c r="P2884" s="5">
        <f t="shared" si="272"/>
        <v>63</v>
      </c>
      <c r="Q2884" t="str">
        <f t="shared" si="270"/>
        <v>theater</v>
      </c>
      <c r="R2884" t="str">
        <f t="shared" si="271"/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69"/>
        <v>19.079999999999998</v>
      </c>
      <c r="P2885" s="5">
        <f t="shared" si="272"/>
        <v>381.6</v>
      </c>
      <c r="Q2885" t="str">
        <f t="shared" si="270"/>
        <v>theater</v>
      </c>
      <c r="R2885" t="str">
        <f t="shared" si="271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ref="O2886:O2949" si="275">E2886/D2886*100</f>
        <v>0.41111111111111115</v>
      </c>
      <c r="P2886" s="5">
        <f t="shared" si="272"/>
        <v>46.25</v>
      </c>
      <c r="Q2886" t="str">
        <f t="shared" si="270"/>
        <v>theater</v>
      </c>
      <c r="R2886" t="str">
        <f t="shared" si="271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5"/>
        <v>32.5</v>
      </c>
      <c r="P2887" s="5">
        <f t="shared" si="272"/>
        <v>26</v>
      </c>
      <c r="Q2887" t="str">
        <f t="shared" si="270"/>
        <v>theater</v>
      </c>
      <c r="R2887" t="str">
        <f t="shared" si="271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5"/>
        <v>5</v>
      </c>
      <c r="P2888" s="5">
        <f t="shared" si="272"/>
        <v>10</v>
      </c>
      <c r="Q2888" t="str">
        <f t="shared" si="270"/>
        <v>theater</v>
      </c>
      <c r="R2888" t="str">
        <f t="shared" si="271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5"/>
        <v>0.16666666666666669</v>
      </c>
      <c r="P2889" s="5">
        <f t="shared" si="272"/>
        <v>5</v>
      </c>
      <c r="Q2889" t="str">
        <f t="shared" si="270"/>
        <v>theater</v>
      </c>
      <c r="R2889" t="str">
        <f t="shared" si="271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5"/>
        <v>0</v>
      </c>
      <c r="P2890" s="5">
        <f t="shared" si="272"/>
        <v>0</v>
      </c>
      <c r="Q2890" t="str">
        <f t="shared" si="270"/>
        <v>theater</v>
      </c>
      <c r="R2890" t="str">
        <f t="shared" si="271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5"/>
        <v>38.066666666666663</v>
      </c>
      <c r="P2891" s="5">
        <f t="shared" si="272"/>
        <v>81.571428571428569</v>
      </c>
      <c r="Q2891" t="str">
        <f t="shared" si="270"/>
        <v>theater</v>
      </c>
      <c r="R2891" t="str">
        <f t="shared" si="271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5"/>
        <v>1.05</v>
      </c>
      <c r="P2892" s="5">
        <f t="shared" si="272"/>
        <v>7</v>
      </c>
      <c r="Q2892" t="str">
        <f t="shared" si="270"/>
        <v>theater</v>
      </c>
      <c r="R2892" t="str">
        <f t="shared" si="271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5"/>
        <v>2.73</v>
      </c>
      <c r="P2893" s="5">
        <f t="shared" si="272"/>
        <v>27.3</v>
      </c>
      <c r="Q2893" t="str">
        <f t="shared" si="270"/>
        <v>theater</v>
      </c>
      <c r="R2893" t="str">
        <f t="shared" si="271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5"/>
        <v>9.0909090909090917</v>
      </c>
      <c r="P2894" s="5">
        <f t="shared" si="272"/>
        <v>29.411764705882351</v>
      </c>
      <c r="Q2894" t="str">
        <f t="shared" si="270"/>
        <v>theater</v>
      </c>
      <c r="R2894" t="str">
        <f t="shared" si="271"/>
        <v>plays</v>
      </c>
      <c r="S2894" s="10">
        <f t="shared" si="273"/>
        <v>41869.714166666665</v>
      </c>
      <c r="T2894" s="10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5"/>
        <v>0.5</v>
      </c>
      <c r="P2895" s="5">
        <f t="shared" si="272"/>
        <v>12.5</v>
      </c>
      <c r="Q2895" t="str">
        <f t="shared" si="270"/>
        <v>theater</v>
      </c>
      <c r="R2895" t="str">
        <f t="shared" si="271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5"/>
        <v>0</v>
      </c>
      <c r="P2896" s="5">
        <f t="shared" si="272"/>
        <v>0</v>
      </c>
      <c r="Q2896" t="str">
        <f t="shared" si="270"/>
        <v>theater</v>
      </c>
      <c r="R2896" t="str">
        <f t="shared" si="271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5"/>
        <v>4.5999999999999996</v>
      </c>
      <c r="P2897" s="5">
        <f t="shared" si="272"/>
        <v>5.75</v>
      </c>
      <c r="Q2897" t="str">
        <f t="shared" ref="Q2897:Q2960" si="276">LEFT(N2897, SEARCH("/",N2897,1)-1)</f>
        <v>theater</v>
      </c>
      <c r="R2897" t="str">
        <f t="shared" si="271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5"/>
        <v>20.833333333333336</v>
      </c>
      <c r="P2898" s="5">
        <f t="shared" si="272"/>
        <v>52.083333333333336</v>
      </c>
      <c r="Q2898" t="str">
        <f t="shared" si="276"/>
        <v>theater</v>
      </c>
      <c r="R2898" t="str">
        <f t="shared" si="271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5"/>
        <v>4.583333333333333</v>
      </c>
      <c r="P2899" s="5">
        <f t="shared" si="272"/>
        <v>183.33333333333334</v>
      </c>
      <c r="Q2899" t="str">
        <f t="shared" si="276"/>
        <v>theater</v>
      </c>
      <c r="R2899" t="str">
        <f t="shared" si="271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5"/>
        <v>4.2133333333333338</v>
      </c>
      <c r="P2900" s="5">
        <f t="shared" si="272"/>
        <v>26.333333333333332</v>
      </c>
      <c r="Q2900" t="str">
        <f t="shared" si="276"/>
        <v>theater</v>
      </c>
      <c r="R2900" t="str">
        <f t="shared" si="271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5"/>
        <v>0</v>
      </c>
      <c r="P2901" s="5">
        <f t="shared" si="272"/>
        <v>0</v>
      </c>
      <c r="Q2901" t="str">
        <f t="shared" si="276"/>
        <v>theater</v>
      </c>
      <c r="R2901" t="str">
        <f t="shared" si="271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5"/>
        <v>61.909090909090914</v>
      </c>
      <c r="P2902" s="5">
        <f t="shared" si="272"/>
        <v>486.42857142857144</v>
      </c>
      <c r="Q2902" t="str">
        <f t="shared" si="276"/>
        <v>theater</v>
      </c>
      <c r="R2902" t="str">
        <f t="shared" si="271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5"/>
        <v>0.8</v>
      </c>
      <c r="P2903" s="5">
        <f t="shared" si="272"/>
        <v>3</v>
      </c>
      <c r="Q2903" t="str">
        <f t="shared" si="276"/>
        <v>theater</v>
      </c>
      <c r="R2903" t="str">
        <f t="shared" si="271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5"/>
        <v>1.6666666666666666E-2</v>
      </c>
      <c r="P2904" s="5">
        <f t="shared" si="272"/>
        <v>25</v>
      </c>
      <c r="Q2904" t="str">
        <f t="shared" si="276"/>
        <v>theater</v>
      </c>
      <c r="R2904" t="str">
        <f t="shared" si="271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5"/>
        <v>0.77999999999999992</v>
      </c>
      <c r="P2905" s="5">
        <f t="shared" si="272"/>
        <v>9.75</v>
      </c>
      <c r="Q2905" t="str">
        <f t="shared" si="276"/>
        <v>theater</v>
      </c>
      <c r="R2905" t="str">
        <f t="shared" si="271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5"/>
        <v>5</v>
      </c>
      <c r="P2906" s="5">
        <f t="shared" si="272"/>
        <v>18.75</v>
      </c>
      <c r="Q2906" t="str">
        <f t="shared" si="276"/>
        <v>theater</v>
      </c>
      <c r="R2906" t="str">
        <f t="shared" si="271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5"/>
        <v>17.771428571428572</v>
      </c>
      <c r="P2907" s="5">
        <f t="shared" si="272"/>
        <v>36.588235294117645</v>
      </c>
      <c r="Q2907" t="str">
        <f t="shared" si="276"/>
        <v>theater</v>
      </c>
      <c r="R2907" t="str">
        <f t="shared" si="271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5"/>
        <v>9.4166666666666661</v>
      </c>
      <c r="P2908" s="5">
        <f t="shared" si="272"/>
        <v>80.714285714285708</v>
      </c>
      <c r="Q2908" t="str">
        <f t="shared" si="276"/>
        <v>theater</v>
      </c>
      <c r="R2908" t="str">
        <f t="shared" si="271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5"/>
        <v>0.08</v>
      </c>
      <c r="P2909" s="5">
        <f t="shared" si="272"/>
        <v>1</v>
      </c>
      <c r="Q2909" t="str">
        <f t="shared" si="276"/>
        <v>theater</v>
      </c>
      <c r="R2909" t="str">
        <f t="shared" si="271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5"/>
        <v>2.75</v>
      </c>
      <c r="P2910" s="5">
        <f t="shared" si="272"/>
        <v>52.8</v>
      </c>
      <c r="Q2910" t="str">
        <f t="shared" si="276"/>
        <v>theater</v>
      </c>
      <c r="R2910" t="str">
        <f t="shared" si="271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5"/>
        <v>1.1111111111111112E-2</v>
      </c>
      <c r="P2911" s="5">
        <f t="shared" si="272"/>
        <v>20</v>
      </c>
      <c r="Q2911" t="str">
        <f t="shared" si="276"/>
        <v>theater</v>
      </c>
      <c r="R2911" t="str">
        <f t="shared" si="271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5"/>
        <v>3.3333333333333335E-3</v>
      </c>
      <c r="P2912" s="5">
        <f t="shared" si="272"/>
        <v>1</v>
      </c>
      <c r="Q2912" t="str">
        <f t="shared" si="276"/>
        <v>theater</v>
      </c>
      <c r="R2912" t="str">
        <f t="shared" si="271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5"/>
        <v>36.5</v>
      </c>
      <c r="P2913" s="5">
        <f t="shared" si="272"/>
        <v>46.928571428571431</v>
      </c>
      <c r="Q2913" t="str">
        <f t="shared" si="276"/>
        <v>theater</v>
      </c>
      <c r="R2913" t="str">
        <f t="shared" si="271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5"/>
        <v>14.058171745152354</v>
      </c>
      <c r="P2914" s="5">
        <f t="shared" si="272"/>
        <v>78.07692307692308</v>
      </c>
      <c r="Q2914" t="str">
        <f t="shared" si="276"/>
        <v>theater</v>
      </c>
      <c r="R2914" t="str">
        <f t="shared" si="271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5"/>
        <v>0.02</v>
      </c>
      <c r="P2915" s="5">
        <f t="shared" si="272"/>
        <v>1</v>
      </c>
      <c r="Q2915" t="str">
        <f t="shared" si="276"/>
        <v>theater</v>
      </c>
      <c r="R2915" t="str">
        <f t="shared" si="271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5"/>
        <v>4.0000000000000001E-3</v>
      </c>
      <c r="P2916" s="5">
        <f t="shared" si="272"/>
        <v>1</v>
      </c>
      <c r="Q2916" t="str">
        <f t="shared" si="276"/>
        <v>theater</v>
      </c>
      <c r="R2916" t="str">
        <f t="shared" si="271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5"/>
        <v>61.1</v>
      </c>
      <c r="P2917" s="5">
        <f t="shared" si="272"/>
        <v>203.66666666666666</v>
      </c>
      <c r="Q2917" t="str">
        <f t="shared" si="276"/>
        <v>theater</v>
      </c>
      <c r="R2917" t="str">
        <f t="shared" si="271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5"/>
        <v>7.8378378378378386</v>
      </c>
      <c r="P2918" s="5">
        <f t="shared" si="272"/>
        <v>20.714285714285715</v>
      </c>
      <c r="Q2918" t="str">
        <f t="shared" si="276"/>
        <v>theater</v>
      </c>
      <c r="R2918" t="str">
        <f t="shared" si="271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5"/>
        <v>21.85</v>
      </c>
      <c r="P2919" s="5">
        <f t="shared" si="272"/>
        <v>48.555555555555557</v>
      </c>
      <c r="Q2919" t="str">
        <f t="shared" si="276"/>
        <v>theater</v>
      </c>
      <c r="R2919" t="str">
        <f t="shared" si="271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5"/>
        <v>27.24</v>
      </c>
      <c r="P2920" s="5">
        <f t="shared" si="272"/>
        <v>68.099999999999994</v>
      </c>
      <c r="Q2920" t="str">
        <f t="shared" si="276"/>
        <v>theater</v>
      </c>
      <c r="R2920" t="str">
        <f t="shared" si="271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5"/>
        <v>8.5</v>
      </c>
      <c r="P2921" s="5">
        <f t="shared" si="272"/>
        <v>8.5</v>
      </c>
      <c r="Q2921" t="str">
        <f t="shared" si="276"/>
        <v>theater</v>
      </c>
      <c r="R2921" t="str">
        <f t="shared" si="271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5"/>
        <v>26.840000000000003</v>
      </c>
      <c r="P2922" s="5">
        <f t="shared" si="272"/>
        <v>51.615384615384613</v>
      </c>
      <c r="Q2922" t="str">
        <f t="shared" si="276"/>
        <v>theater</v>
      </c>
      <c r="R2922" t="str">
        <f t="shared" si="271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5"/>
        <v>129</v>
      </c>
      <c r="P2923" s="5">
        <f t="shared" si="272"/>
        <v>43</v>
      </c>
      <c r="Q2923" t="str">
        <f t="shared" si="276"/>
        <v>theater</v>
      </c>
      <c r="R2923" t="str">
        <f t="shared" si="271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5"/>
        <v>100</v>
      </c>
      <c r="P2924" s="5">
        <f t="shared" si="272"/>
        <v>83.333333333333329</v>
      </c>
      <c r="Q2924" t="str">
        <f t="shared" si="276"/>
        <v>theater</v>
      </c>
      <c r="R2924" t="str">
        <f t="shared" si="271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5"/>
        <v>100</v>
      </c>
      <c r="P2925" s="5">
        <f t="shared" si="272"/>
        <v>30</v>
      </c>
      <c r="Q2925" t="str">
        <f t="shared" si="276"/>
        <v>theater</v>
      </c>
      <c r="R2925" t="str">
        <f t="shared" si="271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5"/>
        <v>103.2</v>
      </c>
      <c r="P2926" s="5">
        <f t="shared" si="272"/>
        <v>175.51020408163265</v>
      </c>
      <c r="Q2926" t="str">
        <f t="shared" si="276"/>
        <v>theater</v>
      </c>
      <c r="R2926" t="str">
        <f t="shared" si="271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5"/>
        <v>102.44597777777777</v>
      </c>
      <c r="P2927" s="5">
        <f t="shared" si="272"/>
        <v>231.66175879396985</v>
      </c>
      <c r="Q2927" t="str">
        <f t="shared" si="276"/>
        <v>theater</v>
      </c>
      <c r="R2927" t="str">
        <f t="shared" si="271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5"/>
        <v>125</v>
      </c>
      <c r="P2928" s="5">
        <f t="shared" si="272"/>
        <v>75</v>
      </c>
      <c r="Q2928" t="str">
        <f t="shared" si="276"/>
        <v>theater</v>
      </c>
      <c r="R2928" t="str">
        <f t="shared" si="271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5"/>
        <v>130.83333333333334</v>
      </c>
      <c r="P2929" s="5">
        <f t="shared" si="272"/>
        <v>112.14285714285714</v>
      </c>
      <c r="Q2929" t="str">
        <f t="shared" si="276"/>
        <v>theater</v>
      </c>
      <c r="R2929" t="str">
        <f t="shared" si="271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5"/>
        <v>100</v>
      </c>
      <c r="P2930" s="5">
        <f t="shared" si="272"/>
        <v>41.666666666666664</v>
      </c>
      <c r="Q2930" t="str">
        <f t="shared" si="276"/>
        <v>theater</v>
      </c>
      <c r="R2930" t="str">
        <f t="shared" si="271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5"/>
        <v>102.06937499999999</v>
      </c>
      <c r="P2931" s="5">
        <f t="shared" si="272"/>
        <v>255.17343750000001</v>
      </c>
      <c r="Q2931" t="str">
        <f t="shared" si="276"/>
        <v>theater</v>
      </c>
      <c r="R2931" t="str">
        <f t="shared" si="271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5"/>
        <v>100.92000000000002</v>
      </c>
      <c r="P2932" s="5">
        <f t="shared" si="272"/>
        <v>162.7741935483871</v>
      </c>
      <c r="Q2932" t="str">
        <f t="shared" si="276"/>
        <v>theater</v>
      </c>
      <c r="R2932" t="str">
        <f t="shared" si="271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5"/>
        <v>106</v>
      </c>
      <c r="P2933" s="5">
        <f t="shared" si="272"/>
        <v>88.333333333333329</v>
      </c>
      <c r="Q2933" t="str">
        <f t="shared" si="276"/>
        <v>theater</v>
      </c>
      <c r="R2933" t="str">
        <f t="shared" si="271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5"/>
        <v>105.0967741935484</v>
      </c>
      <c r="P2934" s="5">
        <f t="shared" si="272"/>
        <v>85.736842105263165</v>
      </c>
      <c r="Q2934" t="str">
        <f t="shared" si="276"/>
        <v>theater</v>
      </c>
      <c r="R2934" t="str">
        <f t="shared" si="271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5"/>
        <v>102.76</v>
      </c>
      <c r="P2935" s="5">
        <f t="shared" si="272"/>
        <v>47.574074074074076</v>
      </c>
      <c r="Q2935" t="str">
        <f t="shared" si="276"/>
        <v>theater</v>
      </c>
      <c r="R2935" t="str">
        <f t="shared" si="271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5"/>
        <v>108</v>
      </c>
      <c r="P2936" s="5">
        <f t="shared" si="272"/>
        <v>72.972972972972968</v>
      </c>
      <c r="Q2936" t="str">
        <f t="shared" si="276"/>
        <v>theater</v>
      </c>
      <c r="R2936" t="str">
        <f t="shared" si="271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5"/>
        <v>100.88571428571429</v>
      </c>
      <c r="P2937" s="5">
        <f t="shared" si="272"/>
        <v>90.538461538461533</v>
      </c>
      <c r="Q2937" t="str">
        <f t="shared" si="276"/>
        <v>theater</v>
      </c>
      <c r="R2937" t="str">
        <f t="shared" si="271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5"/>
        <v>128</v>
      </c>
      <c r="P2938" s="5">
        <f t="shared" si="272"/>
        <v>37.647058823529413</v>
      </c>
      <c r="Q2938" t="str">
        <f t="shared" si="276"/>
        <v>theater</v>
      </c>
      <c r="R2938" t="str">
        <f t="shared" si="271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5"/>
        <v>133.33333333333331</v>
      </c>
      <c r="P2939" s="5">
        <f t="shared" si="272"/>
        <v>36.363636363636367</v>
      </c>
      <c r="Q2939" t="str">
        <f t="shared" si="276"/>
        <v>theater</v>
      </c>
      <c r="R2939" t="str">
        <f t="shared" si="271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5"/>
        <v>101.375</v>
      </c>
      <c r="P2940" s="5">
        <f t="shared" si="272"/>
        <v>126.71875</v>
      </c>
      <c r="Q2940" t="str">
        <f t="shared" si="276"/>
        <v>theater</v>
      </c>
      <c r="R2940" t="str">
        <f t="shared" si="271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5"/>
        <v>102.875</v>
      </c>
      <c r="P2941" s="5">
        <f t="shared" si="272"/>
        <v>329.2</v>
      </c>
      <c r="Q2941" t="str">
        <f t="shared" si="276"/>
        <v>theater</v>
      </c>
      <c r="R2941" t="str">
        <f t="shared" si="271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5"/>
        <v>107.24000000000001</v>
      </c>
      <c r="P2942" s="5">
        <f t="shared" si="272"/>
        <v>81.242424242424249</v>
      </c>
      <c r="Q2942" t="str">
        <f t="shared" si="276"/>
        <v>theater</v>
      </c>
      <c r="R2942" t="str">
        <f t="shared" si="271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5"/>
        <v>4.0000000000000001E-3</v>
      </c>
      <c r="P2943" s="5">
        <f t="shared" si="272"/>
        <v>1</v>
      </c>
      <c r="Q2943" t="str">
        <f t="shared" si="276"/>
        <v>theater</v>
      </c>
      <c r="R2943" t="str">
        <f t="shared" si="271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5"/>
        <v>20.424999999999997</v>
      </c>
      <c r="P2944" s="5">
        <f t="shared" si="272"/>
        <v>202.22772277227722</v>
      </c>
      <c r="Q2944" t="str">
        <f t="shared" si="276"/>
        <v>theater</v>
      </c>
      <c r="R2944" t="str">
        <f t="shared" si="271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5"/>
        <v>0</v>
      </c>
      <c r="P2945" s="5">
        <f t="shared" si="272"/>
        <v>0</v>
      </c>
      <c r="Q2945" t="str">
        <f t="shared" si="276"/>
        <v>theater</v>
      </c>
      <c r="R2945" t="str">
        <f t="shared" ref="R2945:R3008" si="277">RIGHT(N2945,LEN(N2945)-SEARCH("/",N2945))</f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5"/>
        <v>1</v>
      </c>
      <c r="P2946" s="5">
        <f t="shared" si="272"/>
        <v>100</v>
      </c>
      <c r="Q2946" t="str">
        <f t="shared" si="276"/>
        <v>theater</v>
      </c>
      <c r="R2946" t="str">
        <f t="shared" si="277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275"/>
        <v>0</v>
      </c>
      <c r="P2947" s="5">
        <f t="shared" ref="P2947:P3010" si="278">IF(L2947&lt;&gt;0,E2947/L2947,0)</f>
        <v>0</v>
      </c>
      <c r="Q2947" t="str">
        <f t="shared" si="276"/>
        <v>theater</v>
      </c>
      <c r="R2947" t="str">
        <f t="shared" si="277"/>
        <v>spaces</v>
      </c>
      <c r="S2947" s="10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5"/>
        <v>0.1</v>
      </c>
      <c r="P2948" s="5">
        <f t="shared" si="278"/>
        <v>1</v>
      </c>
      <c r="Q2948" t="str">
        <f t="shared" si="276"/>
        <v>theater</v>
      </c>
      <c r="R2948" t="str">
        <f t="shared" si="277"/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5"/>
        <v>4.2880000000000003</v>
      </c>
      <c r="P2949" s="5">
        <f t="shared" si="278"/>
        <v>82.461538461538467</v>
      </c>
      <c r="Q2949" t="str">
        <f t="shared" si="276"/>
        <v>theater</v>
      </c>
      <c r="R2949" t="str">
        <f t="shared" si="277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ref="O2950:O3013" si="281">E2950/D2950*100</f>
        <v>4.8000000000000004E-3</v>
      </c>
      <c r="P2950" s="5">
        <f t="shared" si="278"/>
        <v>2.6666666666666665</v>
      </c>
      <c r="Q2950" t="str">
        <f t="shared" si="276"/>
        <v>theater</v>
      </c>
      <c r="R2950" t="str">
        <f t="shared" si="277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81"/>
        <v>2.5</v>
      </c>
      <c r="P2951" s="5">
        <f t="shared" si="278"/>
        <v>12.5</v>
      </c>
      <c r="Q2951" t="str">
        <f t="shared" si="276"/>
        <v>theater</v>
      </c>
      <c r="R2951" t="str">
        <f t="shared" si="277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81"/>
        <v>0</v>
      </c>
      <c r="P2952" s="5">
        <f t="shared" si="278"/>
        <v>0</v>
      </c>
      <c r="Q2952" t="str">
        <f t="shared" si="276"/>
        <v>theater</v>
      </c>
      <c r="R2952" t="str">
        <f t="shared" si="277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81"/>
        <v>2.1919999999999997</v>
      </c>
      <c r="P2953" s="5">
        <f t="shared" si="278"/>
        <v>18.896551724137932</v>
      </c>
      <c r="Q2953" t="str">
        <f t="shared" si="276"/>
        <v>theater</v>
      </c>
      <c r="R2953" t="str">
        <f t="shared" si="277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81"/>
        <v>8.0250000000000004</v>
      </c>
      <c r="P2954" s="5">
        <f t="shared" si="278"/>
        <v>200.625</v>
      </c>
      <c r="Q2954" t="str">
        <f t="shared" si="276"/>
        <v>theater</v>
      </c>
      <c r="R2954" t="str">
        <f t="shared" si="277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81"/>
        <v>0.15125</v>
      </c>
      <c r="P2955" s="5">
        <f t="shared" si="278"/>
        <v>201.66666666666666</v>
      </c>
      <c r="Q2955" t="str">
        <f t="shared" si="276"/>
        <v>theater</v>
      </c>
      <c r="R2955" t="str">
        <f t="shared" si="277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81"/>
        <v>0</v>
      </c>
      <c r="P2956" s="5">
        <f t="shared" si="278"/>
        <v>0</v>
      </c>
      <c r="Q2956" t="str">
        <f t="shared" si="276"/>
        <v>theater</v>
      </c>
      <c r="R2956" t="str">
        <f t="shared" si="277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81"/>
        <v>59.583333333333336</v>
      </c>
      <c r="P2957" s="5">
        <f t="shared" si="278"/>
        <v>65</v>
      </c>
      <c r="Q2957" t="str">
        <f t="shared" si="276"/>
        <v>theater</v>
      </c>
      <c r="R2957" t="str">
        <f t="shared" si="277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81"/>
        <v>16.734177215189874</v>
      </c>
      <c r="P2958" s="5">
        <f t="shared" si="278"/>
        <v>66.099999999999994</v>
      </c>
      <c r="Q2958" t="str">
        <f t="shared" si="276"/>
        <v>theater</v>
      </c>
      <c r="R2958" t="str">
        <f t="shared" si="277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81"/>
        <v>1.8666666666666669</v>
      </c>
      <c r="P2959" s="5">
        <f t="shared" si="278"/>
        <v>93.333333333333329</v>
      </c>
      <c r="Q2959" t="str">
        <f t="shared" si="276"/>
        <v>theater</v>
      </c>
      <c r="R2959" t="str">
        <f t="shared" si="277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81"/>
        <v>0</v>
      </c>
      <c r="P2960" s="5">
        <f t="shared" si="278"/>
        <v>0</v>
      </c>
      <c r="Q2960" t="str">
        <f t="shared" si="276"/>
        <v>theater</v>
      </c>
      <c r="R2960" t="str">
        <f t="shared" si="277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81"/>
        <v>0</v>
      </c>
      <c r="P2961" s="5">
        <f t="shared" si="278"/>
        <v>0</v>
      </c>
      <c r="Q2961" t="str">
        <f t="shared" ref="Q2961:Q3024" si="282">LEFT(N2961, SEARCH("/",N2961,1)-1)</f>
        <v>theater</v>
      </c>
      <c r="R2961" t="str">
        <f t="shared" si="277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81"/>
        <v>0</v>
      </c>
      <c r="P2962" s="5">
        <f t="shared" si="278"/>
        <v>0</v>
      </c>
      <c r="Q2962" t="str">
        <f t="shared" si="282"/>
        <v>theater</v>
      </c>
      <c r="R2962" t="str">
        <f t="shared" si="277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81"/>
        <v>109.62</v>
      </c>
      <c r="P2963" s="5">
        <f t="shared" si="278"/>
        <v>50.75</v>
      </c>
      <c r="Q2963" t="str">
        <f t="shared" si="282"/>
        <v>theater</v>
      </c>
      <c r="R2963" t="str">
        <f t="shared" si="277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81"/>
        <v>121.8</v>
      </c>
      <c r="P2964" s="5">
        <f t="shared" si="278"/>
        <v>60.9</v>
      </c>
      <c r="Q2964" t="str">
        <f t="shared" si="282"/>
        <v>theater</v>
      </c>
      <c r="R2964" t="str">
        <f t="shared" si="277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81"/>
        <v>106.85</v>
      </c>
      <c r="P2965" s="5">
        <f t="shared" si="278"/>
        <v>109.03061224489795</v>
      </c>
      <c r="Q2965" t="str">
        <f t="shared" si="282"/>
        <v>theater</v>
      </c>
      <c r="R2965" t="str">
        <f t="shared" si="277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81"/>
        <v>100.71379999999999</v>
      </c>
      <c r="P2966" s="5">
        <f t="shared" si="278"/>
        <v>25.692295918367346</v>
      </c>
      <c r="Q2966" t="str">
        <f t="shared" si="282"/>
        <v>theater</v>
      </c>
      <c r="R2966" t="str">
        <f t="shared" si="277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81"/>
        <v>109.00000000000001</v>
      </c>
      <c r="P2967" s="5">
        <f t="shared" si="278"/>
        <v>41.92307692307692</v>
      </c>
      <c r="Q2967" t="str">
        <f t="shared" si="282"/>
        <v>theater</v>
      </c>
      <c r="R2967" t="str">
        <f t="shared" si="277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81"/>
        <v>113.63000000000001</v>
      </c>
      <c r="P2968" s="5">
        <f t="shared" si="278"/>
        <v>88.7734375</v>
      </c>
      <c r="Q2968" t="str">
        <f t="shared" si="282"/>
        <v>theater</v>
      </c>
      <c r="R2968" t="str">
        <f t="shared" si="277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81"/>
        <v>113.92</v>
      </c>
      <c r="P2969" s="5">
        <f t="shared" si="278"/>
        <v>80.225352112676063</v>
      </c>
      <c r="Q2969" t="str">
        <f t="shared" si="282"/>
        <v>theater</v>
      </c>
      <c r="R2969" t="str">
        <f t="shared" si="277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81"/>
        <v>106</v>
      </c>
      <c r="P2970" s="5">
        <f t="shared" si="278"/>
        <v>78.936170212765958</v>
      </c>
      <c r="Q2970" t="str">
        <f t="shared" si="282"/>
        <v>theater</v>
      </c>
      <c r="R2970" t="str">
        <f t="shared" si="277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81"/>
        <v>162.5</v>
      </c>
      <c r="P2971" s="5">
        <f t="shared" si="278"/>
        <v>95.588235294117652</v>
      </c>
      <c r="Q2971" t="str">
        <f t="shared" si="282"/>
        <v>theater</v>
      </c>
      <c r="R2971" t="str">
        <f t="shared" si="277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81"/>
        <v>106</v>
      </c>
      <c r="P2972" s="5">
        <f t="shared" si="278"/>
        <v>69.890109890109883</v>
      </c>
      <c r="Q2972" t="str">
        <f t="shared" si="282"/>
        <v>theater</v>
      </c>
      <c r="R2972" t="str">
        <f t="shared" si="277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81"/>
        <v>100.15624999999999</v>
      </c>
      <c r="P2973" s="5">
        <f t="shared" si="278"/>
        <v>74.534883720930239</v>
      </c>
      <c r="Q2973" t="str">
        <f t="shared" si="282"/>
        <v>theater</v>
      </c>
      <c r="R2973" t="str">
        <f t="shared" si="277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81"/>
        <v>105.35000000000001</v>
      </c>
      <c r="P2974" s="5">
        <f t="shared" si="278"/>
        <v>123.94117647058823</v>
      </c>
      <c r="Q2974" t="str">
        <f t="shared" si="282"/>
        <v>theater</v>
      </c>
      <c r="R2974" t="str">
        <f t="shared" si="277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81"/>
        <v>174.8</v>
      </c>
      <c r="P2975" s="5">
        <f t="shared" si="278"/>
        <v>264.84848484848487</v>
      </c>
      <c r="Q2975" t="str">
        <f t="shared" si="282"/>
        <v>theater</v>
      </c>
      <c r="R2975" t="str">
        <f t="shared" si="277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81"/>
        <v>102</v>
      </c>
      <c r="P2976" s="5">
        <f t="shared" si="278"/>
        <v>58.620689655172413</v>
      </c>
      <c r="Q2976" t="str">
        <f t="shared" si="282"/>
        <v>theater</v>
      </c>
      <c r="R2976" t="str">
        <f t="shared" si="277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81"/>
        <v>100.125</v>
      </c>
      <c r="P2977" s="5">
        <f t="shared" si="278"/>
        <v>70.884955752212392</v>
      </c>
      <c r="Q2977" t="str">
        <f t="shared" si="282"/>
        <v>theater</v>
      </c>
      <c r="R2977" t="str">
        <f t="shared" si="277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81"/>
        <v>171.42857142857142</v>
      </c>
      <c r="P2978" s="5">
        <f t="shared" si="278"/>
        <v>8.5714285714285712</v>
      </c>
      <c r="Q2978" t="str">
        <f t="shared" si="282"/>
        <v>theater</v>
      </c>
      <c r="R2978" t="str">
        <f t="shared" si="277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81"/>
        <v>113.56666666666666</v>
      </c>
      <c r="P2979" s="5">
        <f t="shared" si="278"/>
        <v>113.56666666666666</v>
      </c>
      <c r="Q2979" t="str">
        <f t="shared" si="282"/>
        <v>theater</v>
      </c>
      <c r="R2979" t="str">
        <f t="shared" si="277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81"/>
        <v>129.46666666666667</v>
      </c>
      <c r="P2980" s="5">
        <f t="shared" si="278"/>
        <v>60.6875</v>
      </c>
      <c r="Q2980" t="str">
        <f t="shared" si="282"/>
        <v>theater</v>
      </c>
      <c r="R2980" t="str">
        <f t="shared" si="277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81"/>
        <v>101.4</v>
      </c>
      <c r="P2981" s="5">
        <f t="shared" si="278"/>
        <v>110.21739130434783</v>
      </c>
      <c r="Q2981" t="str">
        <f t="shared" si="282"/>
        <v>theater</v>
      </c>
      <c r="R2981" t="str">
        <f t="shared" si="277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81"/>
        <v>109.16666666666666</v>
      </c>
      <c r="P2982" s="5">
        <f t="shared" si="278"/>
        <v>136.45833333333334</v>
      </c>
      <c r="Q2982" t="str">
        <f t="shared" si="282"/>
        <v>theater</v>
      </c>
      <c r="R2982" t="str">
        <f t="shared" si="277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81"/>
        <v>128.92500000000001</v>
      </c>
      <c r="P2983" s="5">
        <f t="shared" si="278"/>
        <v>53.164948453608247</v>
      </c>
      <c r="Q2983" t="str">
        <f t="shared" si="282"/>
        <v>theater</v>
      </c>
      <c r="R2983" t="str">
        <f t="shared" si="277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81"/>
        <v>102.06</v>
      </c>
      <c r="P2984" s="5">
        <f t="shared" si="278"/>
        <v>86.491525423728817</v>
      </c>
      <c r="Q2984" t="str">
        <f t="shared" si="282"/>
        <v>theater</v>
      </c>
      <c r="R2984" t="str">
        <f t="shared" si="277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81"/>
        <v>146.53957758620692</v>
      </c>
      <c r="P2985" s="5">
        <f t="shared" si="278"/>
        <v>155.23827397260274</v>
      </c>
      <c r="Q2985" t="str">
        <f t="shared" si="282"/>
        <v>theater</v>
      </c>
      <c r="R2985" t="str">
        <f t="shared" si="277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81"/>
        <v>100.352</v>
      </c>
      <c r="P2986" s="5">
        <f t="shared" si="278"/>
        <v>115.08256880733946</v>
      </c>
      <c r="Q2986" t="str">
        <f t="shared" si="282"/>
        <v>theater</v>
      </c>
      <c r="R2986" t="str">
        <f t="shared" si="277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81"/>
        <v>121.64999999999999</v>
      </c>
      <c r="P2987" s="5">
        <f t="shared" si="278"/>
        <v>109.5945945945946</v>
      </c>
      <c r="Q2987" t="str">
        <f t="shared" si="282"/>
        <v>theater</v>
      </c>
      <c r="R2987" t="str">
        <f t="shared" si="277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81"/>
        <v>105.5</v>
      </c>
      <c r="P2988" s="5">
        <f t="shared" si="278"/>
        <v>45.214285714285715</v>
      </c>
      <c r="Q2988" t="str">
        <f t="shared" si="282"/>
        <v>theater</v>
      </c>
      <c r="R2988" t="str">
        <f t="shared" si="277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81"/>
        <v>110.4008</v>
      </c>
      <c r="P2989" s="5">
        <f t="shared" si="278"/>
        <v>104.15169811320754</v>
      </c>
      <c r="Q2989" t="str">
        <f t="shared" si="282"/>
        <v>theater</v>
      </c>
      <c r="R2989" t="str">
        <f t="shared" si="277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81"/>
        <v>100</v>
      </c>
      <c r="P2990" s="5">
        <f t="shared" si="278"/>
        <v>35.714285714285715</v>
      </c>
      <c r="Q2990" t="str">
        <f t="shared" si="282"/>
        <v>theater</v>
      </c>
      <c r="R2990" t="str">
        <f t="shared" si="277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81"/>
        <v>176.535</v>
      </c>
      <c r="P2991" s="5">
        <f t="shared" si="278"/>
        <v>96.997252747252745</v>
      </c>
      <c r="Q2991" t="str">
        <f t="shared" si="282"/>
        <v>theater</v>
      </c>
      <c r="R2991" t="str">
        <f t="shared" si="277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81"/>
        <v>100</v>
      </c>
      <c r="P2992" s="5">
        <f t="shared" si="278"/>
        <v>370.37037037037038</v>
      </c>
      <c r="Q2992" t="str">
        <f t="shared" si="282"/>
        <v>theater</v>
      </c>
      <c r="R2992" t="str">
        <f t="shared" si="277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81"/>
        <v>103.29411764705883</v>
      </c>
      <c r="P2993" s="5">
        <f t="shared" si="278"/>
        <v>94.408602150537632</v>
      </c>
      <c r="Q2993" t="str">
        <f t="shared" si="282"/>
        <v>theater</v>
      </c>
      <c r="R2993" t="str">
        <f t="shared" si="277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81"/>
        <v>104.5</v>
      </c>
      <c r="P2994" s="5">
        <f t="shared" si="278"/>
        <v>48.984375</v>
      </c>
      <c r="Q2994" t="str">
        <f t="shared" si="282"/>
        <v>theater</v>
      </c>
      <c r="R2994" t="str">
        <f t="shared" si="277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81"/>
        <v>100.29999999999998</v>
      </c>
      <c r="P2995" s="5">
        <f t="shared" si="278"/>
        <v>45.590909090909093</v>
      </c>
      <c r="Q2995" t="str">
        <f t="shared" si="282"/>
        <v>theater</v>
      </c>
      <c r="R2995" t="str">
        <f t="shared" si="277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81"/>
        <v>457.74666666666673</v>
      </c>
      <c r="P2996" s="5">
        <f t="shared" si="278"/>
        <v>23.275254237288134</v>
      </c>
      <c r="Q2996" t="str">
        <f t="shared" si="282"/>
        <v>theater</v>
      </c>
      <c r="R2996" t="str">
        <f t="shared" si="277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81"/>
        <v>104.96000000000001</v>
      </c>
      <c r="P2997" s="5">
        <f t="shared" si="278"/>
        <v>63.2289156626506</v>
      </c>
      <c r="Q2997" t="str">
        <f t="shared" si="282"/>
        <v>theater</v>
      </c>
      <c r="R2997" t="str">
        <f t="shared" si="277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81"/>
        <v>171.94285714285715</v>
      </c>
      <c r="P2998" s="5">
        <f t="shared" si="278"/>
        <v>153.5204081632653</v>
      </c>
      <c r="Q2998" t="str">
        <f t="shared" si="282"/>
        <v>theater</v>
      </c>
      <c r="R2998" t="str">
        <f t="shared" si="277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81"/>
        <v>103.73000000000002</v>
      </c>
      <c r="P2999" s="5">
        <f t="shared" si="278"/>
        <v>90.2</v>
      </c>
      <c r="Q2999" t="str">
        <f t="shared" si="282"/>
        <v>theater</v>
      </c>
      <c r="R2999" t="str">
        <f t="shared" si="277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81"/>
        <v>103.029</v>
      </c>
      <c r="P3000" s="5">
        <f t="shared" si="278"/>
        <v>118.97113163972287</v>
      </c>
      <c r="Q3000" t="str">
        <f t="shared" si="282"/>
        <v>theater</v>
      </c>
      <c r="R3000" t="str">
        <f t="shared" si="277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81"/>
        <v>118.88888888888889</v>
      </c>
      <c r="P3001" s="5">
        <f t="shared" si="278"/>
        <v>80.25</v>
      </c>
      <c r="Q3001" t="str">
        <f t="shared" si="282"/>
        <v>theater</v>
      </c>
      <c r="R3001" t="str">
        <f t="shared" si="277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81"/>
        <v>100</v>
      </c>
      <c r="P3002" s="5">
        <f t="shared" si="278"/>
        <v>62.5</v>
      </c>
      <c r="Q3002" t="str">
        <f t="shared" si="282"/>
        <v>theater</v>
      </c>
      <c r="R3002" t="str">
        <f t="shared" si="277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81"/>
        <v>318.69988910451895</v>
      </c>
      <c r="P3003" s="5">
        <f t="shared" si="278"/>
        <v>131.37719999999999</v>
      </c>
      <c r="Q3003" t="str">
        <f t="shared" si="282"/>
        <v>theater</v>
      </c>
      <c r="R3003" t="str">
        <f t="shared" si="277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81"/>
        <v>108.50614285714286</v>
      </c>
      <c r="P3004" s="5">
        <f t="shared" si="278"/>
        <v>73.032980769230775</v>
      </c>
      <c r="Q3004" t="str">
        <f t="shared" si="282"/>
        <v>theater</v>
      </c>
      <c r="R3004" t="str">
        <f t="shared" si="277"/>
        <v>spaces</v>
      </c>
      <c r="S3004" s="10">
        <f t="shared" si="279"/>
        <v>41239.83625</v>
      </c>
      <c r="T3004" s="10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81"/>
        <v>101.16666666666667</v>
      </c>
      <c r="P3005" s="5">
        <f t="shared" si="278"/>
        <v>178.52941176470588</v>
      </c>
      <c r="Q3005" t="str">
        <f t="shared" si="282"/>
        <v>theater</v>
      </c>
      <c r="R3005" t="str">
        <f t="shared" si="277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81"/>
        <v>112.815</v>
      </c>
      <c r="P3006" s="5">
        <f t="shared" si="278"/>
        <v>162.90974729241879</v>
      </c>
      <c r="Q3006" t="str">
        <f t="shared" si="282"/>
        <v>theater</v>
      </c>
      <c r="R3006" t="str">
        <f t="shared" si="277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81"/>
        <v>120.49622641509434</v>
      </c>
      <c r="P3007" s="5">
        <f t="shared" si="278"/>
        <v>108.24237288135593</v>
      </c>
      <c r="Q3007" t="str">
        <f t="shared" si="282"/>
        <v>theater</v>
      </c>
      <c r="R3007" t="str">
        <f t="shared" si="277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81"/>
        <v>107.74999999999999</v>
      </c>
      <c r="P3008" s="5">
        <f t="shared" si="278"/>
        <v>88.865979381443296</v>
      </c>
      <c r="Q3008" t="str">
        <f t="shared" si="282"/>
        <v>theater</v>
      </c>
      <c r="R3008" t="str">
        <f t="shared" si="277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81"/>
        <v>180</v>
      </c>
      <c r="P3009" s="5">
        <f t="shared" si="278"/>
        <v>54</v>
      </c>
      <c r="Q3009" t="str">
        <f t="shared" si="282"/>
        <v>theater</v>
      </c>
      <c r="R3009" t="str">
        <f t="shared" ref="R3009:R3072" si="283">RIGHT(N3009,LEN(N3009)-SEARCH("/",N3009))</f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81"/>
        <v>101.16666666666667</v>
      </c>
      <c r="P3010" s="5">
        <f t="shared" si="278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281"/>
        <v>119.756</v>
      </c>
      <c r="P3011" s="5">
        <f t="shared" ref="P3011:P3074" si="284">IF(L3011&lt;&gt;0,E3011/L3011,0)</f>
        <v>233.8984375</v>
      </c>
      <c r="Q3011" t="str">
        <f t="shared" si="282"/>
        <v>theater</v>
      </c>
      <c r="R3011" t="str">
        <f t="shared" si="283"/>
        <v>spaces</v>
      </c>
      <c r="S3011" s="10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1"/>
        <v>158</v>
      </c>
      <c r="P3012" s="5">
        <f t="shared" si="284"/>
        <v>158</v>
      </c>
      <c r="Q3012" t="str">
        <f t="shared" si="282"/>
        <v>theater</v>
      </c>
      <c r="R3012" t="str">
        <f t="shared" si="283"/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1"/>
        <v>123.66666666666666</v>
      </c>
      <c r="P3013" s="5">
        <f t="shared" si="284"/>
        <v>14.84</v>
      </c>
      <c r="Q3013" t="str">
        <f t="shared" si="282"/>
        <v>theater</v>
      </c>
      <c r="R3013" t="str">
        <f t="shared" si="283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ref="O3014:O3077" si="287">E3014/D3014*100</f>
        <v>117.12499999999999</v>
      </c>
      <c r="P3014" s="5">
        <f t="shared" si="284"/>
        <v>85.181818181818187</v>
      </c>
      <c r="Q3014" t="str">
        <f t="shared" si="282"/>
        <v>theater</v>
      </c>
      <c r="R3014" t="str">
        <f t="shared" si="283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7"/>
        <v>156.96</v>
      </c>
      <c r="P3015" s="5">
        <f t="shared" si="284"/>
        <v>146.69158878504672</v>
      </c>
      <c r="Q3015" t="str">
        <f t="shared" si="282"/>
        <v>theater</v>
      </c>
      <c r="R3015" t="str">
        <f t="shared" si="283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7"/>
        <v>113.104</v>
      </c>
      <c r="P3016" s="5">
        <f t="shared" si="284"/>
        <v>50.764811490125673</v>
      </c>
      <c r="Q3016" t="str">
        <f t="shared" si="282"/>
        <v>theater</v>
      </c>
      <c r="R3016" t="str">
        <f t="shared" si="283"/>
        <v>spaces</v>
      </c>
      <c r="S3016" s="10">
        <f t="shared" si="285"/>
        <v>41920.123611111114</v>
      </c>
      <c r="T3016" s="10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7"/>
        <v>103.17647058823529</v>
      </c>
      <c r="P3017" s="5">
        <f t="shared" si="284"/>
        <v>87.7</v>
      </c>
      <c r="Q3017" t="str">
        <f t="shared" si="282"/>
        <v>theater</v>
      </c>
      <c r="R3017" t="str">
        <f t="shared" si="283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7"/>
        <v>102.61176470588236</v>
      </c>
      <c r="P3018" s="5">
        <f t="shared" si="284"/>
        <v>242.27777777777777</v>
      </c>
      <c r="Q3018" t="str">
        <f t="shared" si="282"/>
        <v>theater</v>
      </c>
      <c r="R3018" t="str">
        <f t="shared" si="283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7"/>
        <v>105.84090909090908</v>
      </c>
      <c r="P3019" s="5">
        <f t="shared" si="284"/>
        <v>146.44654088050314</v>
      </c>
      <c r="Q3019" t="str">
        <f t="shared" si="282"/>
        <v>theater</v>
      </c>
      <c r="R3019" t="str">
        <f t="shared" si="283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7"/>
        <v>100.71428571428571</v>
      </c>
      <c r="P3020" s="5">
        <f t="shared" si="284"/>
        <v>103.17073170731707</v>
      </c>
      <c r="Q3020" t="str">
        <f t="shared" si="282"/>
        <v>theater</v>
      </c>
      <c r="R3020" t="str">
        <f t="shared" si="283"/>
        <v>spaces</v>
      </c>
      <c r="S3020" s="10">
        <f t="shared" si="285"/>
        <v>42163.29833333334</v>
      </c>
      <c r="T3020" s="10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7"/>
        <v>121.23333333333332</v>
      </c>
      <c r="P3021" s="5">
        <f t="shared" si="284"/>
        <v>80.464601769911511</v>
      </c>
      <c r="Q3021" t="str">
        <f t="shared" si="282"/>
        <v>theater</v>
      </c>
      <c r="R3021" t="str">
        <f t="shared" si="283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7"/>
        <v>100.57142857142858</v>
      </c>
      <c r="P3022" s="5">
        <f t="shared" si="284"/>
        <v>234.66666666666666</v>
      </c>
      <c r="Q3022" t="str">
        <f t="shared" si="282"/>
        <v>theater</v>
      </c>
      <c r="R3022" t="str">
        <f t="shared" si="283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7"/>
        <v>116.02222222222223</v>
      </c>
      <c r="P3023" s="5">
        <f t="shared" si="284"/>
        <v>50.689320388349515</v>
      </c>
      <c r="Q3023" t="str">
        <f t="shared" si="282"/>
        <v>theater</v>
      </c>
      <c r="R3023" t="str">
        <f t="shared" si="283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7"/>
        <v>100.88</v>
      </c>
      <c r="P3024" s="5">
        <f t="shared" si="284"/>
        <v>162.70967741935485</v>
      </c>
      <c r="Q3024" t="str">
        <f t="shared" si="282"/>
        <v>theater</v>
      </c>
      <c r="R3024" t="str">
        <f t="shared" si="283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7"/>
        <v>103</v>
      </c>
      <c r="P3025" s="5">
        <f t="shared" si="284"/>
        <v>120.16666666666667</v>
      </c>
      <c r="Q3025" t="str">
        <f t="shared" ref="Q3025:Q3088" si="288">LEFT(N3025, SEARCH("/",N3025,1)-1)</f>
        <v>theater</v>
      </c>
      <c r="R3025" t="str">
        <f t="shared" si="283"/>
        <v>spaces</v>
      </c>
      <c r="S3025" s="10">
        <f t="shared" si="285"/>
        <v>42121.675763888896</v>
      </c>
      <c r="T3025" s="10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7"/>
        <v>246.42</v>
      </c>
      <c r="P3026" s="5">
        <f t="shared" si="284"/>
        <v>67.697802197802204</v>
      </c>
      <c r="Q3026" t="str">
        <f t="shared" si="288"/>
        <v>theater</v>
      </c>
      <c r="R3026" t="str">
        <f t="shared" si="283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7"/>
        <v>302.2</v>
      </c>
      <c r="P3027" s="5">
        <f t="shared" si="284"/>
        <v>52.103448275862071</v>
      </c>
      <c r="Q3027" t="str">
        <f t="shared" si="288"/>
        <v>theater</v>
      </c>
      <c r="R3027" t="str">
        <f t="shared" si="283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7"/>
        <v>143.33333333333334</v>
      </c>
      <c r="P3028" s="5">
        <f t="shared" si="284"/>
        <v>51.6</v>
      </c>
      <c r="Q3028" t="str">
        <f t="shared" si="288"/>
        <v>theater</v>
      </c>
      <c r="R3028" t="str">
        <f t="shared" si="283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7"/>
        <v>131.44</v>
      </c>
      <c r="P3029" s="5">
        <f t="shared" si="284"/>
        <v>164.3</v>
      </c>
      <c r="Q3029" t="str">
        <f t="shared" si="288"/>
        <v>theater</v>
      </c>
      <c r="R3029" t="str">
        <f t="shared" si="283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7"/>
        <v>168.01999999999998</v>
      </c>
      <c r="P3030" s="5">
        <f t="shared" si="284"/>
        <v>84.858585858585855</v>
      </c>
      <c r="Q3030" t="str">
        <f t="shared" si="288"/>
        <v>theater</v>
      </c>
      <c r="R3030" t="str">
        <f t="shared" si="283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7"/>
        <v>109.67666666666666</v>
      </c>
      <c r="P3031" s="5">
        <f t="shared" si="284"/>
        <v>94.548850574712645</v>
      </c>
      <c r="Q3031" t="str">
        <f t="shared" si="288"/>
        <v>theater</v>
      </c>
      <c r="R3031" t="str">
        <f t="shared" si="283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7"/>
        <v>106.6857142857143</v>
      </c>
      <c r="P3032" s="5">
        <f t="shared" si="284"/>
        <v>45.536585365853661</v>
      </c>
      <c r="Q3032" t="str">
        <f t="shared" si="288"/>
        <v>theater</v>
      </c>
      <c r="R3032" t="str">
        <f t="shared" si="283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7"/>
        <v>100</v>
      </c>
      <c r="P3033" s="5">
        <f t="shared" si="284"/>
        <v>51.724137931034484</v>
      </c>
      <c r="Q3033" t="str">
        <f t="shared" si="288"/>
        <v>theater</v>
      </c>
      <c r="R3033" t="str">
        <f t="shared" si="283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7"/>
        <v>127.2</v>
      </c>
      <c r="P3034" s="5">
        <f t="shared" si="284"/>
        <v>50.88</v>
      </c>
      <c r="Q3034" t="str">
        <f t="shared" si="288"/>
        <v>theater</v>
      </c>
      <c r="R3034" t="str">
        <f t="shared" si="283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7"/>
        <v>146.53333333333333</v>
      </c>
      <c r="P3035" s="5">
        <f t="shared" si="284"/>
        <v>191.13043478260869</v>
      </c>
      <c r="Q3035" t="str">
        <f t="shared" si="288"/>
        <v>theater</v>
      </c>
      <c r="R3035" t="str">
        <f t="shared" si="283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7"/>
        <v>112.53599999999999</v>
      </c>
      <c r="P3036" s="5">
        <f t="shared" si="284"/>
        <v>89.314285714285717</v>
      </c>
      <c r="Q3036" t="str">
        <f t="shared" si="288"/>
        <v>theater</v>
      </c>
      <c r="R3036" t="str">
        <f t="shared" si="283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7"/>
        <v>108.78684000000001</v>
      </c>
      <c r="P3037" s="5">
        <f t="shared" si="284"/>
        <v>88.588631921824103</v>
      </c>
      <c r="Q3037" t="str">
        <f t="shared" si="288"/>
        <v>theater</v>
      </c>
      <c r="R3037" t="str">
        <f t="shared" si="283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7"/>
        <v>126.732</v>
      </c>
      <c r="P3038" s="5">
        <f t="shared" si="284"/>
        <v>96.300911854103347</v>
      </c>
      <c r="Q3038" t="str">
        <f t="shared" si="288"/>
        <v>theater</v>
      </c>
      <c r="R3038" t="str">
        <f t="shared" si="283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7"/>
        <v>213.20000000000002</v>
      </c>
      <c r="P3039" s="5">
        <f t="shared" si="284"/>
        <v>33.3125</v>
      </c>
      <c r="Q3039" t="str">
        <f t="shared" si="288"/>
        <v>theater</v>
      </c>
      <c r="R3039" t="str">
        <f t="shared" si="283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7"/>
        <v>100.49999999999999</v>
      </c>
      <c r="P3040" s="5">
        <f t="shared" si="284"/>
        <v>37.222222222222221</v>
      </c>
      <c r="Q3040" t="str">
        <f t="shared" si="288"/>
        <v>theater</v>
      </c>
      <c r="R3040" t="str">
        <f t="shared" si="283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7"/>
        <v>108.71389999999998</v>
      </c>
      <c r="P3041" s="5">
        <f t="shared" si="284"/>
        <v>92.130423728813554</v>
      </c>
      <c r="Q3041" t="str">
        <f t="shared" si="288"/>
        <v>theater</v>
      </c>
      <c r="R3041" t="str">
        <f t="shared" si="283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7"/>
        <v>107.5</v>
      </c>
      <c r="P3042" s="5">
        <f t="shared" si="284"/>
        <v>76.785714285714292</v>
      </c>
      <c r="Q3042" t="str">
        <f t="shared" si="288"/>
        <v>theater</v>
      </c>
      <c r="R3042" t="str">
        <f t="shared" si="283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7"/>
        <v>110.48192771084338</v>
      </c>
      <c r="P3043" s="5">
        <f t="shared" si="284"/>
        <v>96.526315789473685</v>
      </c>
      <c r="Q3043" t="str">
        <f t="shared" si="288"/>
        <v>theater</v>
      </c>
      <c r="R3043" t="str">
        <f t="shared" si="283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7"/>
        <v>128</v>
      </c>
      <c r="P3044" s="5">
        <f t="shared" si="284"/>
        <v>51.891891891891895</v>
      </c>
      <c r="Q3044" t="str">
        <f t="shared" si="288"/>
        <v>theater</v>
      </c>
      <c r="R3044" t="str">
        <f t="shared" si="283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7"/>
        <v>110.00666666666667</v>
      </c>
      <c r="P3045" s="5">
        <f t="shared" si="284"/>
        <v>128.9140625</v>
      </c>
      <c r="Q3045" t="str">
        <f t="shared" si="288"/>
        <v>theater</v>
      </c>
      <c r="R3045" t="str">
        <f t="shared" si="283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7"/>
        <v>109.34166666666667</v>
      </c>
      <c r="P3046" s="5">
        <f t="shared" si="284"/>
        <v>84.108974358974365</v>
      </c>
      <c r="Q3046" t="str">
        <f t="shared" si="288"/>
        <v>theater</v>
      </c>
      <c r="R3046" t="str">
        <f t="shared" si="283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7"/>
        <v>132.70650000000001</v>
      </c>
      <c r="P3047" s="5">
        <f t="shared" si="284"/>
        <v>82.941562500000003</v>
      </c>
      <c r="Q3047" t="str">
        <f t="shared" si="288"/>
        <v>theater</v>
      </c>
      <c r="R3047" t="str">
        <f t="shared" si="283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7"/>
        <v>190.84810126582278</v>
      </c>
      <c r="P3048" s="5">
        <f t="shared" si="284"/>
        <v>259.94827586206895</v>
      </c>
      <c r="Q3048" t="str">
        <f t="shared" si="288"/>
        <v>theater</v>
      </c>
      <c r="R3048" t="str">
        <f t="shared" si="283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7"/>
        <v>149</v>
      </c>
      <c r="P3049" s="5">
        <f t="shared" si="284"/>
        <v>37.25</v>
      </c>
      <c r="Q3049" t="str">
        <f t="shared" si="288"/>
        <v>theater</v>
      </c>
      <c r="R3049" t="str">
        <f t="shared" si="283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7"/>
        <v>166.4</v>
      </c>
      <c r="P3050" s="5">
        <f t="shared" si="284"/>
        <v>177.02127659574469</v>
      </c>
      <c r="Q3050" t="str">
        <f t="shared" si="288"/>
        <v>theater</v>
      </c>
      <c r="R3050" t="str">
        <f t="shared" si="283"/>
        <v>spaces</v>
      </c>
      <c r="S3050" s="10">
        <f t="shared" si="285"/>
        <v>41975.901180555549</v>
      </c>
      <c r="T3050" s="10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7"/>
        <v>106.66666666666667</v>
      </c>
      <c r="P3051" s="5">
        <f t="shared" si="284"/>
        <v>74.074074074074076</v>
      </c>
      <c r="Q3051" t="str">
        <f t="shared" si="288"/>
        <v>theater</v>
      </c>
      <c r="R3051" t="str">
        <f t="shared" si="283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7"/>
        <v>106</v>
      </c>
      <c r="P3052" s="5">
        <f t="shared" si="284"/>
        <v>70.666666666666671</v>
      </c>
      <c r="Q3052" t="str">
        <f t="shared" si="288"/>
        <v>theater</v>
      </c>
      <c r="R3052" t="str">
        <f t="shared" si="283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7"/>
        <v>23.62857142857143</v>
      </c>
      <c r="P3053" s="5">
        <f t="shared" si="284"/>
        <v>23.62857142857143</v>
      </c>
      <c r="Q3053" t="str">
        <f t="shared" si="288"/>
        <v>theater</v>
      </c>
      <c r="R3053" t="str">
        <f t="shared" si="283"/>
        <v>spaces</v>
      </c>
      <c r="S3053" s="10">
        <f t="shared" si="285"/>
        <v>42744.416030092587</v>
      </c>
      <c r="T3053" s="10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7"/>
        <v>0.15</v>
      </c>
      <c r="P3054" s="5">
        <f t="shared" si="284"/>
        <v>37.5</v>
      </c>
      <c r="Q3054" t="str">
        <f t="shared" si="288"/>
        <v>theater</v>
      </c>
      <c r="R3054" t="str">
        <f t="shared" si="283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7"/>
        <v>0.4</v>
      </c>
      <c r="P3055" s="5">
        <f t="shared" si="284"/>
        <v>13.333333333333334</v>
      </c>
      <c r="Q3055" t="str">
        <f t="shared" si="288"/>
        <v>theater</v>
      </c>
      <c r="R3055" t="str">
        <f t="shared" si="283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7"/>
        <v>0</v>
      </c>
      <c r="P3056" s="5">
        <f t="shared" si="284"/>
        <v>0</v>
      </c>
      <c r="Q3056" t="str">
        <f t="shared" si="288"/>
        <v>theater</v>
      </c>
      <c r="R3056" t="str">
        <f t="shared" si="283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7"/>
        <v>5.0000000000000001E-3</v>
      </c>
      <c r="P3057" s="5">
        <f t="shared" si="284"/>
        <v>1</v>
      </c>
      <c r="Q3057" t="str">
        <f t="shared" si="288"/>
        <v>theater</v>
      </c>
      <c r="R3057" t="str">
        <f t="shared" si="283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7"/>
        <v>0</v>
      </c>
      <c r="P3058" s="5">
        <f t="shared" si="284"/>
        <v>0</v>
      </c>
      <c r="Q3058" t="str">
        <f t="shared" si="288"/>
        <v>theater</v>
      </c>
      <c r="R3058" t="str">
        <f t="shared" si="283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7"/>
        <v>0</v>
      </c>
      <c r="P3059" s="5">
        <f t="shared" si="284"/>
        <v>0</v>
      </c>
      <c r="Q3059" t="str">
        <f t="shared" si="288"/>
        <v>theater</v>
      </c>
      <c r="R3059" t="str">
        <f t="shared" si="283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7"/>
        <v>1.6666666666666666E-2</v>
      </c>
      <c r="P3060" s="5">
        <f t="shared" si="284"/>
        <v>1</v>
      </c>
      <c r="Q3060" t="str">
        <f t="shared" si="288"/>
        <v>theater</v>
      </c>
      <c r="R3060" t="str">
        <f t="shared" si="283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7"/>
        <v>3.0066666666666664</v>
      </c>
      <c r="P3061" s="5">
        <f t="shared" si="284"/>
        <v>41</v>
      </c>
      <c r="Q3061" t="str">
        <f t="shared" si="288"/>
        <v>theater</v>
      </c>
      <c r="R3061" t="str">
        <f t="shared" si="283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7"/>
        <v>0.15227272727272728</v>
      </c>
      <c r="P3062" s="5">
        <f t="shared" si="284"/>
        <v>55.833333333333336</v>
      </c>
      <c r="Q3062" t="str">
        <f t="shared" si="288"/>
        <v>theater</v>
      </c>
      <c r="R3062" t="str">
        <f t="shared" si="283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7"/>
        <v>0</v>
      </c>
      <c r="P3063" s="5">
        <f t="shared" si="284"/>
        <v>0</v>
      </c>
      <c r="Q3063" t="str">
        <f t="shared" si="288"/>
        <v>theater</v>
      </c>
      <c r="R3063" t="str">
        <f t="shared" si="283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7"/>
        <v>66.84</v>
      </c>
      <c r="P3064" s="5">
        <f t="shared" si="284"/>
        <v>99.761194029850742</v>
      </c>
      <c r="Q3064" t="str">
        <f t="shared" si="288"/>
        <v>theater</v>
      </c>
      <c r="R3064" t="str">
        <f t="shared" si="283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7"/>
        <v>19.566666666666666</v>
      </c>
      <c r="P3065" s="5">
        <f t="shared" si="284"/>
        <v>25.521739130434781</v>
      </c>
      <c r="Q3065" t="str">
        <f t="shared" si="288"/>
        <v>theater</v>
      </c>
      <c r="R3065" t="str">
        <f t="shared" si="283"/>
        <v>spaces</v>
      </c>
      <c r="S3065" s="10">
        <f t="shared" si="285"/>
        <v>42630.922893518517</v>
      </c>
      <c r="T3065" s="10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7"/>
        <v>11.294666666666666</v>
      </c>
      <c r="P3066" s="5">
        <f t="shared" si="284"/>
        <v>117.65277777777777</v>
      </c>
      <c r="Q3066" t="str">
        <f t="shared" si="288"/>
        <v>theater</v>
      </c>
      <c r="R3066" t="str">
        <f t="shared" si="283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7"/>
        <v>0.04</v>
      </c>
      <c r="P3067" s="5">
        <f t="shared" si="284"/>
        <v>5</v>
      </c>
      <c r="Q3067" t="str">
        <f t="shared" si="288"/>
        <v>theater</v>
      </c>
      <c r="R3067" t="str">
        <f t="shared" si="283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7"/>
        <v>11.985714285714286</v>
      </c>
      <c r="P3068" s="5">
        <f t="shared" si="284"/>
        <v>2796.6666666666665</v>
      </c>
      <c r="Q3068" t="str">
        <f t="shared" si="288"/>
        <v>theater</v>
      </c>
      <c r="R3068" t="str">
        <f t="shared" si="283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7"/>
        <v>2.5</v>
      </c>
      <c r="P3069" s="5">
        <f t="shared" si="284"/>
        <v>200</v>
      </c>
      <c r="Q3069" t="str">
        <f t="shared" si="288"/>
        <v>theater</v>
      </c>
      <c r="R3069" t="str">
        <f t="shared" si="283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7"/>
        <v>6.9999999999999993E-2</v>
      </c>
      <c r="P3070" s="5">
        <f t="shared" si="284"/>
        <v>87.5</v>
      </c>
      <c r="Q3070" t="str">
        <f t="shared" si="288"/>
        <v>theater</v>
      </c>
      <c r="R3070" t="str">
        <f t="shared" si="283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7"/>
        <v>14.099999999999998</v>
      </c>
      <c r="P3071" s="5">
        <f t="shared" si="284"/>
        <v>20.142857142857142</v>
      </c>
      <c r="Q3071" t="str">
        <f t="shared" si="288"/>
        <v>theater</v>
      </c>
      <c r="R3071" t="str">
        <f t="shared" si="283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7"/>
        <v>3.34</v>
      </c>
      <c r="P3072" s="5">
        <f t="shared" si="284"/>
        <v>20.875</v>
      </c>
      <c r="Q3072" t="str">
        <f t="shared" si="288"/>
        <v>theater</v>
      </c>
      <c r="R3072" t="str">
        <f t="shared" si="283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7"/>
        <v>59.774999999999999</v>
      </c>
      <c r="P3073" s="5">
        <f t="shared" si="284"/>
        <v>61.307692307692307</v>
      </c>
      <c r="Q3073" t="str">
        <f t="shared" si="288"/>
        <v>theater</v>
      </c>
      <c r="R3073" t="str">
        <f t="shared" ref="R3073:R3136" si="289">RIGHT(N3073,LEN(N3073)-SEARCH("/",N3073))</f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7"/>
        <v>1.6666666666666666E-2</v>
      </c>
      <c r="P3074" s="5">
        <f t="shared" si="284"/>
        <v>1</v>
      </c>
      <c r="Q3074" t="str">
        <f t="shared" si="288"/>
        <v>theater</v>
      </c>
      <c r="R3074" t="str">
        <f t="shared" si="289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287"/>
        <v>2.3035714285714284E-2</v>
      </c>
      <c r="P3075" s="5">
        <f t="shared" ref="P3075:P3138" si="290">IF(L3075&lt;&gt;0,E3075/L3075,0)</f>
        <v>92.142857142857139</v>
      </c>
      <c r="Q3075" t="str">
        <f t="shared" si="288"/>
        <v>theater</v>
      </c>
      <c r="R3075" t="str">
        <f t="shared" si="289"/>
        <v>spaces</v>
      </c>
      <c r="S3075" s="10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7"/>
        <v>8.8000000000000009E-2</v>
      </c>
      <c r="P3076" s="5">
        <f t="shared" si="290"/>
        <v>7.333333333333333</v>
      </c>
      <c r="Q3076" t="str">
        <f t="shared" si="288"/>
        <v>theater</v>
      </c>
      <c r="R3076" t="str">
        <f t="shared" si="289"/>
        <v>spaces</v>
      </c>
      <c r="S3076" s="10">
        <f t="shared" si="291"/>
        <v>42409.571284722217</v>
      </c>
      <c r="T3076" s="10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7"/>
        <v>8.64</v>
      </c>
      <c r="P3077" s="5">
        <f t="shared" si="290"/>
        <v>64.8</v>
      </c>
      <c r="Q3077" t="str">
        <f t="shared" si="288"/>
        <v>theater</v>
      </c>
      <c r="R3077" t="str">
        <f t="shared" si="289"/>
        <v>spaces</v>
      </c>
      <c r="S3077" s="10">
        <f t="shared" si="291"/>
        <v>42551.102314814809</v>
      </c>
      <c r="T3077" s="10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ref="O3078:O3141" si="293">E3078/D3078*100</f>
        <v>15.06</v>
      </c>
      <c r="P3078" s="5">
        <f t="shared" si="290"/>
        <v>30.12</v>
      </c>
      <c r="Q3078" t="str">
        <f t="shared" si="288"/>
        <v>theater</v>
      </c>
      <c r="R3078" t="str">
        <f t="shared" si="289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93"/>
        <v>0.47727272727272729</v>
      </c>
      <c r="P3079" s="5">
        <f t="shared" si="290"/>
        <v>52.5</v>
      </c>
      <c r="Q3079" t="str">
        <f t="shared" si="288"/>
        <v>theater</v>
      </c>
      <c r="R3079" t="str">
        <f t="shared" si="289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93"/>
        <v>0.11833333333333333</v>
      </c>
      <c r="P3080" s="5">
        <f t="shared" si="290"/>
        <v>23.666666666666668</v>
      </c>
      <c r="Q3080" t="str">
        <f t="shared" si="288"/>
        <v>theater</v>
      </c>
      <c r="R3080" t="str">
        <f t="shared" si="289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93"/>
        <v>0.8417399858735245</v>
      </c>
      <c r="P3081" s="5">
        <f t="shared" si="290"/>
        <v>415.77777777777777</v>
      </c>
      <c r="Q3081" t="str">
        <f t="shared" si="288"/>
        <v>theater</v>
      </c>
      <c r="R3081" t="str">
        <f t="shared" si="289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93"/>
        <v>1.8799999999999997E-2</v>
      </c>
      <c r="P3082" s="5">
        <f t="shared" si="290"/>
        <v>53.714285714285715</v>
      </c>
      <c r="Q3082" t="str">
        <f t="shared" si="288"/>
        <v>theater</v>
      </c>
      <c r="R3082" t="str">
        <f t="shared" si="289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93"/>
        <v>0.21029999999999999</v>
      </c>
      <c r="P3083" s="5">
        <f t="shared" si="290"/>
        <v>420.6</v>
      </c>
      <c r="Q3083" t="str">
        <f t="shared" si="288"/>
        <v>theater</v>
      </c>
      <c r="R3083" t="str">
        <f t="shared" si="289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93"/>
        <v>0</v>
      </c>
      <c r="P3084" s="5">
        <f t="shared" si="290"/>
        <v>0</v>
      </c>
      <c r="Q3084" t="str">
        <f t="shared" si="288"/>
        <v>theater</v>
      </c>
      <c r="R3084" t="str">
        <f t="shared" si="289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93"/>
        <v>0.27999999999999997</v>
      </c>
      <c r="P3085" s="5">
        <f t="shared" si="290"/>
        <v>18.666666666666668</v>
      </c>
      <c r="Q3085" t="str">
        <f t="shared" si="288"/>
        <v>theater</v>
      </c>
      <c r="R3085" t="str">
        <f t="shared" si="289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93"/>
        <v>11.57920670115792</v>
      </c>
      <c r="P3086" s="5">
        <f t="shared" si="290"/>
        <v>78.333333333333329</v>
      </c>
      <c r="Q3086" t="str">
        <f t="shared" si="288"/>
        <v>theater</v>
      </c>
      <c r="R3086" t="str">
        <f t="shared" si="289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93"/>
        <v>2.44</v>
      </c>
      <c r="P3087" s="5">
        <f t="shared" si="290"/>
        <v>67.777777777777771</v>
      </c>
      <c r="Q3087" t="str">
        <f t="shared" si="288"/>
        <v>theater</v>
      </c>
      <c r="R3087" t="str">
        <f t="shared" si="289"/>
        <v>spaces</v>
      </c>
      <c r="S3087" s="10">
        <f t="shared" si="291"/>
        <v>42246.883784722217</v>
      </c>
      <c r="T3087" s="10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93"/>
        <v>0.25</v>
      </c>
      <c r="P3088" s="5">
        <f t="shared" si="290"/>
        <v>16.666666666666668</v>
      </c>
      <c r="Q3088" t="str">
        <f t="shared" si="288"/>
        <v>theater</v>
      </c>
      <c r="R3088" t="str">
        <f t="shared" si="289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93"/>
        <v>0.625</v>
      </c>
      <c r="P3089" s="5">
        <f t="shared" si="290"/>
        <v>62.5</v>
      </c>
      <c r="Q3089" t="str">
        <f t="shared" ref="Q3089:Q3152" si="294">LEFT(N3089, SEARCH("/",N3089,1)-1)</f>
        <v>theater</v>
      </c>
      <c r="R3089" t="str">
        <f t="shared" si="289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93"/>
        <v>0.19384615384615383</v>
      </c>
      <c r="P3090" s="5">
        <f t="shared" si="290"/>
        <v>42</v>
      </c>
      <c r="Q3090" t="str">
        <f t="shared" si="294"/>
        <v>theater</v>
      </c>
      <c r="R3090" t="str">
        <f t="shared" si="289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93"/>
        <v>23.416</v>
      </c>
      <c r="P3091" s="5">
        <f t="shared" si="290"/>
        <v>130.0888888888889</v>
      </c>
      <c r="Q3091" t="str">
        <f t="shared" si="294"/>
        <v>theater</v>
      </c>
      <c r="R3091" t="str">
        <f t="shared" si="289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93"/>
        <v>5.0808888888888886</v>
      </c>
      <c r="P3092" s="5">
        <f t="shared" si="290"/>
        <v>1270.2222222222222</v>
      </c>
      <c r="Q3092" t="str">
        <f t="shared" si="294"/>
        <v>theater</v>
      </c>
      <c r="R3092" t="str">
        <f t="shared" si="289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93"/>
        <v>15.920000000000002</v>
      </c>
      <c r="P3093" s="5">
        <f t="shared" si="290"/>
        <v>88.444444444444443</v>
      </c>
      <c r="Q3093" t="str">
        <f t="shared" si="294"/>
        <v>theater</v>
      </c>
      <c r="R3093" t="str">
        <f t="shared" si="289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93"/>
        <v>1.1831900000000002</v>
      </c>
      <c r="P3094" s="5">
        <f t="shared" si="290"/>
        <v>56.342380952380957</v>
      </c>
      <c r="Q3094" t="str">
        <f t="shared" si="294"/>
        <v>theater</v>
      </c>
      <c r="R3094" t="str">
        <f t="shared" si="289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93"/>
        <v>22.75</v>
      </c>
      <c r="P3095" s="5">
        <f t="shared" si="290"/>
        <v>53.529411764705884</v>
      </c>
      <c r="Q3095" t="str">
        <f t="shared" si="294"/>
        <v>theater</v>
      </c>
      <c r="R3095" t="str">
        <f t="shared" si="289"/>
        <v>spaces</v>
      </c>
      <c r="S3095" s="10">
        <f t="shared" si="291"/>
        <v>41760.909039351849</v>
      </c>
      <c r="T3095" s="10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93"/>
        <v>2.5000000000000001E-2</v>
      </c>
      <c r="P3096" s="5">
        <f t="shared" si="290"/>
        <v>25</v>
      </c>
      <c r="Q3096" t="str">
        <f t="shared" si="294"/>
        <v>theater</v>
      </c>
      <c r="R3096" t="str">
        <f t="shared" si="289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93"/>
        <v>0.33512064343163539</v>
      </c>
      <c r="P3097" s="5">
        <f t="shared" si="290"/>
        <v>50</v>
      </c>
      <c r="Q3097" t="str">
        <f t="shared" si="294"/>
        <v>theater</v>
      </c>
      <c r="R3097" t="str">
        <f t="shared" si="289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93"/>
        <v>3.9750000000000001</v>
      </c>
      <c r="P3098" s="5">
        <f t="shared" si="290"/>
        <v>56.785714285714285</v>
      </c>
      <c r="Q3098" t="str">
        <f t="shared" si="294"/>
        <v>theater</v>
      </c>
      <c r="R3098" t="str">
        <f t="shared" si="289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93"/>
        <v>17.150000000000002</v>
      </c>
      <c r="P3099" s="5">
        <f t="shared" si="290"/>
        <v>40.833333333333336</v>
      </c>
      <c r="Q3099" t="str">
        <f t="shared" si="294"/>
        <v>theater</v>
      </c>
      <c r="R3099" t="str">
        <f t="shared" si="289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93"/>
        <v>3.6080041046690612</v>
      </c>
      <c r="P3100" s="5">
        <f t="shared" si="290"/>
        <v>65.111111111111114</v>
      </c>
      <c r="Q3100" t="str">
        <f t="shared" si="294"/>
        <v>theater</v>
      </c>
      <c r="R3100" t="str">
        <f t="shared" si="289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93"/>
        <v>13.900000000000002</v>
      </c>
      <c r="P3101" s="5">
        <f t="shared" si="290"/>
        <v>55.6</v>
      </c>
      <c r="Q3101" t="str">
        <f t="shared" si="294"/>
        <v>theater</v>
      </c>
      <c r="R3101" t="str">
        <f t="shared" si="289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93"/>
        <v>15.225</v>
      </c>
      <c r="P3102" s="5">
        <f t="shared" si="290"/>
        <v>140.53846153846155</v>
      </c>
      <c r="Q3102" t="str">
        <f t="shared" si="294"/>
        <v>theater</v>
      </c>
      <c r="R3102" t="str">
        <f t="shared" si="289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93"/>
        <v>12</v>
      </c>
      <c r="P3103" s="5">
        <f t="shared" si="290"/>
        <v>25</v>
      </c>
      <c r="Q3103" t="str">
        <f t="shared" si="294"/>
        <v>theater</v>
      </c>
      <c r="R3103" t="str">
        <f t="shared" si="289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93"/>
        <v>39.112499999999997</v>
      </c>
      <c r="P3104" s="5">
        <f t="shared" si="290"/>
        <v>69.533333333333331</v>
      </c>
      <c r="Q3104" t="str">
        <f t="shared" si="294"/>
        <v>theater</v>
      </c>
      <c r="R3104" t="str">
        <f t="shared" si="289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93"/>
        <v>0.26829268292682928</v>
      </c>
      <c r="P3105" s="5">
        <f t="shared" si="290"/>
        <v>5.5</v>
      </c>
      <c r="Q3105" t="str">
        <f t="shared" si="294"/>
        <v>theater</v>
      </c>
      <c r="R3105" t="str">
        <f t="shared" si="289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93"/>
        <v>29.625</v>
      </c>
      <c r="P3106" s="5">
        <f t="shared" si="290"/>
        <v>237</v>
      </c>
      <c r="Q3106" t="str">
        <f t="shared" si="294"/>
        <v>theater</v>
      </c>
      <c r="R3106" t="str">
        <f t="shared" si="289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93"/>
        <v>42.360992301112063</v>
      </c>
      <c r="P3107" s="5">
        <f t="shared" si="290"/>
        <v>79.870967741935488</v>
      </c>
      <c r="Q3107" t="str">
        <f t="shared" si="294"/>
        <v>theater</v>
      </c>
      <c r="R3107" t="str">
        <f t="shared" si="289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93"/>
        <v>4.1000000000000005</v>
      </c>
      <c r="P3108" s="5">
        <f t="shared" si="290"/>
        <v>10.25</v>
      </c>
      <c r="Q3108" t="str">
        <f t="shared" si="294"/>
        <v>theater</v>
      </c>
      <c r="R3108" t="str">
        <f t="shared" si="289"/>
        <v>spaces</v>
      </c>
      <c r="S3108" s="10">
        <f t="shared" si="291"/>
        <v>42241.429120370376</v>
      </c>
      <c r="T3108" s="10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93"/>
        <v>19.762499999999999</v>
      </c>
      <c r="P3109" s="5">
        <f t="shared" si="290"/>
        <v>272.58620689655174</v>
      </c>
      <c r="Q3109" t="str">
        <f t="shared" si="294"/>
        <v>theater</v>
      </c>
      <c r="R3109" t="str">
        <f t="shared" si="289"/>
        <v>spaces</v>
      </c>
      <c r="S3109" s="10">
        <f t="shared" si="291"/>
        <v>42128.814247685179</v>
      </c>
      <c r="T3109" s="10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93"/>
        <v>5.1999999999999998E-2</v>
      </c>
      <c r="P3110" s="5">
        <f t="shared" si="290"/>
        <v>13</v>
      </c>
      <c r="Q3110" t="str">
        <f t="shared" si="294"/>
        <v>theater</v>
      </c>
      <c r="R3110" t="str">
        <f t="shared" si="289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93"/>
        <v>25.030188679245285</v>
      </c>
      <c r="P3111" s="5">
        <f t="shared" si="290"/>
        <v>58.184210526315788</v>
      </c>
      <c r="Q3111" t="str">
        <f t="shared" si="294"/>
        <v>theater</v>
      </c>
      <c r="R3111" t="str">
        <f t="shared" si="289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93"/>
        <v>0.04</v>
      </c>
      <c r="P3112" s="5">
        <f t="shared" si="290"/>
        <v>10</v>
      </c>
      <c r="Q3112" t="str">
        <f t="shared" si="294"/>
        <v>theater</v>
      </c>
      <c r="R3112" t="str">
        <f t="shared" si="289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93"/>
        <v>26.640000000000004</v>
      </c>
      <c r="P3113" s="5">
        <f t="shared" si="290"/>
        <v>70.10526315789474</v>
      </c>
      <c r="Q3113" t="str">
        <f t="shared" si="294"/>
        <v>theater</v>
      </c>
      <c r="R3113" t="str">
        <f t="shared" si="289"/>
        <v>spaces</v>
      </c>
      <c r="S3113" s="10">
        <f t="shared" si="291"/>
        <v>41885.595138888886</v>
      </c>
      <c r="T3113" s="10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93"/>
        <v>4.7363636363636363</v>
      </c>
      <c r="P3114" s="5">
        <f t="shared" si="290"/>
        <v>57.888888888888886</v>
      </c>
      <c r="Q3114" t="str">
        <f t="shared" si="294"/>
        <v>theater</v>
      </c>
      <c r="R3114" t="str">
        <f t="shared" si="289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93"/>
        <v>4.2435339894712749</v>
      </c>
      <c r="P3115" s="5">
        <f t="shared" si="290"/>
        <v>125.27027027027027</v>
      </c>
      <c r="Q3115" t="str">
        <f t="shared" si="294"/>
        <v>theater</v>
      </c>
      <c r="R3115" t="str">
        <f t="shared" si="289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93"/>
        <v>0</v>
      </c>
      <c r="P3116" s="5">
        <f t="shared" si="290"/>
        <v>0</v>
      </c>
      <c r="Q3116" t="str">
        <f t="shared" si="294"/>
        <v>theater</v>
      </c>
      <c r="R3116" t="str">
        <f t="shared" si="289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93"/>
        <v>3</v>
      </c>
      <c r="P3117" s="5">
        <f t="shared" si="290"/>
        <v>300</v>
      </c>
      <c r="Q3117" t="str">
        <f t="shared" si="294"/>
        <v>theater</v>
      </c>
      <c r="R3117" t="str">
        <f t="shared" si="289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93"/>
        <v>57.333333333333336</v>
      </c>
      <c r="P3118" s="5">
        <f t="shared" si="290"/>
        <v>43</v>
      </c>
      <c r="Q3118" t="str">
        <f t="shared" si="294"/>
        <v>theater</v>
      </c>
      <c r="R3118" t="str">
        <f t="shared" si="289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93"/>
        <v>0.1</v>
      </c>
      <c r="P3119" s="5">
        <f t="shared" si="290"/>
        <v>1</v>
      </c>
      <c r="Q3119" t="str">
        <f t="shared" si="294"/>
        <v>theater</v>
      </c>
      <c r="R3119" t="str">
        <f t="shared" si="289"/>
        <v>spaces</v>
      </c>
      <c r="S3119" s="10">
        <f t="shared" si="291"/>
        <v>42509.374537037031</v>
      </c>
      <c r="T3119" s="10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93"/>
        <v>0.31</v>
      </c>
      <c r="P3120" s="5">
        <f t="shared" si="290"/>
        <v>775</v>
      </c>
      <c r="Q3120" t="str">
        <f t="shared" si="294"/>
        <v>theater</v>
      </c>
      <c r="R3120" t="str">
        <f t="shared" si="289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93"/>
        <v>0.05</v>
      </c>
      <c r="P3121" s="5">
        <f t="shared" si="290"/>
        <v>5</v>
      </c>
      <c r="Q3121" t="str">
        <f t="shared" si="294"/>
        <v>theater</v>
      </c>
      <c r="R3121" t="str">
        <f t="shared" si="289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93"/>
        <v>9.8461538461538465E-3</v>
      </c>
      <c r="P3122" s="5">
        <f t="shared" si="290"/>
        <v>12.8</v>
      </c>
      <c r="Q3122" t="str">
        <f t="shared" si="294"/>
        <v>theater</v>
      </c>
      <c r="R3122" t="str">
        <f t="shared" si="289"/>
        <v>spaces</v>
      </c>
      <c r="S3122" s="10">
        <f t="shared" si="291"/>
        <v>42435.942083333335</v>
      </c>
      <c r="T3122" s="10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93"/>
        <v>0.66666666666666674</v>
      </c>
      <c r="P3123" s="5">
        <f t="shared" si="290"/>
        <v>10</v>
      </c>
      <c r="Q3123" t="str">
        <f t="shared" si="294"/>
        <v>theater</v>
      </c>
      <c r="R3123" t="str">
        <f t="shared" si="289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93"/>
        <v>58.291457286432156</v>
      </c>
      <c r="P3124" s="5">
        <f t="shared" si="290"/>
        <v>58</v>
      </c>
      <c r="Q3124" t="str">
        <f t="shared" si="294"/>
        <v>theater</v>
      </c>
      <c r="R3124" t="str">
        <f t="shared" si="289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93"/>
        <v>68.153599999999997</v>
      </c>
      <c r="P3125" s="5">
        <f t="shared" si="290"/>
        <v>244.80459770114942</v>
      </c>
      <c r="Q3125" t="str">
        <f t="shared" si="294"/>
        <v>theater</v>
      </c>
      <c r="R3125" t="str">
        <f t="shared" si="289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93"/>
        <v>3.2499999999999999E-3</v>
      </c>
      <c r="P3126" s="5">
        <f t="shared" si="290"/>
        <v>6.5</v>
      </c>
      <c r="Q3126" t="str">
        <f t="shared" si="294"/>
        <v>theater</v>
      </c>
      <c r="R3126" t="str">
        <f t="shared" si="289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93"/>
        <v>0</v>
      </c>
      <c r="P3127" s="5">
        <f t="shared" si="290"/>
        <v>0</v>
      </c>
      <c r="Q3127" t="str">
        <f t="shared" si="294"/>
        <v>theater</v>
      </c>
      <c r="R3127" t="str">
        <f t="shared" si="289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93"/>
        <v>4.16</v>
      </c>
      <c r="P3128" s="5">
        <f t="shared" si="290"/>
        <v>61.176470588235297</v>
      </c>
      <c r="Q3128" t="str">
        <f t="shared" si="294"/>
        <v>theater</v>
      </c>
      <c r="R3128" t="str">
        <f t="shared" si="289"/>
        <v>spaces</v>
      </c>
      <c r="S3128" s="10">
        <f t="shared" si="291"/>
        <v>42427.01807870371</v>
      </c>
      <c r="T3128" s="10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93"/>
        <v>0</v>
      </c>
      <c r="P3129" s="5">
        <f t="shared" si="290"/>
        <v>0</v>
      </c>
      <c r="Q3129" t="str">
        <f t="shared" si="294"/>
        <v>theater</v>
      </c>
      <c r="R3129" t="str">
        <f t="shared" si="289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93"/>
        <v>108.60666666666667</v>
      </c>
      <c r="P3130" s="5">
        <f t="shared" si="290"/>
        <v>139.23931623931625</v>
      </c>
      <c r="Q3130" t="str">
        <f t="shared" si="294"/>
        <v>theater</v>
      </c>
      <c r="R3130" t="str">
        <f t="shared" si="289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93"/>
        <v>0.8</v>
      </c>
      <c r="P3131" s="5">
        <f t="shared" si="290"/>
        <v>10</v>
      </c>
      <c r="Q3131" t="str">
        <f t="shared" si="294"/>
        <v>theater</v>
      </c>
      <c r="R3131" t="str">
        <f t="shared" si="289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93"/>
        <v>3.75</v>
      </c>
      <c r="P3132" s="5">
        <f t="shared" si="290"/>
        <v>93.75</v>
      </c>
      <c r="Q3132" t="str">
        <f t="shared" si="294"/>
        <v>theater</v>
      </c>
      <c r="R3132" t="str">
        <f t="shared" si="289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93"/>
        <v>15.731707317073171</v>
      </c>
      <c r="P3133" s="5">
        <f t="shared" si="290"/>
        <v>53.75</v>
      </c>
      <c r="Q3133" t="str">
        <f t="shared" si="294"/>
        <v>theater</v>
      </c>
      <c r="R3133" t="str">
        <f t="shared" si="289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93"/>
        <v>3.3333333333333333E-2</v>
      </c>
      <c r="P3134" s="5">
        <f t="shared" si="290"/>
        <v>10</v>
      </c>
      <c r="Q3134" t="str">
        <f t="shared" si="294"/>
        <v>theater</v>
      </c>
      <c r="R3134" t="str">
        <f t="shared" si="289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93"/>
        <v>108</v>
      </c>
      <c r="P3135" s="5">
        <f t="shared" si="290"/>
        <v>33.75</v>
      </c>
      <c r="Q3135" t="str">
        <f t="shared" si="294"/>
        <v>theater</v>
      </c>
      <c r="R3135" t="str">
        <f t="shared" si="289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93"/>
        <v>22.5</v>
      </c>
      <c r="P3136" s="5">
        <f t="shared" si="290"/>
        <v>18.75</v>
      </c>
      <c r="Q3136" t="str">
        <f t="shared" si="294"/>
        <v>theater</v>
      </c>
      <c r="R3136" t="str">
        <f t="shared" si="289"/>
        <v>plays</v>
      </c>
      <c r="S3136" s="10">
        <f t="shared" si="291"/>
        <v>42800.720127314817</v>
      </c>
      <c r="T3136" s="10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93"/>
        <v>20.849420849420849</v>
      </c>
      <c r="P3137" s="5">
        <f t="shared" si="290"/>
        <v>23.142857142857142</v>
      </c>
      <c r="Q3137" t="str">
        <f t="shared" si="294"/>
        <v>theater</v>
      </c>
      <c r="R3137" t="str">
        <f t="shared" ref="R3137:R3200" si="295">RIGHT(N3137,LEN(N3137)-SEARCH("/",N3137))</f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93"/>
        <v>127.8</v>
      </c>
      <c r="P3138" s="5">
        <f t="shared" si="290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293"/>
        <v>3.3333333333333335</v>
      </c>
      <c r="P3139" s="5">
        <f t="shared" ref="P3139:P3202" si="296">IF(L3139&lt;&gt;0,E3139/L3139,0)</f>
        <v>50</v>
      </c>
      <c r="Q3139" t="str">
        <f t="shared" si="294"/>
        <v>theater</v>
      </c>
      <c r="R3139" t="str">
        <f t="shared" si="295"/>
        <v>plays</v>
      </c>
      <c r="S3139" s="10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3"/>
        <v>0</v>
      </c>
      <c r="P3140" s="5">
        <f t="shared" si="296"/>
        <v>0</v>
      </c>
      <c r="Q3140" t="str">
        <f t="shared" si="294"/>
        <v>theater</v>
      </c>
      <c r="R3140" t="str">
        <f t="shared" si="295"/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3"/>
        <v>5.4</v>
      </c>
      <c r="P3141" s="5">
        <f t="shared" si="296"/>
        <v>450</v>
      </c>
      <c r="Q3141" t="str">
        <f t="shared" si="294"/>
        <v>theater</v>
      </c>
      <c r="R3141" t="str">
        <f t="shared" si="295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ref="O3142:O3205" si="299">E3142/D3142*100</f>
        <v>0.96</v>
      </c>
      <c r="P3142" s="5">
        <f t="shared" si="296"/>
        <v>24</v>
      </c>
      <c r="Q3142" t="str">
        <f t="shared" si="294"/>
        <v>theater</v>
      </c>
      <c r="R3142" t="str">
        <f t="shared" si="295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9"/>
        <v>51.6</v>
      </c>
      <c r="P3143" s="5">
        <f t="shared" si="296"/>
        <v>32.25</v>
      </c>
      <c r="Q3143" t="str">
        <f t="shared" si="294"/>
        <v>theater</v>
      </c>
      <c r="R3143" t="str">
        <f t="shared" si="295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9"/>
        <v>1.6363636363636365</v>
      </c>
      <c r="P3144" s="5">
        <f t="shared" si="296"/>
        <v>15</v>
      </c>
      <c r="Q3144" t="str">
        <f t="shared" si="294"/>
        <v>theater</v>
      </c>
      <c r="R3144" t="str">
        <f t="shared" si="295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9"/>
        <v>0</v>
      </c>
      <c r="P3145" s="5">
        <f t="shared" si="296"/>
        <v>0</v>
      </c>
      <c r="Q3145" t="str">
        <f t="shared" si="294"/>
        <v>theater</v>
      </c>
      <c r="R3145" t="str">
        <f t="shared" si="295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9"/>
        <v>75.400000000000006</v>
      </c>
      <c r="P3146" s="5">
        <f t="shared" si="296"/>
        <v>251.33333333333334</v>
      </c>
      <c r="Q3146" t="str">
        <f t="shared" si="294"/>
        <v>theater</v>
      </c>
      <c r="R3146" t="str">
        <f t="shared" si="295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9"/>
        <v>0</v>
      </c>
      <c r="P3147" s="5">
        <f t="shared" si="296"/>
        <v>0</v>
      </c>
      <c r="Q3147" t="str">
        <f t="shared" si="294"/>
        <v>theater</v>
      </c>
      <c r="R3147" t="str">
        <f t="shared" si="295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9"/>
        <v>10.5</v>
      </c>
      <c r="P3148" s="5">
        <f t="shared" si="296"/>
        <v>437.5</v>
      </c>
      <c r="Q3148" t="str">
        <f t="shared" si="294"/>
        <v>theater</v>
      </c>
      <c r="R3148" t="str">
        <f t="shared" si="295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9"/>
        <v>117.52499999999999</v>
      </c>
      <c r="P3149" s="5">
        <f t="shared" si="296"/>
        <v>110.35211267605634</v>
      </c>
      <c r="Q3149" t="str">
        <f t="shared" si="294"/>
        <v>theater</v>
      </c>
      <c r="R3149" t="str">
        <f t="shared" si="295"/>
        <v>plays</v>
      </c>
      <c r="S3149" s="10">
        <f t="shared" si="297"/>
        <v>41909.969386574077</v>
      </c>
      <c r="T3149" s="10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9"/>
        <v>131.16666666666669</v>
      </c>
      <c r="P3150" s="5">
        <f t="shared" si="296"/>
        <v>41.421052631578945</v>
      </c>
      <c r="Q3150" t="str">
        <f t="shared" si="294"/>
        <v>theater</v>
      </c>
      <c r="R3150" t="str">
        <f t="shared" si="295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9"/>
        <v>104</v>
      </c>
      <c r="P3151" s="5">
        <f t="shared" si="296"/>
        <v>52</v>
      </c>
      <c r="Q3151" t="str">
        <f t="shared" si="294"/>
        <v>theater</v>
      </c>
      <c r="R3151" t="str">
        <f t="shared" si="295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9"/>
        <v>101</v>
      </c>
      <c r="P3152" s="5">
        <f t="shared" si="296"/>
        <v>33.990384615384613</v>
      </c>
      <c r="Q3152" t="str">
        <f t="shared" si="294"/>
        <v>theater</v>
      </c>
      <c r="R3152" t="str">
        <f t="shared" si="295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9"/>
        <v>100.4</v>
      </c>
      <c r="P3153" s="5">
        <f t="shared" si="296"/>
        <v>103.35294117647059</v>
      </c>
      <c r="Q3153" t="str">
        <f t="shared" ref="Q3153:Q3216" si="300">LEFT(N3153, SEARCH("/",N3153,1)-1)</f>
        <v>theater</v>
      </c>
      <c r="R3153" t="str">
        <f t="shared" si="295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9"/>
        <v>105.95454545454545</v>
      </c>
      <c r="P3154" s="5">
        <f t="shared" si="296"/>
        <v>34.791044776119406</v>
      </c>
      <c r="Q3154" t="str">
        <f t="shared" si="300"/>
        <v>theater</v>
      </c>
      <c r="R3154" t="str">
        <f t="shared" si="295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9"/>
        <v>335.58333333333337</v>
      </c>
      <c r="P3155" s="5">
        <f t="shared" si="296"/>
        <v>41.773858921161825</v>
      </c>
      <c r="Q3155" t="str">
        <f t="shared" si="300"/>
        <v>theater</v>
      </c>
      <c r="R3155" t="str">
        <f t="shared" si="295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9"/>
        <v>112.92857142857142</v>
      </c>
      <c r="P3156" s="5">
        <f t="shared" si="296"/>
        <v>64.268292682926827</v>
      </c>
      <c r="Q3156" t="str">
        <f t="shared" si="300"/>
        <v>theater</v>
      </c>
      <c r="R3156" t="str">
        <f t="shared" si="295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9"/>
        <v>188.50460000000001</v>
      </c>
      <c r="P3157" s="5">
        <f t="shared" si="296"/>
        <v>31.209370860927152</v>
      </c>
      <c r="Q3157" t="str">
        <f t="shared" si="300"/>
        <v>theater</v>
      </c>
      <c r="R3157" t="str">
        <f t="shared" si="295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9"/>
        <v>101.81818181818181</v>
      </c>
      <c r="P3158" s="5">
        <f t="shared" si="296"/>
        <v>62.921348314606739</v>
      </c>
      <c r="Q3158" t="str">
        <f t="shared" si="300"/>
        <v>theater</v>
      </c>
      <c r="R3158" t="str">
        <f t="shared" si="295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9"/>
        <v>101</v>
      </c>
      <c r="P3159" s="5">
        <f t="shared" si="296"/>
        <v>98.536585365853654</v>
      </c>
      <c r="Q3159" t="str">
        <f t="shared" si="300"/>
        <v>theater</v>
      </c>
      <c r="R3159" t="str">
        <f t="shared" si="295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9"/>
        <v>113.99999999999999</v>
      </c>
      <c r="P3160" s="5">
        <f t="shared" si="296"/>
        <v>82.608695652173907</v>
      </c>
      <c r="Q3160" t="str">
        <f t="shared" si="300"/>
        <v>theater</v>
      </c>
      <c r="R3160" t="str">
        <f t="shared" si="295"/>
        <v>plays</v>
      </c>
      <c r="S3160" s="10">
        <f t="shared" si="297"/>
        <v>41447.839722222219</v>
      </c>
      <c r="T3160" s="10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9"/>
        <v>133.48133333333334</v>
      </c>
      <c r="P3161" s="5">
        <f t="shared" si="296"/>
        <v>38.504230769230773</v>
      </c>
      <c r="Q3161" t="str">
        <f t="shared" si="300"/>
        <v>theater</v>
      </c>
      <c r="R3161" t="str">
        <f t="shared" si="295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9"/>
        <v>101.53333333333335</v>
      </c>
      <c r="P3162" s="5">
        <f t="shared" si="296"/>
        <v>80.15789473684211</v>
      </c>
      <c r="Q3162" t="str">
        <f t="shared" si="300"/>
        <v>theater</v>
      </c>
      <c r="R3162" t="str">
        <f t="shared" si="295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9"/>
        <v>105.1</v>
      </c>
      <c r="P3163" s="5">
        <f t="shared" si="296"/>
        <v>28.405405405405407</v>
      </c>
      <c r="Q3163" t="str">
        <f t="shared" si="300"/>
        <v>theater</v>
      </c>
      <c r="R3163" t="str">
        <f t="shared" si="295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9"/>
        <v>127.15</v>
      </c>
      <c r="P3164" s="5">
        <f t="shared" si="296"/>
        <v>80.730158730158735</v>
      </c>
      <c r="Q3164" t="str">
        <f t="shared" si="300"/>
        <v>theater</v>
      </c>
      <c r="R3164" t="str">
        <f t="shared" si="295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9"/>
        <v>111.15384615384616</v>
      </c>
      <c r="P3165" s="5">
        <f t="shared" si="296"/>
        <v>200.69444444444446</v>
      </c>
      <c r="Q3165" t="str">
        <f t="shared" si="300"/>
        <v>theater</v>
      </c>
      <c r="R3165" t="str">
        <f t="shared" si="295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9"/>
        <v>106.76</v>
      </c>
      <c r="P3166" s="5">
        <f t="shared" si="296"/>
        <v>37.591549295774648</v>
      </c>
      <c r="Q3166" t="str">
        <f t="shared" si="300"/>
        <v>theater</v>
      </c>
      <c r="R3166" t="str">
        <f t="shared" si="295"/>
        <v>plays</v>
      </c>
      <c r="S3166" s="10">
        <f t="shared" si="297"/>
        <v>41766.80572916667</v>
      </c>
      <c r="T3166" s="10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9"/>
        <v>162.66666666666666</v>
      </c>
      <c r="P3167" s="5">
        <f t="shared" si="296"/>
        <v>58.095238095238095</v>
      </c>
      <c r="Q3167" t="str">
        <f t="shared" si="300"/>
        <v>theater</v>
      </c>
      <c r="R3167" t="str">
        <f t="shared" si="295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9"/>
        <v>160.22808571428573</v>
      </c>
      <c r="P3168" s="5">
        <f t="shared" si="296"/>
        <v>60.300892473118282</v>
      </c>
      <c r="Q3168" t="str">
        <f t="shared" si="300"/>
        <v>theater</v>
      </c>
      <c r="R3168" t="str">
        <f t="shared" si="295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9"/>
        <v>116.16666666666666</v>
      </c>
      <c r="P3169" s="5">
        <f t="shared" si="296"/>
        <v>63.363636363636367</v>
      </c>
      <c r="Q3169" t="str">
        <f t="shared" si="300"/>
        <v>theater</v>
      </c>
      <c r="R3169" t="str">
        <f t="shared" si="295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9"/>
        <v>124.2</v>
      </c>
      <c r="P3170" s="5">
        <f t="shared" si="296"/>
        <v>50.901639344262293</v>
      </c>
      <c r="Q3170" t="str">
        <f t="shared" si="300"/>
        <v>theater</v>
      </c>
      <c r="R3170" t="str">
        <f t="shared" si="295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9"/>
        <v>103.01249999999999</v>
      </c>
      <c r="P3171" s="5">
        <f t="shared" si="296"/>
        <v>100.5</v>
      </c>
      <c r="Q3171" t="str">
        <f t="shared" si="300"/>
        <v>theater</v>
      </c>
      <c r="R3171" t="str">
        <f t="shared" si="295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9"/>
        <v>112.25</v>
      </c>
      <c r="P3172" s="5">
        <f t="shared" si="296"/>
        <v>31.619718309859156</v>
      </c>
      <c r="Q3172" t="str">
        <f t="shared" si="300"/>
        <v>theater</v>
      </c>
      <c r="R3172" t="str">
        <f t="shared" si="295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9"/>
        <v>108.8142857142857</v>
      </c>
      <c r="P3173" s="5">
        <f t="shared" si="296"/>
        <v>65.102564102564102</v>
      </c>
      <c r="Q3173" t="str">
        <f t="shared" si="300"/>
        <v>theater</v>
      </c>
      <c r="R3173" t="str">
        <f t="shared" si="295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9"/>
        <v>114.99999999999999</v>
      </c>
      <c r="P3174" s="5">
        <f t="shared" si="296"/>
        <v>79.310344827586206</v>
      </c>
      <c r="Q3174" t="str">
        <f t="shared" si="300"/>
        <v>theater</v>
      </c>
      <c r="R3174" t="str">
        <f t="shared" si="295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9"/>
        <v>103</v>
      </c>
      <c r="P3175" s="5">
        <f t="shared" si="296"/>
        <v>139.18918918918919</v>
      </c>
      <c r="Q3175" t="str">
        <f t="shared" si="300"/>
        <v>theater</v>
      </c>
      <c r="R3175" t="str">
        <f t="shared" si="295"/>
        <v>plays</v>
      </c>
      <c r="S3175" s="10">
        <f t="shared" si="297"/>
        <v>41878.878379629627</v>
      </c>
      <c r="T3175" s="10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9"/>
        <v>101.13333333333334</v>
      </c>
      <c r="P3176" s="5">
        <f t="shared" si="296"/>
        <v>131.91304347826087</v>
      </c>
      <c r="Q3176" t="str">
        <f t="shared" si="300"/>
        <v>theater</v>
      </c>
      <c r="R3176" t="str">
        <f t="shared" si="295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9"/>
        <v>109.55999999999999</v>
      </c>
      <c r="P3177" s="5">
        <f t="shared" si="296"/>
        <v>91.3</v>
      </c>
      <c r="Q3177" t="str">
        <f t="shared" si="300"/>
        <v>theater</v>
      </c>
      <c r="R3177" t="str">
        <f t="shared" si="295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9"/>
        <v>114.8421052631579</v>
      </c>
      <c r="P3178" s="5">
        <f t="shared" si="296"/>
        <v>39.672727272727272</v>
      </c>
      <c r="Q3178" t="str">
        <f t="shared" si="300"/>
        <v>theater</v>
      </c>
      <c r="R3178" t="str">
        <f t="shared" si="295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9"/>
        <v>117.39999999999999</v>
      </c>
      <c r="P3179" s="5">
        <f t="shared" si="296"/>
        <v>57.549019607843135</v>
      </c>
      <c r="Q3179" t="str">
        <f t="shared" si="300"/>
        <v>theater</v>
      </c>
      <c r="R3179" t="str">
        <f t="shared" si="295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9"/>
        <v>171.73333333333335</v>
      </c>
      <c r="P3180" s="5">
        <f t="shared" si="296"/>
        <v>33.025641025641029</v>
      </c>
      <c r="Q3180" t="str">
        <f t="shared" si="300"/>
        <v>theater</v>
      </c>
      <c r="R3180" t="str">
        <f t="shared" si="295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9"/>
        <v>114.16238095238094</v>
      </c>
      <c r="P3181" s="5">
        <f t="shared" si="296"/>
        <v>77.335806451612896</v>
      </c>
      <c r="Q3181" t="str">
        <f t="shared" si="300"/>
        <v>theater</v>
      </c>
      <c r="R3181" t="str">
        <f t="shared" si="295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9"/>
        <v>119.75</v>
      </c>
      <c r="P3182" s="5">
        <f t="shared" si="296"/>
        <v>31.933333333333334</v>
      </c>
      <c r="Q3182" t="str">
        <f t="shared" si="300"/>
        <v>theater</v>
      </c>
      <c r="R3182" t="str">
        <f t="shared" si="295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9"/>
        <v>109.00000000000001</v>
      </c>
      <c r="P3183" s="5">
        <f t="shared" si="296"/>
        <v>36.333333333333336</v>
      </c>
      <c r="Q3183" t="str">
        <f t="shared" si="300"/>
        <v>theater</v>
      </c>
      <c r="R3183" t="str">
        <f t="shared" si="295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9"/>
        <v>100.88571428571429</v>
      </c>
      <c r="P3184" s="5">
        <f t="shared" si="296"/>
        <v>46.768211920529801</v>
      </c>
      <c r="Q3184" t="str">
        <f t="shared" si="300"/>
        <v>theater</v>
      </c>
      <c r="R3184" t="str">
        <f t="shared" si="295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9"/>
        <v>109.00000000000001</v>
      </c>
      <c r="P3185" s="5">
        <f t="shared" si="296"/>
        <v>40.073529411764703</v>
      </c>
      <c r="Q3185" t="str">
        <f t="shared" si="300"/>
        <v>theater</v>
      </c>
      <c r="R3185" t="str">
        <f t="shared" si="295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9"/>
        <v>107.20930232558139</v>
      </c>
      <c r="P3186" s="5">
        <f t="shared" si="296"/>
        <v>100.21739130434783</v>
      </c>
      <c r="Q3186" t="str">
        <f t="shared" si="300"/>
        <v>theater</v>
      </c>
      <c r="R3186" t="str">
        <f t="shared" si="295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9"/>
        <v>100</v>
      </c>
      <c r="P3187" s="5">
        <f t="shared" si="296"/>
        <v>41.666666666666664</v>
      </c>
      <c r="Q3187" t="str">
        <f t="shared" si="300"/>
        <v>theater</v>
      </c>
      <c r="R3187" t="str">
        <f t="shared" si="295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9"/>
        <v>102.18750000000001</v>
      </c>
      <c r="P3188" s="5">
        <f t="shared" si="296"/>
        <v>46.714285714285715</v>
      </c>
      <c r="Q3188" t="str">
        <f t="shared" si="300"/>
        <v>theater</v>
      </c>
      <c r="R3188" t="str">
        <f t="shared" si="295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9"/>
        <v>116.29333333333334</v>
      </c>
      <c r="P3189" s="5">
        <f t="shared" si="296"/>
        <v>71.491803278688522</v>
      </c>
      <c r="Q3189" t="str">
        <f t="shared" si="300"/>
        <v>theater</v>
      </c>
      <c r="R3189" t="str">
        <f t="shared" si="295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9"/>
        <v>65</v>
      </c>
      <c r="P3190" s="5">
        <f t="shared" si="296"/>
        <v>14.444444444444445</v>
      </c>
      <c r="Q3190" t="str">
        <f t="shared" si="300"/>
        <v>theater</v>
      </c>
      <c r="R3190" t="str">
        <f t="shared" si="295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9"/>
        <v>12.327272727272726</v>
      </c>
      <c r="P3191" s="5">
        <f t="shared" si="296"/>
        <v>356.84210526315792</v>
      </c>
      <c r="Q3191" t="str">
        <f t="shared" si="300"/>
        <v>theater</v>
      </c>
      <c r="R3191" t="str">
        <f t="shared" si="295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9"/>
        <v>0</v>
      </c>
      <c r="P3192" s="5">
        <f t="shared" si="296"/>
        <v>0</v>
      </c>
      <c r="Q3192" t="str">
        <f t="shared" si="300"/>
        <v>theater</v>
      </c>
      <c r="R3192" t="str">
        <f t="shared" si="295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9"/>
        <v>4.0266666666666664</v>
      </c>
      <c r="P3193" s="5">
        <f t="shared" si="296"/>
        <v>37.75</v>
      </c>
      <c r="Q3193" t="str">
        <f t="shared" si="300"/>
        <v>theater</v>
      </c>
      <c r="R3193" t="str">
        <f t="shared" si="295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9"/>
        <v>1.02</v>
      </c>
      <c r="P3194" s="5">
        <f t="shared" si="296"/>
        <v>12.75</v>
      </c>
      <c r="Q3194" t="str">
        <f t="shared" si="300"/>
        <v>theater</v>
      </c>
      <c r="R3194" t="str">
        <f t="shared" si="295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9"/>
        <v>11.74</v>
      </c>
      <c r="P3195" s="5">
        <f t="shared" si="296"/>
        <v>24.458333333333332</v>
      </c>
      <c r="Q3195" t="str">
        <f t="shared" si="300"/>
        <v>theater</v>
      </c>
      <c r="R3195" t="str">
        <f t="shared" si="295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9"/>
        <v>0</v>
      </c>
      <c r="P3196" s="5">
        <f t="shared" si="296"/>
        <v>0</v>
      </c>
      <c r="Q3196" t="str">
        <f t="shared" si="300"/>
        <v>theater</v>
      </c>
      <c r="R3196" t="str">
        <f t="shared" si="295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9"/>
        <v>59.142857142857139</v>
      </c>
      <c r="P3197" s="5">
        <f t="shared" si="296"/>
        <v>53.07692307692308</v>
      </c>
      <c r="Q3197" t="str">
        <f t="shared" si="300"/>
        <v>theater</v>
      </c>
      <c r="R3197" t="str">
        <f t="shared" si="295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9"/>
        <v>0.06</v>
      </c>
      <c r="P3198" s="5">
        <f t="shared" si="296"/>
        <v>300</v>
      </c>
      <c r="Q3198" t="str">
        <f t="shared" si="300"/>
        <v>theater</v>
      </c>
      <c r="R3198" t="str">
        <f t="shared" si="295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9"/>
        <v>11.450000000000001</v>
      </c>
      <c r="P3199" s="5">
        <f t="shared" si="296"/>
        <v>286.25</v>
      </c>
      <c r="Q3199" t="str">
        <f t="shared" si="300"/>
        <v>theater</v>
      </c>
      <c r="R3199" t="str">
        <f t="shared" si="295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9"/>
        <v>0.36666666666666664</v>
      </c>
      <c r="P3200" s="5">
        <f t="shared" si="296"/>
        <v>36.666666666666664</v>
      </c>
      <c r="Q3200" t="str">
        <f t="shared" si="300"/>
        <v>theater</v>
      </c>
      <c r="R3200" t="str">
        <f t="shared" si="295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9"/>
        <v>52.16</v>
      </c>
      <c r="P3201" s="5">
        <f t="shared" si="296"/>
        <v>49.20754716981132</v>
      </c>
      <c r="Q3201" t="str">
        <f t="shared" si="300"/>
        <v>theater</v>
      </c>
      <c r="R3201" t="str">
        <f t="shared" ref="R3201:R3264" si="301">RIGHT(N3201,LEN(N3201)-SEARCH("/",N3201))</f>
        <v>musical</v>
      </c>
      <c r="S3201" s="10">
        <f t="shared" si="297"/>
        <v>41858.761782407404</v>
      </c>
      <c r="T3201" s="10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99"/>
        <v>2E-3</v>
      </c>
      <c r="P3202" s="5">
        <f t="shared" si="296"/>
        <v>1</v>
      </c>
      <c r="Q3202" t="str">
        <f t="shared" si="300"/>
        <v>theater</v>
      </c>
      <c r="R3202" t="str">
        <f t="shared" si="301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299"/>
        <v>1.25</v>
      </c>
      <c r="P3203" s="5">
        <f t="shared" ref="P3203:P3266" si="302">IF(L3203&lt;&gt;0,E3203/L3203,0)</f>
        <v>12.5</v>
      </c>
      <c r="Q3203" t="str">
        <f t="shared" si="300"/>
        <v>theater</v>
      </c>
      <c r="R3203" t="str">
        <f t="shared" si="301"/>
        <v>musical</v>
      </c>
      <c r="S3203" s="10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99"/>
        <v>54.52</v>
      </c>
      <c r="P3204" s="5">
        <f t="shared" si="302"/>
        <v>109.04</v>
      </c>
      <c r="Q3204" t="str">
        <f t="shared" si="300"/>
        <v>theater</v>
      </c>
      <c r="R3204" t="str">
        <f t="shared" si="301"/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99"/>
        <v>25</v>
      </c>
      <c r="P3205" s="5">
        <f t="shared" si="302"/>
        <v>41.666666666666664</v>
      </c>
      <c r="Q3205" t="str">
        <f t="shared" si="300"/>
        <v>theater</v>
      </c>
      <c r="R3205" t="str">
        <f t="shared" si="301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ref="O3206:O3269" si="305">E3206/D3206*100</f>
        <v>0</v>
      </c>
      <c r="P3206" s="5">
        <f t="shared" si="302"/>
        <v>0</v>
      </c>
      <c r="Q3206" t="str">
        <f t="shared" si="300"/>
        <v>theater</v>
      </c>
      <c r="R3206" t="str">
        <f t="shared" si="301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5"/>
        <v>3.4125000000000001</v>
      </c>
      <c r="P3207" s="5">
        <f t="shared" si="302"/>
        <v>22.75</v>
      </c>
      <c r="Q3207" t="str">
        <f t="shared" si="300"/>
        <v>theater</v>
      </c>
      <c r="R3207" t="str">
        <f t="shared" si="301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5"/>
        <v>0</v>
      </c>
      <c r="P3208" s="5">
        <f t="shared" si="302"/>
        <v>0</v>
      </c>
      <c r="Q3208" t="str">
        <f t="shared" si="300"/>
        <v>theater</v>
      </c>
      <c r="R3208" t="str">
        <f t="shared" si="301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5"/>
        <v>46.36363636363636</v>
      </c>
      <c r="P3209" s="5">
        <f t="shared" si="302"/>
        <v>70.833333333333329</v>
      </c>
      <c r="Q3209" t="str">
        <f t="shared" si="300"/>
        <v>theater</v>
      </c>
      <c r="R3209" t="str">
        <f t="shared" si="301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5"/>
        <v>103.49999999999999</v>
      </c>
      <c r="P3210" s="5">
        <f t="shared" si="302"/>
        <v>63.109756097560975</v>
      </c>
      <c r="Q3210" t="str">
        <f t="shared" si="300"/>
        <v>theater</v>
      </c>
      <c r="R3210" t="str">
        <f t="shared" si="301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5"/>
        <v>119.32315789473684</v>
      </c>
      <c r="P3211" s="5">
        <f t="shared" si="302"/>
        <v>50.157964601769912</v>
      </c>
      <c r="Q3211" t="str">
        <f t="shared" si="300"/>
        <v>theater</v>
      </c>
      <c r="R3211" t="str">
        <f t="shared" si="301"/>
        <v>plays</v>
      </c>
      <c r="S3211" s="10">
        <f t="shared" si="303"/>
        <v>41778.637245370373</v>
      </c>
      <c r="T3211" s="10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5"/>
        <v>125.76666666666667</v>
      </c>
      <c r="P3212" s="5">
        <f t="shared" si="302"/>
        <v>62.883333333333333</v>
      </c>
      <c r="Q3212" t="str">
        <f t="shared" si="300"/>
        <v>theater</v>
      </c>
      <c r="R3212" t="str">
        <f t="shared" si="301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5"/>
        <v>119.74347826086958</v>
      </c>
      <c r="P3213" s="5">
        <f t="shared" si="302"/>
        <v>85.531055900621112</v>
      </c>
      <c r="Q3213" t="str">
        <f t="shared" si="300"/>
        <v>theater</v>
      </c>
      <c r="R3213" t="str">
        <f t="shared" si="301"/>
        <v>plays</v>
      </c>
      <c r="S3213" s="10">
        <f t="shared" si="303"/>
        <v>41834.586574074077</v>
      </c>
      <c r="T3213" s="10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5"/>
        <v>126.25</v>
      </c>
      <c r="P3214" s="5">
        <f t="shared" si="302"/>
        <v>53.723404255319146</v>
      </c>
      <c r="Q3214" t="str">
        <f t="shared" si="300"/>
        <v>theater</v>
      </c>
      <c r="R3214" t="str">
        <f t="shared" si="301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5"/>
        <v>100.11666666666667</v>
      </c>
      <c r="P3215" s="5">
        <f t="shared" si="302"/>
        <v>127.80851063829788</v>
      </c>
      <c r="Q3215" t="str">
        <f t="shared" si="300"/>
        <v>theater</v>
      </c>
      <c r="R3215" t="str">
        <f t="shared" si="301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5"/>
        <v>102.13333333333334</v>
      </c>
      <c r="P3216" s="5">
        <f t="shared" si="302"/>
        <v>106.57391304347826</v>
      </c>
      <c r="Q3216" t="str">
        <f t="shared" si="300"/>
        <v>theater</v>
      </c>
      <c r="R3216" t="str">
        <f t="shared" si="301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5"/>
        <v>100.35142857142858</v>
      </c>
      <c r="P3217" s="5">
        <f t="shared" si="302"/>
        <v>262.11194029850748</v>
      </c>
      <c r="Q3217" t="str">
        <f t="shared" ref="Q3217:Q3280" si="306">LEFT(N3217, SEARCH("/",N3217,1)-1)</f>
        <v>theater</v>
      </c>
      <c r="R3217" t="str">
        <f t="shared" si="301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5"/>
        <v>100.05</v>
      </c>
      <c r="P3218" s="5">
        <f t="shared" si="302"/>
        <v>57.171428571428571</v>
      </c>
      <c r="Q3218" t="str">
        <f t="shared" si="306"/>
        <v>theater</v>
      </c>
      <c r="R3218" t="str">
        <f t="shared" si="301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5"/>
        <v>116.02222222222223</v>
      </c>
      <c r="P3219" s="5">
        <f t="shared" si="302"/>
        <v>50.20192307692308</v>
      </c>
      <c r="Q3219" t="str">
        <f t="shared" si="306"/>
        <v>theater</v>
      </c>
      <c r="R3219" t="str">
        <f t="shared" si="301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5"/>
        <v>102.1</v>
      </c>
      <c r="P3220" s="5">
        <f t="shared" si="302"/>
        <v>66.586956521739125</v>
      </c>
      <c r="Q3220" t="str">
        <f t="shared" si="306"/>
        <v>theater</v>
      </c>
      <c r="R3220" t="str">
        <f t="shared" si="301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5"/>
        <v>100.11000000000001</v>
      </c>
      <c r="P3221" s="5">
        <f t="shared" si="302"/>
        <v>168.25210084033614</v>
      </c>
      <c r="Q3221" t="str">
        <f t="shared" si="306"/>
        <v>theater</v>
      </c>
      <c r="R3221" t="str">
        <f t="shared" si="301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5"/>
        <v>100.84</v>
      </c>
      <c r="P3222" s="5">
        <f t="shared" si="302"/>
        <v>256.37288135593218</v>
      </c>
      <c r="Q3222" t="str">
        <f t="shared" si="306"/>
        <v>theater</v>
      </c>
      <c r="R3222" t="str">
        <f t="shared" si="301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5"/>
        <v>103.42499999999998</v>
      </c>
      <c r="P3223" s="5">
        <f t="shared" si="302"/>
        <v>36.610619469026545</v>
      </c>
      <c r="Q3223" t="str">
        <f t="shared" si="306"/>
        <v>theater</v>
      </c>
      <c r="R3223" t="str">
        <f t="shared" si="301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5"/>
        <v>124.8</v>
      </c>
      <c r="P3224" s="5">
        <f t="shared" si="302"/>
        <v>37.142857142857146</v>
      </c>
      <c r="Q3224" t="str">
        <f t="shared" si="306"/>
        <v>theater</v>
      </c>
      <c r="R3224" t="str">
        <f t="shared" si="301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5"/>
        <v>109.51612903225806</v>
      </c>
      <c r="P3225" s="5">
        <f t="shared" si="302"/>
        <v>45.878378378378379</v>
      </c>
      <c r="Q3225" t="str">
        <f t="shared" si="306"/>
        <v>theater</v>
      </c>
      <c r="R3225" t="str">
        <f t="shared" si="301"/>
        <v>plays</v>
      </c>
      <c r="S3225" s="10">
        <f t="shared" si="303"/>
        <v>42206.835370370376</v>
      </c>
      <c r="T3225" s="10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5"/>
        <v>102.03333333333333</v>
      </c>
      <c r="P3226" s="5">
        <f t="shared" si="302"/>
        <v>141.71296296296296</v>
      </c>
      <c r="Q3226" t="str">
        <f t="shared" si="306"/>
        <v>theater</v>
      </c>
      <c r="R3226" t="str">
        <f t="shared" si="301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5"/>
        <v>102.35000000000001</v>
      </c>
      <c r="P3227" s="5">
        <f t="shared" si="302"/>
        <v>52.487179487179489</v>
      </c>
      <c r="Q3227" t="str">
        <f t="shared" si="306"/>
        <v>theater</v>
      </c>
      <c r="R3227" t="str">
        <f t="shared" si="301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5"/>
        <v>104.16666666666667</v>
      </c>
      <c r="P3228" s="5">
        <f t="shared" si="302"/>
        <v>59.523809523809526</v>
      </c>
      <c r="Q3228" t="str">
        <f t="shared" si="306"/>
        <v>theater</v>
      </c>
      <c r="R3228" t="str">
        <f t="shared" si="301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5"/>
        <v>125</v>
      </c>
      <c r="P3229" s="5">
        <f t="shared" si="302"/>
        <v>50</v>
      </c>
      <c r="Q3229" t="str">
        <f t="shared" si="306"/>
        <v>theater</v>
      </c>
      <c r="R3229" t="str">
        <f t="shared" si="301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5"/>
        <v>102.34285714285714</v>
      </c>
      <c r="P3230" s="5">
        <f t="shared" si="302"/>
        <v>193.62162162162161</v>
      </c>
      <c r="Q3230" t="str">
        <f t="shared" si="306"/>
        <v>theater</v>
      </c>
      <c r="R3230" t="str">
        <f t="shared" si="301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5"/>
        <v>107.86500000000001</v>
      </c>
      <c r="P3231" s="5">
        <f t="shared" si="302"/>
        <v>106.79702970297029</v>
      </c>
      <c r="Q3231" t="str">
        <f t="shared" si="306"/>
        <v>theater</v>
      </c>
      <c r="R3231" t="str">
        <f t="shared" si="301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5"/>
        <v>109.88461538461539</v>
      </c>
      <c r="P3232" s="5">
        <f t="shared" si="302"/>
        <v>77.21621621621621</v>
      </c>
      <c r="Q3232" t="str">
        <f t="shared" si="306"/>
        <v>theater</v>
      </c>
      <c r="R3232" t="str">
        <f t="shared" si="301"/>
        <v>plays</v>
      </c>
      <c r="S3232" s="10">
        <f t="shared" si="303"/>
        <v>41898.168125000004</v>
      </c>
      <c r="T3232" s="10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5"/>
        <v>161</v>
      </c>
      <c r="P3233" s="5">
        <f t="shared" si="302"/>
        <v>57.5</v>
      </c>
      <c r="Q3233" t="str">
        <f t="shared" si="306"/>
        <v>theater</v>
      </c>
      <c r="R3233" t="str">
        <f t="shared" si="301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5"/>
        <v>131.20000000000002</v>
      </c>
      <c r="P3234" s="5">
        <f t="shared" si="302"/>
        <v>50.46153846153846</v>
      </c>
      <c r="Q3234" t="str">
        <f t="shared" si="306"/>
        <v>theater</v>
      </c>
      <c r="R3234" t="str">
        <f t="shared" si="301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5"/>
        <v>118.8</v>
      </c>
      <c r="P3235" s="5">
        <f t="shared" si="302"/>
        <v>97.377049180327873</v>
      </c>
      <c r="Q3235" t="str">
        <f t="shared" si="306"/>
        <v>theater</v>
      </c>
      <c r="R3235" t="str">
        <f t="shared" si="301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5"/>
        <v>100.39275000000001</v>
      </c>
      <c r="P3236" s="5">
        <f t="shared" si="302"/>
        <v>34.91921739130435</v>
      </c>
      <c r="Q3236" t="str">
        <f t="shared" si="306"/>
        <v>theater</v>
      </c>
      <c r="R3236" t="str">
        <f t="shared" si="301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5"/>
        <v>103.20666666666666</v>
      </c>
      <c r="P3237" s="5">
        <f t="shared" si="302"/>
        <v>85.530386740331494</v>
      </c>
      <c r="Q3237" t="str">
        <f t="shared" si="306"/>
        <v>theater</v>
      </c>
      <c r="R3237" t="str">
        <f t="shared" si="301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5"/>
        <v>100.6</v>
      </c>
      <c r="P3238" s="5">
        <f t="shared" si="302"/>
        <v>182.90909090909091</v>
      </c>
      <c r="Q3238" t="str">
        <f t="shared" si="306"/>
        <v>theater</v>
      </c>
      <c r="R3238" t="str">
        <f t="shared" si="301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5"/>
        <v>100.78754285714287</v>
      </c>
      <c r="P3239" s="5">
        <f t="shared" si="302"/>
        <v>131.13620817843866</v>
      </c>
      <c r="Q3239" t="str">
        <f t="shared" si="306"/>
        <v>theater</v>
      </c>
      <c r="R3239" t="str">
        <f t="shared" si="301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5"/>
        <v>112.32142857142857</v>
      </c>
      <c r="P3240" s="5">
        <f t="shared" si="302"/>
        <v>39.810126582278478</v>
      </c>
      <c r="Q3240" t="str">
        <f t="shared" si="306"/>
        <v>theater</v>
      </c>
      <c r="R3240" t="str">
        <f t="shared" si="301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5"/>
        <v>105.91914022517912</v>
      </c>
      <c r="P3241" s="5">
        <f t="shared" si="302"/>
        <v>59.701730769230764</v>
      </c>
      <c r="Q3241" t="str">
        <f t="shared" si="306"/>
        <v>theater</v>
      </c>
      <c r="R3241" t="str">
        <f t="shared" si="301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5"/>
        <v>100.56666666666668</v>
      </c>
      <c r="P3242" s="5">
        <f t="shared" si="302"/>
        <v>88.735294117647058</v>
      </c>
      <c r="Q3242" t="str">
        <f t="shared" si="306"/>
        <v>theater</v>
      </c>
      <c r="R3242" t="str">
        <f t="shared" si="301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5"/>
        <v>115.30588235294117</v>
      </c>
      <c r="P3243" s="5">
        <f t="shared" si="302"/>
        <v>58.688622754491021</v>
      </c>
      <c r="Q3243" t="str">
        <f t="shared" si="306"/>
        <v>theater</v>
      </c>
      <c r="R3243" t="str">
        <f t="shared" si="301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5"/>
        <v>127.30419999999999</v>
      </c>
      <c r="P3244" s="5">
        <f t="shared" si="302"/>
        <v>69.56513661202186</v>
      </c>
      <c r="Q3244" t="str">
        <f t="shared" si="306"/>
        <v>theater</v>
      </c>
      <c r="R3244" t="str">
        <f t="shared" si="301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5"/>
        <v>102.83750000000001</v>
      </c>
      <c r="P3245" s="5">
        <f t="shared" si="302"/>
        <v>115.87323943661971</v>
      </c>
      <c r="Q3245" t="str">
        <f t="shared" si="306"/>
        <v>theater</v>
      </c>
      <c r="R3245" t="str">
        <f t="shared" si="301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5"/>
        <v>102.9375</v>
      </c>
      <c r="P3246" s="5">
        <f t="shared" si="302"/>
        <v>23.869565217391305</v>
      </c>
      <c r="Q3246" t="str">
        <f t="shared" si="306"/>
        <v>theater</v>
      </c>
      <c r="R3246" t="str">
        <f t="shared" si="301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5"/>
        <v>104.3047619047619</v>
      </c>
      <c r="P3247" s="5">
        <f t="shared" si="302"/>
        <v>81.125925925925927</v>
      </c>
      <c r="Q3247" t="str">
        <f t="shared" si="306"/>
        <v>theater</v>
      </c>
      <c r="R3247" t="str">
        <f t="shared" si="301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5"/>
        <v>111.22000000000001</v>
      </c>
      <c r="P3248" s="5">
        <f t="shared" si="302"/>
        <v>57.626943005181346</v>
      </c>
      <c r="Q3248" t="str">
        <f t="shared" si="306"/>
        <v>theater</v>
      </c>
      <c r="R3248" t="str">
        <f t="shared" si="301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5"/>
        <v>105.86</v>
      </c>
      <c r="P3249" s="5">
        <f t="shared" si="302"/>
        <v>46.429824561403507</v>
      </c>
      <c r="Q3249" t="str">
        <f t="shared" si="306"/>
        <v>theater</v>
      </c>
      <c r="R3249" t="str">
        <f t="shared" si="301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5"/>
        <v>100.79166666666666</v>
      </c>
      <c r="P3250" s="5">
        <f t="shared" si="302"/>
        <v>60.475000000000001</v>
      </c>
      <c r="Q3250" t="str">
        <f t="shared" si="306"/>
        <v>theater</v>
      </c>
      <c r="R3250" t="str">
        <f t="shared" si="301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5"/>
        <v>104.92727272727274</v>
      </c>
      <c r="P3251" s="5">
        <f t="shared" si="302"/>
        <v>65.579545454545453</v>
      </c>
      <c r="Q3251" t="str">
        <f t="shared" si="306"/>
        <v>theater</v>
      </c>
      <c r="R3251" t="str">
        <f t="shared" si="301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5"/>
        <v>101.55199999999999</v>
      </c>
      <c r="P3252" s="5">
        <f t="shared" si="302"/>
        <v>119.1924882629108</v>
      </c>
      <c r="Q3252" t="str">
        <f t="shared" si="306"/>
        <v>theater</v>
      </c>
      <c r="R3252" t="str">
        <f t="shared" si="301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5"/>
        <v>110.73333333333333</v>
      </c>
      <c r="P3253" s="5">
        <f t="shared" si="302"/>
        <v>83.05</v>
      </c>
      <c r="Q3253" t="str">
        <f t="shared" si="306"/>
        <v>theater</v>
      </c>
      <c r="R3253" t="str">
        <f t="shared" si="301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5"/>
        <v>127.82222222222221</v>
      </c>
      <c r="P3254" s="5">
        <f t="shared" si="302"/>
        <v>57.52</v>
      </c>
      <c r="Q3254" t="str">
        <f t="shared" si="306"/>
        <v>theater</v>
      </c>
      <c r="R3254" t="str">
        <f t="shared" si="301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5"/>
        <v>101.82500000000002</v>
      </c>
      <c r="P3255" s="5">
        <f t="shared" si="302"/>
        <v>177.08695652173913</v>
      </c>
      <c r="Q3255" t="str">
        <f t="shared" si="306"/>
        <v>theater</v>
      </c>
      <c r="R3255" t="str">
        <f t="shared" si="301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5"/>
        <v>101.25769230769231</v>
      </c>
      <c r="P3256" s="5">
        <f t="shared" si="302"/>
        <v>70.771505376344081</v>
      </c>
      <c r="Q3256" t="str">
        <f t="shared" si="306"/>
        <v>theater</v>
      </c>
      <c r="R3256" t="str">
        <f t="shared" si="301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5"/>
        <v>175</v>
      </c>
      <c r="P3257" s="5">
        <f t="shared" si="302"/>
        <v>29.166666666666668</v>
      </c>
      <c r="Q3257" t="str">
        <f t="shared" si="306"/>
        <v>theater</v>
      </c>
      <c r="R3257" t="str">
        <f t="shared" si="301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5"/>
        <v>128.06</v>
      </c>
      <c r="P3258" s="5">
        <f t="shared" si="302"/>
        <v>72.76136363636364</v>
      </c>
      <c r="Q3258" t="str">
        <f t="shared" si="306"/>
        <v>theater</v>
      </c>
      <c r="R3258" t="str">
        <f t="shared" si="301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5"/>
        <v>106.29949999999999</v>
      </c>
      <c r="P3259" s="5">
        <f t="shared" si="302"/>
        <v>51.853414634146333</v>
      </c>
      <c r="Q3259" t="str">
        <f t="shared" si="306"/>
        <v>theater</v>
      </c>
      <c r="R3259" t="str">
        <f t="shared" si="301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5"/>
        <v>105.21428571428571</v>
      </c>
      <c r="P3260" s="5">
        <f t="shared" si="302"/>
        <v>98.2</v>
      </c>
      <c r="Q3260" t="str">
        <f t="shared" si="306"/>
        <v>theater</v>
      </c>
      <c r="R3260" t="str">
        <f t="shared" si="301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5"/>
        <v>106.16782608695652</v>
      </c>
      <c r="P3261" s="5">
        <f t="shared" si="302"/>
        <v>251.7381443298969</v>
      </c>
      <c r="Q3261" t="str">
        <f t="shared" si="306"/>
        <v>theater</v>
      </c>
      <c r="R3261" t="str">
        <f t="shared" si="301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5"/>
        <v>109.24000000000001</v>
      </c>
      <c r="P3262" s="5">
        <f t="shared" si="302"/>
        <v>74.821917808219183</v>
      </c>
      <c r="Q3262" t="str">
        <f t="shared" si="306"/>
        <v>theater</v>
      </c>
      <c r="R3262" t="str">
        <f t="shared" si="301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5"/>
        <v>100.45454545454547</v>
      </c>
      <c r="P3263" s="5">
        <f t="shared" si="302"/>
        <v>67.65306122448979</v>
      </c>
      <c r="Q3263" t="str">
        <f t="shared" si="306"/>
        <v>theater</v>
      </c>
      <c r="R3263" t="str">
        <f t="shared" si="301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5"/>
        <v>103.04098360655738</v>
      </c>
      <c r="P3264" s="5">
        <f t="shared" si="302"/>
        <v>93.81343283582089</v>
      </c>
      <c r="Q3264" t="str">
        <f t="shared" si="306"/>
        <v>theater</v>
      </c>
      <c r="R3264" t="str">
        <f t="shared" si="301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5"/>
        <v>112.1664</v>
      </c>
      <c r="P3265" s="5">
        <f t="shared" si="302"/>
        <v>41.237647058823526</v>
      </c>
      <c r="Q3265" t="str">
        <f t="shared" si="306"/>
        <v>theater</v>
      </c>
      <c r="R3265" t="str">
        <f t="shared" ref="R3265:R3328" si="307">RIGHT(N3265,LEN(N3265)-SEARCH("/",N3265))</f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5"/>
        <v>103</v>
      </c>
      <c r="P3266" s="5">
        <f t="shared" si="302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305"/>
        <v>164</v>
      </c>
      <c r="P3267" s="5">
        <f t="shared" ref="P3267:P3330" si="308">IF(L3267&lt;&gt;0,E3267/L3267,0)</f>
        <v>70.285714285714292</v>
      </c>
      <c r="Q3267" t="str">
        <f t="shared" si="306"/>
        <v>theater</v>
      </c>
      <c r="R3267" t="str">
        <f t="shared" si="307"/>
        <v>plays</v>
      </c>
      <c r="S3267" s="10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5"/>
        <v>131.28333333333333</v>
      </c>
      <c r="P3268" s="5">
        <f t="shared" si="308"/>
        <v>48.325153374233132</v>
      </c>
      <c r="Q3268" t="str">
        <f t="shared" si="306"/>
        <v>theater</v>
      </c>
      <c r="R3268" t="str">
        <f t="shared" si="307"/>
        <v>plays</v>
      </c>
      <c r="S3268" s="10">
        <f t="shared" si="309"/>
        <v>42136.536134259266</v>
      </c>
      <c r="T3268" s="10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5"/>
        <v>102.1</v>
      </c>
      <c r="P3269" s="5">
        <f t="shared" si="308"/>
        <v>53.177083333333336</v>
      </c>
      <c r="Q3269" t="str">
        <f t="shared" si="306"/>
        <v>theater</v>
      </c>
      <c r="R3269" t="str">
        <f t="shared" si="307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ref="O3270:O3333" si="311">E3270/D3270*100</f>
        <v>128</v>
      </c>
      <c r="P3270" s="5">
        <f t="shared" si="308"/>
        <v>60.952380952380949</v>
      </c>
      <c r="Q3270" t="str">
        <f t="shared" si="306"/>
        <v>theater</v>
      </c>
      <c r="R3270" t="str">
        <f t="shared" si="307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11"/>
        <v>101.49999999999999</v>
      </c>
      <c r="P3271" s="5">
        <f t="shared" si="308"/>
        <v>116</v>
      </c>
      <c r="Q3271" t="str">
        <f t="shared" si="306"/>
        <v>theater</v>
      </c>
      <c r="R3271" t="str">
        <f t="shared" si="307"/>
        <v>plays</v>
      </c>
      <c r="S3271" s="10">
        <f t="shared" si="309"/>
        <v>42137.395798611105</v>
      </c>
      <c r="T3271" s="10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11"/>
        <v>101.66666666666666</v>
      </c>
      <c r="P3272" s="5">
        <f t="shared" si="308"/>
        <v>61</v>
      </c>
      <c r="Q3272" t="str">
        <f t="shared" si="306"/>
        <v>theater</v>
      </c>
      <c r="R3272" t="str">
        <f t="shared" si="307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11"/>
        <v>130</v>
      </c>
      <c r="P3273" s="5">
        <f t="shared" si="308"/>
        <v>38.235294117647058</v>
      </c>
      <c r="Q3273" t="str">
        <f t="shared" si="306"/>
        <v>theater</v>
      </c>
      <c r="R3273" t="str">
        <f t="shared" si="307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11"/>
        <v>154.43</v>
      </c>
      <c r="P3274" s="5">
        <f t="shared" si="308"/>
        <v>106.50344827586207</v>
      </c>
      <c r="Q3274" t="str">
        <f t="shared" si="306"/>
        <v>theater</v>
      </c>
      <c r="R3274" t="str">
        <f t="shared" si="307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11"/>
        <v>107.4</v>
      </c>
      <c r="P3275" s="5">
        <f t="shared" si="308"/>
        <v>204.57142857142858</v>
      </c>
      <c r="Q3275" t="str">
        <f t="shared" si="306"/>
        <v>theater</v>
      </c>
      <c r="R3275" t="str">
        <f t="shared" si="307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11"/>
        <v>101.32258064516128</v>
      </c>
      <c r="P3276" s="5">
        <f t="shared" si="308"/>
        <v>54.912587412587413</v>
      </c>
      <c r="Q3276" t="str">
        <f t="shared" si="306"/>
        <v>theater</v>
      </c>
      <c r="R3276" t="str">
        <f t="shared" si="307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11"/>
        <v>100.27777777777777</v>
      </c>
      <c r="P3277" s="5">
        <f t="shared" si="308"/>
        <v>150.41666666666666</v>
      </c>
      <c r="Q3277" t="str">
        <f t="shared" si="306"/>
        <v>theater</v>
      </c>
      <c r="R3277" t="str">
        <f t="shared" si="307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11"/>
        <v>116.84444444444443</v>
      </c>
      <c r="P3278" s="5">
        <f t="shared" si="308"/>
        <v>52.58</v>
      </c>
      <c r="Q3278" t="str">
        <f t="shared" si="306"/>
        <v>theater</v>
      </c>
      <c r="R3278" t="str">
        <f t="shared" si="307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11"/>
        <v>108.60000000000001</v>
      </c>
      <c r="P3279" s="5">
        <f t="shared" si="308"/>
        <v>54.3</v>
      </c>
      <c r="Q3279" t="str">
        <f t="shared" si="306"/>
        <v>theater</v>
      </c>
      <c r="R3279" t="str">
        <f t="shared" si="307"/>
        <v>plays</v>
      </c>
      <c r="S3279" s="10">
        <f t="shared" si="309"/>
        <v>41931.682939814818</v>
      </c>
      <c r="T3279" s="10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11"/>
        <v>103.4</v>
      </c>
      <c r="P3280" s="5">
        <f t="shared" si="308"/>
        <v>76.029411764705884</v>
      </c>
      <c r="Q3280" t="str">
        <f t="shared" si="306"/>
        <v>theater</v>
      </c>
      <c r="R3280" t="str">
        <f t="shared" si="307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11"/>
        <v>114.27586206896552</v>
      </c>
      <c r="P3281" s="5">
        <f t="shared" si="308"/>
        <v>105.2063492063492</v>
      </c>
      <c r="Q3281" t="str">
        <f t="shared" ref="Q3281:Q3344" si="312">LEFT(N3281, SEARCH("/",N3281,1)-1)</f>
        <v>theater</v>
      </c>
      <c r="R3281" t="str">
        <f t="shared" si="307"/>
        <v>plays</v>
      </c>
      <c r="S3281" s="10">
        <f t="shared" si="309"/>
        <v>42431.102534722217</v>
      </c>
      <c r="T3281" s="10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11"/>
        <v>103</v>
      </c>
      <c r="P3282" s="5">
        <f t="shared" si="308"/>
        <v>68.666666666666671</v>
      </c>
      <c r="Q3282" t="str">
        <f t="shared" si="312"/>
        <v>theater</v>
      </c>
      <c r="R3282" t="str">
        <f t="shared" si="307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11"/>
        <v>121.6</v>
      </c>
      <c r="P3283" s="5">
        <f t="shared" si="308"/>
        <v>129.36170212765958</v>
      </c>
      <c r="Q3283" t="str">
        <f t="shared" si="312"/>
        <v>theater</v>
      </c>
      <c r="R3283" t="str">
        <f t="shared" si="307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11"/>
        <v>102.6467741935484</v>
      </c>
      <c r="P3284" s="5">
        <f t="shared" si="308"/>
        <v>134.26371308016877</v>
      </c>
      <c r="Q3284" t="str">
        <f t="shared" si="312"/>
        <v>theater</v>
      </c>
      <c r="R3284" t="str">
        <f t="shared" si="307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11"/>
        <v>104.75000000000001</v>
      </c>
      <c r="P3285" s="5">
        <f t="shared" si="308"/>
        <v>17.829787234042552</v>
      </c>
      <c r="Q3285" t="str">
        <f t="shared" si="312"/>
        <v>theater</v>
      </c>
      <c r="R3285" t="str">
        <f t="shared" si="307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11"/>
        <v>101.6</v>
      </c>
      <c r="P3286" s="5">
        <f t="shared" si="308"/>
        <v>203.2</v>
      </c>
      <c r="Q3286" t="str">
        <f t="shared" si="312"/>
        <v>theater</v>
      </c>
      <c r="R3286" t="str">
        <f t="shared" si="307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11"/>
        <v>112.10242048409683</v>
      </c>
      <c r="P3287" s="5">
        <f t="shared" si="308"/>
        <v>69.18518518518519</v>
      </c>
      <c r="Q3287" t="str">
        <f t="shared" si="312"/>
        <v>theater</v>
      </c>
      <c r="R3287" t="str">
        <f t="shared" si="307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11"/>
        <v>101.76666666666667</v>
      </c>
      <c r="P3288" s="5">
        <f t="shared" si="308"/>
        <v>125.12295081967213</v>
      </c>
      <c r="Q3288" t="str">
        <f t="shared" si="312"/>
        <v>theater</v>
      </c>
      <c r="R3288" t="str">
        <f t="shared" si="307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11"/>
        <v>100</v>
      </c>
      <c r="P3289" s="5">
        <f t="shared" si="308"/>
        <v>73.529411764705884</v>
      </c>
      <c r="Q3289" t="str">
        <f t="shared" si="312"/>
        <v>theater</v>
      </c>
      <c r="R3289" t="str">
        <f t="shared" si="307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11"/>
        <v>100.26489999999998</v>
      </c>
      <c r="P3290" s="5">
        <f t="shared" si="308"/>
        <v>48.437149758454105</v>
      </c>
      <c r="Q3290" t="str">
        <f t="shared" si="312"/>
        <v>theater</v>
      </c>
      <c r="R3290" t="str">
        <f t="shared" si="307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11"/>
        <v>133.04200000000003</v>
      </c>
      <c r="P3291" s="5">
        <f t="shared" si="308"/>
        <v>26.608400000000003</v>
      </c>
      <c r="Q3291" t="str">
        <f t="shared" si="312"/>
        <v>theater</v>
      </c>
      <c r="R3291" t="str">
        <f t="shared" si="307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11"/>
        <v>121.2</v>
      </c>
      <c r="P3292" s="5">
        <f t="shared" si="308"/>
        <v>33.666666666666664</v>
      </c>
      <c r="Q3292" t="str">
        <f t="shared" si="312"/>
        <v>theater</v>
      </c>
      <c r="R3292" t="str">
        <f t="shared" si="307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11"/>
        <v>113.99999999999999</v>
      </c>
      <c r="P3293" s="5">
        <f t="shared" si="308"/>
        <v>40.714285714285715</v>
      </c>
      <c r="Q3293" t="str">
        <f t="shared" si="312"/>
        <v>theater</v>
      </c>
      <c r="R3293" t="str">
        <f t="shared" si="307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11"/>
        <v>286.13861386138615</v>
      </c>
      <c r="P3294" s="5">
        <f t="shared" si="308"/>
        <v>19.266666666666666</v>
      </c>
      <c r="Q3294" t="str">
        <f t="shared" si="312"/>
        <v>theater</v>
      </c>
      <c r="R3294" t="str">
        <f t="shared" si="307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11"/>
        <v>170.44444444444446</v>
      </c>
      <c r="P3295" s="5">
        <f t="shared" si="308"/>
        <v>84.285714285714292</v>
      </c>
      <c r="Q3295" t="str">
        <f t="shared" si="312"/>
        <v>theater</v>
      </c>
      <c r="R3295" t="str">
        <f t="shared" si="307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11"/>
        <v>118.33333333333333</v>
      </c>
      <c r="P3296" s="5">
        <f t="shared" si="308"/>
        <v>29.583333333333332</v>
      </c>
      <c r="Q3296" t="str">
        <f t="shared" si="312"/>
        <v>theater</v>
      </c>
      <c r="R3296" t="str">
        <f t="shared" si="307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11"/>
        <v>102.85857142857142</v>
      </c>
      <c r="P3297" s="5">
        <f t="shared" si="308"/>
        <v>26.667037037037037</v>
      </c>
      <c r="Q3297" t="str">
        <f t="shared" si="312"/>
        <v>theater</v>
      </c>
      <c r="R3297" t="str">
        <f t="shared" si="307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11"/>
        <v>144.06666666666666</v>
      </c>
      <c r="P3298" s="5">
        <f t="shared" si="308"/>
        <v>45.978723404255319</v>
      </c>
      <c r="Q3298" t="str">
        <f t="shared" si="312"/>
        <v>theater</v>
      </c>
      <c r="R3298" t="str">
        <f t="shared" si="307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11"/>
        <v>100.07272727272726</v>
      </c>
      <c r="P3299" s="5">
        <f t="shared" si="308"/>
        <v>125.09090909090909</v>
      </c>
      <c r="Q3299" t="str">
        <f t="shared" si="312"/>
        <v>theater</v>
      </c>
      <c r="R3299" t="str">
        <f t="shared" si="307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11"/>
        <v>101.73</v>
      </c>
      <c r="P3300" s="5">
        <f t="shared" si="308"/>
        <v>141.29166666666666</v>
      </c>
      <c r="Q3300" t="str">
        <f t="shared" si="312"/>
        <v>theater</v>
      </c>
      <c r="R3300" t="str">
        <f t="shared" si="307"/>
        <v>plays</v>
      </c>
      <c r="S3300" s="10">
        <f t="shared" si="309"/>
        <v>42239.957962962959</v>
      </c>
      <c r="T3300" s="10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11"/>
        <v>116.19999999999999</v>
      </c>
      <c r="P3301" s="5">
        <f t="shared" si="308"/>
        <v>55.333333333333336</v>
      </c>
      <c r="Q3301" t="str">
        <f t="shared" si="312"/>
        <v>theater</v>
      </c>
      <c r="R3301" t="str">
        <f t="shared" si="307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11"/>
        <v>136.16666666666666</v>
      </c>
      <c r="P3302" s="5">
        <f t="shared" si="308"/>
        <v>46.420454545454547</v>
      </c>
      <c r="Q3302" t="str">
        <f t="shared" si="312"/>
        <v>theater</v>
      </c>
      <c r="R3302" t="str">
        <f t="shared" si="307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11"/>
        <v>133.46666666666667</v>
      </c>
      <c r="P3303" s="5">
        <f t="shared" si="308"/>
        <v>57.2</v>
      </c>
      <c r="Q3303" t="str">
        <f t="shared" si="312"/>
        <v>theater</v>
      </c>
      <c r="R3303" t="str">
        <f t="shared" si="307"/>
        <v>plays</v>
      </c>
      <c r="S3303" s="10">
        <f t="shared" si="309"/>
        <v>42538.73583333334</v>
      </c>
      <c r="T3303" s="10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11"/>
        <v>103.39285714285715</v>
      </c>
      <c r="P3304" s="5">
        <f t="shared" si="308"/>
        <v>173.7</v>
      </c>
      <c r="Q3304" t="str">
        <f t="shared" si="312"/>
        <v>theater</v>
      </c>
      <c r="R3304" t="str">
        <f t="shared" si="307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11"/>
        <v>115.88888888888889</v>
      </c>
      <c r="P3305" s="5">
        <f t="shared" si="308"/>
        <v>59.6</v>
      </c>
      <c r="Q3305" t="str">
        <f t="shared" si="312"/>
        <v>theater</v>
      </c>
      <c r="R3305" t="str">
        <f t="shared" si="307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11"/>
        <v>104.51666666666665</v>
      </c>
      <c r="P3306" s="5">
        <f t="shared" si="308"/>
        <v>89.585714285714289</v>
      </c>
      <c r="Q3306" t="str">
        <f t="shared" si="312"/>
        <v>theater</v>
      </c>
      <c r="R3306" t="str">
        <f t="shared" si="307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11"/>
        <v>102.02500000000001</v>
      </c>
      <c r="P3307" s="5">
        <f t="shared" si="308"/>
        <v>204.05</v>
      </c>
      <c r="Q3307" t="str">
        <f t="shared" si="312"/>
        <v>theater</v>
      </c>
      <c r="R3307" t="str">
        <f t="shared" si="307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11"/>
        <v>175.33333333333334</v>
      </c>
      <c r="P3308" s="5">
        <f t="shared" si="308"/>
        <v>48.703703703703702</v>
      </c>
      <c r="Q3308" t="str">
        <f t="shared" si="312"/>
        <v>theater</v>
      </c>
      <c r="R3308" t="str">
        <f t="shared" si="307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11"/>
        <v>106.67999999999999</v>
      </c>
      <c r="P3309" s="5">
        <f t="shared" si="308"/>
        <v>53.339999999999996</v>
      </c>
      <c r="Q3309" t="str">
        <f t="shared" si="312"/>
        <v>theater</v>
      </c>
      <c r="R3309" t="str">
        <f t="shared" si="307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11"/>
        <v>122.28571428571429</v>
      </c>
      <c r="P3310" s="5">
        <f t="shared" si="308"/>
        <v>75.087719298245617</v>
      </c>
      <c r="Q3310" t="str">
        <f t="shared" si="312"/>
        <v>theater</v>
      </c>
      <c r="R3310" t="str">
        <f t="shared" si="307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11"/>
        <v>159.42857142857144</v>
      </c>
      <c r="P3311" s="5">
        <f t="shared" si="308"/>
        <v>18</v>
      </c>
      <c r="Q3311" t="str">
        <f t="shared" si="312"/>
        <v>theater</v>
      </c>
      <c r="R3311" t="str">
        <f t="shared" si="307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11"/>
        <v>100.07692307692308</v>
      </c>
      <c r="P3312" s="5">
        <f t="shared" si="308"/>
        <v>209.83870967741936</v>
      </c>
      <c r="Q3312" t="str">
        <f t="shared" si="312"/>
        <v>theater</v>
      </c>
      <c r="R3312" t="str">
        <f t="shared" si="307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11"/>
        <v>109.84</v>
      </c>
      <c r="P3313" s="5">
        <f t="shared" si="308"/>
        <v>61.022222222222226</v>
      </c>
      <c r="Q3313" t="str">
        <f t="shared" si="312"/>
        <v>theater</v>
      </c>
      <c r="R3313" t="str">
        <f t="shared" si="307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11"/>
        <v>100.03999999999999</v>
      </c>
      <c r="P3314" s="5">
        <f t="shared" si="308"/>
        <v>61</v>
      </c>
      <c r="Q3314" t="str">
        <f t="shared" si="312"/>
        <v>theater</v>
      </c>
      <c r="R3314" t="str">
        <f t="shared" si="307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11"/>
        <v>116.05000000000001</v>
      </c>
      <c r="P3315" s="5">
        <f t="shared" si="308"/>
        <v>80.034482758620683</v>
      </c>
      <c r="Q3315" t="str">
        <f t="shared" si="312"/>
        <v>theater</v>
      </c>
      <c r="R3315" t="str">
        <f t="shared" si="307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11"/>
        <v>210.75</v>
      </c>
      <c r="P3316" s="5">
        <f t="shared" si="308"/>
        <v>29.068965517241381</v>
      </c>
      <c r="Q3316" t="str">
        <f t="shared" si="312"/>
        <v>theater</v>
      </c>
      <c r="R3316" t="str">
        <f t="shared" si="307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11"/>
        <v>110.00000000000001</v>
      </c>
      <c r="P3317" s="5">
        <f t="shared" si="308"/>
        <v>49.438202247191015</v>
      </c>
      <c r="Q3317" t="str">
        <f t="shared" si="312"/>
        <v>theater</v>
      </c>
      <c r="R3317" t="str">
        <f t="shared" si="307"/>
        <v>plays</v>
      </c>
      <c r="S3317" s="10">
        <f t="shared" si="309"/>
        <v>42466.303715277783</v>
      </c>
      <c r="T3317" s="10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11"/>
        <v>100.08673425918037</v>
      </c>
      <c r="P3318" s="5">
        <f t="shared" si="308"/>
        <v>93.977440000000001</v>
      </c>
      <c r="Q3318" t="str">
        <f t="shared" si="312"/>
        <v>theater</v>
      </c>
      <c r="R3318" t="str">
        <f t="shared" si="307"/>
        <v>plays</v>
      </c>
      <c r="S3318" s="10">
        <f t="shared" si="309"/>
        <v>41826.871238425927</v>
      </c>
      <c r="T3318" s="10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11"/>
        <v>106.19047619047619</v>
      </c>
      <c r="P3319" s="5">
        <f t="shared" si="308"/>
        <v>61.944444444444443</v>
      </c>
      <c r="Q3319" t="str">
        <f t="shared" si="312"/>
        <v>theater</v>
      </c>
      <c r="R3319" t="str">
        <f t="shared" si="307"/>
        <v>plays</v>
      </c>
      <c r="S3319" s="10">
        <f t="shared" si="309"/>
        <v>42499.039629629624</v>
      </c>
      <c r="T3319" s="10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11"/>
        <v>125.6</v>
      </c>
      <c r="P3320" s="5">
        <f t="shared" si="308"/>
        <v>78.5</v>
      </c>
      <c r="Q3320" t="str">
        <f t="shared" si="312"/>
        <v>theater</v>
      </c>
      <c r="R3320" t="str">
        <f t="shared" si="307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11"/>
        <v>108</v>
      </c>
      <c r="P3321" s="5">
        <f t="shared" si="308"/>
        <v>33.75</v>
      </c>
      <c r="Q3321" t="str">
        <f t="shared" si="312"/>
        <v>theater</v>
      </c>
      <c r="R3321" t="str">
        <f t="shared" si="307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11"/>
        <v>101</v>
      </c>
      <c r="P3322" s="5">
        <f t="shared" si="308"/>
        <v>66.44736842105263</v>
      </c>
      <c r="Q3322" t="str">
        <f t="shared" si="312"/>
        <v>theater</v>
      </c>
      <c r="R3322" t="str">
        <f t="shared" si="307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11"/>
        <v>107.4</v>
      </c>
      <c r="P3323" s="5">
        <f t="shared" si="308"/>
        <v>35.799999999999997</v>
      </c>
      <c r="Q3323" t="str">
        <f t="shared" si="312"/>
        <v>theater</v>
      </c>
      <c r="R3323" t="str">
        <f t="shared" si="307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11"/>
        <v>101.51515151515152</v>
      </c>
      <c r="P3324" s="5">
        <f t="shared" si="308"/>
        <v>145.65217391304347</v>
      </c>
      <c r="Q3324" t="str">
        <f t="shared" si="312"/>
        <v>theater</v>
      </c>
      <c r="R3324" t="str">
        <f t="shared" si="307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11"/>
        <v>125.89999999999999</v>
      </c>
      <c r="P3325" s="5">
        <f t="shared" si="308"/>
        <v>25.693877551020407</v>
      </c>
      <c r="Q3325" t="str">
        <f t="shared" si="312"/>
        <v>theater</v>
      </c>
      <c r="R3325" t="str">
        <f t="shared" si="307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11"/>
        <v>101.66666666666666</v>
      </c>
      <c r="P3326" s="5">
        <f t="shared" si="308"/>
        <v>152.5</v>
      </c>
      <c r="Q3326" t="str">
        <f t="shared" si="312"/>
        <v>theater</v>
      </c>
      <c r="R3326" t="str">
        <f t="shared" si="307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11"/>
        <v>112.5</v>
      </c>
      <c r="P3327" s="5">
        <f t="shared" si="308"/>
        <v>30</v>
      </c>
      <c r="Q3327" t="str">
        <f t="shared" si="312"/>
        <v>theater</v>
      </c>
      <c r="R3327" t="str">
        <f t="shared" si="307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11"/>
        <v>101.375</v>
      </c>
      <c r="P3328" s="5">
        <f t="shared" si="308"/>
        <v>142.28070175438597</v>
      </c>
      <c r="Q3328" t="str">
        <f t="shared" si="312"/>
        <v>theater</v>
      </c>
      <c r="R3328" t="str">
        <f t="shared" si="307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11"/>
        <v>101.25</v>
      </c>
      <c r="P3329" s="5">
        <f t="shared" si="308"/>
        <v>24.545454545454547</v>
      </c>
      <c r="Q3329" t="str">
        <f t="shared" si="312"/>
        <v>theater</v>
      </c>
      <c r="R3329" t="str">
        <f t="shared" ref="R3329:R3392" si="313">RIGHT(N3329,LEN(N3329)-SEARCH("/",N3329))</f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11"/>
        <v>146.38888888888889</v>
      </c>
      <c r="P3330" s="5">
        <f t="shared" si="308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311"/>
        <v>116.8</v>
      </c>
      <c r="P3331" s="5">
        <f t="shared" ref="P3331:P3394" si="314">IF(L3331&lt;&gt;0,E3331/L3331,0)</f>
        <v>44.92307692307692</v>
      </c>
      <c r="Q3331" t="str">
        <f t="shared" si="312"/>
        <v>theater</v>
      </c>
      <c r="R3331" t="str">
        <f t="shared" si="313"/>
        <v>plays</v>
      </c>
      <c r="S3331" s="10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1"/>
        <v>106.26666666666667</v>
      </c>
      <c r="P3332" s="5">
        <f t="shared" si="314"/>
        <v>23.10144927536232</v>
      </c>
      <c r="Q3332" t="str">
        <f t="shared" si="312"/>
        <v>theater</v>
      </c>
      <c r="R3332" t="str">
        <f t="shared" si="313"/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1"/>
        <v>104.52</v>
      </c>
      <c r="P3333" s="5">
        <f t="shared" si="314"/>
        <v>80.400000000000006</v>
      </c>
      <c r="Q3333" t="str">
        <f t="shared" si="312"/>
        <v>theater</v>
      </c>
      <c r="R3333" t="str">
        <f t="shared" si="313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ref="O3334:O3397" si="317">E3334/D3334*100</f>
        <v>100</v>
      </c>
      <c r="P3334" s="5">
        <f t="shared" si="314"/>
        <v>72.289156626506028</v>
      </c>
      <c r="Q3334" t="str">
        <f t="shared" si="312"/>
        <v>theater</v>
      </c>
      <c r="R3334" t="str">
        <f t="shared" si="313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7"/>
        <v>104.57142857142858</v>
      </c>
      <c r="P3335" s="5">
        <f t="shared" si="314"/>
        <v>32.972972972972975</v>
      </c>
      <c r="Q3335" t="str">
        <f t="shared" si="312"/>
        <v>theater</v>
      </c>
      <c r="R3335" t="str">
        <f t="shared" si="313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7"/>
        <v>138.62051149573753</v>
      </c>
      <c r="P3336" s="5">
        <f t="shared" si="314"/>
        <v>116.65217391304348</v>
      </c>
      <c r="Q3336" t="str">
        <f t="shared" si="312"/>
        <v>theater</v>
      </c>
      <c r="R3336" t="str">
        <f t="shared" si="313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7"/>
        <v>100.32000000000001</v>
      </c>
      <c r="P3337" s="5">
        <f t="shared" si="314"/>
        <v>79.61904761904762</v>
      </c>
      <c r="Q3337" t="str">
        <f t="shared" si="312"/>
        <v>theater</v>
      </c>
      <c r="R3337" t="str">
        <f t="shared" si="313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7"/>
        <v>100</v>
      </c>
      <c r="P3338" s="5">
        <f t="shared" si="314"/>
        <v>27.777777777777779</v>
      </c>
      <c r="Q3338" t="str">
        <f t="shared" si="312"/>
        <v>theater</v>
      </c>
      <c r="R3338" t="str">
        <f t="shared" si="313"/>
        <v>plays</v>
      </c>
      <c r="S3338" s="10">
        <f t="shared" si="315"/>
        <v>42437.398680555561</v>
      </c>
      <c r="T3338" s="10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7"/>
        <v>110.2</v>
      </c>
      <c r="P3339" s="5">
        <f t="shared" si="314"/>
        <v>81.029411764705884</v>
      </c>
      <c r="Q3339" t="str">
        <f t="shared" si="312"/>
        <v>theater</v>
      </c>
      <c r="R3339" t="str">
        <f t="shared" si="313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7"/>
        <v>102.18</v>
      </c>
      <c r="P3340" s="5">
        <f t="shared" si="314"/>
        <v>136.84821428571428</v>
      </c>
      <c r="Q3340" t="str">
        <f t="shared" si="312"/>
        <v>theater</v>
      </c>
      <c r="R3340" t="str">
        <f t="shared" si="313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7"/>
        <v>104.35000000000001</v>
      </c>
      <c r="P3341" s="5">
        <f t="shared" si="314"/>
        <v>177.61702127659575</v>
      </c>
      <c r="Q3341" t="str">
        <f t="shared" si="312"/>
        <v>theater</v>
      </c>
      <c r="R3341" t="str">
        <f t="shared" si="313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7"/>
        <v>138.16666666666666</v>
      </c>
      <c r="P3342" s="5">
        <f t="shared" si="314"/>
        <v>109.07894736842105</v>
      </c>
      <c r="Q3342" t="str">
        <f t="shared" si="312"/>
        <v>theater</v>
      </c>
      <c r="R3342" t="str">
        <f t="shared" si="313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7"/>
        <v>100</v>
      </c>
      <c r="P3343" s="5">
        <f t="shared" si="314"/>
        <v>119.64285714285714</v>
      </c>
      <c r="Q3343" t="str">
        <f t="shared" si="312"/>
        <v>theater</v>
      </c>
      <c r="R3343" t="str">
        <f t="shared" si="313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7"/>
        <v>101.66666666666666</v>
      </c>
      <c r="P3344" s="5">
        <f t="shared" si="314"/>
        <v>78.205128205128204</v>
      </c>
      <c r="Q3344" t="str">
        <f t="shared" si="312"/>
        <v>theater</v>
      </c>
      <c r="R3344" t="str">
        <f t="shared" si="313"/>
        <v>plays</v>
      </c>
      <c r="S3344" s="10">
        <f t="shared" si="315"/>
        <v>42062.296412037031</v>
      </c>
      <c r="T3344" s="10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7"/>
        <v>171.42857142857142</v>
      </c>
      <c r="P3345" s="5">
        <f t="shared" si="314"/>
        <v>52.173913043478258</v>
      </c>
      <c r="Q3345" t="str">
        <f t="shared" ref="Q3345:Q3408" si="318">LEFT(N3345, SEARCH("/",N3345,1)-1)</f>
        <v>theater</v>
      </c>
      <c r="R3345" t="str">
        <f t="shared" si="313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7"/>
        <v>101.44444444444444</v>
      </c>
      <c r="P3346" s="5">
        <f t="shared" si="314"/>
        <v>114.125</v>
      </c>
      <c r="Q3346" t="str">
        <f t="shared" si="318"/>
        <v>theater</v>
      </c>
      <c r="R3346" t="str">
        <f t="shared" si="313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7"/>
        <v>130</v>
      </c>
      <c r="P3347" s="5">
        <f t="shared" si="314"/>
        <v>50</v>
      </c>
      <c r="Q3347" t="str">
        <f t="shared" si="318"/>
        <v>theater</v>
      </c>
      <c r="R3347" t="str">
        <f t="shared" si="313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7"/>
        <v>110.00000000000001</v>
      </c>
      <c r="P3348" s="5">
        <f t="shared" si="314"/>
        <v>91.666666666666671</v>
      </c>
      <c r="Q3348" t="str">
        <f t="shared" si="318"/>
        <v>theater</v>
      </c>
      <c r="R3348" t="str">
        <f t="shared" si="313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7"/>
        <v>119.44999999999999</v>
      </c>
      <c r="P3349" s="5">
        <f t="shared" si="314"/>
        <v>108.59090909090909</v>
      </c>
      <c r="Q3349" t="str">
        <f t="shared" si="318"/>
        <v>theater</v>
      </c>
      <c r="R3349" t="str">
        <f t="shared" si="313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7"/>
        <v>100.2909090909091</v>
      </c>
      <c r="P3350" s="5">
        <f t="shared" si="314"/>
        <v>69.822784810126578</v>
      </c>
      <c r="Q3350" t="str">
        <f t="shared" si="318"/>
        <v>theater</v>
      </c>
      <c r="R3350" t="str">
        <f t="shared" si="313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7"/>
        <v>153.4</v>
      </c>
      <c r="P3351" s="5">
        <f t="shared" si="314"/>
        <v>109.57142857142857</v>
      </c>
      <c r="Q3351" t="str">
        <f t="shared" si="318"/>
        <v>theater</v>
      </c>
      <c r="R3351" t="str">
        <f t="shared" si="313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7"/>
        <v>104.42857142857143</v>
      </c>
      <c r="P3352" s="5">
        <f t="shared" si="314"/>
        <v>71.666666666666671</v>
      </c>
      <c r="Q3352" t="str">
        <f t="shared" si="318"/>
        <v>theater</v>
      </c>
      <c r="R3352" t="str">
        <f t="shared" si="313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7"/>
        <v>101.1</v>
      </c>
      <c r="P3353" s="5">
        <f t="shared" si="314"/>
        <v>93.611111111111114</v>
      </c>
      <c r="Q3353" t="str">
        <f t="shared" si="318"/>
        <v>theater</v>
      </c>
      <c r="R3353" t="str">
        <f t="shared" si="313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7"/>
        <v>107.52</v>
      </c>
      <c r="P3354" s="5">
        <f t="shared" si="314"/>
        <v>76.8</v>
      </c>
      <c r="Q3354" t="str">
        <f t="shared" si="318"/>
        <v>theater</v>
      </c>
      <c r="R3354" t="str">
        <f t="shared" si="313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7"/>
        <v>315</v>
      </c>
      <c r="P3355" s="5">
        <f t="shared" si="314"/>
        <v>35.795454545454547</v>
      </c>
      <c r="Q3355" t="str">
        <f t="shared" si="318"/>
        <v>theater</v>
      </c>
      <c r="R3355" t="str">
        <f t="shared" si="313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7"/>
        <v>101.93333333333334</v>
      </c>
      <c r="P3356" s="5">
        <f t="shared" si="314"/>
        <v>55.6</v>
      </c>
      <c r="Q3356" t="str">
        <f t="shared" si="318"/>
        <v>theater</v>
      </c>
      <c r="R3356" t="str">
        <f t="shared" si="313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7"/>
        <v>126.28571428571429</v>
      </c>
      <c r="P3357" s="5">
        <f t="shared" si="314"/>
        <v>147.33333333333334</v>
      </c>
      <c r="Q3357" t="str">
        <f t="shared" si="318"/>
        <v>theater</v>
      </c>
      <c r="R3357" t="str">
        <f t="shared" si="313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7"/>
        <v>101.4</v>
      </c>
      <c r="P3358" s="5">
        <f t="shared" si="314"/>
        <v>56.333333333333336</v>
      </c>
      <c r="Q3358" t="str">
        <f t="shared" si="318"/>
        <v>theater</v>
      </c>
      <c r="R3358" t="str">
        <f t="shared" si="313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7"/>
        <v>101</v>
      </c>
      <c r="P3359" s="5">
        <f t="shared" si="314"/>
        <v>96.19047619047619</v>
      </c>
      <c r="Q3359" t="str">
        <f t="shared" si="318"/>
        <v>theater</v>
      </c>
      <c r="R3359" t="str">
        <f t="shared" si="313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7"/>
        <v>102.99000000000001</v>
      </c>
      <c r="P3360" s="5">
        <f t="shared" si="314"/>
        <v>63.574074074074076</v>
      </c>
      <c r="Q3360" t="str">
        <f t="shared" si="318"/>
        <v>theater</v>
      </c>
      <c r="R3360" t="str">
        <f t="shared" si="313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7"/>
        <v>106.25</v>
      </c>
      <c r="P3361" s="5">
        <f t="shared" si="314"/>
        <v>184.78260869565219</v>
      </c>
      <c r="Q3361" t="str">
        <f t="shared" si="318"/>
        <v>theater</v>
      </c>
      <c r="R3361" t="str">
        <f t="shared" si="313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7"/>
        <v>101.37777777777779</v>
      </c>
      <c r="P3362" s="5">
        <f t="shared" si="314"/>
        <v>126.72222222222223</v>
      </c>
      <c r="Q3362" t="str">
        <f t="shared" si="318"/>
        <v>theater</v>
      </c>
      <c r="R3362" t="str">
        <f t="shared" si="313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7"/>
        <v>113.46000000000001</v>
      </c>
      <c r="P3363" s="5">
        <f t="shared" si="314"/>
        <v>83.42647058823529</v>
      </c>
      <c r="Q3363" t="str">
        <f t="shared" si="318"/>
        <v>theater</v>
      </c>
      <c r="R3363" t="str">
        <f t="shared" si="313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7"/>
        <v>218.00000000000003</v>
      </c>
      <c r="P3364" s="5">
        <f t="shared" si="314"/>
        <v>54.5</v>
      </c>
      <c r="Q3364" t="str">
        <f t="shared" si="318"/>
        <v>theater</v>
      </c>
      <c r="R3364" t="str">
        <f t="shared" si="313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7"/>
        <v>101.41935483870968</v>
      </c>
      <c r="P3365" s="5">
        <f t="shared" si="314"/>
        <v>302.30769230769232</v>
      </c>
      <c r="Q3365" t="str">
        <f t="shared" si="318"/>
        <v>theater</v>
      </c>
      <c r="R3365" t="str">
        <f t="shared" si="313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7"/>
        <v>105.93333333333332</v>
      </c>
      <c r="P3366" s="5">
        <f t="shared" si="314"/>
        <v>44.138888888888886</v>
      </c>
      <c r="Q3366" t="str">
        <f t="shared" si="318"/>
        <v>theater</v>
      </c>
      <c r="R3366" t="str">
        <f t="shared" si="313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7"/>
        <v>104</v>
      </c>
      <c r="P3367" s="5">
        <f t="shared" si="314"/>
        <v>866.66666666666663</v>
      </c>
      <c r="Q3367" t="str">
        <f t="shared" si="318"/>
        <v>theater</v>
      </c>
      <c r="R3367" t="str">
        <f t="shared" si="313"/>
        <v>plays</v>
      </c>
      <c r="S3367" s="10">
        <f t="shared" si="315"/>
        <v>42321.101759259262</v>
      </c>
      <c r="T3367" s="10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7"/>
        <v>221</v>
      </c>
      <c r="P3368" s="5">
        <f t="shared" si="314"/>
        <v>61.388888888888886</v>
      </c>
      <c r="Q3368" t="str">
        <f t="shared" si="318"/>
        <v>theater</v>
      </c>
      <c r="R3368" t="str">
        <f t="shared" si="313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7"/>
        <v>118.66666666666667</v>
      </c>
      <c r="P3369" s="5">
        <f t="shared" si="314"/>
        <v>29.666666666666668</v>
      </c>
      <c r="Q3369" t="str">
        <f t="shared" si="318"/>
        <v>theater</v>
      </c>
      <c r="R3369" t="str">
        <f t="shared" si="313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7"/>
        <v>104.60000000000001</v>
      </c>
      <c r="P3370" s="5">
        <f t="shared" si="314"/>
        <v>45.478260869565219</v>
      </c>
      <c r="Q3370" t="str">
        <f t="shared" si="318"/>
        <v>theater</v>
      </c>
      <c r="R3370" t="str">
        <f t="shared" si="313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7"/>
        <v>103.89999999999999</v>
      </c>
      <c r="P3371" s="5">
        <f t="shared" si="314"/>
        <v>96.203703703703709</v>
      </c>
      <c r="Q3371" t="str">
        <f t="shared" si="318"/>
        <v>theater</v>
      </c>
      <c r="R3371" t="str">
        <f t="shared" si="313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7"/>
        <v>117.73333333333333</v>
      </c>
      <c r="P3372" s="5">
        <f t="shared" si="314"/>
        <v>67.92307692307692</v>
      </c>
      <c r="Q3372" t="str">
        <f t="shared" si="318"/>
        <v>theater</v>
      </c>
      <c r="R3372" t="str">
        <f t="shared" si="313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7"/>
        <v>138.5</v>
      </c>
      <c r="P3373" s="5">
        <f t="shared" si="314"/>
        <v>30.777777777777779</v>
      </c>
      <c r="Q3373" t="str">
        <f t="shared" si="318"/>
        <v>theater</v>
      </c>
      <c r="R3373" t="str">
        <f t="shared" si="313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7"/>
        <v>103.49999999999999</v>
      </c>
      <c r="P3374" s="5">
        <f t="shared" si="314"/>
        <v>38.333333333333336</v>
      </c>
      <c r="Q3374" t="str">
        <f t="shared" si="318"/>
        <v>theater</v>
      </c>
      <c r="R3374" t="str">
        <f t="shared" si="313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7"/>
        <v>100.25</v>
      </c>
      <c r="P3375" s="5">
        <f t="shared" si="314"/>
        <v>66.833333333333329</v>
      </c>
      <c r="Q3375" t="str">
        <f t="shared" si="318"/>
        <v>theater</v>
      </c>
      <c r="R3375" t="str">
        <f t="shared" si="313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7"/>
        <v>106.57142857142856</v>
      </c>
      <c r="P3376" s="5">
        <f t="shared" si="314"/>
        <v>71.730769230769226</v>
      </c>
      <c r="Q3376" t="str">
        <f t="shared" si="318"/>
        <v>theater</v>
      </c>
      <c r="R3376" t="str">
        <f t="shared" si="313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7"/>
        <v>100</v>
      </c>
      <c r="P3377" s="5">
        <f t="shared" si="314"/>
        <v>176.47058823529412</v>
      </c>
      <c r="Q3377" t="str">
        <f t="shared" si="318"/>
        <v>theater</v>
      </c>
      <c r="R3377" t="str">
        <f t="shared" si="313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7"/>
        <v>100.01249999999999</v>
      </c>
      <c r="P3378" s="5">
        <f t="shared" si="314"/>
        <v>421.10526315789474</v>
      </c>
      <c r="Q3378" t="str">
        <f t="shared" si="318"/>
        <v>theater</v>
      </c>
      <c r="R3378" t="str">
        <f t="shared" si="313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7"/>
        <v>101.05</v>
      </c>
      <c r="P3379" s="5">
        <f t="shared" si="314"/>
        <v>104.98701298701299</v>
      </c>
      <c r="Q3379" t="str">
        <f t="shared" si="318"/>
        <v>theater</v>
      </c>
      <c r="R3379" t="str">
        <f t="shared" si="313"/>
        <v>plays</v>
      </c>
      <c r="S3379" s="10">
        <f t="shared" si="315"/>
        <v>42053.732627314821</v>
      </c>
      <c r="T3379" s="10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7"/>
        <v>107.63636363636364</v>
      </c>
      <c r="P3380" s="5">
        <f t="shared" si="314"/>
        <v>28.19047619047619</v>
      </c>
      <c r="Q3380" t="str">
        <f t="shared" si="318"/>
        <v>theater</v>
      </c>
      <c r="R3380" t="str">
        <f t="shared" si="313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7"/>
        <v>103.64999999999999</v>
      </c>
      <c r="P3381" s="5">
        <f t="shared" si="314"/>
        <v>54.55263157894737</v>
      </c>
      <c r="Q3381" t="str">
        <f t="shared" si="318"/>
        <v>theater</v>
      </c>
      <c r="R3381" t="str">
        <f t="shared" si="313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7"/>
        <v>104.43333333333334</v>
      </c>
      <c r="P3382" s="5">
        <f t="shared" si="314"/>
        <v>111.89285714285714</v>
      </c>
      <c r="Q3382" t="str">
        <f t="shared" si="318"/>
        <v>theater</v>
      </c>
      <c r="R3382" t="str">
        <f t="shared" si="313"/>
        <v>plays</v>
      </c>
      <c r="S3382" s="10">
        <f t="shared" si="315"/>
        <v>41937.95344907407</v>
      </c>
      <c r="T3382" s="10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7"/>
        <v>102.25</v>
      </c>
      <c r="P3383" s="5">
        <f t="shared" si="314"/>
        <v>85.208333333333329</v>
      </c>
      <c r="Q3383" t="str">
        <f t="shared" si="318"/>
        <v>theater</v>
      </c>
      <c r="R3383" t="str">
        <f t="shared" si="313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7"/>
        <v>100.74285714285713</v>
      </c>
      <c r="P3384" s="5">
        <f t="shared" si="314"/>
        <v>76.652173913043484</v>
      </c>
      <c r="Q3384" t="str">
        <f t="shared" si="318"/>
        <v>theater</v>
      </c>
      <c r="R3384" t="str">
        <f t="shared" si="313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7"/>
        <v>111.71428571428572</v>
      </c>
      <c r="P3385" s="5">
        <f t="shared" si="314"/>
        <v>65.166666666666671</v>
      </c>
      <c r="Q3385" t="str">
        <f t="shared" si="318"/>
        <v>theater</v>
      </c>
      <c r="R3385" t="str">
        <f t="shared" si="313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7"/>
        <v>100.01100000000001</v>
      </c>
      <c r="P3386" s="5">
        <f t="shared" si="314"/>
        <v>93.760312499999998</v>
      </c>
      <c r="Q3386" t="str">
        <f t="shared" si="318"/>
        <v>theater</v>
      </c>
      <c r="R3386" t="str">
        <f t="shared" si="313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7"/>
        <v>100</v>
      </c>
      <c r="P3387" s="5">
        <f t="shared" si="314"/>
        <v>133.33333333333334</v>
      </c>
      <c r="Q3387" t="str">
        <f t="shared" si="318"/>
        <v>theater</v>
      </c>
      <c r="R3387" t="str">
        <f t="shared" si="313"/>
        <v>plays</v>
      </c>
      <c r="S3387" s="10">
        <f t="shared" si="315"/>
        <v>41953.8675</v>
      </c>
      <c r="T3387" s="10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7"/>
        <v>105</v>
      </c>
      <c r="P3388" s="5">
        <f t="shared" si="314"/>
        <v>51.219512195121951</v>
      </c>
      <c r="Q3388" t="str">
        <f t="shared" si="318"/>
        <v>theater</v>
      </c>
      <c r="R3388" t="str">
        <f t="shared" si="313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7"/>
        <v>116.86666666666667</v>
      </c>
      <c r="P3389" s="5">
        <f t="shared" si="314"/>
        <v>100.17142857142858</v>
      </c>
      <c r="Q3389" t="str">
        <f t="shared" si="318"/>
        <v>theater</v>
      </c>
      <c r="R3389" t="str">
        <f t="shared" si="313"/>
        <v>plays</v>
      </c>
      <c r="S3389" s="10">
        <f t="shared" si="315"/>
        <v>41947.762592592589</v>
      </c>
      <c r="T3389" s="10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7"/>
        <v>103.8</v>
      </c>
      <c r="P3390" s="5">
        <f t="shared" si="314"/>
        <v>34.6</v>
      </c>
      <c r="Q3390" t="str">
        <f t="shared" si="318"/>
        <v>theater</v>
      </c>
      <c r="R3390" t="str">
        <f t="shared" si="313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7"/>
        <v>114.5</v>
      </c>
      <c r="P3391" s="5">
        <f t="shared" si="314"/>
        <v>184.67741935483872</v>
      </c>
      <c r="Q3391" t="str">
        <f t="shared" si="318"/>
        <v>theater</v>
      </c>
      <c r="R3391" t="str">
        <f t="shared" si="313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7"/>
        <v>102.4</v>
      </c>
      <c r="P3392" s="5">
        <f t="shared" si="314"/>
        <v>69.818181818181813</v>
      </c>
      <c r="Q3392" t="str">
        <f t="shared" si="318"/>
        <v>theater</v>
      </c>
      <c r="R3392" t="str">
        <f t="shared" si="313"/>
        <v>plays</v>
      </c>
      <c r="S3392" s="10">
        <f t="shared" si="315"/>
        <v>41815.774826388886</v>
      </c>
      <c r="T3392" s="10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7"/>
        <v>223</v>
      </c>
      <c r="P3393" s="5">
        <f t="shared" si="314"/>
        <v>61.944444444444443</v>
      </c>
      <c r="Q3393" t="str">
        <f t="shared" si="318"/>
        <v>theater</v>
      </c>
      <c r="R3393" t="str">
        <f t="shared" ref="R3393:R3456" si="319">RIGHT(N3393,LEN(N3393)-SEARCH("/",N3393))</f>
        <v>plays</v>
      </c>
      <c r="S3393" s="10">
        <f t="shared" si="315"/>
        <v>41830.545694444445</v>
      </c>
      <c r="T3393" s="10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7"/>
        <v>100</v>
      </c>
      <c r="P3394" s="5">
        <f t="shared" si="314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317"/>
        <v>105.80000000000001</v>
      </c>
      <c r="P3395" s="5">
        <f t="shared" ref="P3395:P3458" si="320">IF(L3395&lt;&gt;0,E3395/L3395,0)</f>
        <v>36.06818181818182</v>
      </c>
      <c r="Q3395" t="str">
        <f t="shared" si="318"/>
        <v>theater</v>
      </c>
      <c r="R3395" t="str">
        <f t="shared" si="319"/>
        <v>plays</v>
      </c>
      <c r="S3395" s="10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7"/>
        <v>142.36363636363635</v>
      </c>
      <c r="P3396" s="5">
        <f t="shared" si="320"/>
        <v>29</v>
      </c>
      <c r="Q3396" t="str">
        <f t="shared" si="318"/>
        <v>theater</v>
      </c>
      <c r="R3396" t="str">
        <f t="shared" si="319"/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7"/>
        <v>184</v>
      </c>
      <c r="P3397" s="5">
        <f t="shared" si="320"/>
        <v>24.210526315789473</v>
      </c>
      <c r="Q3397" t="str">
        <f t="shared" si="318"/>
        <v>theater</v>
      </c>
      <c r="R3397" t="str">
        <f t="shared" si="319"/>
        <v>plays</v>
      </c>
      <c r="S3397" s="10">
        <f t="shared" si="321"/>
        <v>42140.712314814817</v>
      </c>
      <c r="T3397" s="10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ref="O3398:O3461" si="323">E3398/D3398*100</f>
        <v>104.33333333333333</v>
      </c>
      <c r="P3398" s="5">
        <f t="shared" si="320"/>
        <v>55.892857142857146</v>
      </c>
      <c r="Q3398" t="str">
        <f t="shared" si="318"/>
        <v>theater</v>
      </c>
      <c r="R3398" t="str">
        <f t="shared" si="319"/>
        <v>plays</v>
      </c>
      <c r="S3398" s="10">
        <f t="shared" si="321"/>
        <v>41764.44663194444</v>
      </c>
      <c r="T3398" s="10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23"/>
        <v>112.00000000000001</v>
      </c>
      <c r="P3399" s="5">
        <f t="shared" si="320"/>
        <v>11.666666666666666</v>
      </c>
      <c r="Q3399" t="str">
        <f t="shared" si="318"/>
        <v>theater</v>
      </c>
      <c r="R3399" t="str">
        <f t="shared" si="319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23"/>
        <v>111.07499999999999</v>
      </c>
      <c r="P3400" s="5">
        <f t="shared" si="320"/>
        <v>68.353846153846149</v>
      </c>
      <c r="Q3400" t="str">
        <f t="shared" si="318"/>
        <v>theater</v>
      </c>
      <c r="R3400" t="str">
        <f t="shared" si="319"/>
        <v>plays</v>
      </c>
      <c r="S3400" s="10">
        <f t="shared" si="321"/>
        <v>41941.75203703704</v>
      </c>
      <c r="T3400" s="10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23"/>
        <v>103.75000000000001</v>
      </c>
      <c r="P3401" s="5">
        <f t="shared" si="320"/>
        <v>27.065217391304348</v>
      </c>
      <c r="Q3401" t="str">
        <f t="shared" si="318"/>
        <v>theater</v>
      </c>
      <c r="R3401" t="str">
        <f t="shared" si="319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23"/>
        <v>100.41</v>
      </c>
      <c r="P3402" s="5">
        <f t="shared" si="320"/>
        <v>118.12941176470588</v>
      </c>
      <c r="Q3402" t="str">
        <f t="shared" si="318"/>
        <v>theater</v>
      </c>
      <c r="R3402" t="str">
        <f t="shared" si="319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23"/>
        <v>101.86206896551724</v>
      </c>
      <c r="P3403" s="5">
        <f t="shared" si="320"/>
        <v>44.757575757575758</v>
      </c>
      <c r="Q3403" t="str">
        <f t="shared" si="318"/>
        <v>theater</v>
      </c>
      <c r="R3403" t="str">
        <f t="shared" si="319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23"/>
        <v>109.76666666666665</v>
      </c>
      <c r="P3404" s="5">
        <f t="shared" si="320"/>
        <v>99.787878787878782</v>
      </c>
      <c r="Q3404" t="str">
        <f t="shared" si="318"/>
        <v>theater</v>
      </c>
      <c r="R3404" t="str">
        <f t="shared" si="319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23"/>
        <v>100</v>
      </c>
      <c r="P3405" s="5">
        <f t="shared" si="320"/>
        <v>117.64705882352941</v>
      </c>
      <c r="Q3405" t="str">
        <f t="shared" si="318"/>
        <v>theater</v>
      </c>
      <c r="R3405" t="str">
        <f t="shared" si="319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23"/>
        <v>122</v>
      </c>
      <c r="P3406" s="5">
        <f t="shared" si="320"/>
        <v>203.33333333333334</v>
      </c>
      <c r="Q3406" t="str">
        <f t="shared" si="318"/>
        <v>theater</v>
      </c>
      <c r="R3406" t="str">
        <f t="shared" si="319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23"/>
        <v>137.57142857142856</v>
      </c>
      <c r="P3407" s="5">
        <f t="shared" si="320"/>
        <v>28.323529411764707</v>
      </c>
      <c r="Q3407" t="str">
        <f t="shared" si="318"/>
        <v>theater</v>
      </c>
      <c r="R3407" t="str">
        <f t="shared" si="319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23"/>
        <v>100.31000000000002</v>
      </c>
      <c r="P3408" s="5">
        <f t="shared" si="320"/>
        <v>110.23076923076923</v>
      </c>
      <c r="Q3408" t="str">
        <f t="shared" si="318"/>
        <v>theater</v>
      </c>
      <c r="R3408" t="str">
        <f t="shared" si="319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23"/>
        <v>107.1</v>
      </c>
      <c r="P3409" s="5">
        <f t="shared" si="320"/>
        <v>31.970149253731343</v>
      </c>
      <c r="Q3409" t="str">
        <f t="shared" ref="Q3409:Q3472" si="324">LEFT(N3409, SEARCH("/",N3409,1)-1)</f>
        <v>theater</v>
      </c>
      <c r="R3409" t="str">
        <f t="shared" si="319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23"/>
        <v>211</v>
      </c>
      <c r="P3410" s="5">
        <f t="shared" si="320"/>
        <v>58.611111111111114</v>
      </c>
      <c r="Q3410" t="str">
        <f t="shared" si="324"/>
        <v>theater</v>
      </c>
      <c r="R3410" t="str">
        <f t="shared" si="319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23"/>
        <v>123.6</v>
      </c>
      <c r="P3411" s="5">
        <f t="shared" si="320"/>
        <v>29.428571428571427</v>
      </c>
      <c r="Q3411" t="str">
        <f t="shared" si="324"/>
        <v>theater</v>
      </c>
      <c r="R3411" t="str">
        <f t="shared" si="319"/>
        <v>plays</v>
      </c>
      <c r="S3411" s="10">
        <f t="shared" si="321"/>
        <v>42544.814328703709</v>
      </c>
      <c r="T3411" s="10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23"/>
        <v>108.5</v>
      </c>
      <c r="P3412" s="5">
        <f t="shared" si="320"/>
        <v>81.375</v>
      </c>
      <c r="Q3412" t="str">
        <f t="shared" si="324"/>
        <v>theater</v>
      </c>
      <c r="R3412" t="str">
        <f t="shared" si="319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23"/>
        <v>103.56666666666668</v>
      </c>
      <c r="P3413" s="5">
        <f t="shared" si="320"/>
        <v>199.16666666666666</v>
      </c>
      <c r="Q3413" t="str">
        <f t="shared" si="324"/>
        <v>theater</v>
      </c>
      <c r="R3413" t="str">
        <f t="shared" si="319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23"/>
        <v>100</v>
      </c>
      <c r="P3414" s="5">
        <f t="shared" si="320"/>
        <v>115.38461538461539</v>
      </c>
      <c r="Q3414" t="str">
        <f t="shared" si="324"/>
        <v>theater</v>
      </c>
      <c r="R3414" t="str">
        <f t="shared" si="319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23"/>
        <v>130</v>
      </c>
      <c r="P3415" s="5">
        <f t="shared" si="320"/>
        <v>46.428571428571431</v>
      </c>
      <c r="Q3415" t="str">
        <f t="shared" si="324"/>
        <v>theater</v>
      </c>
      <c r="R3415" t="str">
        <f t="shared" si="319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23"/>
        <v>103.49999999999999</v>
      </c>
      <c r="P3416" s="5">
        <f t="shared" si="320"/>
        <v>70.568181818181813</v>
      </c>
      <c r="Q3416" t="str">
        <f t="shared" si="324"/>
        <v>theater</v>
      </c>
      <c r="R3416" t="str">
        <f t="shared" si="319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23"/>
        <v>100</v>
      </c>
      <c r="P3417" s="5">
        <f t="shared" si="320"/>
        <v>22.222222222222221</v>
      </c>
      <c r="Q3417" t="str">
        <f t="shared" si="324"/>
        <v>theater</v>
      </c>
      <c r="R3417" t="str">
        <f t="shared" si="319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23"/>
        <v>119.6</v>
      </c>
      <c r="P3418" s="5">
        <f t="shared" si="320"/>
        <v>159.46666666666667</v>
      </c>
      <c r="Q3418" t="str">
        <f t="shared" si="324"/>
        <v>theater</v>
      </c>
      <c r="R3418" t="str">
        <f t="shared" si="319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23"/>
        <v>100.00058823529412</v>
      </c>
      <c r="P3419" s="5">
        <f t="shared" si="320"/>
        <v>37.777999999999999</v>
      </c>
      <c r="Q3419" t="str">
        <f t="shared" si="324"/>
        <v>theater</v>
      </c>
      <c r="R3419" t="str">
        <f t="shared" si="319"/>
        <v>plays</v>
      </c>
      <c r="S3419" s="10">
        <f t="shared" si="321"/>
        <v>41894.91375</v>
      </c>
      <c r="T3419" s="10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23"/>
        <v>100.875</v>
      </c>
      <c r="P3420" s="5">
        <f t="shared" si="320"/>
        <v>72.053571428571431</v>
      </c>
      <c r="Q3420" t="str">
        <f t="shared" si="324"/>
        <v>theater</v>
      </c>
      <c r="R3420" t="str">
        <f t="shared" si="319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23"/>
        <v>106.54545454545455</v>
      </c>
      <c r="P3421" s="5">
        <f t="shared" si="320"/>
        <v>63.695652173913047</v>
      </c>
      <c r="Q3421" t="str">
        <f t="shared" si="324"/>
        <v>theater</v>
      </c>
      <c r="R3421" t="str">
        <f t="shared" si="319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23"/>
        <v>138</v>
      </c>
      <c r="P3422" s="5">
        <f t="shared" si="320"/>
        <v>28.411764705882351</v>
      </c>
      <c r="Q3422" t="str">
        <f t="shared" si="324"/>
        <v>theater</v>
      </c>
      <c r="R3422" t="str">
        <f t="shared" si="319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23"/>
        <v>101.15</v>
      </c>
      <c r="P3423" s="5">
        <f t="shared" si="320"/>
        <v>103.21428571428571</v>
      </c>
      <c r="Q3423" t="str">
        <f t="shared" si="324"/>
        <v>theater</v>
      </c>
      <c r="R3423" t="str">
        <f t="shared" si="319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23"/>
        <v>109.1</v>
      </c>
      <c r="P3424" s="5">
        <f t="shared" si="320"/>
        <v>71.152173913043484</v>
      </c>
      <c r="Q3424" t="str">
        <f t="shared" si="324"/>
        <v>theater</v>
      </c>
      <c r="R3424" t="str">
        <f t="shared" si="319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23"/>
        <v>140</v>
      </c>
      <c r="P3425" s="5">
        <f t="shared" si="320"/>
        <v>35</v>
      </c>
      <c r="Q3425" t="str">
        <f t="shared" si="324"/>
        <v>theater</v>
      </c>
      <c r="R3425" t="str">
        <f t="shared" si="319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23"/>
        <v>103.58333333333334</v>
      </c>
      <c r="P3426" s="5">
        <f t="shared" si="320"/>
        <v>81.776315789473685</v>
      </c>
      <c r="Q3426" t="str">
        <f t="shared" si="324"/>
        <v>theater</v>
      </c>
      <c r="R3426" t="str">
        <f t="shared" si="319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23"/>
        <v>102.97033333333331</v>
      </c>
      <c r="P3427" s="5">
        <f t="shared" si="320"/>
        <v>297.02980769230766</v>
      </c>
      <c r="Q3427" t="str">
        <f t="shared" si="324"/>
        <v>theater</v>
      </c>
      <c r="R3427" t="str">
        <f t="shared" si="319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23"/>
        <v>108.13333333333333</v>
      </c>
      <c r="P3428" s="5">
        <f t="shared" si="320"/>
        <v>46.609195402298852</v>
      </c>
      <c r="Q3428" t="str">
        <f t="shared" si="324"/>
        <v>theater</v>
      </c>
      <c r="R3428" t="str">
        <f t="shared" si="319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23"/>
        <v>100</v>
      </c>
      <c r="P3429" s="5">
        <f t="shared" si="320"/>
        <v>51.724137931034484</v>
      </c>
      <c r="Q3429" t="str">
        <f t="shared" si="324"/>
        <v>theater</v>
      </c>
      <c r="R3429" t="str">
        <f t="shared" si="319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23"/>
        <v>102.75000000000001</v>
      </c>
      <c r="P3430" s="5">
        <f t="shared" si="320"/>
        <v>40.294117647058826</v>
      </c>
      <c r="Q3430" t="str">
        <f t="shared" si="324"/>
        <v>theater</v>
      </c>
      <c r="R3430" t="str">
        <f t="shared" si="319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23"/>
        <v>130</v>
      </c>
      <c r="P3431" s="5">
        <f t="shared" si="320"/>
        <v>16.25</v>
      </c>
      <c r="Q3431" t="str">
        <f t="shared" si="324"/>
        <v>theater</v>
      </c>
      <c r="R3431" t="str">
        <f t="shared" si="319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23"/>
        <v>108.54949999999999</v>
      </c>
      <c r="P3432" s="5">
        <f t="shared" si="320"/>
        <v>30.152638888888887</v>
      </c>
      <c r="Q3432" t="str">
        <f t="shared" si="324"/>
        <v>theater</v>
      </c>
      <c r="R3432" t="str">
        <f t="shared" si="319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23"/>
        <v>100</v>
      </c>
      <c r="P3433" s="5">
        <f t="shared" si="320"/>
        <v>95.238095238095241</v>
      </c>
      <c r="Q3433" t="str">
        <f t="shared" si="324"/>
        <v>theater</v>
      </c>
      <c r="R3433" t="str">
        <f t="shared" si="319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23"/>
        <v>109.65</v>
      </c>
      <c r="P3434" s="5">
        <f t="shared" si="320"/>
        <v>52.214285714285715</v>
      </c>
      <c r="Q3434" t="str">
        <f t="shared" si="324"/>
        <v>theater</v>
      </c>
      <c r="R3434" t="str">
        <f t="shared" si="319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23"/>
        <v>100.26315789473684</v>
      </c>
      <c r="P3435" s="5">
        <f t="shared" si="320"/>
        <v>134.1549295774648</v>
      </c>
      <c r="Q3435" t="str">
        <f t="shared" si="324"/>
        <v>theater</v>
      </c>
      <c r="R3435" t="str">
        <f t="shared" si="319"/>
        <v>plays</v>
      </c>
      <c r="S3435" s="10">
        <f t="shared" si="321"/>
        <v>41776.063136574077</v>
      </c>
      <c r="T3435" s="10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23"/>
        <v>105.55000000000001</v>
      </c>
      <c r="P3436" s="5">
        <f t="shared" si="320"/>
        <v>62.827380952380949</v>
      </c>
      <c r="Q3436" t="str">
        <f t="shared" si="324"/>
        <v>theater</v>
      </c>
      <c r="R3436" t="str">
        <f t="shared" si="319"/>
        <v>plays</v>
      </c>
      <c r="S3436" s="10">
        <f t="shared" si="321"/>
        <v>41800.380428240744</v>
      </c>
      <c r="T3436" s="10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23"/>
        <v>112.00000000000001</v>
      </c>
      <c r="P3437" s="5">
        <f t="shared" si="320"/>
        <v>58.94736842105263</v>
      </c>
      <c r="Q3437" t="str">
        <f t="shared" si="324"/>
        <v>theater</v>
      </c>
      <c r="R3437" t="str">
        <f t="shared" si="319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23"/>
        <v>105.89999999999999</v>
      </c>
      <c r="P3438" s="5">
        <f t="shared" si="320"/>
        <v>143.1081081081081</v>
      </c>
      <c r="Q3438" t="str">
        <f t="shared" si="324"/>
        <v>theater</v>
      </c>
      <c r="R3438" t="str">
        <f t="shared" si="319"/>
        <v>plays</v>
      </c>
      <c r="S3438" s="10">
        <f t="shared" si="321"/>
        <v>41851.541585648149</v>
      </c>
      <c r="T3438" s="10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23"/>
        <v>101</v>
      </c>
      <c r="P3439" s="5">
        <f t="shared" si="320"/>
        <v>84.166666666666671</v>
      </c>
      <c r="Q3439" t="str">
        <f t="shared" si="324"/>
        <v>theater</v>
      </c>
      <c r="R3439" t="str">
        <f t="shared" si="319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23"/>
        <v>104.2</v>
      </c>
      <c r="P3440" s="5">
        <f t="shared" si="320"/>
        <v>186.07142857142858</v>
      </c>
      <c r="Q3440" t="str">
        <f t="shared" si="324"/>
        <v>theater</v>
      </c>
      <c r="R3440" t="str">
        <f t="shared" si="319"/>
        <v>plays</v>
      </c>
      <c r="S3440" s="10">
        <f t="shared" si="321"/>
        <v>42100.927858796291</v>
      </c>
      <c r="T3440" s="10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23"/>
        <v>134.67833333333334</v>
      </c>
      <c r="P3441" s="5">
        <f t="shared" si="320"/>
        <v>89.785555555555561</v>
      </c>
      <c r="Q3441" t="str">
        <f t="shared" si="324"/>
        <v>theater</v>
      </c>
      <c r="R3441" t="str">
        <f t="shared" si="319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23"/>
        <v>105.2184</v>
      </c>
      <c r="P3442" s="5">
        <f t="shared" si="320"/>
        <v>64.157560975609755</v>
      </c>
      <c r="Q3442" t="str">
        <f t="shared" si="324"/>
        <v>theater</v>
      </c>
      <c r="R3442" t="str">
        <f t="shared" si="319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23"/>
        <v>102.60000000000001</v>
      </c>
      <c r="P3443" s="5">
        <f t="shared" si="320"/>
        <v>59.651162790697676</v>
      </c>
      <c r="Q3443" t="str">
        <f t="shared" si="324"/>
        <v>theater</v>
      </c>
      <c r="R3443" t="str">
        <f t="shared" si="319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23"/>
        <v>100</v>
      </c>
      <c r="P3444" s="5">
        <f t="shared" si="320"/>
        <v>31.25</v>
      </c>
      <c r="Q3444" t="str">
        <f t="shared" si="324"/>
        <v>theater</v>
      </c>
      <c r="R3444" t="str">
        <f t="shared" si="319"/>
        <v>plays</v>
      </c>
      <c r="S3444" s="10">
        <f t="shared" si="321"/>
        <v>42124.841111111105</v>
      </c>
      <c r="T3444" s="10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23"/>
        <v>185.5</v>
      </c>
      <c r="P3445" s="5">
        <f t="shared" si="320"/>
        <v>41.222222222222221</v>
      </c>
      <c r="Q3445" t="str">
        <f t="shared" si="324"/>
        <v>theater</v>
      </c>
      <c r="R3445" t="str">
        <f t="shared" si="319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23"/>
        <v>289</v>
      </c>
      <c r="P3446" s="5">
        <f t="shared" si="320"/>
        <v>43.35</v>
      </c>
      <c r="Q3446" t="str">
        <f t="shared" si="324"/>
        <v>theater</v>
      </c>
      <c r="R3446" t="str">
        <f t="shared" si="319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23"/>
        <v>100</v>
      </c>
      <c r="P3447" s="5">
        <f t="shared" si="320"/>
        <v>64.516129032258064</v>
      </c>
      <c r="Q3447" t="str">
        <f t="shared" si="324"/>
        <v>theater</v>
      </c>
      <c r="R3447" t="str">
        <f t="shared" si="319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23"/>
        <v>108.2</v>
      </c>
      <c r="P3448" s="5">
        <f t="shared" si="320"/>
        <v>43.28</v>
      </c>
      <c r="Q3448" t="str">
        <f t="shared" si="324"/>
        <v>theater</v>
      </c>
      <c r="R3448" t="str">
        <f t="shared" si="319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23"/>
        <v>107.80000000000001</v>
      </c>
      <c r="P3449" s="5">
        <f t="shared" si="320"/>
        <v>77</v>
      </c>
      <c r="Q3449" t="str">
        <f t="shared" si="324"/>
        <v>theater</v>
      </c>
      <c r="R3449" t="str">
        <f t="shared" si="319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23"/>
        <v>109.76190476190477</v>
      </c>
      <c r="P3450" s="5">
        <f t="shared" si="320"/>
        <v>51.222222222222221</v>
      </c>
      <c r="Q3450" t="str">
        <f t="shared" si="324"/>
        <v>theater</v>
      </c>
      <c r="R3450" t="str">
        <f t="shared" si="319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23"/>
        <v>170.625</v>
      </c>
      <c r="P3451" s="5">
        <f t="shared" si="320"/>
        <v>68.25</v>
      </c>
      <c r="Q3451" t="str">
        <f t="shared" si="324"/>
        <v>theater</v>
      </c>
      <c r="R3451" t="str">
        <f t="shared" si="319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23"/>
        <v>152</v>
      </c>
      <c r="P3452" s="5">
        <f t="shared" si="320"/>
        <v>19.487179487179485</v>
      </c>
      <c r="Q3452" t="str">
        <f t="shared" si="324"/>
        <v>theater</v>
      </c>
      <c r="R3452" t="str">
        <f t="shared" si="319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23"/>
        <v>101.23076923076924</v>
      </c>
      <c r="P3453" s="5">
        <f t="shared" si="320"/>
        <v>41.125</v>
      </c>
      <c r="Q3453" t="str">
        <f t="shared" si="324"/>
        <v>theater</v>
      </c>
      <c r="R3453" t="str">
        <f t="shared" si="319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23"/>
        <v>153.19999999999999</v>
      </c>
      <c r="P3454" s="5">
        <f t="shared" si="320"/>
        <v>41.405405405405403</v>
      </c>
      <c r="Q3454" t="str">
        <f t="shared" si="324"/>
        <v>theater</v>
      </c>
      <c r="R3454" t="str">
        <f t="shared" si="319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23"/>
        <v>128.33333333333334</v>
      </c>
      <c r="P3455" s="5">
        <f t="shared" si="320"/>
        <v>27.5</v>
      </c>
      <c r="Q3455" t="str">
        <f t="shared" si="324"/>
        <v>theater</v>
      </c>
      <c r="R3455" t="str">
        <f t="shared" si="319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23"/>
        <v>100.71428571428571</v>
      </c>
      <c r="P3456" s="5">
        <f t="shared" si="320"/>
        <v>33.571428571428569</v>
      </c>
      <c r="Q3456" t="str">
        <f t="shared" si="324"/>
        <v>theater</v>
      </c>
      <c r="R3456" t="str">
        <f t="shared" si="319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23"/>
        <v>100.64999999999999</v>
      </c>
      <c r="P3457" s="5">
        <f t="shared" si="320"/>
        <v>145.86956521739131</v>
      </c>
      <c r="Q3457" t="str">
        <f t="shared" si="324"/>
        <v>theater</v>
      </c>
      <c r="R3457" t="str">
        <f t="shared" ref="R3457:R3520" si="325">RIGHT(N3457,LEN(N3457)-SEARCH("/",N3457))</f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23"/>
        <v>191.3</v>
      </c>
      <c r="P3458" s="5">
        <f t="shared" si="320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323"/>
        <v>140.19999999999999</v>
      </c>
      <c r="P3459" s="5">
        <f t="shared" ref="P3459:P3522" si="326">IF(L3459&lt;&gt;0,E3459/L3459,0)</f>
        <v>50.981818181818184</v>
      </c>
      <c r="Q3459" t="str">
        <f t="shared" si="324"/>
        <v>theater</v>
      </c>
      <c r="R3459" t="str">
        <f t="shared" si="325"/>
        <v>plays</v>
      </c>
      <c r="S3459" s="10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3"/>
        <v>124.33537832310839</v>
      </c>
      <c r="P3460" s="5">
        <f t="shared" si="326"/>
        <v>45.037037037037038</v>
      </c>
      <c r="Q3460" t="str">
        <f t="shared" si="324"/>
        <v>theater</v>
      </c>
      <c r="R3460" t="str">
        <f t="shared" si="325"/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3"/>
        <v>126.2</v>
      </c>
      <c r="P3461" s="5">
        <f t="shared" si="326"/>
        <v>17.527777777777779</v>
      </c>
      <c r="Q3461" t="str">
        <f t="shared" si="324"/>
        <v>theater</v>
      </c>
      <c r="R3461" t="str">
        <f t="shared" si="325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ref="O3462:O3525" si="329">E3462/D3462*100</f>
        <v>190</v>
      </c>
      <c r="P3462" s="5">
        <f t="shared" si="326"/>
        <v>50</v>
      </c>
      <c r="Q3462" t="str">
        <f t="shared" si="324"/>
        <v>theater</v>
      </c>
      <c r="R3462" t="str">
        <f t="shared" si="325"/>
        <v>plays</v>
      </c>
      <c r="S3462" s="10">
        <f t="shared" si="327"/>
        <v>41852.527222222219</v>
      </c>
      <c r="T3462" s="10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9"/>
        <v>139</v>
      </c>
      <c r="P3463" s="5">
        <f t="shared" si="326"/>
        <v>57.916666666666664</v>
      </c>
      <c r="Q3463" t="str">
        <f t="shared" si="324"/>
        <v>theater</v>
      </c>
      <c r="R3463" t="str">
        <f t="shared" si="325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9"/>
        <v>202</v>
      </c>
      <c r="P3464" s="5">
        <f t="shared" si="326"/>
        <v>29.705882352941178</v>
      </c>
      <c r="Q3464" t="str">
        <f t="shared" si="324"/>
        <v>theater</v>
      </c>
      <c r="R3464" t="str">
        <f t="shared" si="325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9"/>
        <v>103.38000000000001</v>
      </c>
      <c r="P3465" s="5">
        <f t="shared" si="326"/>
        <v>90.684210526315795</v>
      </c>
      <c r="Q3465" t="str">
        <f t="shared" si="324"/>
        <v>theater</v>
      </c>
      <c r="R3465" t="str">
        <f t="shared" si="325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9"/>
        <v>102.3236</v>
      </c>
      <c r="P3466" s="5">
        <f t="shared" si="326"/>
        <v>55.012688172043013</v>
      </c>
      <c r="Q3466" t="str">
        <f t="shared" si="324"/>
        <v>theater</v>
      </c>
      <c r="R3466" t="str">
        <f t="shared" si="325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9"/>
        <v>103</v>
      </c>
      <c r="P3467" s="5">
        <f t="shared" si="326"/>
        <v>57.222222222222221</v>
      </c>
      <c r="Q3467" t="str">
        <f t="shared" si="324"/>
        <v>theater</v>
      </c>
      <c r="R3467" t="str">
        <f t="shared" si="325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9"/>
        <v>127.14285714285714</v>
      </c>
      <c r="P3468" s="5">
        <f t="shared" si="326"/>
        <v>72.950819672131146</v>
      </c>
      <c r="Q3468" t="str">
        <f t="shared" si="324"/>
        <v>theater</v>
      </c>
      <c r="R3468" t="str">
        <f t="shared" si="325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9"/>
        <v>101</v>
      </c>
      <c r="P3469" s="5">
        <f t="shared" si="326"/>
        <v>64.468085106382972</v>
      </c>
      <c r="Q3469" t="str">
        <f t="shared" si="324"/>
        <v>theater</v>
      </c>
      <c r="R3469" t="str">
        <f t="shared" si="325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9"/>
        <v>121.78</v>
      </c>
      <c r="P3470" s="5">
        <f t="shared" si="326"/>
        <v>716.35294117647061</v>
      </c>
      <c r="Q3470" t="str">
        <f t="shared" si="324"/>
        <v>theater</v>
      </c>
      <c r="R3470" t="str">
        <f t="shared" si="325"/>
        <v>plays</v>
      </c>
      <c r="S3470" s="10">
        <f t="shared" si="327"/>
        <v>42605.765381944439</v>
      </c>
      <c r="T3470" s="10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9"/>
        <v>113.39285714285714</v>
      </c>
      <c r="P3471" s="5">
        <f t="shared" si="326"/>
        <v>50.396825396825399</v>
      </c>
      <c r="Q3471" t="str">
        <f t="shared" si="324"/>
        <v>theater</v>
      </c>
      <c r="R3471" t="str">
        <f t="shared" si="325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9"/>
        <v>150</v>
      </c>
      <c r="P3472" s="5">
        <f t="shared" si="326"/>
        <v>41.666666666666664</v>
      </c>
      <c r="Q3472" t="str">
        <f t="shared" si="324"/>
        <v>theater</v>
      </c>
      <c r="R3472" t="str">
        <f t="shared" si="325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9"/>
        <v>214.6</v>
      </c>
      <c r="P3473" s="5">
        <f t="shared" si="326"/>
        <v>35.766666666666666</v>
      </c>
      <c r="Q3473" t="str">
        <f t="shared" ref="Q3473:Q3536" si="330">LEFT(N3473, SEARCH("/",N3473,1)-1)</f>
        <v>theater</v>
      </c>
      <c r="R3473" t="str">
        <f t="shared" si="325"/>
        <v>plays</v>
      </c>
      <c r="S3473" s="10">
        <f t="shared" si="327"/>
        <v>41841.820486111108</v>
      </c>
      <c r="T3473" s="10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9"/>
        <v>102.05</v>
      </c>
      <c r="P3474" s="5">
        <f t="shared" si="326"/>
        <v>88.739130434782609</v>
      </c>
      <c r="Q3474" t="str">
        <f t="shared" si="330"/>
        <v>theater</v>
      </c>
      <c r="R3474" t="str">
        <f t="shared" si="325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9"/>
        <v>100</v>
      </c>
      <c r="P3475" s="5">
        <f t="shared" si="326"/>
        <v>148.4848484848485</v>
      </c>
      <c r="Q3475" t="str">
        <f t="shared" si="330"/>
        <v>theater</v>
      </c>
      <c r="R3475" t="str">
        <f t="shared" si="325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9"/>
        <v>101</v>
      </c>
      <c r="P3476" s="5">
        <f t="shared" si="326"/>
        <v>51.794871794871796</v>
      </c>
      <c r="Q3476" t="str">
        <f t="shared" si="330"/>
        <v>theater</v>
      </c>
      <c r="R3476" t="str">
        <f t="shared" si="325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9"/>
        <v>113.33333333333333</v>
      </c>
      <c r="P3477" s="5">
        <f t="shared" si="326"/>
        <v>20</v>
      </c>
      <c r="Q3477" t="str">
        <f t="shared" si="330"/>
        <v>theater</v>
      </c>
      <c r="R3477" t="str">
        <f t="shared" si="325"/>
        <v>plays</v>
      </c>
      <c r="S3477" s="10">
        <f t="shared" si="327"/>
        <v>41918.880833333329</v>
      </c>
      <c r="T3477" s="10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9"/>
        <v>104</v>
      </c>
      <c r="P3478" s="5">
        <f t="shared" si="326"/>
        <v>52</v>
      </c>
      <c r="Q3478" t="str">
        <f t="shared" si="330"/>
        <v>theater</v>
      </c>
      <c r="R3478" t="str">
        <f t="shared" si="325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9"/>
        <v>115.33333333333333</v>
      </c>
      <c r="P3479" s="5">
        <f t="shared" si="326"/>
        <v>53.230769230769234</v>
      </c>
      <c r="Q3479" t="str">
        <f t="shared" si="330"/>
        <v>theater</v>
      </c>
      <c r="R3479" t="str">
        <f t="shared" si="325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9"/>
        <v>112.85000000000001</v>
      </c>
      <c r="P3480" s="5">
        <f t="shared" si="326"/>
        <v>39.596491228070178</v>
      </c>
      <c r="Q3480" t="str">
        <f t="shared" si="330"/>
        <v>theater</v>
      </c>
      <c r="R3480" t="str">
        <f t="shared" si="325"/>
        <v>plays</v>
      </c>
      <c r="S3480" s="10">
        <f t="shared" si="327"/>
        <v>42053.916921296302</v>
      </c>
      <c r="T3480" s="10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9"/>
        <v>127.86666666666666</v>
      </c>
      <c r="P3481" s="5">
        <f t="shared" si="326"/>
        <v>34.25</v>
      </c>
      <c r="Q3481" t="str">
        <f t="shared" si="330"/>
        <v>theater</v>
      </c>
      <c r="R3481" t="str">
        <f t="shared" si="325"/>
        <v>plays</v>
      </c>
      <c r="S3481" s="10">
        <f t="shared" si="327"/>
        <v>41781.855092592588</v>
      </c>
      <c r="T3481" s="10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9"/>
        <v>142.66666666666669</v>
      </c>
      <c r="P3482" s="5">
        <f t="shared" si="326"/>
        <v>164.61538461538461</v>
      </c>
      <c r="Q3482" t="str">
        <f t="shared" si="330"/>
        <v>theater</v>
      </c>
      <c r="R3482" t="str">
        <f t="shared" si="325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9"/>
        <v>118.8</v>
      </c>
      <c r="P3483" s="5">
        <f t="shared" si="326"/>
        <v>125.05263157894737</v>
      </c>
      <c r="Q3483" t="str">
        <f t="shared" si="330"/>
        <v>theater</v>
      </c>
      <c r="R3483" t="str">
        <f t="shared" si="325"/>
        <v>plays</v>
      </c>
      <c r="S3483" s="10">
        <f t="shared" si="327"/>
        <v>41989.24754629629</v>
      </c>
      <c r="T3483" s="10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9"/>
        <v>138.33333333333334</v>
      </c>
      <c r="P3484" s="5">
        <f t="shared" si="326"/>
        <v>51.875</v>
      </c>
      <c r="Q3484" t="str">
        <f t="shared" si="330"/>
        <v>theater</v>
      </c>
      <c r="R3484" t="str">
        <f t="shared" si="325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9"/>
        <v>159.9402985074627</v>
      </c>
      <c r="P3485" s="5">
        <f t="shared" si="326"/>
        <v>40.285714285714285</v>
      </c>
      <c r="Q3485" t="str">
        <f t="shared" si="330"/>
        <v>theater</v>
      </c>
      <c r="R3485" t="str">
        <f t="shared" si="325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9"/>
        <v>114.24000000000001</v>
      </c>
      <c r="P3486" s="5">
        <f t="shared" si="326"/>
        <v>64.909090909090907</v>
      </c>
      <c r="Q3486" t="str">
        <f t="shared" si="330"/>
        <v>theater</v>
      </c>
      <c r="R3486" t="str">
        <f t="shared" si="325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9"/>
        <v>100.60606060606061</v>
      </c>
      <c r="P3487" s="5">
        <f t="shared" si="326"/>
        <v>55.333333333333336</v>
      </c>
      <c r="Q3487" t="str">
        <f t="shared" si="330"/>
        <v>theater</v>
      </c>
      <c r="R3487" t="str">
        <f t="shared" si="325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9"/>
        <v>155.20000000000002</v>
      </c>
      <c r="P3488" s="5">
        <f t="shared" si="326"/>
        <v>83.142857142857139</v>
      </c>
      <c r="Q3488" t="str">
        <f t="shared" si="330"/>
        <v>theater</v>
      </c>
      <c r="R3488" t="str">
        <f t="shared" si="325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9"/>
        <v>127.75000000000001</v>
      </c>
      <c r="P3489" s="5">
        <f t="shared" si="326"/>
        <v>38.712121212121211</v>
      </c>
      <c r="Q3489" t="str">
        <f t="shared" si="330"/>
        <v>theater</v>
      </c>
      <c r="R3489" t="str">
        <f t="shared" si="325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9"/>
        <v>121.2</v>
      </c>
      <c r="P3490" s="5">
        <f t="shared" si="326"/>
        <v>125.37931034482759</v>
      </c>
      <c r="Q3490" t="str">
        <f t="shared" si="330"/>
        <v>theater</v>
      </c>
      <c r="R3490" t="str">
        <f t="shared" si="325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9"/>
        <v>112.7</v>
      </c>
      <c r="P3491" s="5">
        <f t="shared" si="326"/>
        <v>78.263888888888886</v>
      </c>
      <c r="Q3491" t="str">
        <f t="shared" si="330"/>
        <v>theater</v>
      </c>
      <c r="R3491" t="str">
        <f t="shared" si="325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9"/>
        <v>127.49999999999999</v>
      </c>
      <c r="P3492" s="5">
        <f t="shared" si="326"/>
        <v>47.222222222222221</v>
      </c>
      <c r="Q3492" t="str">
        <f t="shared" si="330"/>
        <v>theater</v>
      </c>
      <c r="R3492" t="str">
        <f t="shared" si="325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9"/>
        <v>158.20000000000002</v>
      </c>
      <c r="P3493" s="5">
        <f t="shared" si="326"/>
        <v>79.099999999999994</v>
      </c>
      <c r="Q3493" t="str">
        <f t="shared" si="330"/>
        <v>theater</v>
      </c>
      <c r="R3493" t="str">
        <f t="shared" si="325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9"/>
        <v>105.26894736842105</v>
      </c>
      <c r="P3494" s="5">
        <f t="shared" si="326"/>
        <v>114.29199999999999</v>
      </c>
      <c r="Q3494" t="str">
        <f t="shared" si="330"/>
        <v>theater</v>
      </c>
      <c r="R3494" t="str">
        <f t="shared" si="325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9"/>
        <v>100</v>
      </c>
      <c r="P3495" s="5">
        <f t="shared" si="326"/>
        <v>51.724137931034484</v>
      </c>
      <c r="Q3495" t="str">
        <f t="shared" si="330"/>
        <v>theater</v>
      </c>
      <c r="R3495" t="str">
        <f t="shared" si="325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9"/>
        <v>100</v>
      </c>
      <c r="P3496" s="5">
        <f t="shared" si="326"/>
        <v>30.76923076923077</v>
      </c>
      <c r="Q3496" t="str">
        <f t="shared" si="330"/>
        <v>theater</v>
      </c>
      <c r="R3496" t="str">
        <f t="shared" si="325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9"/>
        <v>106.86</v>
      </c>
      <c r="P3497" s="5">
        <f t="shared" si="326"/>
        <v>74.208333333333329</v>
      </c>
      <c r="Q3497" t="str">
        <f t="shared" si="330"/>
        <v>theater</v>
      </c>
      <c r="R3497" t="str">
        <f t="shared" si="325"/>
        <v>plays</v>
      </c>
      <c r="S3497" s="10">
        <f t="shared" si="327"/>
        <v>41915.762835648151</v>
      </c>
      <c r="T3497" s="10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9"/>
        <v>124.4</v>
      </c>
      <c r="P3498" s="5">
        <f t="shared" si="326"/>
        <v>47.846153846153847</v>
      </c>
      <c r="Q3498" t="str">
        <f t="shared" si="330"/>
        <v>theater</v>
      </c>
      <c r="R3498" t="str">
        <f t="shared" si="325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9"/>
        <v>108.70406189555126</v>
      </c>
      <c r="P3499" s="5">
        <f t="shared" si="326"/>
        <v>34.408163265306122</v>
      </c>
      <c r="Q3499" t="str">
        <f t="shared" si="330"/>
        <v>theater</v>
      </c>
      <c r="R3499" t="str">
        <f t="shared" si="325"/>
        <v>plays</v>
      </c>
      <c r="S3499" s="10">
        <f t="shared" si="327"/>
        <v>42511.741944444439</v>
      </c>
      <c r="T3499" s="10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9"/>
        <v>102.42424242424242</v>
      </c>
      <c r="P3500" s="5">
        <f t="shared" si="326"/>
        <v>40.238095238095241</v>
      </c>
      <c r="Q3500" t="str">
        <f t="shared" si="330"/>
        <v>theater</v>
      </c>
      <c r="R3500" t="str">
        <f t="shared" si="325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9"/>
        <v>105.5</v>
      </c>
      <c r="P3501" s="5">
        <f t="shared" si="326"/>
        <v>60.285714285714285</v>
      </c>
      <c r="Q3501" t="str">
        <f t="shared" si="330"/>
        <v>theater</v>
      </c>
      <c r="R3501" t="str">
        <f t="shared" si="325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9"/>
        <v>106.3</v>
      </c>
      <c r="P3502" s="5">
        <f t="shared" si="326"/>
        <v>25.30952380952381</v>
      </c>
      <c r="Q3502" t="str">
        <f t="shared" si="330"/>
        <v>theater</v>
      </c>
      <c r="R3502" t="str">
        <f t="shared" si="325"/>
        <v>plays</v>
      </c>
      <c r="S3502" s="10">
        <f t="shared" si="327"/>
        <v>42419.91942129629</v>
      </c>
      <c r="T3502" s="10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9"/>
        <v>100.66666666666666</v>
      </c>
      <c r="P3503" s="5">
        <f t="shared" si="326"/>
        <v>35.952380952380949</v>
      </c>
      <c r="Q3503" t="str">
        <f t="shared" si="330"/>
        <v>theater</v>
      </c>
      <c r="R3503" t="str">
        <f t="shared" si="325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9"/>
        <v>105.4</v>
      </c>
      <c r="P3504" s="5">
        <f t="shared" si="326"/>
        <v>136</v>
      </c>
      <c r="Q3504" t="str">
        <f t="shared" si="330"/>
        <v>theater</v>
      </c>
      <c r="R3504" t="str">
        <f t="shared" si="325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9"/>
        <v>107.55999999999999</v>
      </c>
      <c r="P3505" s="5">
        <f t="shared" si="326"/>
        <v>70.763157894736835</v>
      </c>
      <c r="Q3505" t="str">
        <f t="shared" si="330"/>
        <v>theater</v>
      </c>
      <c r="R3505" t="str">
        <f t="shared" si="325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9"/>
        <v>100</v>
      </c>
      <c r="P3506" s="5">
        <f t="shared" si="326"/>
        <v>125</v>
      </c>
      <c r="Q3506" t="str">
        <f t="shared" si="330"/>
        <v>theater</v>
      </c>
      <c r="R3506" t="str">
        <f t="shared" si="325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9"/>
        <v>103.76</v>
      </c>
      <c r="P3507" s="5">
        <f t="shared" si="326"/>
        <v>66.512820512820511</v>
      </c>
      <c r="Q3507" t="str">
        <f t="shared" si="330"/>
        <v>theater</v>
      </c>
      <c r="R3507" t="str">
        <f t="shared" si="325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9"/>
        <v>101.49999999999999</v>
      </c>
      <c r="P3508" s="5">
        <f t="shared" si="326"/>
        <v>105</v>
      </c>
      <c r="Q3508" t="str">
        <f t="shared" si="330"/>
        <v>theater</v>
      </c>
      <c r="R3508" t="str">
        <f t="shared" si="325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9"/>
        <v>104.4</v>
      </c>
      <c r="P3509" s="5">
        <f t="shared" si="326"/>
        <v>145</v>
      </c>
      <c r="Q3509" t="str">
        <f t="shared" si="330"/>
        <v>theater</v>
      </c>
      <c r="R3509" t="str">
        <f t="shared" si="325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9"/>
        <v>180</v>
      </c>
      <c r="P3510" s="5">
        <f t="shared" si="326"/>
        <v>12</v>
      </c>
      <c r="Q3510" t="str">
        <f t="shared" si="330"/>
        <v>theater</v>
      </c>
      <c r="R3510" t="str">
        <f t="shared" si="325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9"/>
        <v>106.33333333333333</v>
      </c>
      <c r="P3511" s="5">
        <f t="shared" si="326"/>
        <v>96.666666666666671</v>
      </c>
      <c r="Q3511" t="str">
        <f t="shared" si="330"/>
        <v>theater</v>
      </c>
      <c r="R3511" t="str">
        <f t="shared" si="325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9"/>
        <v>100.55555555555556</v>
      </c>
      <c r="P3512" s="5">
        <f t="shared" si="326"/>
        <v>60.333333333333336</v>
      </c>
      <c r="Q3512" t="str">
        <f t="shared" si="330"/>
        <v>theater</v>
      </c>
      <c r="R3512" t="str">
        <f t="shared" si="325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9"/>
        <v>101.2</v>
      </c>
      <c r="P3513" s="5">
        <f t="shared" si="326"/>
        <v>79.89473684210526</v>
      </c>
      <c r="Q3513" t="str">
        <f t="shared" si="330"/>
        <v>theater</v>
      </c>
      <c r="R3513" t="str">
        <f t="shared" si="325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9"/>
        <v>100</v>
      </c>
      <c r="P3514" s="5">
        <f t="shared" si="326"/>
        <v>58.823529411764703</v>
      </c>
      <c r="Q3514" t="str">
        <f t="shared" si="330"/>
        <v>theater</v>
      </c>
      <c r="R3514" t="str">
        <f t="shared" si="325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9"/>
        <v>118.39285714285714</v>
      </c>
      <c r="P3515" s="5">
        <f t="shared" si="326"/>
        <v>75.340909090909093</v>
      </c>
      <c r="Q3515" t="str">
        <f t="shared" si="330"/>
        <v>theater</v>
      </c>
      <c r="R3515" t="str">
        <f t="shared" si="325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9"/>
        <v>110.00000000000001</v>
      </c>
      <c r="P3516" s="5">
        <f t="shared" si="326"/>
        <v>55</v>
      </c>
      <c r="Q3516" t="str">
        <f t="shared" si="330"/>
        <v>theater</v>
      </c>
      <c r="R3516" t="str">
        <f t="shared" si="325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9"/>
        <v>102.66666666666666</v>
      </c>
      <c r="P3517" s="5">
        <f t="shared" si="326"/>
        <v>66.956521739130437</v>
      </c>
      <c r="Q3517" t="str">
        <f t="shared" si="330"/>
        <v>theater</v>
      </c>
      <c r="R3517" t="str">
        <f t="shared" si="325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9"/>
        <v>100</v>
      </c>
      <c r="P3518" s="5">
        <f t="shared" si="326"/>
        <v>227.27272727272728</v>
      </c>
      <c r="Q3518" t="str">
        <f t="shared" si="330"/>
        <v>theater</v>
      </c>
      <c r="R3518" t="str">
        <f t="shared" si="325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9"/>
        <v>100</v>
      </c>
      <c r="P3519" s="5">
        <f t="shared" si="326"/>
        <v>307.69230769230768</v>
      </c>
      <c r="Q3519" t="str">
        <f t="shared" si="330"/>
        <v>theater</v>
      </c>
      <c r="R3519" t="str">
        <f t="shared" si="325"/>
        <v>plays</v>
      </c>
      <c r="S3519" s="10">
        <f t="shared" si="327"/>
        <v>41794.817523148151</v>
      </c>
      <c r="T3519" s="10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9"/>
        <v>110.04599999999999</v>
      </c>
      <c r="P3520" s="5">
        <f t="shared" si="326"/>
        <v>50.020909090909093</v>
      </c>
      <c r="Q3520" t="str">
        <f t="shared" si="330"/>
        <v>theater</v>
      </c>
      <c r="R3520" t="str">
        <f t="shared" si="325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9"/>
        <v>101.35000000000001</v>
      </c>
      <c r="P3521" s="5">
        <f t="shared" si="326"/>
        <v>72.392857142857139</v>
      </c>
      <c r="Q3521" t="str">
        <f t="shared" si="330"/>
        <v>theater</v>
      </c>
      <c r="R3521" t="str">
        <f t="shared" ref="R3521:R3584" si="331">RIGHT(N3521,LEN(N3521)-SEARCH("/",N3521))</f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29"/>
        <v>100.75</v>
      </c>
      <c r="P3522" s="5">
        <f t="shared" si="326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329"/>
        <v>169.42857142857144</v>
      </c>
      <c r="P3523" s="5">
        <f t="shared" ref="P3523:P3586" si="332">IF(L3523&lt;&gt;0,E3523/L3523,0)</f>
        <v>45.615384615384613</v>
      </c>
      <c r="Q3523" t="str">
        <f t="shared" si="330"/>
        <v>theater</v>
      </c>
      <c r="R3523" t="str">
        <f t="shared" si="331"/>
        <v>plays</v>
      </c>
      <c r="S3523" s="10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29"/>
        <v>100</v>
      </c>
      <c r="P3524" s="5">
        <f t="shared" si="332"/>
        <v>41.029411764705884</v>
      </c>
      <c r="Q3524" t="str">
        <f t="shared" si="330"/>
        <v>theater</v>
      </c>
      <c r="R3524" t="str">
        <f t="shared" si="331"/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29"/>
        <v>113.65</v>
      </c>
      <c r="P3525" s="5">
        <f t="shared" si="332"/>
        <v>56.825000000000003</v>
      </c>
      <c r="Q3525" t="str">
        <f t="shared" si="330"/>
        <v>theater</v>
      </c>
      <c r="R3525" t="str">
        <f t="shared" si="331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ref="O3526:O3589" si="335">E3526/D3526*100</f>
        <v>101.56</v>
      </c>
      <c r="P3526" s="5">
        <f t="shared" si="332"/>
        <v>137.24324324324326</v>
      </c>
      <c r="Q3526" t="str">
        <f t="shared" si="330"/>
        <v>theater</v>
      </c>
      <c r="R3526" t="str">
        <f t="shared" si="331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5"/>
        <v>106</v>
      </c>
      <c r="P3527" s="5">
        <f t="shared" si="332"/>
        <v>75.714285714285708</v>
      </c>
      <c r="Q3527" t="str">
        <f t="shared" si="330"/>
        <v>theater</v>
      </c>
      <c r="R3527" t="str">
        <f t="shared" si="331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5"/>
        <v>102</v>
      </c>
      <c r="P3528" s="5">
        <f t="shared" si="332"/>
        <v>99</v>
      </c>
      <c r="Q3528" t="str">
        <f t="shared" si="330"/>
        <v>theater</v>
      </c>
      <c r="R3528" t="str">
        <f t="shared" si="331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5"/>
        <v>116.91666666666667</v>
      </c>
      <c r="P3529" s="5">
        <f t="shared" si="332"/>
        <v>81.569767441860463</v>
      </c>
      <c r="Q3529" t="str">
        <f t="shared" si="330"/>
        <v>theater</v>
      </c>
      <c r="R3529" t="str">
        <f t="shared" si="331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5"/>
        <v>101.15151515151514</v>
      </c>
      <c r="P3530" s="5">
        <f t="shared" si="332"/>
        <v>45.108108108108105</v>
      </c>
      <c r="Q3530" t="str">
        <f t="shared" si="330"/>
        <v>theater</v>
      </c>
      <c r="R3530" t="str">
        <f t="shared" si="331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5"/>
        <v>132</v>
      </c>
      <c r="P3531" s="5">
        <f t="shared" si="332"/>
        <v>36.666666666666664</v>
      </c>
      <c r="Q3531" t="str">
        <f t="shared" si="330"/>
        <v>theater</v>
      </c>
      <c r="R3531" t="str">
        <f t="shared" si="331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5"/>
        <v>100</v>
      </c>
      <c r="P3532" s="5">
        <f t="shared" si="332"/>
        <v>125</v>
      </c>
      <c r="Q3532" t="str">
        <f t="shared" si="330"/>
        <v>theater</v>
      </c>
      <c r="R3532" t="str">
        <f t="shared" si="331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5"/>
        <v>128</v>
      </c>
      <c r="P3533" s="5">
        <f t="shared" si="332"/>
        <v>49.230769230769234</v>
      </c>
      <c r="Q3533" t="str">
        <f t="shared" si="330"/>
        <v>theater</v>
      </c>
      <c r="R3533" t="str">
        <f t="shared" si="331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5"/>
        <v>118.95833333333334</v>
      </c>
      <c r="P3534" s="5">
        <f t="shared" si="332"/>
        <v>42.296296296296298</v>
      </c>
      <c r="Q3534" t="str">
        <f t="shared" si="330"/>
        <v>theater</v>
      </c>
      <c r="R3534" t="str">
        <f t="shared" si="331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5"/>
        <v>126.2</v>
      </c>
      <c r="P3535" s="5">
        <f t="shared" si="332"/>
        <v>78.875</v>
      </c>
      <c r="Q3535" t="str">
        <f t="shared" si="330"/>
        <v>theater</v>
      </c>
      <c r="R3535" t="str">
        <f t="shared" si="331"/>
        <v>plays</v>
      </c>
      <c r="S3535" s="10">
        <f t="shared" si="333"/>
        <v>42289.761192129634</v>
      </c>
      <c r="T3535" s="10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5"/>
        <v>156.20000000000002</v>
      </c>
      <c r="P3536" s="5">
        <f t="shared" si="332"/>
        <v>38.284313725490193</v>
      </c>
      <c r="Q3536" t="str">
        <f t="shared" si="330"/>
        <v>theater</v>
      </c>
      <c r="R3536" t="str">
        <f t="shared" si="331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5"/>
        <v>103.15</v>
      </c>
      <c r="P3537" s="5">
        <f t="shared" si="332"/>
        <v>44.847826086956523</v>
      </c>
      <c r="Q3537" t="str">
        <f t="shared" ref="Q3537:Q3600" si="336">LEFT(N3537, SEARCH("/",N3537,1)-1)</f>
        <v>theater</v>
      </c>
      <c r="R3537" t="str">
        <f t="shared" si="331"/>
        <v>plays</v>
      </c>
      <c r="S3537" s="10">
        <f t="shared" si="333"/>
        <v>42248.640162037031</v>
      </c>
      <c r="T3537" s="10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5"/>
        <v>153.33333333333334</v>
      </c>
      <c r="P3538" s="5">
        <f t="shared" si="332"/>
        <v>13.529411764705882</v>
      </c>
      <c r="Q3538" t="str">
        <f t="shared" si="336"/>
        <v>theater</v>
      </c>
      <c r="R3538" t="str">
        <f t="shared" si="331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5"/>
        <v>180.44444444444446</v>
      </c>
      <c r="P3539" s="5">
        <f t="shared" si="332"/>
        <v>43.5</v>
      </c>
      <c r="Q3539" t="str">
        <f t="shared" si="336"/>
        <v>theater</v>
      </c>
      <c r="R3539" t="str">
        <f t="shared" si="331"/>
        <v>plays</v>
      </c>
      <c r="S3539" s="10">
        <f t="shared" si="333"/>
        <v>41923.354351851849</v>
      </c>
      <c r="T3539" s="10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5"/>
        <v>128.44999999999999</v>
      </c>
      <c r="P3540" s="5">
        <f t="shared" si="332"/>
        <v>30.951807228915662</v>
      </c>
      <c r="Q3540" t="str">
        <f t="shared" si="336"/>
        <v>theater</v>
      </c>
      <c r="R3540" t="str">
        <f t="shared" si="331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5"/>
        <v>119.66666666666667</v>
      </c>
      <c r="P3541" s="5">
        <f t="shared" si="332"/>
        <v>55.230769230769234</v>
      </c>
      <c r="Q3541" t="str">
        <f t="shared" si="336"/>
        <v>theater</v>
      </c>
      <c r="R3541" t="str">
        <f t="shared" si="331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5"/>
        <v>123</v>
      </c>
      <c r="P3542" s="5">
        <f t="shared" si="332"/>
        <v>46.125</v>
      </c>
      <c r="Q3542" t="str">
        <f t="shared" si="336"/>
        <v>theater</v>
      </c>
      <c r="R3542" t="str">
        <f t="shared" si="331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5"/>
        <v>105</v>
      </c>
      <c r="P3543" s="5">
        <f t="shared" si="332"/>
        <v>39.375</v>
      </c>
      <c r="Q3543" t="str">
        <f t="shared" si="336"/>
        <v>theater</v>
      </c>
      <c r="R3543" t="str">
        <f t="shared" si="331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5"/>
        <v>102.23636363636363</v>
      </c>
      <c r="P3544" s="5">
        <f t="shared" si="332"/>
        <v>66.152941176470591</v>
      </c>
      <c r="Q3544" t="str">
        <f t="shared" si="336"/>
        <v>theater</v>
      </c>
      <c r="R3544" t="str">
        <f t="shared" si="331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5"/>
        <v>104.66666666666666</v>
      </c>
      <c r="P3545" s="5">
        <f t="shared" si="332"/>
        <v>54.137931034482762</v>
      </c>
      <c r="Q3545" t="str">
        <f t="shared" si="336"/>
        <v>theater</v>
      </c>
      <c r="R3545" t="str">
        <f t="shared" si="331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5"/>
        <v>100</v>
      </c>
      <c r="P3546" s="5">
        <f t="shared" si="332"/>
        <v>104.16666666666667</v>
      </c>
      <c r="Q3546" t="str">
        <f t="shared" si="336"/>
        <v>theater</v>
      </c>
      <c r="R3546" t="str">
        <f t="shared" si="331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5"/>
        <v>100.4</v>
      </c>
      <c r="P3547" s="5">
        <f t="shared" si="332"/>
        <v>31.375</v>
      </c>
      <c r="Q3547" t="str">
        <f t="shared" si="336"/>
        <v>theater</v>
      </c>
      <c r="R3547" t="str">
        <f t="shared" si="331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5"/>
        <v>102.27272727272727</v>
      </c>
      <c r="P3548" s="5">
        <f t="shared" si="332"/>
        <v>59.210526315789473</v>
      </c>
      <c r="Q3548" t="str">
        <f t="shared" si="336"/>
        <v>theater</v>
      </c>
      <c r="R3548" t="str">
        <f t="shared" si="331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5"/>
        <v>114.40928571428573</v>
      </c>
      <c r="P3549" s="5">
        <f t="shared" si="332"/>
        <v>119.17633928571429</v>
      </c>
      <c r="Q3549" t="str">
        <f t="shared" si="336"/>
        <v>theater</v>
      </c>
      <c r="R3549" t="str">
        <f t="shared" si="331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5"/>
        <v>101.9047619047619</v>
      </c>
      <c r="P3550" s="5">
        <f t="shared" si="332"/>
        <v>164.61538461538461</v>
      </c>
      <c r="Q3550" t="str">
        <f t="shared" si="336"/>
        <v>theater</v>
      </c>
      <c r="R3550" t="str">
        <f t="shared" si="331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5"/>
        <v>102</v>
      </c>
      <c r="P3551" s="5">
        <f t="shared" si="332"/>
        <v>24.285714285714285</v>
      </c>
      <c r="Q3551" t="str">
        <f t="shared" si="336"/>
        <v>theater</v>
      </c>
      <c r="R3551" t="str">
        <f t="shared" si="331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5"/>
        <v>104.80000000000001</v>
      </c>
      <c r="P3552" s="5">
        <f t="shared" si="332"/>
        <v>40.9375</v>
      </c>
      <c r="Q3552" t="str">
        <f t="shared" si="336"/>
        <v>theater</v>
      </c>
      <c r="R3552" t="str">
        <f t="shared" si="331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5"/>
        <v>101.83333333333333</v>
      </c>
      <c r="P3553" s="5">
        <f t="shared" si="332"/>
        <v>61.1</v>
      </c>
      <c r="Q3553" t="str">
        <f t="shared" si="336"/>
        <v>theater</v>
      </c>
      <c r="R3553" t="str">
        <f t="shared" si="331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5"/>
        <v>100</v>
      </c>
      <c r="P3554" s="5">
        <f t="shared" si="332"/>
        <v>38.65</v>
      </c>
      <c r="Q3554" t="str">
        <f t="shared" si="336"/>
        <v>theater</v>
      </c>
      <c r="R3554" t="str">
        <f t="shared" si="331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5"/>
        <v>106.27272727272728</v>
      </c>
      <c r="P3555" s="5">
        <f t="shared" si="332"/>
        <v>56.20192307692308</v>
      </c>
      <c r="Q3555" t="str">
        <f t="shared" si="336"/>
        <v>theater</v>
      </c>
      <c r="R3555" t="str">
        <f t="shared" si="331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5"/>
        <v>113.42219999999999</v>
      </c>
      <c r="P3556" s="5">
        <f t="shared" si="332"/>
        <v>107.00207547169811</v>
      </c>
      <c r="Q3556" t="str">
        <f t="shared" si="336"/>
        <v>theater</v>
      </c>
      <c r="R3556" t="str">
        <f t="shared" si="331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5"/>
        <v>100</v>
      </c>
      <c r="P3557" s="5">
        <f t="shared" si="332"/>
        <v>171.42857142857142</v>
      </c>
      <c r="Q3557" t="str">
        <f t="shared" si="336"/>
        <v>theater</v>
      </c>
      <c r="R3557" t="str">
        <f t="shared" si="331"/>
        <v>plays</v>
      </c>
      <c r="S3557" s="10">
        <f t="shared" si="333"/>
        <v>42661.442060185189</v>
      </c>
      <c r="T3557" s="10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5"/>
        <v>100.45454545454547</v>
      </c>
      <c r="P3558" s="5">
        <f t="shared" si="332"/>
        <v>110.5</v>
      </c>
      <c r="Q3558" t="str">
        <f t="shared" si="336"/>
        <v>theater</v>
      </c>
      <c r="R3558" t="str">
        <f t="shared" si="331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5"/>
        <v>100.03599999999999</v>
      </c>
      <c r="P3559" s="5">
        <f t="shared" si="332"/>
        <v>179.27598566308242</v>
      </c>
      <c r="Q3559" t="str">
        <f t="shared" si="336"/>
        <v>theater</v>
      </c>
      <c r="R3559" t="str">
        <f t="shared" si="331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5"/>
        <v>144</v>
      </c>
      <c r="P3560" s="5">
        <f t="shared" si="332"/>
        <v>22.90909090909091</v>
      </c>
      <c r="Q3560" t="str">
        <f t="shared" si="336"/>
        <v>theater</v>
      </c>
      <c r="R3560" t="str">
        <f t="shared" si="331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5"/>
        <v>103.49999999999999</v>
      </c>
      <c r="P3561" s="5">
        <f t="shared" si="332"/>
        <v>43.125</v>
      </c>
      <c r="Q3561" t="str">
        <f t="shared" si="336"/>
        <v>theater</v>
      </c>
      <c r="R3561" t="str">
        <f t="shared" si="331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5"/>
        <v>108.43750000000001</v>
      </c>
      <c r="P3562" s="5">
        <f t="shared" si="332"/>
        <v>46.891891891891895</v>
      </c>
      <c r="Q3562" t="str">
        <f t="shared" si="336"/>
        <v>theater</v>
      </c>
      <c r="R3562" t="str">
        <f t="shared" si="331"/>
        <v>plays</v>
      </c>
      <c r="S3562" s="10">
        <f t="shared" si="333"/>
        <v>42115.889652777783</v>
      </c>
      <c r="T3562" s="10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5"/>
        <v>102.4</v>
      </c>
      <c r="P3563" s="5">
        <f t="shared" si="332"/>
        <v>47.407407407407405</v>
      </c>
      <c r="Q3563" t="str">
        <f t="shared" si="336"/>
        <v>theater</v>
      </c>
      <c r="R3563" t="str">
        <f t="shared" si="331"/>
        <v>plays</v>
      </c>
      <c r="S3563" s="10">
        <f t="shared" si="333"/>
        <v>42203.680300925931</v>
      </c>
      <c r="T3563" s="10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5"/>
        <v>148.88888888888889</v>
      </c>
      <c r="P3564" s="5">
        <f t="shared" si="332"/>
        <v>15.129032258064516</v>
      </c>
      <c r="Q3564" t="str">
        <f t="shared" si="336"/>
        <v>theater</v>
      </c>
      <c r="R3564" t="str">
        <f t="shared" si="331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5"/>
        <v>105.49000000000002</v>
      </c>
      <c r="P3565" s="5">
        <f t="shared" si="332"/>
        <v>21.098000000000003</v>
      </c>
      <c r="Q3565" t="str">
        <f t="shared" si="336"/>
        <v>theater</v>
      </c>
      <c r="R3565" t="str">
        <f t="shared" si="331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5"/>
        <v>100.49999999999999</v>
      </c>
      <c r="P3566" s="5">
        <f t="shared" si="332"/>
        <v>59.117647058823529</v>
      </c>
      <c r="Q3566" t="str">
        <f t="shared" si="336"/>
        <v>theater</v>
      </c>
      <c r="R3566" t="str">
        <f t="shared" si="331"/>
        <v>plays</v>
      </c>
      <c r="S3566" s="10">
        <f t="shared" si="333"/>
        <v>42236.623252314821</v>
      </c>
      <c r="T3566" s="10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5"/>
        <v>130.55555555555557</v>
      </c>
      <c r="P3567" s="5">
        <f t="shared" si="332"/>
        <v>97.916666666666671</v>
      </c>
      <c r="Q3567" t="str">
        <f t="shared" si="336"/>
        <v>theater</v>
      </c>
      <c r="R3567" t="str">
        <f t="shared" si="331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5"/>
        <v>104.75000000000001</v>
      </c>
      <c r="P3568" s="5">
        <f t="shared" si="332"/>
        <v>55.131578947368418</v>
      </c>
      <c r="Q3568" t="str">
        <f t="shared" si="336"/>
        <v>theater</v>
      </c>
      <c r="R3568" t="str">
        <f t="shared" si="331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5"/>
        <v>108.80000000000001</v>
      </c>
      <c r="P3569" s="5">
        <f t="shared" si="332"/>
        <v>26.536585365853657</v>
      </c>
      <c r="Q3569" t="str">
        <f t="shared" si="336"/>
        <v>theater</v>
      </c>
      <c r="R3569" t="str">
        <f t="shared" si="331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5"/>
        <v>111.00000000000001</v>
      </c>
      <c r="P3570" s="5">
        <f t="shared" si="332"/>
        <v>58.421052631578945</v>
      </c>
      <c r="Q3570" t="str">
        <f t="shared" si="336"/>
        <v>theater</v>
      </c>
      <c r="R3570" t="str">
        <f t="shared" si="331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5"/>
        <v>100.47999999999999</v>
      </c>
      <c r="P3571" s="5">
        <f t="shared" si="332"/>
        <v>122.53658536585365</v>
      </c>
      <c r="Q3571" t="str">
        <f t="shared" si="336"/>
        <v>theater</v>
      </c>
      <c r="R3571" t="str">
        <f t="shared" si="331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5"/>
        <v>114.35</v>
      </c>
      <c r="P3572" s="5">
        <f t="shared" si="332"/>
        <v>87.961538461538467</v>
      </c>
      <c r="Q3572" t="str">
        <f t="shared" si="336"/>
        <v>theater</v>
      </c>
      <c r="R3572" t="str">
        <f t="shared" si="331"/>
        <v>plays</v>
      </c>
      <c r="S3572" s="10">
        <f t="shared" si="333"/>
        <v>41976.331979166673</v>
      </c>
      <c r="T3572" s="10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5"/>
        <v>122.06666666666666</v>
      </c>
      <c r="P3573" s="5">
        <f t="shared" si="332"/>
        <v>73.239999999999995</v>
      </c>
      <c r="Q3573" t="str">
        <f t="shared" si="336"/>
        <v>theater</v>
      </c>
      <c r="R3573" t="str">
        <f t="shared" si="331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5"/>
        <v>100</v>
      </c>
      <c r="P3574" s="5">
        <f t="shared" si="332"/>
        <v>55.555555555555557</v>
      </c>
      <c r="Q3574" t="str">
        <f t="shared" si="336"/>
        <v>theater</v>
      </c>
      <c r="R3574" t="str">
        <f t="shared" si="331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5"/>
        <v>102.8</v>
      </c>
      <c r="P3575" s="5">
        <f t="shared" si="332"/>
        <v>39.53846153846154</v>
      </c>
      <c r="Q3575" t="str">
        <f t="shared" si="336"/>
        <v>theater</v>
      </c>
      <c r="R3575" t="str">
        <f t="shared" si="331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5"/>
        <v>106.12068965517241</v>
      </c>
      <c r="P3576" s="5">
        <f t="shared" si="332"/>
        <v>136.77777777777777</v>
      </c>
      <c r="Q3576" t="str">
        <f t="shared" si="336"/>
        <v>theater</v>
      </c>
      <c r="R3576" t="str">
        <f t="shared" si="331"/>
        <v>plays</v>
      </c>
      <c r="S3576" s="10">
        <f t="shared" si="333"/>
        <v>41926.942685185182</v>
      </c>
      <c r="T3576" s="10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5"/>
        <v>101.33000000000001</v>
      </c>
      <c r="P3577" s="5">
        <f t="shared" si="332"/>
        <v>99.343137254901961</v>
      </c>
      <c r="Q3577" t="str">
        <f t="shared" si="336"/>
        <v>theater</v>
      </c>
      <c r="R3577" t="str">
        <f t="shared" si="331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5"/>
        <v>100</v>
      </c>
      <c r="P3578" s="5">
        <f t="shared" si="332"/>
        <v>20</v>
      </c>
      <c r="Q3578" t="str">
        <f t="shared" si="336"/>
        <v>theater</v>
      </c>
      <c r="R3578" t="str">
        <f t="shared" si="331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5"/>
        <v>130</v>
      </c>
      <c r="P3579" s="5">
        <f t="shared" si="332"/>
        <v>28.888888888888889</v>
      </c>
      <c r="Q3579" t="str">
        <f t="shared" si="336"/>
        <v>theater</v>
      </c>
      <c r="R3579" t="str">
        <f t="shared" si="331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5"/>
        <v>100.01333333333334</v>
      </c>
      <c r="P3580" s="5">
        <f t="shared" si="332"/>
        <v>40.545945945945945</v>
      </c>
      <c r="Q3580" t="str">
        <f t="shared" si="336"/>
        <v>theater</v>
      </c>
      <c r="R3580" t="str">
        <f t="shared" si="331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5"/>
        <v>100</v>
      </c>
      <c r="P3581" s="5">
        <f t="shared" si="332"/>
        <v>35.714285714285715</v>
      </c>
      <c r="Q3581" t="str">
        <f t="shared" si="336"/>
        <v>theater</v>
      </c>
      <c r="R3581" t="str">
        <f t="shared" si="331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5"/>
        <v>113.88888888888889</v>
      </c>
      <c r="P3582" s="5">
        <f t="shared" si="332"/>
        <v>37.962962962962962</v>
      </c>
      <c r="Q3582" t="str">
        <f t="shared" si="336"/>
        <v>theater</v>
      </c>
      <c r="R3582" t="str">
        <f t="shared" si="331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5"/>
        <v>100</v>
      </c>
      <c r="P3583" s="5">
        <f t="shared" si="332"/>
        <v>33.333333333333336</v>
      </c>
      <c r="Q3583" t="str">
        <f t="shared" si="336"/>
        <v>theater</v>
      </c>
      <c r="R3583" t="str">
        <f t="shared" si="331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5"/>
        <v>287</v>
      </c>
      <c r="P3584" s="5">
        <f t="shared" si="332"/>
        <v>58.571428571428569</v>
      </c>
      <c r="Q3584" t="str">
        <f t="shared" si="336"/>
        <v>theater</v>
      </c>
      <c r="R3584" t="str">
        <f t="shared" si="331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5"/>
        <v>108.5</v>
      </c>
      <c r="P3585" s="5">
        <f t="shared" si="332"/>
        <v>135.625</v>
      </c>
      <c r="Q3585" t="str">
        <f t="shared" si="336"/>
        <v>theater</v>
      </c>
      <c r="R3585" t="str">
        <f t="shared" ref="R3585:R3648" si="337">RIGHT(N3585,LEN(N3585)-SEARCH("/",N3585))</f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5"/>
        <v>115.5</v>
      </c>
      <c r="P3586" s="5">
        <f t="shared" si="332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335"/>
        <v>119.11764705882352</v>
      </c>
      <c r="P3587" s="5">
        <f t="shared" ref="P3587:P3650" si="338">IF(L3587&lt;&gt;0,E3587/L3587,0)</f>
        <v>176.08695652173913</v>
      </c>
      <c r="Q3587" t="str">
        <f t="shared" si="336"/>
        <v>theater</v>
      </c>
      <c r="R3587" t="str">
        <f t="shared" si="337"/>
        <v>plays</v>
      </c>
      <c r="S3587" s="10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5"/>
        <v>109.42666666666668</v>
      </c>
      <c r="P3588" s="5">
        <f t="shared" si="338"/>
        <v>151.9814814814815</v>
      </c>
      <c r="Q3588" t="str">
        <f t="shared" si="336"/>
        <v>theater</v>
      </c>
      <c r="R3588" t="str">
        <f t="shared" si="337"/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5"/>
        <v>126.6</v>
      </c>
      <c r="P3589" s="5">
        <f t="shared" si="338"/>
        <v>22.607142857142858</v>
      </c>
      <c r="Q3589" t="str">
        <f t="shared" si="336"/>
        <v>theater</v>
      </c>
      <c r="R3589" t="str">
        <f t="shared" si="337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ref="O3590:O3653" si="341">E3590/D3590*100</f>
        <v>100.49999999999999</v>
      </c>
      <c r="P3590" s="5">
        <f t="shared" si="338"/>
        <v>18.272727272727273</v>
      </c>
      <c r="Q3590" t="str">
        <f t="shared" si="336"/>
        <v>theater</v>
      </c>
      <c r="R3590" t="str">
        <f t="shared" si="337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41"/>
        <v>127.49999999999999</v>
      </c>
      <c r="P3591" s="5">
        <f t="shared" si="338"/>
        <v>82.258064516129039</v>
      </c>
      <c r="Q3591" t="str">
        <f t="shared" si="336"/>
        <v>theater</v>
      </c>
      <c r="R3591" t="str">
        <f t="shared" si="337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41"/>
        <v>100.05999999999999</v>
      </c>
      <c r="P3592" s="5">
        <f t="shared" si="338"/>
        <v>68.534246575342465</v>
      </c>
      <c r="Q3592" t="str">
        <f t="shared" si="336"/>
        <v>theater</v>
      </c>
      <c r="R3592" t="str">
        <f t="shared" si="337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41"/>
        <v>175</v>
      </c>
      <c r="P3593" s="5">
        <f t="shared" si="338"/>
        <v>68.055555555555557</v>
      </c>
      <c r="Q3593" t="str">
        <f t="shared" si="336"/>
        <v>theater</v>
      </c>
      <c r="R3593" t="str">
        <f t="shared" si="337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41"/>
        <v>127.25</v>
      </c>
      <c r="P3594" s="5">
        <f t="shared" si="338"/>
        <v>72.714285714285708</v>
      </c>
      <c r="Q3594" t="str">
        <f t="shared" si="336"/>
        <v>theater</v>
      </c>
      <c r="R3594" t="str">
        <f t="shared" si="337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41"/>
        <v>110.63333333333334</v>
      </c>
      <c r="P3595" s="5">
        <f t="shared" si="338"/>
        <v>77.186046511627907</v>
      </c>
      <c r="Q3595" t="str">
        <f t="shared" si="336"/>
        <v>theater</v>
      </c>
      <c r="R3595" t="str">
        <f t="shared" si="337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41"/>
        <v>125.93749999999999</v>
      </c>
      <c r="P3596" s="5">
        <f t="shared" si="338"/>
        <v>55.972222222222221</v>
      </c>
      <c r="Q3596" t="str">
        <f t="shared" si="336"/>
        <v>theater</v>
      </c>
      <c r="R3596" t="str">
        <f t="shared" si="337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41"/>
        <v>118.5</v>
      </c>
      <c r="P3597" s="5">
        <f t="shared" si="338"/>
        <v>49.693548387096776</v>
      </c>
      <c r="Q3597" t="str">
        <f t="shared" si="336"/>
        <v>theater</v>
      </c>
      <c r="R3597" t="str">
        <f t="shared" si="337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41"/>
        <v>107.72727272727273</v>
      </c>
      <c r="P3598" s="5">
        <f t="shared" si="338"/>
        <v>79</v>
      </c>
      <c r="Q3598" t="str">
        <f t="shared" si="336"/>
        <v>theater</v>
      </c>
      <c r="R3598" t="str">
        <f t="shared" si="337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41"/>
        <v>102.60000000000001</v>
      </c>
      <c r="P3599" s="5">
        <f t="shared" si="338"/>
        <v>77.727272727272734</v>
      </c>
      <c r="Q3599" t="str">
        <f t="shared" si="336"/>
        <v>theater</v>
      </c>
      <c r="R3599" t="str">
        <f t="shared" si="337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41"/>
        <v>110.1</v>
      </c>
      <c r="P3600" s="5">
        <f t="shared" si="338"/>
        <v>40.777777777777779</v>
      </c>
      <c r="Q3600" t="str">
        <f t="shared" si="336"/>
        <v>theater</v>
      </c>
      <c r="R3600" t="str">
        <f t="shared" si="337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41"/>
        <v>202</v>
      </c>
      <c r="P3601" s="5">
        <f t="shared" si="338"/>
        <v>59.411764705882355</v>
      </c>
      <c r="Q3601" t="str">
        <f t="shared" ref="Q3601:Q3664" si="342">LEFT(N3601, SEARCH("/",N3601,1)-1)</f>
        <v>theater</v>
      </c>
      <c r="R3601" t="str">
        <f t="shared" si="337"/>
        <v>plays</v>
      </c>
      <c r="S3601" s="10">
        <f t="shared" si="339"/>
        <v>42220.79487268519</v>
      </c>
      <c r="T3601" s="10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41"/>
        <v>130</v>
      </c>
      <c r="P3602" s="5">
        <f t="shared" si="338"/>
        <v>3.25</v>
      </c>
      <c r="Q3602" t="str">
        <f t="shared" si="342"/>
        <v>theater</v>
      </c>
      <c r="R3602" t="str">
        <f t="shared" si="337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41"/>
        <v>104.35000000000001</v>
      </c>
      <c r="P3603" s="5">
        <f t="shared" si="338"/>
        <v>39.377358490566039</v>
      </c>
      <c r="Q3603" t="str">
        <f t="shared" si="342"/>
        <v>theater</v>
      </c>
      <c r="R3603" t="str">
        <f t="shared" si="337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41"/>
        <v>100.05</v>
      </c>
      <c r="P3604" s="5">
        <f t="shared" si="338"/>
        <v>81.673469387755105</v>
      </c>
      <c r="Q3604" t="str">
        <f t="shared" si="342"/>
        <v>theater</v>
      </c>
      <c r="R3604" t="str">
        <f t="shared" si="337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41"/>
        <v>170.66666666666669</v>
      </c>
      <c r="P3605" s="5">
        <f t="shared" si="338"/>
        <v>44.912280701754383</v>
      </c>
      <c r="Q3605" t="str">
        <f t="shared" si="342"/>
        <v>theater</v>
      </c>
      <c r="R3605" t="str">
        <f t="shared" si="337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41"/>
        <v>112.83333333333334</v>
      </c>
      <c r="P3606" s="5">
        <f t="shared" si="338"/>
        <v>49.05797101449275</v>
      </c>
      <c r="Q3606" t="str">
        <f t="shared" si="342"/>
        <v>theater</v>
      </c>
      <c r="R3606" t="str">
        <f t="shared" si="337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41"/>
        <v>184</v>
      </c>
      <c r="P3607" s="5">
        <f t="shared" si="338"/>
        <v>30.666666666666668</v>
      </c>
      <c r="Q3607" t="str">
        <f t="shared" si="342"/>
        <v>theater</v>
      </c>
      <c r="R3607" t="str">
        <f t="shared" si="337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41"/>
        <v>130.26666666666665</v>
      </c>
      <c r="P3608" s="5">
        <f t="shared" si="338"/>
        <v>61.0625</v>
      </c>
      <c r="Q3608" t="str">
        <f t="shared" si="342"/>
        <v>theater</v>
      </c>
      <c r="R3608" t="str">
        <f t="shared" si="337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41"/>
        <v>105.45454545454544</v>
      </c>
      <c r="P3609" s="5">
        <f t="shared" si="338"/>
        <v>29</v>
      </c>
      <c r="Q3609" t="str">
        <f t="shared" si="342"/>
        <v>theater</v>
      </c>
      <c r="R3609" t="str">
        <f t="shared" si="337"/>
        <v>plays</v>
      </c>
      <c r="S3609" s="10">
        <f t="shared" si="339"/>
        <v>42338.963912037041</v>
      </c>
      <c r="T3609" s="10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41"/>
        <v>100</v>
      </c>
      <c r="P3610" s="5">
        <f t="shared" si="338"/>
        <v>29.62962962962963</v>
      </c>
      <c r="Q3610" t="str">
        <f t="shared" si="342"/>
        <v>theater</v>
      </c>
      <c r="R3610" t="str">
        <f t="shared" si="337"/>
        <v>plays</v>
      </c>
      <c r="S3610" s="10">
        <f t="shared" si="339"/>
        <v>42506.709375000006</v>
      </c>
      <c r="T3610" s="10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41"/>
        <v>153.31632653061226</v>
      </c>
      <c r="P3611" s="5">
        <f t="shared" si="338"/>
        <v>143.0952380952381</v>
      </c>
      <c r="Q3611" t="str">
        <f t="shared" si="342"/>
        <v>theater</v>
      </c>
      <c r="R3611" t="str">
        <f t="shared" si="337"/>
        <v>plays</v>
      </c>
      <c r="S3611" s="10">
        <f t="shared" si="339"/>
        <v>42429.991724537031</v>
      </c>
      <c r="T3611" s="10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41"/>
        <v>162.30000000000001</v>
      </c>
      <c r="P3612" s="5">
        <f t="shared" si="338"/>
        <v>52.354838709677416</v>
      </c>
      <c r="Q3612" t="str">
        <f t="shared" si="342"/>
        <v>theater</v>
      </c>
      <c r="R3612" t="str">
        <f t="shared" si="337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41"/>
        <v>136</v>
      </c>
      <c r="P3613" s="5">
        <f t="shared" si="338"/>
        <v>66.666666666666671</v>
      </c>
      <c r="Q3613" t="str">
        <f t="shared" si="342"/>
        <v>theater</v>
      </c>
      <c r="R3613" t="str">
        <f t="shared" si="337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41"/>
        <v>144.4</v>
      </c>
      <c r="P3614" s="5">
        <f t="shared" si="338"/>
        <v>126.66666666666667</v>
      </c>
      <c r="Q3614" t="str">
        <f t="shared" si="342"/>
        <v>theater</v>
      </c>
      <c r="R3614" t="str">
        <f t="shared" si="337"/>
        <v>plays</v>
      </c>
      <c r="S3614" s="10">
        <f t="shared" si="339"/>
        <v>41789.726979166669</v>
      </c>
      <c r="T3614" s="10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41"/>
        <v>100</v>
      </c>
      <c r="P3615" s="5">
        <f t="shared" si="338"/>
        <v>62.5</v>
      </c>
      <c r="Q3615" t="str">
        <f t="shared" si="342"/>
        <v>theater</v>
      </c>
      <c r="R3615" t="str">
        <f t="shared" si="337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41"/>
        <v>100.8</v>
      </c>
      <c r="P3616" s="5">
        <f t="shared" si="338"/>
        <v>35.492957746478872</v>
      </c>
      <c r="Q3616" t="str">
        <f t="shared" si="342"/>
        <v>theater</v>
      </c>
      <c r="R3616" t="str">
        <f t="shared" si="337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41"/>
        <v>106.80000000000001</v>
      </c>
      <c r="P3617" s="5">
        <f t="shared" si="338"/>
        <v>37.083333333333336</v>
      </c>
      <c r="Q3617" t="str">
        <f t="shared" si="342"/>
        <v>theater</v>
      </c>
      <c r="R3617" t="str">
        <f t="shared" si="337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41"/>
        <v>124.8</v>
      </c>
      <c r="P3618" s="5">
        <f t="shared" si="338"/>
        <v>69.333333333333329</v>
      </c>
      <c r="Q3618" t="str">
        <f t="shared" si="342"/>
        <v>theater</v>
      </c>
      <c r="R3618" t="str">
        <f t="shared" si="337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41"/>
        <v>118.91891891891892</v>
      </c>
      <c r="P3619" s="5">
        <f t="shared" si="338"/>
        <v>17.254901960784313</v>
      </c>
      <c r="Q3619" t="str">
        <f t="shared" si="342"/>
        <v>theater</v>
      </c>
      <c r="R3619" t="str">
        <f t="shared" si="337"/>
        <v>plays</v>
      </c>
      <c r="S3619" s="10">
        <f t="shared" si="339"/>
        <v>42779.610289351855</v>
      </c>
      <c r="T3619" s="10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41"/>
        <v>101</v>
      </c>
      <c r="P3620" s="5">
        <f t="shared" si="338"/>
        <v>36.071428571428569</v>
      </c>
      <c r="Q3620" t="str">
        <f t="shared" si="342"/>
        <v>theater</v>
      </c>
      <c r="R3620" t="str">
        <f t="shared" si="337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41"/>
        <v>112.99999999999999</v>
      </c>
      <c r="P3621" s="5">
        <f t="shared" si="338"/>
        <v>66.470588235294116</v>
      </c>
      <c r="Q3621" t="str">
        <f t="shared" si="342"/>
        <v>theater</v>
      </c>
      <c r="R3621" t="str">
        <f t="shared" si="337"/>
        <v>plays</v>
      </c>
      <c r="S3621" s="10">
        <f t="shared" si="339"/>
        <v>42661.132245370376</v>
      </c>
      <c r="T3621" s="10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41"/>
        <v>105.19047619047619</v>
      </c>
      <c r="P3622" s="5">
        <f t="shared" si="338"/>
        <v>56.065989847715734</v>
      </c>
      <c r="Q3622" t="str">
        <f t="shared" si="342"/>
        <v>theater</v>
      </c>
      <c r="R3622" t="str">
        <f t="shared" si="337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41"/>
        <v>109.73333333333332</v>
      </c>
      <c r="P3623" s="5">
        <f t="shared" si="338"/>
        <v>47.028571428571432</v>
      </c>
      <c r="Q3623" t="str">
        <f t="shared" si="342"/>
        <v>theater</v>
      </c>
      <c r="R3623" t="str">
        <f t="shared" si="337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41"/>
        <v>100.099</v>
      </c>
      <c r="P3624" s="5">
        <f t="shared" si="338"/>
        <v>47.666190476190479</v>
      </c>
      <c r="Q3624" t="str">
        <f t="shared" si="342"/>
        <v>theater</v>
      </c>
      <c r="R3624" t="str">
        <f t="shared" si="337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41"/>
        <v>120</v>
      </c>
      <c r="P3625" s="5">
        <f t="shared" si="338"/>
        <v>88.235294117647058</v>
      </c>
      <c r="Q3625" t="str">
        <f t="shared" si="342"/>
        <v>theater</v>
      </c>
      <c r="R3625" t="str">
        <f t="shared" si="337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41"/>
        <v>104.93333333333332</v>
      </c>
      <c r="P3626" s="5">
        <f t="shared" si="338"/>
        <v>80.717948717948715</v>
      </c>
      <c r="Q3626" t="str">
        <f t="shared" si="342"/>
        <v>theater</v>
      </c>
      <c r="R3626" t="str">
        <f t="shared" si="337"/>
        <v>plays</v>
      </c>
      <c r="S3626" s="10">
        <f t="shared" si="339"/>
        <v>42545.774189814809</v>
      </c>
      <c r="T3626" s="10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41"/>
        <v>102.66666666666666</v>
      </c>
      <c r="P3627" s="5">
        <f t="shared" si="338"/>
        <v>39.487179487179489</v>
      </c>
      <c r="Q3627" t="str">
        <f t="shared" si="342"/>
        <v>theater</v>
      </c>
      <c r="R3627" t="str">
        <f t="shared" si="337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41"/>
        <v>101.82500000000002</v>
      </c>
      <c r="P3628" s="5">
        <f t="shared" si="338"/>
        <v>84.854166666666671</v>
      </c>
      <c r="Q3628" t="str">
        <f t="shared" si="342"/>
        <v>theater</v>
      </c>
      <c r="R3628" t="str">
        <f t="shared" si="337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41"/>
        <v>100</v>
      </c>
      <c r="P3629" s="5">
        <f t="shared" si="338"/>
        <v>68.965517241379317</v>
      </c>
      <c r="Q3629" t="str">
        <f t="shared" si="342"/>
        <v>theater</v>
      </c>
      <c r="R3629" t="str">
        <f t="shared" si="337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41"/>
        <v>0</v>
      </c>
      <c r="P3630" s="5">
        <f t="shared" si="338"/>
        <v>0</v>
      </c>
      <c r="Q3630" t="str">
        <f t="shared" si="342"/>
        <v>theater</v>
      </c>
      <c r="R3630" t="str">
        <f t="shared" si="337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41"/>
        <v>1.9999999999999998E-4</v>
      </c>
      <c r="P3631" s="5">
        <f t="shared" si="338"/>
        <v>1</v>
      </c>
      <c r="Q3631" t="str">
        <f t="shared" si="342"/>
        <v>theater</v>
      </c>
      <c r="R3631" t="str">
        <f t="shared" si="337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41"/>
        <v>3.3333333333333333E-2</v>
      </c>
      <c r="P3632" s="5">
        <f t="shared" si="338"/>
        <v>1</v>
      </c>
      <c r="Q3632" t="str">
        <f t="shared" si="342"/>
        <v>theater</v>
      </c>
      <c r="R3632" t="str">
        <f t="shared" si="337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41"/>
        <v>51.023391812865491</v>
      </c>
      <c r="P3633" s="5">
        <f t="shared" si="338"/>
        <v>147.88135593220338</v>
      </c>
      <c r="Q3633" t="str">
        <f t="shared" si="342"/>
        <v>theater</v>
      </c>
      <c r="R3633" t="str">
        <f t="shared" si="337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41"/>
        <v>20</v>
      </c>
      <c r="P3634" s="5">
        <f t="shared" si="338"/>
        <v>100</v>
      </c>
      <c r="Q3634" t="str">
        <f t="shared" si="342"/>
        <v>theater</v>
      </c>
      <c r="R3634" t="str">
        <f t="shared" si="337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41"/>
        <v>35.24</v>
      </c>
      <c r="P3635" s="5">
        <f t="shared" si="338"/>
        <v>56.838709677419352</v>
      </c>
      <c r="Q3635" t="str">
        <f t="shared" si="342"/>
        <v>theater</v>
      </c>
      <c r="R3635" t="str">
        <f t="shared" si="337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41"/>
        <v>4.246666666666667</v>
      </c>
      <c r="P3636" s="5">
        <f t="shared" si="338"/>
        <v>176.94444444444446</v>
      </c>
      <c r="Q3636" t="str">
        <f t="shared" si="342"/>
        <v>theater</v>
      </c>
      <c r="R3636" t="str">
        <f t="shared" si="337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41"/>
        <v>36.457142857142856</v>
      </c>
      <c r="P3637" s="5">
        <f t="shared" si="338"/>
        <v>127.6</v>
      </c>
      <c r="Q3637" t="str">
        <f t="shared" si="342"/>
        <v>theater</v>
      </c>
      <c r="R3637" t="str">
        <f t="shared" si="337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41"/>
        <v>0</v>
      </c>
      <c r="P3638" s="5">
        <f t="shared" si="338"/>
        <v>0</v>
      </c>
      <c r="Q3638" t="str">
        <f t="shared" si="342"/>
        <v>theater</v>
      </c>
      <c r="R3638" t="str">
        <f t="shared" si="337"/>
        <v>musical</v>
      </c>
      <c r="S3638" s="10">
        <f t="shared" si="339"/>
        <v>42226.694780092599</v>
      </c>
      <c r="T3638" s="10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41"/>
        <v>30.866666666666664</v>
      </c>
      <c r="P3639" s="5">
        <f t="shared" si="338"/>
        <v>66.142857142857139</v>
      </c>
      <c r="Q3639" t="str">
        <f t="shared" si="342"/>
        <v>theater</v>
      </c>
      <c r="R3639" t="str">
        <f t="shared" si="337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41"/>
        <v>6.5454545454545459</v>
      </c>
      <c r="P3640" s="5">
        <f t="shared" si="338"/>
        <v>108</v>
      </c>
      <c r="Q3640" t="str">
        <f t="shared" si="342"/>
        <v>theater</v>
      </c>
      <c r="R3640" t="str">
        <f t="shared" si="337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41"/>
        <v>4.0000000000000001E-3</v>
      </c>
      <c r="P3641" s="5">
        <f t="shared" si="338"/>
        <v>1</v>
      </c>
      <c r="Q3641" t="str">
        <f t="shared" si="342"/>
        <v>theater</v>
      </c>
      <c r="R3641" t="str">
        <f t="shared" si="337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41"/>
        <v>5.5</v>
      </c>
      <c r="P3642" s="5">
        <f t="shared" si="338"/>
        <v>18.333333333333332</v>
      </c>
      <c r="Q3642" t="str">
        <f t="shared" si="342"/>
        <v>theater</v>
      </c>
      <c r="R3642" t="str">
        <f t="shared" si="337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41"/>
        <v>0</v>
      </c>
      <c r="P3643" s="5">
        <f t="shared" si="338"/>
        <v>0</v>
      </c>
      <c r="Q3643" t="str">
        <f t="shared" si="342"/>
        <v>theater</v>
      </c>
      <c r="R3643" t="str">
        <f t="shared" si="337"/>
        <v>musical</v>
      </c>
      <c r="S3643" s="10">
        <f t="shared" si="339"/>
        <v>41899.627071759263</v>
      </c>
      <c r="T3643" s="10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41"/>
        <v>2.1428571428571428</v>
      </c>
      <c r="P3644" s="5">
        <f t="shared" si="338"/>
        <v>7.5</v>
      </c>
      <c r="Q3644" t="str">
        <f t="shared" si="342"/>
        <v>theater</v>
      </c>
      <c r="R3644" t="str">
        <f t="shared" si="337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41"/>
        <v>0</v>
      </c>
      <c r="P3645" s="5">
        <f t="shared" si="338"/>
        <v>0</v>
      </c>
      <c r="Q3645" t="str">
        <f t="shared" si="342"/>
        <v>theater</v>
      </c>
      <c r="R3645" t="str">
        <f t="shared" si="337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41"/>
        <v>16.420000000000002</v>
      </c>
      <c r="P3646" s="5">
        <f t="shared" si="338"/>
        <v>68.416666666666671</v>
      </c>
      <c r="Q3646" t="str">
        <f t="shared" si="342"/>
        <v>theater</v>
      </c>
      <c r="R3646" t="str">
        <f t="shared" si="337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41"/>
        <v>0.1</v>
      </c>
      <c r="P3647" s="5">
        <f t="shared" si="338"/>
        <v>1</v>
      </c>
      <c r="Q3647" t="str">
        <f t="shared" si="342"/>
        <v>theater</v>
      </c>
      <c r="R3647" t="str">
        <f t="shared" si="337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41"/>
        <v>4.8099999999999996</v>
      </c>
      <c r="P3648" s="5">
        <f t="shared" si="338"/>
        <v>60.125</v>
      </c>
      <c r="Q3648" t="str">
        <f t="shared" si="342"/>
        <v>theater</v>
      </c>
      <c r="R3648" t="str">
        <f t="shared" si="337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41"/>
        <v>6</v>
      </c>
      <c r="P3649" s="5">
        <f t="shared" si="338"/>
        <v>15</v>
      </c>
      <c r="Q3649" t="str">
        <f t="shared" si="342"/>
        <v>theater</v>
      </c>
      <c r="R3649" t="str">
        <f t="shared" ref="R3649:R3712" si="343">RIGHT(N3649,LEN(N3649)-SEARCH("/",N3649))</f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41"/>
        <v>100.38249999999999</v>
      </c>
      <c r="P3650" s="5">
        <f t="shared" si="338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341"/>
        <v>104</v>
      </c>
      <c r="P3651" s="5">
        <f t="shared" ref="P3651:P3714" si="344">IF(L3651&lt;&gt;0,E3651/L3651,0)</f>
        <v>97.5</v>
      </c>
      <c r="Q3651" t="str">
        <f t="shared" si="342"/>
        <v>theater</v>
      </c>
      <c r="R3651" t="str">
        <f t="shared" si="343"/>
        <v>plays</v>
      </c>
      <c r="S3651" s="10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1"/>
        <v>100</v>
      </c>
      <c r="P3652" s="5">
        <f t="shared" si="344"/>
        <v>29.411764705882351</v>
      </c>
      <c r="Q3652" t="str">
        <f t="shared" si="342"/>
        <v>theater</v>
      </c>
      <c r="R3652" t="str">
        <f t="shared" si="343"/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1"/>
        <v>104</v>
      </c>
      <c r="P3653" s="5">
        <f t="shared" si="344"/>
        <v>57.777777777777779</v>
      </c>
      <c r="Q3653" t="str">
        <f t="shared" si="342"/>
        <v>theater</v>
      </c>
      <c r="R3653" t="str">
        <f t="shared" si="343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ref="O3654:O3717" si="347">E3654/D3654*100</f>
        <v>250.66666666666669</v>
      </c>
      <c r="P3654" s="5">
        <f t="shared" si="344"/>
        <v>44.235294117647058</v>
      </c>
      <c r="Q3654" t="str">
        <f t="shared" si="342"/>
        <v>theater</v>
      </c>
      <c r="R3654" t="str">
        <f t="shared" si="343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7"/>
        <v>100.49999999999999</v>
      </c>
      <c r="P3655" s="5">
        <f t="shared" si="344"/>
        <v>60.909090909090907</v>
      </c>
      <c r="Q3655" t="str">
        <f t="shared" si="342"/>
        <v>theater</v>
      </c>
      <c r="R3655" t="str">
        <f t="shared" si="343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7"/>
        <v>174.4</v>
      </c>
      <c r="P3656" s="5">
        <f t="shared" si="344"/>
        <v>68.84210526315789</v>
      </c>
      <c r="Q3656" t="str">
        <f t="shared" si="342"/>
        <v>theater</v>
      </c>
      <c r="R3656" t="str">
        <f t="shared" si="343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7"/>
        <v>116.26</v>
      </c>
      <c r="P3657" s="5">
        <f t="shared" si="344"/>
        <v>73.582278481012665</v>
      </c>
      <c r="Q3657" t="str">
        <f t="shared" si="342"/>
        <v>theater</v>
      </c>
      <c r="R3657" t="str">
        <f t="shared" si="343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7"/>
        <v>105.82000000000001</v>
      </c>
      <c r="P3658" s="5">
        <f t="shared" si="344"/>
        <v>115.02173913043478</v>
      </c>
      <c r="Q3658" t="str">
        <f t="shared" si="342"/>
        <v>theater</v>
      </c>
      <c r="R3658" t="str">
        <f t="shared" si="343"/>
        <v>plays</v>
      </c>
      <c r="S3658" s="10">
        <f t="shared" si="345"/>
        <v>42737.910138888896</v>
      </c>
      <c r="T3658" s="10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7"/>
        <v>110.75</v>
      </c>
      <c r="P3659" s="5">
        <f t="shared" si="344"/>
        <v>110.75</v>
      </c>
      <c r="Q3659" t="str">
        <f t="shared" si="342"/>
        <v>theater</v>
      </c>
      <c r="R3659" t="str">
        <f t="shared" si="343"/>
        <v>plays</v>
      </c>
      <c r="S3659" s="10">
        <f t="shared" si="345"/>
        <v>42499.629849537043</v>
      </c>
      <c r="T3659" s="10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7"/>
        <v>100.66666666666666</v>
      </c>
      <c r="P3660" s="5">
        <f t="shared" si="344"/>
        <v>75.5</v>
      </c>
      <c r="Q3660" t="str">
        <f t="shared" si="342"/>
        <v>theater</v>
      </c>
      <c r="R3660" t="str">
        <f t="shared" si="343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7"/>
        <v>102.03333333333333</v>
      </c>
      <c r="P3661" s="5">
        <f t="shared" si="344"/>
        <v>235.46153846153845</v>
      </c>
      <c r="Q3661" t="str">
        <f t="shared" si="342"/>
        <v>theater</v>
      </c>
      <c r="R3661" t="str">
        <f t="shared" si="343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7"/>
        <v>100</v>
      </c>
      <c r="P3662" s="5">
        <f t="shared" si="344"/>
        <v>11.363636363636363</v>
      </c>
      <c r="Q3662" t="str">
        <f t="shared" si="342"/>
        <v>theater</v>
      </c>
      <c r="R3662" t="str">
        <f t="shared" si="343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7"/>
        <v>111.00000000000001</v>
      </c>
      <c r="P3663" s="5">
        <f t="shared" si="344"/>
        <v>92.5</v>
      </c>
      <c r="Q3663" t="str">
        <f t="shared" si="342"/>
        <v>theater</v>
      </c>
      <c r="R3663" t="str">
        <f t="shared" si="343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7"/>
        <v>101.42500000000001</v>
      </c>
      <c r="P3664" s="5">
        <f t="shared" si="344"/>
        <v>202.85</v>
      </c>
      <c r="Q3664" t="str">
        <f t="shared" si="342"/>
        <v>theater</v>
      </c>
      <c r="R3664" t="str">
        <f t="shared" si="343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7"/>
        <v>104</v>
      </c>
      <c r="P3665" s="5">
        <f t="shared" si="344"/>
        <v>26</v>
      </c>
      <c r="Q3665" t="str">
        <f t="shared" ref="Q3665:Q3728" si="348">LEFT(N3665, SEARCH("/",N3665,1)-1)</f>
        <v>theater</v>
      </c>
      <c r="R3665" t="str">
        <f t="shared" si="343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7"/>
        <v>109.375</v>
      </c>
      <c r="P3666" s="5">
        <f t="shared" si="344"/>
        <v>46.05263157894737</v>
      </c>
      <c r="Q3666" t="str">
        <f t="shared" si="348"/>
        <v>theater</v>
      </c>
      <c r="R3666" t="str">
        <f t="shared" si="343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7"/>
        <v>115.16129032258064</v>
      </c>
      <c r="P3667" s="5">
        <f t="shared" si="344"/>
        <v>51</v>
      </c>
      <c r="Q3667" t="str">
        <f t="shared" si="348"/>
        <v>theater</v>
      </c>
      <c r="R3667" t="str">
        <f t="shared" si="343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7"/>
        <v>100</v>
      </c>
      <c r="P3668" s="5">
        <f t="shared" si="344"/>
        <v>31.578947368421051</v>
      </c>
      <c r="Q3668" t="str">
        <f t="shared" si="348"/>
        <v>theater</v>
      </c>
      <c r="R3668" t="str">
        <f t="shared" si="343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7"/>
        <v>103.17033333333335</v>
      </c>
      <c r="P3669" s="5">
        <f t="shared" si="344"/>
        <v>53.363965517241382</v>
      </c>
      <c r="Q3669" t="str">
        <f t="shared" si="348"/>
        <v>theater</v>
      </c>
      <c r="R3669" t="str">
        <f t="shared" si="343"/>
        <v>plays</v>
      </c>
      <c r="S3669" s="10">
        <f t="shared" si="345"/>
        <v>42173.970127314817</v>
      </c>
      <c r="T3669" s="10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7"/>
        <v>103.49999999999999</v>
      </c>
      <c r="P3670" s="5">
        <f t="shared" si="344"/>
        <v>36.964285714285715</v>
      </c>
      <c r="Q3670" t="str">
        <f t="shared" si="348"/>
        <v>theater</v>
      </c>
      <c r="R3670" t="str">
        <f t="shared" si="343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7"/>
        <v>138.19999999999999</v>
      </c>
      <c r="P3671" s="5">
        <f t="shared" si="344"/>
        <v>81.294117647058826</v>
      </c>
      <c r="Q3671" t="str">
        <f t="shared" si="348"/>
        <v>theater</v>
      </c>
      <c r="R3671" t="str">
        <f t="shared" si="343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7"/>
        <v>109.54545454545455</v>
      </c>
      <c r="P3672" s="5">
        <f t="shared" si="344"/>
        <v>20.083333333333332</v>
      </c>
      <c r="Q3672" t="str">
        <f t="shared" si="348"/>
        <v>theater</v>
      </c>
      <c r="R3672" t="str">
        <f t="shared" si="343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7"/>
        <v>100.85714285714286</v>
      </c>
      <c r="P3673" s="5">
        <f t="shared" si="344"/>
        <v>88.25</v>
      </c>
      <c r="Q3673" t="str">
        <f t="shared" si="348"/>
        <v>theater</v>
      </c>
      <c r="R3673" t="str">
        <f t="shared" si="343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7"/>
        <v>101.53333333333335</v>
      </c>
      <c r="P3674" s="5">
        <f t="shared" si="344"/>
        <v>53.438596491228068</v>
      </c>
      <c r="Q3674" t="str">
        <f t="shared" si="348"/>
        <v>theater</v>
      </c>
      <c r="R3674" t="str">
        <f t="shared" si="343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7"/>
        <v>113.625</v>
      </c>
      <c r="P3675" s="5">
        <f t="shared" si="344"/>
        <v>39.868421052631582</v>
      </c>
      <c r="Q3675" t="str">
        <f t="shared" si="348"/>
        <v>theater</v>
      </c>
      <c r="R3675" t="str">
        <f t="shared" si="343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7"/>
        <v>100</v>
      </c>
      <c r="P3676" s="5">
        <f t="shared" si="344"/>
        <v>145.16129032258064</v>
      </c>
      <c r="Q3676" t="str">
        <f t="shared" si="348"/>
        <v>theater</v>
      </c>
      <c r="R3676" t="str">
        <f t="shared" si="343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7"/>
        <v>140</v>
      </c>
      <c r="P3677" s="5">
        <f t="shared" si="344"/>
        <v>23.333333333333332</v>
      </c>
      <c r="Q3677" t="str">
        <f t="shared" si="348"/>
        <v>theater</v>
      </c>
      <c r="R3677" t="str">
        <f t="shared" si="343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7"/>
        <v>128.75</v>
      </c>
      <c r="P3678" s="5">
        <f t="shared" si="344"/>
        <v>64.375</v>
      </c>
      <c r="Q3678" t="str">
        <f t="shared" si="348"/>
        <v>theater</v>
      </c>
      <c r="R3678" t="str">
        <f t="shared" si="343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7"/>
        <v>102.90416666666667</v>
      </c>
      <c r="P3679" s="5">
        <f t="shared" si="344"/>
        <v>62.052763819095475</v>
      </c>
      <c r="Q3679" t="str">
        <f t="shared" si="348"/>
        <v>theater</v>
      </c>
      <c r="R3679" t="str">
        <f t="shared" si="343"/>
        <v>plays</v>
      </c>
      <c r="S3679" s="10">
        <f t="shared" si="345"/>
        <v>41802.574282407404</v>
      </c>
      <c r="T3679" s="10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7"/>
        <v>102.49999999999999</v>
      </c>
      <c r="P3680" s="5">
        <f t="shared" si="344"/>
        <v>66.129032258064512</v>
      </c>
      <c r="Q3680" t="str">
        <f t="shared" si="348"/>
        <v>theater</v>
      </c>
      <c r="R3680" t="str">
        <f t="shared" si="343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7"/>
        <v>110.1</v>
      </c>
      <c r="P3681" s="5">
        <f t="shared" si="344"/>
        <v>73.400000000000006</v>
      </c>
      <c r="Q3681" t="str">
        <f t="shared" si="348"/>
        <v>theater</v>
      </c>
      <c r="R3681" t="str">
        <f t="shared" si="343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7"/>
        <v>112.76666666666667</v>
      </c>
      <c r="P3682" s="5">
        <f t="shared" si="344"/>
        <v>99.5</v>
      </c>
      <c r="Q3682" t="str">
        <f t="shared" si="348"/>
        <v>theater</v>
      </c>
      <c r="R3682" t="str">
        <f t="shared" si="343"/>
        <v>plays</v>
      </c>
      <c r="S3682" s="10">
        <f t="shared" si="345"/>
        <v>42627.454097222217</v>
      </c>
      <c r="T3682" s="10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7"/>
        <v>111.9</v>
      </c>
      <c r="P3683" s="5">
        <f t="shared" si="344"/>
        <v>62.166666666666664</v>
      </c>
      <c r="Q3683" t="str">
        <f t="shared" si="348"/>
        <v>theater</v>
      </c>
      <c r="R3683" t="str">
        <f t="shared" si="343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7"/>
        <v>139.19999999999999</v>
      </c>
      <c r="P3684" s="5">
        <f t="shared" si="344"/>
        <v>62.328358208955223</v>
      </c>
      <c r="Q3684" t="str">
        <f t="shared" si="348"/>
        <v>theater</v>
      </c>
      <c r="R3684" t="str">
        <f t="shared" si="343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7"/>
        <v>110.85714285714286</v>
      </c>
      <c r="P3685" s="5">
        <f t="shared" si="344"/>
        <v>58.787878787878789</v>
      </c>
      <c r="Q3685" t="str">
        <f t="shared" si="348"/>
        <v>theater</v>
      </c>
      <c r="R3685" t="str">
        <f t="shared" si="343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7"/>
        <v>139.06666666666666</v>
      </c>
      <c r="P3686" s="5">
        <f t="shared" si="344"/>
        <v>45.347826086956523</v>
      </c>
      <c r="Q3686" t="str">
        <f t="shared" si="348"/>
        <v>theater</v>
      </c>
      <c r="R3686" t="str">
        <f t="shared" si="343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7"/>
        <v>105.69999999999999</v>
      </c>
      <c r="P3687" s="5">
        <f t="shared" si="344"/>
        <v>41.944444444444443</v>
      </c>
      <c r="Q3687" t="str">
        <f t="shared" si="348"/>
        <v>theater</v>
      </c>
      <c r="R3687" t="str">
        <f t="shared" si="343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7"/>
        <v>101.42857142857142</v>
      </c>
      <c r="P3688" s="5">
        <f t="shared" si="344"/>
        <v>59.166666666666664</v>
      </c>
      <c r="Q3688" t="str">
        <f t="shared" si="348"/>
        <v>theater</v>
      </c>
      <c r="R3688" t="str">
        <f t="shared" si="343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7"/>
        <v>100.245</v>
      </c>
      <c r="P3689" s="5">
        <f t="shared" si="344"/>
        <v>200.49</v>
      </c>
      <c r="Q3689" t="str">
        <f t="shared" si="348"/>
        <v>theater</v>
      </c>
      <c r="R3689" t="str">
        <f t="shared" si="343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7"/>
        <v>109.16666666666666</v>
      </c>
      <c r="P3690" s="5">
        <f t="shared" si="344"/>
        <v>83.974358974358978</v>
      </c>
      <c r="Q3690" t="str">
        <f t="shared" si="348"/>
        <v>theater</v>
      </c>
      <c r="R3690" t="str">
        <f t="shared" si="343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7"/>
        <v>118.33333333333333</v>
      </c>
      <c r="P3691" s="5">
        <f t="shared" si="344"/>
        <v>57.258064516129032</v>
      </c>
      <c r="Q3691" t="str">
        <f t="shared" si="348"/>
        <v>theater</v>
      </c>
      <c r="R3691" t="str">
        <f t="shared" si="343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7"/>
        <v>120</v>
      </c>
      <c r="P3692" s="5">
        <f t="shared" si="344"/>
        <v>58.064516129032256</v>
      </c>
      <c r="Q3692" t="str">
        <f t="shared" si="348"/>
        <v>theater</v>
      </c>
      <c r="R3692" t="str">
        <f t="shared" si="343"/>
        <v>plays</v>
      </c>
      <c r="S3692" s="10">
        <f t="shared" si="345"/>
        <v>41940.598182870373</v>
      </c>
      <c r="T3692" s="10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7"/>
        <v>127.96000000000001</v>
      </c>
      <c r="P3693" s="5">
        <f t="shared" si="344"/>
        <v>186.80291970802921</v>
      </c>
      <c r="Q3693" t="str">
        <f t="shared" si="348"/>
        <v>theater</v>
      </c>
      <c r="R3693" t="str">
        <f t="shared" si="343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7"/>
        <v>126</v>
      </c>
      <c r="P3694" s="5">
        <f t="shared" si="344"/>
        <v>74.117647058823536</v>
      </c>
      <c r="Q3694" t="str">
        <f t="shared" si="348"/>
        <v>theater</v>
      </c>
      <c r="R3694" t="str">
        <f t="shared" si="343"/>
        <v>plays</v>
      </c>
      <c r="S3694" s="10">
        <f t="shared" si="345"/>
        <v>41891.96503472222</v>
      </c>
      <c r="T3694" s="10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7"/>
        <v>129.12912912912913</v>
      </c>
      <c r="P3695" s="5">
        <f t="shared" si="344"/>
        <v>30.714285714285715</v>
      </c>
      <c r="Q3695" t="str">
        <f t="shared" si="348"/>
        <v>theater</v>
      </c>
      <c r="R3695" t="str">
        <f t="shared" si="343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7"/>
        <v>107.42857142857143</v>
      </c>
      <c r="P3696" s="5">
        <f t="shared" si="344"/>
        <v>62.666666666666664</v>
      </c>
      <c r="Q3696" t="str">
        <f t="shared" si="348"/>
        <v>theater</v>
      </c>
      <c r="R3696" t="str">
        <f t="shared" si="343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7"/>
        <v>100.125</v>
      </c>
      <c r="P3697" s="5">
        <f t="shared" si="344"/>
        <v>121.36363636363636</v>
      </c>
      <c r="Q3697" t="str">
        <f t="shared" si="348"/>
        <v>theater</v>
      </c>
      <c r="R3697" t="str">
        <f t="shared" si="343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7"/>
        <v>155</v>
      </c>
      <c r="P3698" s="5">
        <f t="shared" si="344"/>
        <v>39.743589743589745</v>
      </c>
      <c r="Q3698" t="str">
        <f t="shared" si="348"/>
        <v>theater</v>
      </c>
      <c r="R3698" t="str">
        <f t="shared" si="343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7"/>
        <v>108</v>
      </c>
      <c r="P3699" s="5">
        <f t="shared" si="344"/>
        <v>72</v>
      </c>
      <c r="Q3699" t="str">
        <f t="shared" si="348"/>
        <v>theater</v>
      </c>
      <c r="R3699" t="str">
        <f t="shared" si="343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7"/>
        <v>110.52</v>
      </c>
      <c r="P3700" s="5">
        <f t="shared" si="344"/>
        <v>40.632352941176471</v>
      </c>
      <c r="Q3700" t="str">
        <f t="shared" si="348"/>
        <v>theater</v>
      </c>
      <c r="R3700" t="str">
        <f t="shared" si="343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7"/>
        <v>100.8</v>
      </c>
      <c r="P3701" s="5">
        <f t="shared" si="344"/>
        <v>63</v>
      </c>
      <c r="Q3701" t="str">
        <f t="shared" si="348"/>
        <v>theater</v>
      </c>
      <c r="R3701" t="str">
        <f t="shared" si="343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7"/>
        <v>121.2</v>
      </c>
      <c r="P3702" s="5">
        <f t="shared" si="344"/>
        <v>33.666666666666664</v>
      </c>
      <c r="Q3702" t="str">
        <f t="shared" si="348"/>
        <v>theater</v>
      </c>
      <c r="R3702" t="str">
        <f t="shared" si="343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7"/>
        <v>100.33333333333334</v>
      </c>
      <c r="P3703" s="5">
        <f t="shared" si="344"/>
        <v>38.589743589743591</v>
      </c>
      <c r="Q3703" t="str">
        <f t="shared" si="348"/>
        <v>theater</v>
      </c>
      <c r="R3703" t="str">
        <f t="shared" si="343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7"/>
        <v>109.16666666666666</v>
      </c>
      <c r="P3704" s="5">
        <f t="shared" si="344"/>
        <v>155.95238095238096</v>
      </c>
      <c r="Q3704" t="str">
        <f t="shared" si="348"/>
        <v>theater</v>
      </c>
      <c r="R3704" t="str">
        <f t="shared" si="343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7"/>
        <v>123.42857142857142</v>
      </c>
      <c r="P3705" s="5">
        <f t="shared" si="344"/>
        <v>43.2</v>
      </c>
      <c r="Q3705" t="str">
        <f t="shared" si="348"/>
        <v>theater</v>
      </c>
      <c r="R3705" t="str">
        <f t="shared" si="343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7"/>
        <v>136.33666666666667</v>
      </c>
      <c r="P3706" s="5">
        <f t="shared" si="344"/>
        <v>15.148518518518518</v>
      </c>
      <c r="Q3706" t="str">
        <f t="shared" si="348"/>
        <v>theater</v>
      </c>
      <c r="R3706" t="str">
        <f t="shared" si="343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7"/>
        <v>103.46657233816768</v>
      </c>
      <c r="P3707" s="5">
        <f t="shared" si="344"/>
        <v>83.571428571428569</v>
      </c>
      <c r="Q3707" t="str">
        <f t="shared" si="348"/>
        <v>theater</v>
      </c>
      <c r="R3707" t="str">
        <f t="shared" si="343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7"/>
        <v>121.33333333333334</v>
      </c>
      <c r="P3708" s="5">
        <f t="shared" si="344"/>
        <v>140</v>
      </c>
      <c r="Q3708" t="str">
        <f t="shared" si="348"/>
        <v>theater</v>
      </c>
      <c r="R3708" t="str">
        <f t="shared" si="343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7"/>
        <v>186</v>
      </c>
      <c r="P3709" s="5">
        <f t="shared" si="344"/>
        <v>80.869565217391298</v>
      </c>
      <c r="Q3709" t="str">
        <f t="shared" si="348"/>
        <v>theater</v>
      </c>
      <c r="R3709" t="str">
        <f t="shared" si="343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7"/>
        <v>300</v>
      </c>
      <c r="P3710" s="5">
        <f t="shared" si="344"/>
        <v>53.846153846153847</v>
      </c>
      <c r="Q3710" t="str">
        <f t="shared" si="348"/>
        <v>theater</v>
      </c>
      <c r="R3710" t="str">
        <f t="shared" si="343"/>
        <v>plays</v>
      </c>
      <c r="S3710" s="10">
        <f t="shared" si="345"/>
        <v>41810.142199074071</v>
      </c>
      <c r="T3710" s="10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7"/>
        <v>108.25</v>
      </c>
      <c r="P3711" s="5">
        <f t="shared" si="344"/>
        <v>30.928571428571427</v>
      </c>
      <c r="Q3711" t="str">
        <f t="shared" si="348"/>
        <v>theater</v>
      </c>
      <c r="R3711" t="str">
        <f t="shared" si="343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7"/>
        <v>141.15384615384616</v>
      </c>
      <c r="P3712" s="5">
        <f t="shared" si="344"/>
        <v>67.962962962962962</v>
      </c>
      <c r="Q3712" t="str">
        <f t="shared" si="348"/>
        <v>theater</v>
      </c>
      <c r="R3712" t="str">
        <f t="shared" si="343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7"/>
        <v>113.99999999999999</v>
      </c>
      <c r="P3713" s="5">
        <f t="shared" si="344"/>
        <v>27.142857142857142</v>
      </c>
      <c r="Q3713" t="str">
        <f t="shared" si="348"/>
        <v>theater</v>
      </c>
      <c r="R3713" t="str">
        <f t="shared" ref="R3713:R3776" si="349">RIGHT(N3713,LEN(N3713)-SEARCH("/",N3713))</f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7"/>
        <v>153.73333333333335</v>
      </c>
      <c r="P3714" s="5">
        <f t="shared" si="344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45"/>
        <v>42134.172071759262</v>
      </c>
      <c r="T3714" s="10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347"/>
        <v>101.49999999999999</v>
      </c>
      <c r="P3715" s="5">
        <f t="shared" ref="P3715:P3778" si="350">IF(L3715&lt;&gt;0,E3715/L3715,0)</f>
        <v>106.84210526315789</v>
      </c>
      <c r="Q3715" t="str">
        <f t="shared" si="348"/>
        <v>theater</v>
      </c>
      <c r="R3715" t="str">
        <f t="shared" si="349"/>
        <v>plays</v>
      </c>
      <c r="S3715" s="10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7"/>
        <v>102.35000000000001</v>
      </c>
      <c r="P3716" s="5">
        <f t="shared" si="350"/>
        <v>105.51546391752578</v>
      </c>
      <c r="Q3716" t="str">
        <f t="shared" si="348"/>
        <v>theater</v>
      </c>
      <c r="R3716" t="str">
        <f t="shared" si="349"/>
        <v>plays</v>
      </c>
      <c r="S3716" s="10">
        <f t="shared" si="351"/>
        <v>42118.556331018524</v>
      </c>
      <c r="T3716" s="10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7"/>
        <v>102.57142857142858</v>
      </c>
      <c r="P3717" s="5">
        <f t="shared" si="350"/>
        <v>132.96296296296296</v>
      </c>
      <c r="Q3717" t="str">
        <f t="shared" si="348"/>
        <v>theater</v>
      </c>
      <c r="R3717" t="str">
        <f t="shared" si="349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ref="O3718:O3781" si="353">E3718/D3718*100</f>
        <v>155.75</v>
      </c>
      <c r="P3718" s="5">
        <f t="shared" si="350"/>
        <v>51.916666666666664</v>
      </c>
      <c r="Q3718" t="str">
        <f t="shared" si="348"/>
        <v>theater</v>
      </c>
      <c r="R3718" t="str">
        <f t="shared" si="349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53"/>
        <v>100.75</v>
      </c>
      <c r="P3719" s="5">
        <f t="shared" si="350"/>
        <v>310</v>
      </c>
      <c r="Q3719" t="str">
        <f t="shared" si="348"/>
        <v>theater</v>
      </c>
      <c r="R3719" t="str">
        <f t="shared" si="349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53"/>
        <v>239.4</v>
      </c>
      <c r="P3720" s="5">
        <f t="shared" si="350"/>
        <v>26.021739130434781</v>
      </c>
      <c r="Q3720" t="str">
        <f t="shared" si="348"/>
        <v>theater</v>
      </c>
      <c r="R3720" t="str">
        <f t="shared" si="349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53"/>
        <v>210</v>
      </c>
      <c r="P3721" s="5">
        <f t="shared" si="350"/>
        <v>105</v>
      </c>
      <c r="Q3721" t="str">
        <f t="shared" si="348"/>
        <v>theater</v>
      </c>
      <c r="R3721" t="str">
        <f t="shared" si="349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53"/>
        <v>104.51515151515152</v>
      </c>
      <c r="P3722" s="5">
        <f t="shared" si="350"/>
        <v>86.224999999999994</v>
      </c>
      <c r="Q3722" t="str">
        <f t="shared" si="348"/>
        <v>theater</v>
      </c>
      <c r="R3722" t="str">
        <f t="shared" si="349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53"/>
        <v>100.8</v>
      </c>
      <c r="P3723" s="5">
        <f t="shared" si="350"/>
        <v>114.54545454545455</v>
      </c>
      <c r="Q3723" t="str">
        <f t="shared" si="348"/>
        <v>theater</v>
      </c>
      <c r="R3723" t="str">
        <f t="shared" si="349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53"/>
        <v>111.20000000000002</v>
      </c>
      <c r="P3724" s="5">
        <f t="shared" si="350"/>
        <v>47.657142857142858</v>
      </c>
      <c r="Q3724" t="str">
        <f t="shared" si="348"/>
        <v>theater</v>
      </c>
      <c r="R3724" t="str">
        <f t="shared" si="349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53"/>
        <v>102.04444444444445</v>
      </c>
      <c r="P3725" s="5">
        <f t="shared" si="350"/>
        <v>72.888888888888886</v>
      </c>
      <c r="Q3725" t="str">
        <f t="shared" si="348"/>
        <v>theater</v>
      </c>
      <c r="R3725" t="str">
        <f t="shared" si="349"/>
        <v>plays</v>
      </c>
      <c r="S3725" s="10">
        <f t="shared" si="351"/>
        <v>41943.753032407411</v>
      </c>
      <c r="T3725" s="10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53"/>
        <v>102.54767441860466</v>
      </c>
      <c r="P3726" s="5">
        <f t="shared" si="350"/>
        <v>49.545505617977533</v>
      </c>
      <c r="Q3726" t="str">
        <f t="shared" si="348"/>
        <v>theater</v>
      </c>
      <c r="R3726" t="str">
        <f t="shared" si="349"/>
        <v>plays</v>
      </c>
      <c r="S3726" s="10">
        <f t="shared" si="351"/>
        <v>42465.491435185191</v>
      </c>
      <c r="T3726" s="10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53"/>
        <v>127</v>
      </c>
      <c r="P3727" s="5">
        <f t="shared" si="350"/>
        <v>25.4</v>
      </c>
      <c r="Q3727" t="str">
        <f t="shared" si="348"/>
        <v>theater</v>
      </c>
      <c r="R3727" t="str">
        <f t="shared" si="349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53"/>
        <v>338.70588235294122</v>
      </c>
      <c r="P3728" s="5">
        <f t="shared" si="350"/>
        <v>62.586956521739133</v>
      </c>
      <c r="Q3728" t="str">
        <f t="shared" si="348"/>
        <v>theater</v>
      </c>
      <c r="R3728" t="str">
        <f t="shared" si="349"/>
        <v>plays</v>
      </c>
      <c r="S3728" s="10">
        <f t="shared" si="351"/>
        <v>42462.140868055561</v>
      </c>
      <c r="T3728" s="10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53"/>
        <v>100.75</v>
      </c>
      <c r="P3729" s="5">
        <f t="shared" si="350"/>
        <v>61.060606060606062</v>
      </c>
      <c r="Q3729" t="str">
        <f t="shared" ref="Q3729:Q3792" si="354">LEFT(N3729, SEARCH("/",N3729,1)-1)</f>
        <v>theater</v>
      </c>
      <c r="R3729" t="str">
        <f t="shared" si="349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53"/>
        <v>9.31</v>
      </c>
      <c r="P3730" s="5">
        <f t="shared" si="350"/>
        <v>60.064516129032256</v>
      </c>
      <c r="Q3730" t="str">
        <f t="shared" si="354"/>
        <v>theater</v>
      </c>
      <c r="R3730" t="str">
        <f t="shared" si="349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53"/>
        <v>7.24</v>
      </c>
      <c r="P3731" s="5">
        <f t="shared" si="350"/>
        <v>72.400000000000006</v>
      </c>
      <c r="Q3731" t="str">
        <f t="shared" si="354"/>
        <v>theater</v>
      </c>
      <c r="R3731" t="str">
        <f t="shared" si="349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53"/>
        <v>10</v>
      </c>
      <c r="P3732" s="5">
        <f t="shared" si="350"/>
        <v>100</v>
      </c>
      <c r="Q3732" t="str">
        <f t="shared" si="354"/>
        <v>theater</v>
      </c>
      <c r="R3732" t="str">
        <f t="shared" si="349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53"/>
        <v>11.272727272727273</v>
      </c>
      <c r="P3733" s="5">
        <f t="shared" si="350"/>
        <v>51.666666666666664</v>
      </c>
      <c r="Q3733" t="str">
        <f t="shared" si="354"/>
        <v>theater</v>
      </c>
      <c r="R3733" t="str">
        <f t="shared" si="349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53"/>
        <v>15.411764705882353</v>
      </c>
      <c r="P3734" s="5">
        <f t="shared" si="350"/>
        <v>32.75</v>
      </c>
      <c r="Q3734" t="str">
        <f t="shared" si="354"/>
        <v>theater</v>
      </c>
      <c r="R3734" t="str">
        <f t="shared" si="349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53"/>
        <v>0</v>
      </c>
      <c r="P3735" s="5">
        <f t="shared" si="350"/>
        <v>0</v>
      </c>
      <c r="Q3735" t="str">
        <f t="shared" si="354"/>
        <v>theater</v>
      </c>
      <c r="R3735" t="str">
        <f t="shared" si="349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53"/>
        <v>28.466666666666669</v>
      </c>
      <c r="P3736" s="5">
        <f t="shared" si="350"/>
        <v>61</v>
      </c>
      <c r="Q3736" t="str">
        <f t="shared" si="354"/>
        <v>theater</v>
      </c>
      <c r="R3736" t="str">
        <f t="shared" si="349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53"/>
        <v>13.333333333333334</v>
      </c>
      <c r="P3737" s="5">
        <f t="shared" si="350"/>
        <v>10</v>
      </c>
      <c r="Q3737" t="str">
        <f t="shared" si="354"/>
        <v>theater</v>
      </c>
      <c r="R3737" t="str">
        <f t="shared" si="349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53"/>
        <v>0.66666666666666674</v>
      </c>
      <c r="P3738" s="5">
        <f t="shared" si="350"/>
        <v>10</v>
      </c>
      <c r="Q3738" t="str">
        <f t="shared" si="354"/>
        <v>theater</v>
      </c>
      <c r="R3738" t="str">
        <f t="shared" si="349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53"/>
        <v>21.428571428571427</v>
      </c>
      <c r="P3739" s="5">
        <f t="shared" si="350"/>
        <v>37.5</v>
      </c>
      <c r="Q3739" t="str">
        <f t="shared" si="354"/>
        <v>theater</v>
      </c>
      <c r="R3739" t="str">
        <f t="shared" si="349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53"/>
        <v>18</v>
      </c>
      <c r="P3740" s="5">
        <f t="shared" si="350"/>
        <v>45</v>
      </c>
      <c r="Q3740" t="str">
        <f t="shared" si="354"/>
        <v>theater</v>
      </c>
      <c r="R3740" t="str">
        <f t="shared" si="349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53"/>
        <v>20.125</v>
      </c>
      <c r="P3741" s="5">
        <f t="shared" si="350"/>
        <v>100.625</v>
      </c>
      <c r="Q3741" t="str">
        <f t="shared" si="354"/>
        <v>theater</v>
      </c>
      <c r="R3741" t="str">
        <f t="shared" si="349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53"/>
        <v>17.899999999999999</v>
      </c>
      <c r="P3742" s="5">
        <f t="shared" si="350"/>
        <v>25.571428571428573</v>
      </c>
      <c r="Q3742" t="str">
        <f t="shared" si="354"/>
        <v>theater</v>
      </c>
      <c r="R3742" t="str">
        <f t="shared" si="349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53"/>
        <v>0</v>
      </c>
      <c r="P3743" s="5">
        <f t="shared" si="350"/>
        <v>0</v>
      </c>
      <c r="Q3743" t="str">
        <f t="shared" si="354"/>
        <v>theater</v>
      </c>
      <c r="R3743" t="str">
        <f t="shared" si="349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53"/>
        <v>2</v>
      </c>
      <c r="P3744" s="5">
        <f t="shared" si="350"/>
        <v>25</v>
      </c>
      <c r="Q3744" t="str">
        <f t="shared" si="354"/>
        <v>theater</v>
      </c>
      <c r="R3744" t="str">
        <f t="shared" si="349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53"/>
        <v>0</v>
      </c>
      <c r="P3745" s="5">
        <f t="shared" si="350"/>
        <v>0</v>
      </c>
      <c r="Q3745" t="str">
        <f t="shared" si="354"/>
        <v>theater</v>
      </c>
      <c r="R3745" t="str">
        <f t="shared" si="349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53"/>
        <v>0</v>
      </c>
      <c r="P3746" s="5">
        <f t="shared" si="350"/>
        <v>0</v>
      </c>
      <c r="Q3746" t="str">
        <f t="shared" si="354"/>
        <v>theater</v>
      </c>
      <c r="R3746" t="str">
        <f t="shared" si="349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53"/>
        <v>10</v>
      </c>
      <c r="P3747" s="5">
        <f t="shared" si="350"/>
        <v>10</v>
      </c>
      <c r="Q3747" t="str">
        <f t="shared" si="354"/>
        <v>theater</v>
      </c>
      <c r="R3747" t="str">
        <f t="shared" si="349"/>
        <v>plays</v>
      </c>
      <c r="S3747" s="10">
        <f t="shared" si="351"/>
        <v>41831.697939814818</v>
      </c>
      <c r="T3747" s="10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53"/>
        <v>2.3764705882352941</v>
      </c>
      <c r="P3748" s="5">
        <f t="shared" si="350"/>
        <v>202</v>
      </c>
      <c r="Q3748" t="str">
        <f t="shared" si="354"/>
        <v>theater</v>
      </c>
      <c r="R3748" t="str">
        <f t="shared" si="349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53"/>
        <v>1</v>
      </c>
      <c r="P3749" s="5">
        <f t="shared" si="350"/>
        <v>25</v>
      </c>
      <c r="Q3749" t="str">
        <f t="shared" si="354"/>
        <v>theater</v>
      </c>
      <c r="R3749" t="str">
        <f t="shared" si="349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53"/>
        <v>103.52</v>
      </c>
      <c r="P3750" s="5">
        <f t="shared" si="350"/>
        <v>99.538461538461533</v>
      </c>
      <c r="Q3750" t="str">
        <f t="shared" si="354"/>
        <v>theater</v>
      </c>
      <c r="R3750" t="str">
        <f t="shared" si="349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53"/>
        <v>105</v>
      </c>
      <c r="P3751" s="5">
        <f t="shared" si="350"/>
        <v>75</v>
      </c>
      <c r="Q3751" t="str">
        <f t="shared" si="354"/>
        <v>theater</v>
      </c>
      <c r="R3751" t="str">
        <f t="shared" si="349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53"/>
        <v>100.44999999999999</v>
      </c>
      <c r="P3752" s="5">
        <f t="shared" si="350"/>
        <v>215.25</v>
      </c>
      <c r="Q3752" t="str">
        <f t="shared" si="354"/>
        <v>theater</v>
      </c>
      <c r="R3752" t="str">
        <f t="shared" si="349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53"/>
        <v>132.6</v>
      </c>
      <c r="P3753" s="5">
        <f t="shared" si="350"/>
        <v>120.54545454545455</v>
      </c>
      <c r="Q3753" t="str">
        <f t="shared" si="354"/>
        <v>theater</v>
      </c>
      <c r="R3753" t="str">
        <f t="shared" si="349"/>
        <v>musical</v>
      </c>
      <c r="S3753" s="10">
        <f t="shared" si="351"/>
        <v>42403.035567129627</v>
      </c>
      <c r="T3753" s="10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53"/>
        <v>112.99999999999999</v>
      </c>
      <c r="P3754" s="5">
        <f t="shared" si="350"/>
        <v>37.666666666666664</v>
      </c>
      <c r="Q3754" t="str">
        <f t="shared" si="354"/>
        <v>theater</v>
      </c>
      <c r="R3754" t="str">
        <f t="shared" si="349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53"/>
        <v>103.34</v>
      </c>
      <c r="P3755" s="5">
        <f t="shared" si="350"/>
        <v>172.23333333333332</v>
      </c>
      <c r="Q3755" t="str">
        <f t="shared" si="354"/>
        <v>theater</v>
      </c>
      <c r="R3755" t="str">
        <f t="shared" si="349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53"/>
        <v>120</v>
      </c>
      <c r="P3756" s="5">
        <f t="shared" si="350"/>
        <v>111.11111111111111</v>
      </c>
      <c r="Q3756" t="str">
        <f t="shared" si="354"/>
        <v>theater</v>
      </c>
      <c r="R3756" t="str">
        <f t="shared" si="349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53"/>
        <v>129.63636363636363</v>
      </c>
      <c r="P3757" s="5">
        <f t="shared" si="350"/>
        <v>25.464285714285715</v>
      </c>
      <c r="Q3757" t="str">
        <f t="shared" si="354"/>
        <v>theater</v>
      </c>
      <c r="R3757" t="str">
        <f t="shared" si="349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53"/>
        <v>101.11111111111111</v>
      </c>
      <c r="P3758" s="5">
        <f t="shared" si="350"/>
        <v>267.64705882352939</v>
      </c>
      <c r="Q3758" t="str">
        <f t="shared" si="354"/>
        <v>theater</v>
      </c>
      <c r="R3758" t="str">
        <f t="shared" si="349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53"/>
        <v>108.51428571428572</v>
      </c>
      <c r="P3759" s="5">
        <f t="shared" si="350"/>
        <v>75.959999999999994</v>
      </c>
      <c r="Q3759" t="str">
        <f t="shared" si="354"/>
        <v>theater</v>
      </c>
      <c r="R3759" t="str">
        <f t="shared" si="349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53"/>
        <v>102.33333333333334</v>
      </c>
      <c r="P3760" s="5">
        <f t="shared" si="350"/>
        <v>59.03846153846154</v>
      </c>
      <c r="Q3760" t="str">
        <f t="shared" si="354"/>
        <v>theater</v>
      </c>
      <c r="R3760" t="str">
        <f t="shared" si="349"/>
        <v>musical</v>
      </c>
      <c r="S3760" s="10">
        <f t="shared" si="351"/>
        <v>41747.471504629626</v>
      </c>
      <c r="T3760" s="10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53"/>
        <v>110.24425000000002</v>
      </c>
      <c r="P3761" s="5">
        <f t="shared" si="350"/>
        <v>50.111022727272733</v>
      </c>
      <c r="Q3761" t="str">
        <f t="shared" si="354"/>
        <v>theater</v>
      </c>
      <c r="R3761" t="str">
        <f t="shared" si="349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53"/>
        <v>101.0154</v>
      </c>
      <c r="P3762" s="5">
        <f t="shared" si="350"/>
        <v>55.502967032967035</v>
      </c>
      <c r="Q3762" t="str">
        <f t="shared" si="354"/>
        <v>theater</v>
      </c>
      <c r="R3762" t="str">
        <f t="shared" si="349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53"/>
        <v>100</v>
      </c>
      <c r="P3763" s="5">
        <f t="shared" si="350"/>
        <v>166.66666666666666</v>
      </c>
      <c r="Q3763" t="str">
        <f t="shared" si="354"/>
        <v>theater</v>
      </c>
      <c r="R3763" t="str">
        <f t="shared" si="349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53"/>
        <v>106.24</v>
      </c>
      <c r="P3764" s="5">
        <f t="shared" si="350"/>
        <v>47.428571428571431</v>
      </c>
      <c r="Q3764" t="str">
        <f t="shared" si="354"/>
        <v>theater</v>
      </c>
      <c r="R3764" t="str">
        <f t="shared" si="349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53"/>
        <v>100</v>
      </c>
      <c r="P3765" s="5">
        <f t="shared" si="350"/>
        <v>64.935064935064929</v>
      </c>
      <c r="Q3765" t="str">
        <f t="shared" si="354"/>
        <v>theater</v>
      </c>
      <c r="R3765" t="str">
        <f t="shared" si="349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53"/>
        <v>100</v>
      </c>
      <c r="P3766" s="5">
        <f t="shared" si="350"/>
        <v>55.555555555555557</v>
      </c>
      <c r="Q3766" t="str">
        <f t="shared" si="354"/>
        <v>theater</v>
      </c>
      <c r="R3766" t="str">
        <f t="shared" si="349"/>
        <v>musical</v>
      </c>
      <c r="S3766" s="10">
        <f t="shared" si="351"/>
        <v>42499.842962962968</v>
      </c>
      <c r="T3766" s="10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53"/>
        <v>113.45714285714286</v>
      </c>
      <c r="P3767" s="5">
        <f t="shared" si="350"/>
        <v>74.224299065420567</v>
      </c>
      <c r="Q3767" t="str">
        <f t="shared" si="354"/>
        <v>theater</v>
      </c>
      <c r="R3767" t="str">
        <f t="shared" si="349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53"/>
        <v>102.65010000000001</v>
      </c>
      <c r="P3768" s="5">
        <f t="shared" si="350"/>
        <v>106.9271875</v>
      </c>
      <c r="Q3768" t="str">
        <f t="shared" si="354"/>
        <v>theater</v>
      </c>
      <c r="R3768" t="str">
        <f t="shared" si="349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53"/>
        <v>116.75</v>
      </c>
      <c r="P3769" s="5">
        <f t="shared" si="350"/>
        <v>41.696428571428569</v>
      </c>
      <c r="Q3769" t="str">
        <f t="shared" si="354"/>
        <v>theater</v>
      </c>
      <c r="R3769" t="str">
        <f t="shared" si="349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53"/>
        <v>107.65274999999998</v>
      </c>
      <c r="P3770" s="5">
        <f t="shared" si="350"/>
        <v>74.243275862068955</v>
      </c>
      <c r="Q3770" t="str">
        <f t="shared" si="354"/>
        <v>theater</v>
      </c>
      <c r="R3770" t="str">
        <f t="shared" si="349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53"/>
        <v>100</v>
      </c>
      <c r="P3771" s="5">
        <f t="shared" si="350"/>
        <v>73.333333333333329</v>
      </c>
      <c r="Q3771" t="str">
        <f t="shared" si="354"/>
        <v>theater</v>
      </c>
      <c r="R3771" t="str">
        <f t="shared" si="349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53"/>
        <v>100</v>
      </c>
      <c r="P3772" s="5">
        <f t="shared" si="350"/>
        <v>100</v>
      </c>
      <c r="Q3772" t="str">
        <f t="shared" si="354"/>
        <v>theater</v>
      </c>
      <c r="R3772" t="str">
        <f t="shared" si="349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53"/>
        <v>146</v>
      </c>
      <c r="P3773" s="5">
        <f t="shared" si="350"/>
        <v>38.421052631578945</v>
      </c>
      <c r="Q3773" t="str">
        <f t="shared" si="354"/>
        <v>theater</v>
      </c>
      <c r="R3773" t="str">
        <f t="shared" si="349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53"/>
        <v>110.2</v>
      </c>
      <c r="P3774" s="5">
        <f t="shared" si="350"/>
        <v>166.96969696969697</v>
      </c>
      <c r="Q3774" t="str">
        <f t="shared" si="354"/>
        <v>theater</v>
      </c>
      <c r="R3774" t="str">
        <f t="shared" si="349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53"/>
        <v>108.2</v>
      </c>
      <c r="P3775" s="5">
        <f t="shared" si="350"/>
        <v>94.912280701754383</v>
      </c>
      <c r="Q3775" t="str">
        <f t="shared" si="354"/>
        <v>theater</v>
      </c>
      <c r="R3775" t="str">
        <f t="shared" si="349"/>
        <v>musical</v>
      </c>
      <c r="S3775" s="10">
        <f t="shared" si="351"/>
        <v>42656.005173611105</v>
      </c>
      <c r="T3775" s="10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53"/>
        <v>100</v>
      </c>
      <c r="P3776" s="5">
        <f t="shared" si="350"/>
        <v>100</v>
      </c>
      <c r="Q3776" t="str">
        <f t="shared" si="354"/>
        <v>theater</v>
      </c>
      <c r="R3776" t="str">
        <f t="shared" si="349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53"/>
        <v>100.25</v>
      </c>
      <c r="P3777" s="5">
        <f t="shared" si="350"/>
        <v>143.21428571428572</v>
      </c>
      <c r="Q3777" t="str">
        <f t="shared" si="354"/>
        <v>theater</v>
      </c>
      <c r="R3777" t="str">
        <f t="shared" ref="R3777:R3840" si="355">RIGHT(N3777,LEN(N3777)-SEARCH("/",N3777))</f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53"/>
        <v>106.71250000000001</v>
      </c>
      <c r="P3778" s="5">
        <f t="shared" si="350"/>
        <v>90.819148936170208</v>
      </c>
      <c r="Q3778" t="str">
        <f t="shared" si="354"/>
        <v>theater</v>
      </c>
      <c r="R3778" t="str">
        <f t="shared" si="355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353"/>
        <v>143.19999999999999</v>
      </c>
      <c r="P3779" s="5">
        <f t="shared" ref="P3779:P3842" si="356">IF(L3779&lt;&gt;0,E3779/L3779,0)</f>
        <v>48.542372881355931</v>
      </c>
      <c r="Q3779" t="str">
        <f t="shared" si="354"/>
        <v>theater</v>
      </c>
      <c r="R3779" t="str">
        <f t="shared" si="355"/>
        <v>musical</v>
      </c>
      <c r="S3779" s="10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3"/>
        <v>105.04166666666667</v>
      </c>
      <c r="P3780" s="5">
        <f t="shared" si="356"/>
        <v>70.027777777777771</v>
      </c>
      <c r="Q3780" t="str">
        <f t="shared" si="354"/>
        <v>theater</v>
      </c>
      <c r="R3780" t="str">
        <f t="shared" si="355"/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3"/>
        <v>103.98</v>
      </c>
      <c r="P3781" s="5">
        <f t="shared" si="356"/>
        <v>135.62608695652173</v>
      </c>
      <c r="Q3781" t="str">
        <f t="shared" si="354"/>
        <v>theater</v>
      </c>
      <c r="R3781" t="str">
        <f t="shared" si="355"/>
        <v>musical</v>
      </c>
      <c r="S3781" s="10">
        <f t="shared" si="357"/>
        <v>42425.735416666663</v>
      </c>
      <c r="T3781" s="10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ref="O3782:O3845" si="359">E3782/D3782*100</f>
        <v>120</v>
      </c>
      <c r="P3782" s="5">
        <f t="shared" si="356"/>
        <v>100</v>
      </c>
      <c r="Q3782" t="str">
        <f t="shared" si="354"/>
        <v>theater</v>
      </c>
      <c r="R3782" t="str">
        <f t="shared" si="355"/>
        <v>musical</v>
      </c>
      <c r="S3782" s="10">
        <f t="shared" si="357"/>
        <v>42166.219733796301</v>
      </c>
      <c r="T3782" s="10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9"/>
        <v>109.66666666666667</v>
      </c>
      <c r="P3783" s="5">
        <f t="shared" si="356"/>
        <v>94.90384615384616</v>
      </c>
      <c r="Q3783" t="str">
        <f t="shared" si="354"/>
        <v>theater</v>
      </c>
      <c r="R3783" t="str">
        <f t="shared" si="355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9"/>
        <v>101.75</v>
      </c>
      <c r="P3784" s="5">
        <f t="shared" si="356"/>
        <v>75.370370370370367</v>
      </c>
      <c r="Q3784" t="str">
        <f t="shared" si="354"/>
        <v>theater</v>
      </c>
      <c r="R3784" t="str">
        <f t="shared" si="355"/>
        <v>musical</v>
      </c>
      <c r="S3784" s="10">
        <f t="shared" si="357"/>
        <v>42546.862233796302</v>
      </c>
      <c r="T3784" s="10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9"/>
        <v>128.91666666666666</v>
      </c>
      <c r="P3785" s="5">
        <f t="shared" si="356"/>
        <v>64.458333333333329</v>
      </c>
      <c r="Q3785" t="str">
        <f t="shared" si="354"/>
        <v>theater</v>
      </c>
      <c r="R3785" t="str">
        <f t="shared" si="355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9"/>
        <v>114.99999999999999</v>
      </c>
      <c r="P3786" s="5">
        <f t="shared" si="356"/>
        <v>115</v>
      </c>
      <c r="Q3786" t="str">
        <f t="shared" si="354"/>
        <v>theater</v>
      </c>
      <c r="R3786" t="str">
        <f t="shared" si="355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9"/>
        <v>150.75</v>
      </c>
      <c r="P3787" s="5">
        <f t="shared" si="356"/>
        <v>100.5</v>
      </c>
      <c r="Q3787" t="str">
        <f t="shared" si="354"/>
        <v>theater</v>
      </c>
      <c r="R3787" t="str">
        <f t="shared" si="355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9"/>
        <v>110.96666666666665</v>
      </c>
      <c r="P3788" s="5">
        <f t="shared" si="356"/>
        <v>93.774647887323937</v>
      </c>
      <c r="Q3788" t="str">
        <f t="shared" si="354"/>
        <v>theater</v>
      </c>
      <c r="R3788" t="str">
        <f t="shared" si="355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9"/>
        <v>100.28571428571429</v>
      </c>
      <c r="P3789" s="5">
        <f t="shared" si="356"/>
        <v>35.1</v>
      </c>
      <c r="Q3789" t="str">
        <f t="shared" si="354"/>
        <v>theater</v>
      </c>
      <c r="R3789" t="str">
        <f t="shared" si="355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9"/>
        <v>0.66666666666666674</v>
      </c>
      <c r="P3790" s="5">
        <f t="shared" si="356"/>
        <v>500</v>
      </c>
      <c r="Q3790" t="str">
        <f t="shared" si="354"/>
        <v>theater</v>
      </c>
      <c r="R3790" t="str">
        <f t="shared" si="355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9"/>
        <v>3.267605633802817</v>
      </c>
      <c r="P3791" s="5">
        <f t="shared" si="356"/>
        <v>29</v>
      </c>
      <c r="Q3791" t="str">
        <f t="shared" si="354"/>
        <v>theater</v>
      </c>
      <c r="R3791" t="str">
        <f t="shared" si="355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9"/>
        <v>0</v>
      </c>
      <c r="P3792" s="5">
        <f t="shared" si="356"/>
        <v>0</v>
      </c>
      <c r="Q3792" t="str">
        <f t="shared" si="354"/>
        <v>theater</v>
      </c>
      <c r="R3792" t="str">
        <f t="shared" si="355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9"/>
        <v>0</v>
      </c>
      <c r="P3793" s="5">
        <f t="shared" si="356"/>
        <v>0</v>
      </c>
      <c r="Q3793" t="str">
        <f t="shared" ref="Q3793:Q3856" si="360">LEFT(N3793, SEARCH("/",N3793,1)-1)</f>
        <v>theater</v>
      </c>
      <c r="R3793" t="str">
        <f t="shared" si="355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9"/>
        <v>0.27999999999999997</v>
      </c>
      <c r="P3794" s="5">
        <f t="shared" si="356"/>
        <v>17.5</v>
      </c>
      <c r="Q3794" t="str">
        <f t="shared" si="360"/>
        <v>theater</v>
      </c>
      <c r="R3794" t="str">
        <f t="shared" si="355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9"/>
        <v>59.657142857142851</v>
      </c>
      <c r="P3795" s="5">
        <f t="shared" si="356"/>
        <v>174</v>
      </c>
      <c r="Q3795" t="str">
        <f t="shared" si="360"/>
        <v>theater</v>
      </c>
      <c r="R3795" t="str">
        <f t="shared" si="355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9"/>
        <v>1</v>
      </c>
      <c r="P3796" s="5">
        <f t="shared" si="356"/>
        <v>50</v>
      </c>
      <c r="Q3796" t="str">
        <f t="shared" si="360"/>
        <v>theater</v>
      </c>
      <c r="R3796" t="str">
        <f t="shared" si="355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9"/>
        <v>1.6666666666666667</v>
      </c>
      <c r="P3797" s="5">
        <f t="shared" si="356"/>
        <v>5</v>
      </c>
      <c r="Q3797" t="str">
        <f t="shared" si="360"/>
        <v>theater</v>
      </c>
      <c r="R3797" t="str">
        <f t="shared" si="355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9"/>
        <v>4.4444444444444444E-3</v>
      </c>
      <c r="P3798" s="5">
        <f t="shared" si="356"/>
        <v>1</v>
      </c>
      <c r="Q3798" t="str">
        <f t="shared" si="360"/>
        <v>theater</v>
      </c>
      <c r="R3798" t="str">
        <f t="shared" si="355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9"/>
        <v>89.666666666666657</v>
      </c>
      <c r="P3799" s="5">
        <f t="shared" si="356"/>
        <v>145.40540540540542</v>
      </c>
      <c r="Q3799" t="str">
        <f t="shared" si="360"/>
        <v>theater</v>
      </c>
      <c r="R3799" t="str">
        <f t="shared" si="355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9"/>
        <v>1.4642857142857144</v>
      </c>
      <c r="P3800" s="5">
        <f t="shared" si="356"/>
        <v>205</v>
      </c>
      <c r="Q3800" t="str">
        <f t="shared" si="360"/>
        <v>theater</v>
      </c>
      <c r="R3800" t="str">
        <f t="shared" si="355"/>
        <v>musical</v>
      </c>
      <c r="S3800" s="10">
        <f t="shared" si="357"/>
        <v>41831.722777777781</v>
      </c>
      <c r="T3800" s="10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9"/>
        <v>4.0199999999999996</v>
      </c>
      <c r="P3801" s="5">
        <f t="shared" si="356"/>
        <v>100.5</v>
      </c>
      <c r="Q3801" t="str">
        <f t="shared" si="360"/>
        <v>theater</v>
      </c>
      <c r="R3801" t="str">
        <f t="shared" si="355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9"/>
        <v>4.004545454545454</v>
      </c>
      <c r="P3802" s="5">
        <f t="shared" si="356"/>
        <v>55.0625</v>
      </c>
      <c r="Q3802" t="str">
        <f t="shared" si="360"/>
        <v>theater</v>
      </c>
      <c r="R3802" t="str">
        <f t="shared" si="355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9"/>
        <v>8.52</v>
      </c>
      <c r="P3803" s="5">
        <f t="shared" si="356"/>
        <v>47.333333333333336</v>
      </c>
      <c r="Q3803" t="str">
        <f t="shared" si="360"/>
        <v>theater</v>
      </c>
      <c r="R3803" t="str">
        <f t="shared" si="355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9"/>
        <v>0</v>
      </c>
      <c r="P3804" s="5">
        <f t="shared" si="356"/>
        <v>0</v>
      </c>
      <c r="Q3804" t="str">
        <f t="shared" si="360"/>
        <v>theater</v>
      </c>
      <c r="R3804" t="str">
        <f t="shared" si="355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9"/>
        <v>19.650000000000002</v>
      </c>
      <c r="P3805" s="5">
        <f t="shared" si="356"/>
        <v>58.95</v>
      </c>
      <c r="Q3805" t="str">
        <f t="shared" si="360"/>
        <v>theater</v>
      </c>
      <c r="R3805" t="str">
        <f t="shared" si="355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9"/>
        <v>0</v>
      </c>
      <c r="P3806" s="5">
        <f t="shared" si="356"/>
        <v>0</v>
      </c>
      <c r="Q3806" t="str">
        <f t="shared" si="360"/>
        <v>theater</v>
      </c>
      <c r="R3806" t="str">
        <f t="shared" si="355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9"/>
        <v>2E-3</v>
      </c>
      <c r="P3807" s="5">
        <f t="shared" si="356"/>
        <v>1.5</v>
      </c>
      <c r="Q3807" t="str">
        <f t="shared" si="360"/>
        <v>theater</v>
      </c>
      <c r="R3807" t="str">
        <f t="shared" si="355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9"/>
        <v>6.6666666666666666E-2</v>
      </c>
      <c r="P3808" s="5">
        <f t="shared" si="356"/>
        <v>5</v>
      </c>
      <c r="Q3808" t="str">
        <f t="shared" si="360"/>
        <v>theater</v>
      </c>
      <c r="R3808" t="str">
        <f t="shared" si="355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9"/>
        <v>30.333333333333336</v>
      </c>
      <c r="P3809" s="5">
        <f t="shared" si="356"/>
        <v>50.555555555555557</v>
      </c>
      <c r="Q3809" t="str">
        <f t="shared" si="360"/>
        <v>theater</v>
      </c>
      <c r="R3809" t="str">
        <f t="shared" si="355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9"/>
        <v>100</v>
      </c>
      <c r="P3810" s="5">
        <f t="shared" si="356"/>
        <v>41.666666666666664</v>
      </c>
      <c r="Q3810" t="str">
        <f t="shared" si="360"/>
        <v>theater</v>
      </c>
      <c r="R3810" t="str">
        <f t="shared" si="355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9"/>
        <v>101.25</v>
      </c>
      <c r="P3811" s="5">
        <f t="shared" si="356"/>
        <v>53.289473684210527</v>
      </c>
      <c r="Q3811" t="str">
        <f t="shared" si="360"/>
        <v>theater</v>
      </c>
      <c r="R3811" t="str">
        <f t="shared" si="355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9"/>
        <v>121.73333333333333</v>
      </c>
      <c r="P3812" s="5">
        <f t="shared" si="356"/>
        <v>70.230769230769226</v>
      </c>
      <c r="Q3812" t="str">
        <f t="shared" si="360"/>
        <v>theater</v>
      </c>
      <c r="R3812" t="str">
        <f t="shared" si="355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9"/>
        <v>330</v>
      </c>
      <c r="P3813" s="5">
        <f t="shared" si="356"/>
        <v>43.421052631578945</v>
      </c>
      <c r="Q3813" t="str">
        <f t="shared" si="360"/>
        <v>theater</v>
      </c>
      <c r="R3813" t="str">
        <f t="shared" si="355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9"/>
        <v>109.55</v>
      </c>
      <c r="P3814" s="5">
        <f t="shared" si="356"/>
        <v>199.18181818181819</v>
      </c>
      <c r="Q3814" t="str">
        <f t="shared" si="360"/>
        <v>theater</v>
      </c>
      <c r="R3814" t="str">
        <f t="shared" si="355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9"/>
        <v>100.95190476190474</v>
      </c>
      <c r="P3815" s="5">
        <f t="shared" si="356"/>
        <v>78.518148148148143</v>
      </c>
      <c r="Q3815" t="str">
        <f t="shared" si="360"/>
        <v>theater</v>
      </c>
      <c r="R3815" t="str">
        <f t="shared" si="355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9"/>
        <v>140.13333333333333</v>
      </c>
      <c r="P3816" s="5">
        <f t="shared" si="356"/>
        <v>61.823529411764703</v>
      </c>
      <c r="Q3816" t="str">
        <f t="shared" si="360"/>
        <v>theater</v>
      </c>
      <c r="R3816" t="str">
        <f t="shared" si="355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9"/>
        <v>100.001</v>
      </c>
      <c r="P3817" s="5">
        <f t="shared" si="356"/>
        <v>50.000500000000002</v>
      </c>
      <c r="Q3817" t="str">
        <f t="shared" si="360"/>
        <v>theater</v>
      </c>
      <c r="R3817" t="str">
        <f t="shared" si="355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9"/>
        <v>119.238</v>
      </c>
      <c r="P3818" s="5">
        <f t="shared" si="356"/>
        <v>48.339729729729726</v>
      </c>
      <c r="Q3818" t="str">
        <f t="shared" si="360"/>
        <v>theater</v>
      </c>
      <c r="R3818" t="str">
        <f t="shared" si="355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9"/>
        <v>107.25</v>
      </c>
      <c r="P3819" s="5">
        <f t="shared" si="356"/>
        <v>107.25</v>
      </c>
      <c r="Q3819" t="str">
        <f t="shared" si="360"/>
        <v>theater</v>
      </c>
      <c r="R3819" t="str">
        <f t="shared" si="355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9"/>
        <v>227.99999999999997</v>
      </c>
      <c r="P3820" s="5">
        <f t="shared" si="356"/>
        <v>57</v>
      </c>
      <c r="Q3820" t="str">
        <f t="shared" si="360"/>
        <v>theater</v>
      </c>
      <c r="R3820" t="str">
        <f t="shared" si="355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9"/>
        <v>106.4</v>
      </c>
      <c r="P3821" s="5">
        <f t="shared" si="356"/>
        <v>40.92307692307692</v>
      </c>
      <c r="Q3821" t="str">
        <f t="shared" si="360"/>
        <v>theater</v>
      </c>
      <c r="R3821" t="str">
        <f t="shared" si="355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9"/>
        <v>143.33333333333334</v>
      </c>
      <c r="P3822" s="5">
        <f t="shared" si="356"/>
        <v>21.5</v>
      </c>
      <c r="Q3822" t="str">
        <f t="shared" si="360"/>
        <v>theater</v>
      </c>
      <c r="R3822" t="str">
        <f t="shared" si="355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9"/>
        <v>104.54285714285714</v>
      </c>
      <c r="P3823" s="5">
        <f t="shared" si="356"/>
        <v>79.543478260869563</v>
      </c>
      <c r="Q3823" t="str">
        <f t="shared" si="360"/>
        <v>theater</v>
      </c>
      <c r="R3823" t="str">
        <f t="shared" si="355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9"/>
        <v>110.02000000000001</v>
      </c>
      <c r="P3824" s="5">
        <f t="shared" si="356"/>
        <v>72.381578947368425</v>
      </c>
      <c r="Q3824" t="str">
        <f t="shared" si="360"/>
        <v>theater</v>
      </c>
      <c r="R3824" t="str">
        <f t="shared" si="355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9"/>
        <v>106</v>
      </c>
      <c r="P3825" s="5">
        <f t="shared" si="356"/>
        <v>64.634146341463421</v>
      </c>
      <c r="Q3825" t="str">
        <f t="shared" si="360"/>
        <v>theater</v>
      </c>
      <c r="R3825" t="str">
        <f t="shared" si="355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9"/>
        <v>108</v>
      </c>
      <c r="P3826" s="5">
        <f t="shared" si="356"/>
        <v>38.571428571428569</v>
      </c>
      <c r="Q3826" t="str">
        <f t="shared" si="360"/>
        <v>theater</v>
      </c>
      <c r="R3826" t="str">
        <f t="shared" si="355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9"/>
        <v>105.42</v>
      </c>
      <c r="P3827" s="5">
        <f t="shared" si="356"/>
        <v>107.57142857142857</v>
      </c>
      <c r="Q3827" t="str">
        <f t="shared" si="360"/>
        <v>theater</v>
      </c>
      <c r="R3827" t="str">
        <f t="shared" si="355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9"/>
        <v>119.16666666666667</v>
      </c>
      <c r="P3828" s="5">
        <f t="shared" si="356"/>
        <v>27.5</v>
      </c>
      <c r="Q3828" t="str">
        <f t="shared" si="360"/>
        <v>theater</v>
      </c>
      <c r="R3828" t="str">
        <f t="shared" si="355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9"/>
        <v>152.66666666666666</v>
      </c>
      <c r="P3829" s="5">
        <f t="shared" si="356"/>
        <v>70.461538461538467</v>
      </c>
      <c r="Q3829" t="str">
        <f t="shared" si="360"/>
        <v>theater</v>
      </c>
      <c r="R3829" t="str">
        <f t="shared" si="355"/>
        <v>plays</v>
      </c>
      <c r="S3829" s="10">
        <f t="shared" si="357"/>
        <v>42034.928252314814</v>
      </c>
      <c r="T3829" s="10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9"/>
        <v>100</v>
      </c>
      <c r="P3830" s="5">
        <f t="shared" si="356"/>
        <v>178.57142857142858</v>
      </c>
      <c r="Q3830" t="str">
        <f t="shared" si="360"/>
        <v>theater</v>
      </c>
      <c r="R3830" t="str">
        <f t="shared" si="355"/>
        <v>plays</v>
      </c>
      <c r="S3830" s="10">
        <f t="shared" si="357"/>
        <v>41944.527627314819</v>
      </c>
      <c r="T3830" s="10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9"/>
        <v>100.2</v>
      </c>
      <c r="P3831" s="5">
        <f t="shared" si="356"/>
        <v>62.625</v>
      </c>
      <c r="Q3831" t="str">
        <f t="shared" si="360"/>
        <v>theater</v>
      </c>
      <c r="R3831" t="str">
        <f t="shared" si="355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9"/>
        <v>225</v>
      </c>
      <c r="P3832" s="5">
        <f t="shared" si="356"/>
        <v>75</v>
      </c>
      <c r="Q3832" t="str">
        <f t="shared" si="360"/>
        <v>theater</v>
      </c>
      <c r="R3832" t="str">
        <f t="shared" si="355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9"/>
        <v>106.02199999999999</v>
      </c>
      <c r="P3833" s="5">
        <f t="shared" si="356"/>
        <v>58.901111111111113</v>
      </c>
      <c r="Q3833" t="str">
        <f t="shared" si="360"/>
        <v>theater</v>
      </c>
      <c r="R3833" t="str">
        <f t="shared" si="355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9"/>
        <v>104.66666666666666</v>
      </c>
      <c r="P3834" s="5">
        <f t="shared" si="356"/>
        <v>139.55555555555554</v>
      </c>
      <c r="Q3834" t="str">
        <f t="shared" si="360"/>
        <v>theater</v>
      </c>
      <c r="R3834" t="str">
        <f t="shared" si="355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9"/>
        <v>116.66666666666667</v>
      </c>
      <c r="P3835" s="5">
        <f t="shared" si="356"/>
        <v>70</v>
      </c>
      <c r="Q3835" t="str">
        <f t="shared" si="360"/>
        <v>theater</v>
      </c>
      <c r="R3835" t="str">
        <f t="shared" si="355"/>
        <v>plays</v>
      </c>
      <c r="S3835" s="10">
        <f t="shared" si="357"/>
        <v>41963.872361111105</v>
      </c>
      <c r="T3835" s="10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9"/>
        <v>109.03333333333333</v>
      </c>
      <c r="P3836" s="5">
        <f t="shared" si="356"/>
        <v>57.385964912280699</v>
      </c>
      <c r="Q3836" t="str">
        <f t="shared" si="360"/>
        <v>theater</v>
      </c>
      <c r="R3836" t="str">
        <f t="shared" si="355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9"/>
        <v>160</v>
      </c>
      <c r="P3837" s="5">
        <f t="shared" si="356"/>
        <v>40</v>
      </c>
      <c r="Q3837" t="str">
        <f t="shared" si="360"/>
        <v>theater</v>
      </c>
      <c r="R3837" t="str">
        <f t="shared" si="355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9"/>
        <v>112.5</v>
      </c>
      <c r="P3838" s="5">
        <f t="shared" si="356"/>
        <v>64.285714285714292</v>
      </c>
      <c r="Q3838" t="str">
        <f t="shared" si="360"/>
        <v>theater</v>
      </c>
      <c r="R3838" t="str">
        <f t="shared" si="355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9"/>
        <v>102.1</v>
      </c>
      <c r="P3839" s="5">
        <f t="shared" si="356"/>
        <v>120.11764705882354</v>
      </c>
      <c r="Q3839" t="str">
        <f t="shared" si="360"/>
        <v>theater</v>
      </c>
      <c r="R3839" t="str">
        <f t="shared" si="355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9"/>
        <v>100.824</v>
      </c>
      <c r="P3840" s="5">
        <f t="shared" si="356"/>
        <v>1008.24</v>
      </c>
      <c r="Q3840" t="str">
        <f t="shared" si="360"/>
        <v>theater</v>
      </c>
      <c r="R3840" t="str">
        <f t="shared" si="355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9"/>
        <v>101.25</v>
      </c>
      <c r="P3841" s="5">
        <f t="shared" si="356"/>
        <v>63.28125</v>
      </c>
      <c r="Q3841" t="str">
        <f t="shared" si="360"/>
        <v>theater</v>
      </c>
      <c r="R3841" t="str">
        <f t="shared" ref="R3841:R3904" si="361">RIGHT(N3841,LEN(N3841)-SEARCH("/",N3841))</f>
        <v>plays</v>
      </c>
      <c r="S3841" s="10">
        <f t="shared" si="357"/>
        <v>42155.142638888887</v>
      </c>
      <c r="T3841" s="10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59"/>
        <v>6500</v>
      </c>
      <c r="P3842" s="5">
        <f t="shared" si="356"/>
        <v>21.666666666666668</v>
      </c>
      <c r="Q3842" t="str">
        <f t="shared" si="360"/>
        <v>theater</v>
      </c>
      <c r="R3842" t="str">
        <f t="shared" si="361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359"/>
        <v>8.7200000000000006</v>
      </c>
      <c r="P3843" s="5">
        <f t="shared" ref="P3843:P3906" si="362">IF(L3843&lt;&gt;0,E3843/L3843,0)</f>
        <v>25.647058823529413</v>
      </c>
      <c r="Q3843" t="str">
        <f t="shared" si="360"/>
        <v>theater</v>
      </c>
      <c r="R3843" t="str">
        <f t="shared" si="361"/>
        <v>plays</v>
      </c>
      <c r="S3843" s="10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59"/>
        <v>21.94</v>
      </c>
      <c r="P3844" s="5">
        <f t="shared" si="362"/>
        <v>47.695652173913047</v>
      </c>
      <c r="Q3844" t="str">
        <f t="shared" si="360"/>
        <v>theater</v>
      </c>
      <c r="R3844" t="str">
        <f t="shared" si="361"/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59"/>
        <v>21.3</v>
      </c>
      <c r="P3845" s="5">
        <f t="shared" si="362"/>
        <v>56.05263157894737</v>
      </c>
      <c r="Q3845" t="str">
        <f t="shared" si="360"/>
        <v>theater</v>
      </c>
      <c r="R3845" t="str">
        <f t="shared" si="361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ref="O3846:O3909" si="365">E3846/D3846*100</f>
        <v>41.489795918367342</v>
      </c>
      <c r="P3846" s="5">
        <f t="shared" si="362"/>
        <v>81.319999999999993</v>
      </c>
      <c r="Q3846" t="str">
        <f t="shared" si="360"/>
        <v>theater</v>
      </c>
      <c r="R3846" t="str">
        <f t="shared" si="361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5"/>
        <v>2.105</v>
      </c>
      <c r="P3847" s="5">
        <f t="shared" si="362"/>
        <v>70.166666666666671</v>
      </c>
      <c r="Q3847" t="str">
        <f t="shared" si="360"/>
        <v>theater</v>
      </c>
      <c r="R3847" t="str">
        <f t="shared" si="361"/>
        <v>plays</v>
      </c>
      <c r="S3847" s="10">
        <f t="shared" si="363"/>
        <v>42248.627013888887</v>
      </c>
      <c r="T3847" s="10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5"/>
        <v>2.7</v>
      </c>
      <c r="P3848" s="5">
        <f t="shared" si="362"/>
        <v>23.625</v>
      </c>
      <c r="Q3848" t="str">
        <f t="shared" si="360"/>
        <v>theater</v>
      </c>
      <c r="R3848" t="str">
        <f t="shared" si="361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5"/>
        <v>16.161904761904761</v>
      </c>
      <c r="P3849" s="5">
        <f t="shared" si="362"/>
        <v>188.55555555555554</v>
      </c>
      <c r="Q3849" t="str">
        <f t="shared" si="360"/>
        <v>theater</v>
      </c>
      <c r="R3849" t="str">
        <f t="shared" si="361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5"/>
        <v>16.376923076923077</v>
      </c>
      <c r="P3850" s="5">
        <f t="shared" si="362"/>
        <v>49.511627906976742</v>
      </c>
      <c r="Q3850" t="str">
        <f t="shared" si="360"/>
        <v>theater</v>
      </c>
      <c r="R3850" t="str">
        <f t="shared" si="361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5"/>
        <v>7.043333333333333</v>
      </c>
      <c r="P3851" s="5">
        <f t="shared" si="362"/>
        <v>75.464285714285708</v>
      </c>
      <c r="Q3851" t="str">
        <f t="shared" si="360"/>
        <v>theater</v>
      </c>
      <c r="R3851" t="str">
        <f t="shared" si="361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5"/>
        <v>3.8</v>
      </c>
      <c r="P3852" s="5">
        <f t="shared" si="362"/>
        <v>9.5</v>
      </c>
      <c r="Q3852" t="str">
        <f t="shared" si="360"/>
        <v>theater</v>
      </c>
      <c r="R3852" t="str">
        <f t="shared" si="361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5"/>
        <v>34.08</v>
      </c>
      <c r="P3853" s="5">
        <f t="shared" si="362"/>
        <v>35.5</v>
      </c>
      <c r="Q3853" t="str">
        <f t="shared" si="360"/>
        <v>theater</v>
      </c>
      <c r="R3853" t="str">
        <f t="shared" si="361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5"/>
        <v>0.2</v>
      </c>
      <c r="P3854" s="5">
        <f t="shared" si="362"/>
        <v>10</v>
      </c>
      <c r="Q3854" t="str">
        <f t="shared" si="360"/>
        <v>theater</v>
      </c>
      <c r="R3854" t="str">
        <f t="shared" si="361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5"/>
        <v>2.5999999999999999E-2</v>
      </c>
      <c r="P3855" s="5">
        <f t="shared" si="362"/>
        <v>13</v>
      </c>
      <c r="Q3855" t="str">
        <f t="shared" si="360"/>
        <v>theater</v>
      </c>
      <c r="R3855" t="str">
        <f t="shared" si="361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5"/>
        <v>16.254545454545454</v>
      </c>
      <c r="P3856" s="5">
        <f t="shared" si="362"/>
        <v>89.4</v>
      </c>
      <c r="Q3856" t="str">
        <f t="shared" si="360"/>
        <v>theater</v>
      </c>
      <c r="R3856" t="str">
        <f t="shared" si="361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5"/>
        <v>2.5</v>
      </c>
      <c r="P3857" s="5">
        <f t="shared" si="362"/>
        <v>25</v>
      </c>
      <c r="Q3857" t="str">
        <f t="shared" ref="Q3857:Q3920" si="366">LEFT(N3857, SEARCH("/",N3857,1)-1)</f>
        <v>theater</v>
      </c>
      <c r="R3857" t="str">
        <f t="shared" si="361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5"/>
        <v>0.02</v>
      </c>
      <c r="P3858" s="5">
        <f t="shared" si="362"/>
        <v>1</v>
      </c>
      <c r="Q3858" t="str">
        <f t="shared" si="366"/>
        <v>theater</v>
      </c>
      <c r="R3858" t="str">
        <f t="shared" si="361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5"/>
        <v>5.2</v>
      </c>
      <c r="P3859" s="5">
        <f t="shared" si="362"/>
        <v>65</v>
      </c>
      <c r="Q3859" t="str">
        <f t="shared" si="366"/>
        <v>theater</v>
      </c>
      <c r="R3859" t="str">
        <f t="shared" si="361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5"/>
        <v>2</v>
      </c>
      <c r="P3860" s="5">
        <f t="shared" si="362"/>
        <v>10</v>
      </c>
      <c r="Q3860" t="str">
        <f t="shared" si="366"/>
        <v>theater</v>
      </c>
      <c r="R3860" t="str">
        <f t="shared" si="361"/>
        <v>plays</v>
      </c>
      <c r="S3860" s="10">
        <f t="shared" si="363"/>
        <v>42128.431064814817</v>
      </c>
      <c r="T3860" s="10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5"/>
        <v>0.04</v>
      </c>
      <c r="P3861" s="5">
        <f t="shared" si="362"/>
        <v>1</v>
      </c>
      <c r="Q3861" t="str">
        <f t="shared" si="366"/>
        <v>theater</v>
      </c>
      <c r="R3861" t="str">
        <f t="shared" si="361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5"/>
        <v>17.666666666666668</v>
      </c>
      <c r="P3862" s="5">
        <f t="shared" si="362"/>
        <v>81.538461538461533</v>
      </c>
      <c r="Q3862" t="str">
        <f t="shared" si="366"/>
        <v>theater</v>
      </c>
      <c r="R3862" t="str">
        <f t="shared" si="361"/>
        <v>plays</v>
      </c>
      <c r="S3862" s="10">
        <f t="shared" si="363"/>
        <v>41833.660995370366</v>
      </c>
      <c r="T3862" s="10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5"/>
        <v>5</v>
      </c>
      <c r="P3863" s="5">
        <f t="shared" si="362"/>
        <v>100</v>
      </c>
      <c r="Q3863" t="str">
        <f t="shared" si="366"/>
        <v>theater</v>
      </c>
      <c r="R3863" t="str">
        <f t="shared" si="361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5"/>
        <v>1.3333333333333334E-2</v>
      </c>
      <c r="P3864" s="5">
        <f t="shared" si="362"/>
        <v>1</v>
      </c>
      <c r="Q3864" t="str">
        <f t="shared" si="366"/>
        <v>theater</v>
      </c>
      <c r="R3864" t="str">
        <f t="shared" si="361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5"/>
        <v>0</v>
      </c>
      <c r="P3865" s="5">
        <f t="shared" si="362"/>
        <v>0</v>
      </c>
      <c r="Q3865" t="str">
        <f t="shared" si="366"/>
        <v>theater</v>
      </c>
      <c r="R3865" t="str">
        <f t="shared" si="361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5"/>
        <v>1.2</v>
      </c>
      <c r="P3866" s="5">
        <f t="shared" si="362"/>
        <v>20</v>
      </c>
      <c r="Q3866" t="str">
        <f t="shared" si="366"/>
        <v>theater</v>
      </c>
      <c r="R3866" t="str">
        <f t="shared" si="361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5"/>
        <v>26.937422295897225</v>
      </c>
      <c r="P3867" s="5">
        <f t="shared" si="362"/>
        <v>46.428571428571431</v>
      </c>
      <c r="Q3867" t="str">
        <f t="shared" si="366"/>
        <v>theater</v>
      </c>
      <c r="R3867" t="str">
        <f t="shared" si="361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5"/>
        <v>0.54999999999999993</v>
      </c>
      <c r="P3868" s="5">
        <f t="shared" si="362"/>
        <v>5.5</v>
      </c>
      <c r="Q3868" t="str">
        <f t="shared" si="366"/>
        <v>theater</v>
      </c>
      <c r="R3868" t="str">
        <f t="shared" si="361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5"/>
        <v>12.55</v>
      </c>
      <c r="P3869" s="5">
        <f t="shared" si="362"/>
        <v>50.2</v>
      </c>
      <c r="Q3869" t="str">
        <f t="shared" si="366"/>
        <v>theater</v>
      </c>
      <c r="R3869" t="str">
        <f t="shared" si="361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5"/>
        <v>0.2</v>
      </c>
      <c r="P3870" s="5">
        <f t="shared" si="362"/>
        <v>10</v>
      </c>
      <c r="Q3870" t="str">
        <f t="shared" si="366"/>
        <v>theater</v>
      </c>
      <c r="R3870" t="str">
        <f t="shared" si="361"/>
        <v>musical</v>
      </c>
      <c r="S3870" s="10">
        <f t="shared" si="363"/>
        <v>41865.659780092588</v>
      </c>
      <c r="T3870" s="10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5"/>
        <v>3.4474868431088401</v>
      </c>
      <c r="P3871" s="5">
        <f t="shared" si="362"/>
        <v>30.133333333333333</v>
      </c>
      <c r="Q3871" t="str">
        <f t="shared" si="366"/>
        <v>theater</v>
      </c>
      <c r="R3871" t="str">
        <f t="shared" si="361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5"/>
        <v>15</v>
      </c>
      <c r="P3872" s="5">
        <f t="shared" si="362"/>
        <v>150</v>
      </c>
      <c r="Q3872" t="str">
        <f t="shared" si="366"/>
        <v>theater</v>
      </c>
      <c r="R3872" t="str">
        <f t="shared" si="361"/>
        <v>musical</v>
      </c>
      <c r="S3872" s="10">
        <f t="shared" si="363"/>
        <v>41793.17219907407</v>
      </c>
      <c r="T3872" s="10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5"/>
        <v>2.666666666666667</v>
      </c>
      <c r="P3873" s="5">
        <f t="shared" si="362"/>
        <v>13.333333333333334</v>
      </c>
      <c r="Q3873" t="str">
        <f t="shared" si="366"/>
        <v>theater</v>
      </c>
      <c r="R3873" t="str">
        <f t="shared" si="361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5"/>
        <v>0</v>
      </c>
      <c r="P3874" s="5">
        <f t="shared" si="362"/>
        <v>0</v>
      </c>
      <c r="Q3874" t="str">
        <f t="shared" si="366"/>
        <v>theater</v>
      </c>
      <c r="R3874" t="str">
        <f t="shared" si="361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5"/>
        <v>0</v>
      </c>
      <c r="P3875" s="5">
        <f t="shared" si="362"/>
        <v>0</v>
      </c>
      <c r="Q3875" t="str">
        <f t="shared" si="366"/>
        <v>theater</v>
      </c>
      <c r="R3875" t="str">
        <f t="shared" si="361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5"/>
        <v>0</v>
      </c>
      <c r="P3876" s="5">
        <f t="shared" si="362"/>
        <v>0</v>
      </c>
      <c r="Q3876" t="str">
        <f t="shared" si="366"/>
        <v>theater</v>
      </c>
      <c r="R3876" t="str">
        <f t="shared" si="361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5"/>
        <v>0</v>
      </c>
      <c r="P3877" s="5">
        <f t="shared" si="362"/>
        <v>0</v>
      </c>
      <c r="Q3877" t="str">
        <f t="shared" si="366"/>
        <v>theater</v>
      </c>
      <c r="R3877" t="str">
        <f t="shared" si="361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5"/>
        <v>52.794871794871788</v>
      </c>
      <c r="P3878" s="5">
        <f t="shared" si="362"/>
        <v>44.760869565217391</v>
      </c>
      <c r="Q3878" t="str">
        <f t="shared" si="366"/>
        <v>theater</v>
      </c>
      <c r="R3878" t="str">
        <f t="shared" si="361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5"/>
        <v>4.9639999999999995</v>
      </c>
      <c r="P3879" s="5">
        <f t="shared" si="362"/>
        <v>88.642857142857139</v>
      </c>
      <c r="Q3879" t="str">
        <f t="shared" si="366"/>
        <v>theater</v>
      </c>
      <c r="R3879" t="str">
        <f t="shared" si="361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5"/>
        <v>5.5555555555555552E-2</v>
      </c>
      <c r="P3880" s="5">
        <f t="shared" si="362"/>
        <v>10</v>
      </c>
      <c r="Q3880" t="str">
        <f t="shared" si="366"/>
        <v>theater</v>
      </c>
      <c r="R3880" t="str">
        <f t="shared" si="361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5"/>
        <v>0</v>
      </c>
      <c r="P3881" s="5">
        <f t="shared" si="362"/>
        <v>0</v>
      </c>
      <c r="Q3881" t="str">
        <f t="shared" si="366"/>
        <v>theater</v>
      </c>
      <c r="R3881" t="str">
        <f t="shared" si="361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5"/>
        <v>13.066666666666665</v>
      </c>
      <c r="P3882" s="5">
        <f t="shared" si="362"/>
        <v>57.647058823529413</v>
      </c>
      <c r="Q3882" t="str">
        <f t="shared" si="366"/>
        <v>theater</v>
      </c>
      <c r="R3882" t="str">
        <f t="shared" si="361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5"/>
        <v>5</v>
      </c>
      <c r="P3883" s="5">
        <f t="shared" si="362"/>
        <v>25</v>
      </c>
      <c r="Q3883" t="str">
        <f t="shared" si="366"/>
        <v>theater</v>
      </c>
      <c r="R3883" t="str">
        <f t="shared" si="361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5"/>
        <v>0</v>
      </c>
      <c r="P3884" s="5">
        <f t="shared" si="362"/>
        <v>0</v>
      </c>
      <c r="Q3884" t="str">
        <f t="shared" si="366"/>
        <v>theater</v>
      </c>
      <c r="R3884" t="str">
        <f t="shared" si="361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5"/>
        <v>0</v>
      </c>
      <c r="P3885" s="5">
        <f t="shared" si="362"/>
        <v>0</v>
      </c>
      <c r="Q3885" t="str">
        <f t="shared" si="366"/>
        <v>theater</v>
      </c>
      <c r="R3885" t="str">
        <f t="shared" si="361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5"/>
        <v>0</v>
      </c>
      <c r="P3886" s="5">
        <f t="shared" si="362"/>
        <v>0</v>
      </c>
      <c r="Q3886" t="str">
        <f t="shared" si="366"/>
        <v>theater</v>
      </c>
      <c r="R3886" t="str">
        <f t="shared" si="361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5"/>
        <v>0</v>
      </c>
      <c r="P3887" s="5">
        <f t="shared" si="362"/>
        <v>0</v>
      </c>
      <c r="Q3887" t="str">
        <f t="shared" si="366"/>
        <v>theater</v>
      </c>
      <c r="R3887" t="str">
        <f t="shared" si="361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5"/>
        <v>0</v>
      </c>
      <c r="P3888" s="5">
        <f t="shared" si="362"/>
        <v>0</v>
      </c>
      <c r="Q3888" t="str">
        <f t="shared" si="366"/>
        <v>theater</v>
      </c>
      <c r="R3888" t="str">
        <f t="shared" si="361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5"/>
        <v>1.7500000000000002</v>
      </c>
      <c r="P3889" s="5">
        <f t="shared" si="362"/>
        <v>17.5</v>
      </c>
      <c r="Q3889" t="str">
        <f t="shared" si="366"/>
        <v>theater</v>
      </c>
      <c r="R3889" t="str">
        <f t="shared" si="361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5"/>
        <v>27.1</v>
      </c>
      <c r="P3890" s="5">
        <f t="shared" si="362"/>
        <v>38.714285714285715</v>
      </c>
      <c r="Q3890" t="str">
        <f t="shared" si="366"/>
        <v>theater</v>
      </c>
      <c r="R3890" t="str">
        <f t="shared" si="361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5"/>
        <v>1.4749999999999999</v>
      </c>
      <c r="P3891" s="5">
        <f t="shared" si="362"/>
        <v>13.111111111111111</v>
      </c>
      <c r="Q3891" t="str">
        <f t="shared" si="366"/>
        <v>theater</v>
      </c>
      <c r="R3891" t="str">
        <f t="shared" si="361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5"/>
        <v>16.826666666666668</v>
      </c>
      <c r="P3892" s="5">
        <f t="shared" si="362"/>
        <v>315.5</v>
      </c>
      <c r="Q3892" t="str">
        <f t="shared" si="366"/>
        <v>theater</v>
      </c>
      <c r="R3892" t="str">
        <f t="shared" si="361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5"/>
        <v>32.5</v>
      </c>
      <c r="P3893" s="5">
        <f t="shared" si="362"/>
        <v>37.142857142857146</v>
      </c>
      <c r="Q3893" t="str">
        <f t="shared" si="366"/>
        <v>theater</v>
      </c>
      <c r="R3893" t="str">
        <f t="shared" si="361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5"/>
        <v>0</v>
      </c>
      <c r="P3894" s="5">
        <f t="shared" si="362"/>
        <v>0</v>
      </c>
      <c r="Q3894" t="str">
        <f t="shared" si="366"/>
        <v>theater</v>
      </c>
      <c r="R3894" t="str">
        <f t="shared" si="361"/>
        <v>plays</v>
      </c>
      <c r="S3894" s="10">
        <f t="shared" si="363"/>
        <v>41867.652280092596</v>
      </c>
      <c r="T3894" s="10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5"/>
        <v>21.55</v>
      </c>
      <c r="P3895" s="5">
        <f t="shared" si="362"/>
        <v>128.27380952380952</v>
      </c>
      <c r="Q3895" t="str">
        <f t="shared" si="366"/>
        <v>theater</v>
      </c>
      <c r="R3895" t="str">
        <f t="shared" si="361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5"/>
        <v>3.4666666666666663</v>
      </c>
      <c r="P3896" s="5">
        <f t="shared" si="362"/>
        <v>47.272727272727273</v>
      </c>
      <c r="Q3896" t="str">
        <f t="shared" si="366"/>
        <v>theater</v>
      </c>
      <c r="R3896" t="str">
        <f t="shared" si="361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5"/>
        <v>5</v>
      </c>
      <c r="P3897" s="5">
        <f t="shared" si="362"/>
        <v>50</v>
      </c>
      <c r="Q3897" t="str">
        <f t="shared" si="366"/>
        <v>theater</v>
      </c>
      <c r="R3897" t="str">
        <f t="shared" si="361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5"/>
        <v>10.625</v>
      </c>
      <c r="P3898" s="5">
        <f t="shared" si="362"/>
        <v>42.5</v>
      </c>
      <c r="Q3898" t="str">
        <f t="shared" si="366"/>
        <v>theater</v>
      </c>
      <c r="R3898" t="str">
        <f t="shared" si="361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5"/>
        <v>17.599999999999998</v>
      </c>
      <c r="P3899" s="5">
        <f t="shared" si="362"/>
        <v>44</v>
      </c>
      <c r="Q3899" t="str">
        <f t="shared" si="366"/>
        <v>theater</v>
      </c>
      <c r="R3899" t="str">
        <f t="shared" si="361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5"/>
        <v>32.56</v>
      </c>
      <c r="P3900" s="5">
        <f t="shared" si="362"/>
        <v>50.875</v>
      </c>
      <c r="Q3900" t="str">
        <f t="shared" si="366"/>
        <v>theater</v>
      </c>
      <c r="R3900" t="str">
        <f t="shared" si="361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5"/>
        <v>1.25</v>
      </c>
      <c r="P3901" s="5">
        <f t="shared" si="362"/>
        <v>62.5</v>
      </c>
      <c r="Q3901" t="str">
        <f t="shared" si="366"/>
        <v>theater</v>
      </c>
      <c r="R3901" t="str">
        <f t="shared" si="361"/>
        <v>plays</v>
      </c>
      <c r="S3901" s="10">
        <f t="shared" si="363"/>
        <v>41843.775011574071</v>
      </c>
      <c r="T3901" s="10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5"/>
        <v>5.4</v>
      </c>
      <c r="P3902" s="5">
        <f t="shared" si="362"/>
        <v>27</v>
      </c>
      <c r="Q3902" t="str">
        <f t="shared" si="366"/>
        <v>theater</v>
      </c>
      <c r="R3902" t="str">
        <f t="shared" si="361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5"/>
        <v>0.83333333333333337</v>
      </c>
      <c r="P3903" s="5">
        <f t="shared" si="362"/>
        <v>25</v>
      </c>
      <c r="Q3903" t="str">
        <f t="shared" si="366"/>
        <v>theater</v>
      </c>
      <c r="R3903" t="str">
        <f t="shared" si="361"/>
        <v>plays</v>
      </c>
      <c r="S3903" s="10">
        <f t="shared" si="363"/>
        <v>42317.826377314821</v>
      </c>
      <c r="T3903" s="10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5"/>
        <v>48.833333333333336</v>
      </c>
      <c r="P3904" s="5">
        <f t="shared" si="362"/>
        <v>47.258064516129032</v>
      </c>
      <c r="Q3904" t="str">
        <f t="shared" si="366"/>
        <v>theater</v>
      </c>
      <c r="R3904" t="str">
        <f t="shared" si="361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5"/>
        <v>0</v>
      </c>
      <c r="P3905" s="5">
        <f t="shared" si="362"/>
        <v>0</v>
      </c>
      <c r="Q3905" t="str">
        <f t="shared" si="366"/>
        <v>theater</v>
      </c>
      <c r="R3905" t="str">
        <f t="shared" ref="R3905:R3968" si="367">RIGHT(N3905,LEN(N3905)-SEARCH("/",N3905))</f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5"/>
        <v>0.03</v>
      </c>
      <c r="P3906" s="5">
        <f t="shared" si="362"/>
        <v>1.5</v>
      </c>
      <c r="Q3906" t="str">
        <f t="shared" si="366"/>
        <v>theater</v>
      </c>
      <c r="R3906" t="str">
        <f t="shared" si="367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365"/>
        <v>11.533333333333333</v>
      </c>
      <c r="P3907" s="5">
        <f t="shared" ref="P3907:P3970" si="368">IF(L3907&lt;&gt;0,E3907/L3907,0)</f>
        <v>24.714285714285715</v>
      </c>
      <c r="Q3907" t="str">
        <f t="shared" si="366"/>
        <v>theater</v>
      </c>
      <c r="R3907" t="str">
        <f t="shared" si="367"/>
        <v>plays</v>
      </c>
      <c r="S3907" s="10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5"/>
        <v>67.333333333333329</v>
      </c>
      <c r="P3908" s="5">
        <f t="shared" si="368"/>
        <v>63.125</v>
      </c>
      <c r="Q3908" t="str">
        <f t="shared" si="366"/>
        <v>theater</v>
      </c>
      <c r="R3908" t="str">
        <f t="shared" si="367"/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5"/>
        <v>15.299999999999999</v>
      </c>
      <c r="P3909" s="5">
        <f t="shared" si="368"/>
        <v>38.25</v>
      </c>
      <c r="Q3909" t="str">
        <f t="shared" si="366"/>
        <v>theater</v>
      </c>
      <c r="R3909" t="str">
        <f t="shared" si="367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ref="O3910:O3973" si="371">E3910/D3910*100</f>
        <v>8.6666666666666679</v>
      </c>
      <c r="P3910" s="5">
        <f t="shared" si="368"/>
        <v>16.25</v>
      </c>
      <c r="Q3910" t="str">
        <f t="shared" si="366"/>
        <v>theater</v>
      </c>
      <c r="R3910" t="str">
        <f t="shared" si="367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71"/>
        <v>0.22499999999999998</v>
      </c>
      <c r="P3911" s="5">
        <f t="shared" si="368"/>
        <v>33.75</v>
      </c>
      <c r="Q3911" t="str">
        <f t="shared" si="366"/>
        <v>theater</v>
      </c>
      <c r="R3911" t="str">
        <f t="shared" si="367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71"/>
        <v>3.0833333333333335</v>
      </c>
      <c r="P3912" s="5">
        <f t="shared" si="368"/>
        <v>61.666666666666664</v>
      </c>
      <c r="Q3912" t="str">
        <f t="shared" si="366"/>
        <v>theater</v>
      </c>
      <c r="R3912" t="str">
        <f t="shared" si="367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71"/>
        <v>37.412500000000001</v>
      </c>
      <c r="P3913" s="5">
        <f t="shared" si="368"/>
        <v>83.138888888888886</v>
      </c>
      <c r="Q3913" t="str">
        <f t="shared" si="366"/>
        <v>theater</v>
      </c>
      <c r="R3913" t="str">
        <f t="shared" si="367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71"/>
        <v>6.6666666666666671E-3</v>
      </c>
      <c r="P3914" s="5">
        <f t="shared" si="368"/>
        <v>1</v>
      </c>
      <c r="Q3914" t="str">
        <f t="shared" si="366"/>
        <v>theater</v>
      </c>
      <c r="R3914" t="str">
        <f t="shared" si="367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71"/>
        <v>10</v>
      </c>
      <c r="P3915" s="5">
        <f t="shared" si="368"/>
        <v>142.85714285714286</v>
      </c>
      <c r="Q3915" t="str">
        <f t="shared" si="366"/>
        <v>theater</v>
      </c>
      <c r="R3915" t="str">
        <f t="shared" si="367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71"/>
        <v>36.36</v>
      </c>
      <c r="P3916" s="5">
        <f t="shared" si="368"/>
        <v>33.666666666666664</v>
      </c>
      <c r="Q3916" t="str">
        <f t="shared" si="366"/>
        <v>theater</v>
      </c>
      <c r="R3916" t="str">
        <f t="shared" si="367"/>
        <v>plays</v>
      </c>
      <c r="S3916" s="10">
        <f t="shared" si="369"/>
        <v>42114.818935185183</v>
      </c>
      <c r="T3916" s="10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71"/>
        <v>0.33333333333333337</v>
      </c>
      <c r="P3917" s="5">
        <f t="shared" si="368"/>
        <v>5</v>
      </c>
      <c r="Q3917" t="str">
        <f t="shared" si="366"/>
        <v>theater</v>
      </c>
      <c r="R3917" t="str">
        <f t="shared" si="367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71"/>
        <v>0</v>
      </c>
      <c r="P3918" s="5">
        <f t="shared" si="368"/>
        <v>0</v>
      </c>
      <c r="Q3918" t="str">
        <f t="shared" si="366"/>
        <v>theater</v>
      </c>
      <c r="R3918" t="str">
        <f t="shared" si="367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71"/>
        <v>0.2857142857142857</v>
      </c>
      <c r="P3919" s="5">
        <f t="shared" si="368"/>
        <v>10</v>
      </c>
      <c r="Q3919" t="str">
        <f t="shared" si="366"/>
        <v>theater</v>
      </c>
      <c r="R3919" t="str">
        <f t="shared" si="367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71"/>
        <v>0.2</v>
      </c>
      <c r="P3920" s="5">
        <f t="shared" si="368"/>
        <v>40</v>
      </c>
      <c r="Q3920" t="str">
        <f t="shared" si="366"/>
        <v>theater</v>
      </c>
      <c r="R3920" t="str">
        <f t="shared" si="367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71"/>
        <v>1.7999999999999998</v>
      </c>
      <c r="P3921" s="5">
        <f t="shared" si="368"/>
        <v>30</v>
      </c>
      <c r="Q3921" t="str">
        <f t="shared" ref="Q3921:Q3984" si="372">LEFT(N3921, SEARCH("/",N3921,1)-1)</f>
        <v>theater</v>
      </c>
      <c r="R3921" t="str">
        <f t="shared" si="367"/>
        <v>plays</v>
      </c>
      <c r="S3921" s="10">
        <f t="shared" si="369"/>
        <v>42358.684872685189</v>
      </c>
      <c r="T3921" s="10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71"/>
        <v>5.4</v>
      </c>
      <c r="P3922" s="5">
        <f t="shared" si="368"/>
        <v>45</v>
      </c>
      <c r="Q3922" t="str">
        <f t="shared" si="372"/>
        <v>theater</v>
      </c>
      <c r="R3922" t="str">
        <f t="shared" si="367"/>
        <v>plays</v>
      </c>
      <c r="S3922" s="10">
        <f t="shared" si="369"/>
        <v>42657.38726851852</v>
      </c>
      <c r="T3922" s="10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71"/>
        <v>0</v>
      </c>
      <c r="P3923" s="5">
        <f t="shared" si="368"/>
        <v>0</v>
      </c>
      <c r="Q3923" t="str">
        <f t="shared" si="372"/>
        <v>theater</v>
      </c>
      <c r="R3923" t="str">
        <f t="shared" si="367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71"/>
        <v>8.1333333333333329</v>
      </c>
      <c r="P3924" s="5">
        <f t="shared" si="368"/>
        <v>10.166666666666666</v>
      </c>
      <c r="Q3924" t="str">
        <f t="shared" si="372"/>
        <v>theater</v>
      </c>
      <c r="R3924" t="str">
        <f t="shared" si="367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71"/>
        <v>12.034782608695652</v>
      </c>
      <c r="P3925" s="5">
        <f t="shared" si="368"/>
        <v>81.411764705882348</v>
      </c>
      <c r="Q3925" t="str">
        <f t="shared" si="372"/>
        <v>theater</v>
      </c>
      <c r="R3925" t="str">
        <f t="shared" si="367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71"/>
        <v>15.266666666666667</v>
      </c>
      <c r="P3926" s="5">
        <f t="shared" si="368"/>
        <v>57.25</v>
      </c>
      <c r="Q3926" t="str">
        <f t="shared" si="372"/>
        <v>theater</v>
      </c>
      <c r="R3926" t="str">
        <f t="shared" si="367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71"/>
        <v>10</v>
      </c>
      <c r="P3927" s="5">
        <f t="shared" si="368"/>
        <v>5</v>
      </c>
      <c r="Q3927" t="str">
        <f t="shared" si="372"/>
        <v>theater</v>
      </c>
      <c r="R3927" t="str">
        <f t="shared" si="367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71"/>
        <v>0.3</v>
      </c>
      <c r="P3928" s="5">
        <f t="shared" si="368"/>
        <v>15</v>
      </c>
      <c r="Q3928" t="str">
        <f t="shared" si="372"/>
        <v>theater</v>
      </c>
      <c r="R3928" t="str">
        <f t="shared" si="367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71"/>
        <v>1</v>
      </c>
      <c r="P3929" s="5">
        <f t="shared" si="368"/>
        <v>12.5</v>
      </c>
      <c r="Q3929" t="str">
        <f t="shared" si="372"/>
        <v>theater</v>
      </c>
      <c r="R3929" t="str">
        <f t="shared" si="367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71"/>
        <v>13.020000000000001</v>
      </c>
      <c r="P3930" s="5">
        <f t="shared" si="368"/>
        <v>93</v>
      </c>
      <c r="Q3930" t="str">
        <f t="shared" si="372"/>
        <v>theater</v>
      </c>
      <c r="R3930" t="str">
        <f t="shared" si="367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71"/>
        <v>2.2650000000000001</v>
      </c>
      <c r="P3931" s="5">
        <f t="shared" si="368"/>
        <v>32.357142857142854</v>
      </c>
      <c r="Q3931" t="str">
        <f t="shared" si="372"/>
        <v>theater</v>
      </c>
      <c r="R3931" t="str">
        <f t="shared" si="367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71"/>
        <v>0</v>
      </c>
      <c r="P3932" s="5">
        <f t="shared" si="368"/>
        <v>0</v>
      </c>
      <c r="Q3932" t="str">
        <f t="shared" si="372"/>
        <v>theater</v>
      </c>
      <c r="R3932" t="str">
        <f t="shared" si="367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71"/>
        <v>0</v>
      </c>
      <c r="P3933" s="5">
        <f t="shared" si="368"/>
        <v>0</v>
      </c>
      <c r="Q3933" t="str">
        <f t="shared" si="372"/>
        <v>theater</v>
      </c>
      <c r="R3933" t="str">
        <f t="shared" si="367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71"/>
        <v>8.3333333333333332E-3</v>
      </c>
      <c r="P3934" s="5">
        <f t="shared" si="368"/>
        <v>1</v>
      </c>
      <c r="Q3934" t="str">
        <f t="shared" si="372"/>
        <v>theater</v>
      </c>
      <c r="R3934" t="str">
        <f t="shared" si="367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71"/>
        <v>15.742857142857142</v>
      </c>
      <c r="P3935" s="5">
        <f t="shared" si="368"/>
        <v>91.833333333333329</v>
      </c>
      <c r="Q3935" t="str">
        <f t="shared" si="372"/>
        <v>theater</v>
      </c>
      <c r="R3935" t="str">
        <f t="shared" si="367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71"/>
        <v>11</v>
      </c>
      <c r="P3936" s="5">
        <f t="shared" si="368"/>
        <v>45.833333333333336</v>
      </c>
      <c r="Q3936" t="str">
        <f t="shared" si="372"/>
        <v>theater</v>
      </c>
      <c r="R3936" t="str">
        <f t="shared" si="367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71"/>
        <v>43.833333333333336</v>
      </c>
      <c r="P3937" s="5">
        <f t="shared" si="368"/>
        <v>57.173913043478258</v>
      </c>
      <c r="Q3937" t="str">
        <f t="shared" si="372"/>
        <v>theater</v>
      </c>
      <c r="R3937" t="str">
        <f t="shared" si="367"/>
        <v>plays</v>
      </c>
      <c r="S3937" s="10">
        <f t="shared" si="369"/>
        <v>42221.656782407401</v>
      </c>
      <c r="T3937" s="10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71"/>
        <v>0</v>
      </c>
      <c r="P3938" s="5">
        <f t="shared" si="368"/>
        <v>0</v>
      </c>
      <c r="Q3938" t="str">
        <f t="shared" si="372"/>
        <v>theater</v>
      </c>
      <c r="R3938" t="str">
        <f t="shared" si="367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71"/>
        <v>86.135181975736558</v>
      </c>
      <c r="P3939" s="5">
        <f t="shared" si="368"/>
        <v>248.5</v>
      </c>
      <c r="Q3939" t="str">
        <f t="shared" si="372"/>
        <v>theater</v>
      </c>
      <c r="R3939" t="str">
        <f t="shared" si="367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71"/>
        <v>12.196620583717358</v>
      </c>
      <c r="P3940" s="5">
        <f t="shared" si="368"/>
        <v>79.400000000000006</v>
      </c>
      <c r="Q3940" t="str">
        <f t="shared" si="372"/>
        <v>theater</v>
      </c>
      <c r="R3940" t="str">
        <f t="shared" si="367"/>
        <v>plays</v>
      </c>
      <c r="S3940" s="10">
        <f t="shared" si="369"/>
        <v>42151.905717592599</v>
      </c>
      <c r="T3940" s="10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71"/>
        <v>0.1</v>
      </c>
      <c r="P3941" s="5">
        <f t="shared" si="368"/>
        <v>5</v>
      </c>
      <c r="Q3941" t="str">
        <f t="shared" si="372"/>
        <v>theater</v>
      </c>
      <c r="R3941" t="str">
        <f t="shared" si="367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71"/>
        <v>0.22</v>
      </c>
      <c r="P3942" s="5">
        <f t="shared" si="368"/>
        <v>5.5</v>
      </c>
      <c r="Q3942" t="str">
        <f t="shared" si="372"/>
        <v>theater</v>
      </c>
      <c r="R3942" t="str">
        <f t="shared" si="367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71"/>
        <v>0.90909090909090906</v>
      </c>
      <c r="P3943" s="5">
        <f t="shared" si="368"/>
        <v>25</v>
      </c>
      <c r="Q3943" t="str">
        <f t="shared" si="372"/>
        <v>theater</v>
      </c>
      <c r="R3943" t="str">
        <f t="shared" si="367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71"/>
        <v>0</v>
      </c>
      <c r="P3944" s="5">
        <f t="shared" si="368"/>
        <v>0</v>
      </c>
      <c r="Q3944" t="str">
        <f t="shared" si="372"/>
        <v>theater</v>
      </c>
      <c r="R3944" t="str">
        <f t="shared" si="367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71"/>
        <v>35.64</v>
      </c>
      <c r="P3945" s="5">
        <f t="shared" si="368"/>
        <v>137.07692307692307</v>
      </c>
      <c r="Q3945" t="str">
        <f t="shared" si="372"/>
        <v>theater</v>
      </c>
      <c r="R3945" t="str">
        <f t="shared" si="367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71"/>
        <v>0</v>
      </c>
      <c r="P3946" s="5">
        <f t="shared" si="368"/>
        <v>0</v>
      </c>
      <c r="Q3946" t="str">
        <f t="shared" si="372"/>
        <v>theater</v>
      </c>
      <c r="R3946" t="str">
        <f t="shared" si="367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71"/>
        <v>0.25</v>
      </c>
      <c r="P3947" s="5">
        <f t="shared" si="368"/>
        <v>5</v>
      </c>
      <c r="Q3947" t="str">
        <f t="shared" si="372"/>
        <v>theater</v>
      </c>
      <c r="R3947" t="str">
        <f t="shared" si="367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71"/>
        <v>3.25</v>
      </c>
      <c r="P3948" s="5">
        <f t="shared" si="368"/>
        <v>39</v>
      </c>
      <c r="Q3948" t="str">
        <f t="shared" si="372"/>
        <v>theater</v>
      </c>
      <c r="R3948" t="str">
        <f t="shared" si="367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71"/>
        <v>3.3666666666666663</v>
      </c>
      <c r="P3949" s="5">
        <f t="shared" si="368"/>
        <v>50.5</v>
      </c>
      <c r="Q3949" t="str">
        <f t="shared" si="372"/>
        <v>theater</v>
      </c>
      <c r="R3949" t="str">
        <f t="shared" si="367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71"/>
        <v>0</v>
      </c>
      <c r="P3950" s="5">
        <f t="shared" si="368"/>
        <v>0</v>
      </c>
      <c r="Q3950" t="str">
        <f t="shared" si="372"/>
        <v>theater</v>
      </c>
      <c r="R3950" t="str">
        <f t="shared" si="367"/>
        <v>plays</v>
      </c>
      <c r="S3950" s="10">
        <f t="shared" si="369"/>
        <v>41829.325497685182</v>
      </c>
      <c r="T3950" s="10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71"/>
        <v>15.770000000000001</v>
      </c>
      <c r="P3951" s="5">
        <f t="shared" si="368"/>
        <v>49.28125</v>
      </c>
      <c r="Q3951" t="str">
        <f t="shared" si="372"/>
        <v>theater</v>
      </c>
      <c r="R3951" t="str">
        <f t="shared" si="367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71"/>
        <v>0.625</v>
      </c>
      <c r="P3952" s="5">
        <f t="shared" si="368"/>
        <v>25</v>
      </c>
      <c r="Q3952" t="str">
        <f t="shared" si="372"/>
        <v>theater</v>
      </c>
      <c r="R3952" t="str">
        <f t="shared" si="367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71"/>
        <v>5.0000000000000001E-4</v>
      </c>
      <c r="P3953" s="5">
        <f t="shared" si="368"/>
        <v>1</v>
      </c>
      <c r="Q3953" t="str">
        <f t="shared" si="372"/>
        <v>theater</v>
      </c>
      <c r="R3953" t="str">
        <f t="shared" si="367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71"/>
        <v>9.6153846153846159E-2</v>
      </c>
      <c r="P3954" s="5">
        <f t="shared" si="368"/>
        <v>25</v>
      </c>
      <c r="Q3954" t="str">
        <f t="shared" si="372"/>
        <v>theater</v>
      </c>
      <c r="R3954" t="str">
        <f t="shared" si="367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71"/>
        <v>0</v>
      </c>
      <c r="P3955" s="5">
        <f t="shared" si="368"/>
        <v>0</v>
      </c>
      <c r="Q3955" t="str">
        <f t="shared" si="372"/>
        <v>theater</v>
      </c>
      <c r="R3955" t="str">
        <f t="shared" si="367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71"/>
        <v>0</v>
      </c>
      <c r="P3956" s="5">
        <f t="shared" si="368"/>
        <v>0</v>
      </c>
      <c r="Q3956" t="str">
        <f t="shared" si="372"/>
        <v>theater</v>
      </c>
      <c r="R3956" t="str">
        <f t="shared" si="367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71"/>
        <v>24.285714285714285</v>
      </c>
      <c r="P3957" s="5">
        <f t="shared" si="368"/>
        <v>53.125</v>
      </c>
      <c r="Q3957" t="str">
        <f t="shared" si="372"/>
        <v>theater</v>
      </c>
      <c r="R3957" t="str">
        <f t="shared" si="367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71"/>
        <v>0</v>
      </c>
      <c r="P3958" s="5">
        <f t="shared" si="368"/>
        <v>0</v>
      </c>
      <c r="Q3958" t="str">
        <f t="shared" si="372"/>
        <v>theater</v>
      </c>
      <c r="R3958" t="str">
        <f t="shared" si="367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71"/>
        <v>2.5000000000000001E-2</v>
      </c>
      <c r="P3959" s="5">
        <f t="shared" si="368"/>
        <v>7</v>
      </c>
      <c r="Q3959" t="str">
        <f t="shared" si="372"/>
        <v>theater</v>
      </c>
      <c r="R3959" t="str">
        <f t="shared" si="367"/>
        <v>plays</v>
      </c>
      <c r="S3959" s="10">
        <f t="shared" si="369"/>
        <v>42513.976319444439</v>
      </c>
      <c r="T3959" s="10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71"/>
        <v>32.049999999999997</v>
      </c>
      <c r="P3960" s="5">
        <f t="shared" si="368"/>
        <v>40.0625</v>
      </c>
      <c r="Q3960" t="str">
        <f t="shared" si="372"/>
        <v>theater</v>
      </c>
      <c r="R3960" t="str">
        <f t="shared" si="367"/>
        <v>plays</v>
      </c>
      <c r="S3960" s="10">
        <f t="shared" si="369"/>
        <v>41816.950370370374</v>
      </c>
      <c r="T3960" s="10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71"/>
        <v>24.333333333333336</v>
      </c>
      <c r="P3961" s="5">
        <f t="shared" si="368"/>
        <v>24.333333333333332</v>
      </c>
      <c r="Q3961" t="str">
        <f t="shared" si="372"/>
        <v>theater</v>
      </c>
      <c r="R3961" t="str">
        <f t="shared" si="367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71"/>
        <v>1.5</v>
      </c>
      <c r="P3962" s="5">
        <f t="shared" si="368"/>
        <v>11.25</v>
      </c>
      <c r="Q3962" t="str">
        <f t="shared" si="372"/>
        <v>theater</v>
      </c>
      <c r="R3962" t="str">
        <f t="shared" si="367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71"/>
        <v>0.42</v>
      </c>
      <c r="P3963" s="5">
        <f t="shared" si="368"/>
        <v>10.5</v>
      </c>
      <c r="Q3963" t="str">
        <f t="shared" si="372"/>
        <v>theater</v>
      </c>
      <c r="R3963" t="str">
        <f t="shared" si="367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71"/>
        <v>3.214285714285714</v>
      </c>
      <c r="P3964" s="5">
        <f t="shared" si="368"/>
        <v>15</v>
      </c>
      <c r="Q3964" t="str">
        <f t="shared" si="372"/>
        <v>theater</v>
      </c>
      <c r="R3964" t="str">
        <f t="shared" si="367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71"/>
        <v>0</v>
      </c>
      <c r="P3965" s="5">
        <f t="shared" si="368"/>
        <v>0</v>
      </c>
      <c r="Q3965" t="str">
        <f t="shared" si="372"/>
        <v>theater</v>
      </c>
      <c r="R3965" t="str">
        <f t="shared" si="367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71"/>
        <v>6.3</v>
      </c>
      <c r="P3966" s="5">
        <f t="shared" si="368"/>
        <v>42</v>
      </c>
      <c r="Q3966" t="str">
        <f t="shared" si="372"/>
        <v>theater</v>
      </c>
      <c r="R3966" t="str">
        <f t="shared" si="367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71"/>
        <v>14.249999999999998</v>
      </c>
      <c r="P3967" s="5">
        <f t="shared" si="368"/>
        <v>71.25</v>
      </c>
      <c r="Q3967" t="str">
        <f t="shared" si="372"/>
        <v>theater</v>
      </c>
      <c r="R3967" t="str">
        <f t="shared" si="367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71"/>
        <v>0.6</v>
      </c>
      <c r="P3968" s="5">
        <f t="shared" si="368"/>
        <v>22.5</v>
      </c>
      <c r="Q3968" t="str">
        <f t="shared" si="372"/>
        <v>theater</v>
      </c>
      <c r="R3968" t="str">
        <f t="shared" si="367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71"/>
        <v>24.117647058823529</v>
      </c>
      <c r="P3969" s="5">
        <f t="shared" si="368"/>
        <v>41</v>
      </c>
      <c r="Q3969" t="str">
        <f t="shared" si="372"/>
        <v>theater</v>
      </c>
      <c r="R3969" t="str">
        <f t="shared" ref="R3969:R3973" si="373">RIGHT(N3969,LEN(N3969)-SEARCH("/",N3969))</f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71"/>
        <v>10.54</v>
      </c>
      <c r="P3970" s="5">
        <f t="shared" si="368"/>
        <v>47.909090909090907</v>
      </c>
      <c r="Q3970" t="str">
        <f t="shared" si="372"/>
        <v>theater</v>
      </c>
      <c r="R3970" t="str">
        <f t="shared" si="373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371"/>
        <v>7.4690265486725664</v>
      </c>
      <c r="P3971" s="5">
        <f t="shared" ref="P3971:P4034" si="374">IF(L3971&lt;&gt;0,E3971/L3971,0)</f>
        <v>35.166666666666664</v>
      </c>
      <c r="Q3971" t="str">
        <f t="shared" si="372"/>
        <v>theater</v>
      </c>
      <c r="R3971" t="str">
        <f t="shared" si="373"/>
        <v>plays</v>
      </c>
      <c r="S3971" s="10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1"/>
        <v>7.3333333333333334E-2</v>
      </c>
      <c r="P3972" s="5">
        <f t="shared" si="374"/>
        <v>5.5</v>
      </c>
      <c r="Q3972" t="str">
        <f t="shared" si="372"/>
        <v>theater</v>
      </c>
      <c r="R3972" t="str">
        <f t="shared" si="373"/>
        <v>plays</v>
      </c>
      <c r="S3972" s="10">
        <f t="shared" si="375"/>
        <v>42447.863553240735</v>
      </c>
      <c r="T3972" s="10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1"/>
        <v>0.97142857142857131</v>
      </c>
      <c r="P3973" s="5">
        <f t="shared" si="374"/>
        <v>22.666666666666668</v>
      </c>
      <c r="Q3973" t="str">
        <f t="shared" si="372"/>
        <v>theater</v>
      </c>
      <c r="R3973" t="str">
        <f t="shared" si="373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ref="O3974:O4037" si="377">E3974/D3974*100</f>
        <v>21.099999999999998</v>
      </c>
      <c r="P3974" s="5">
        <f t="shared" si="374"/>
        <v>26.375</v>
      </c>
      <c r="Q3974" t="str">
        <f t="shared" si="372"/>
        <v>theater</v>
      </c>
      <c r="R3974" t="str">
        <f>RIGHT(N3974,LEN(N3974)-SEARCH("/",N3974))</f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7"/>
        <v>78.100000000000009</v>
      </c>
      <c r="P3975" s="5">
        <f t="shared" si="374"/>
        <v>105.54054054054055</v>
      </c>
      <c r="Q3975" t="str">
        <f t="shared" si="372"/>
        <v>theater</v>
      </c>
      <c r="R3975" t="str">
        <f>RIGHT(N3975,LEN(N3975)-SEARCH("/",N3975))</f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7"/>
        <v>32</v>
      </c>
      <c r="P3976" s="5">
        <f t="shared" si="374"/>
        <v>29.09090909090909</v>
      </c>
      <c r="Q3976" t="str">
        <f t="shared" si="372"/>
        <v>theater</v>
      </c>
      <c r="R3976" t="str">
        <f t="shared" ref="R3976:R4039" si="378">RIGHT(N3976,LEN(N3976)-SEARCH("/",N3976))</f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7"/>
        <v>0</v>
      </c>
      <c r="P3977" s="5">
        <f t="shared" si="374"/>
        <v>0</v>
      </c>
      <c r="Q3977" t="str">
        <f t="shared" si="372"/>
        <v>theater</v>
      </c>
      <c r="R3977" t="str">
        <f t="shared" si="378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7"/>
        <v>47.692307692307693</v>
      </c>
      <c r="P3978" s="5">
        <f t="shared" si="374"/>
        <v>62</v>
      </c>
      <c r="Q3978" t="str">
        <f t="shared" si="372"/>
        <v>theater</v>
      </c>
      <c r="R3978" t="str">
        <f t="shared" si="378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7"/>
        <v>1.4500000000000002</v>
      </c>
      <c r="P3979" s="5">
        <f t="shared" si="374"/>
        <v>217.5</v>
      </c>
      <c r="Q3979" t="str">
        <f t="shared" si="372"/>
        <v>theater</v>
      </c>
      <c r="R3979" t="str">
        <f t="shared" si="378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7"/>
        <v>10.7</v>
      </c>
      <c r="P3980" s="5">
        <f t="shared" si="374"/>
        <v>26.75</v>
      </c>
      <c r="Q3980" t="str">
        <f t="shared" si="372"/>
        <v>theater</v>
      </c>
      <c r="R3980" t="str">
        <f t="shared" si="378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7"/>
        <v>1.8333333333333333</v>
      </c>
      <c r="P3981" s="5">
        <f t="shared" si="374"/>
        <v>18.333333333333332</v>
      </c>
      <c r="Q3981" t="str">
        <f t="shared" si="372"/>
        <v>theater</v>
      </c>
      <c r="R3981" t="str">
        <f t="shared" si="378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7"/>
        <v>18</v>
      </c>
      <c r="P3982" s="5">
        <f t="shared" si="374"/>
        <v>64.285714285714292</v>
      </c>
      <c r="Q3982" t="str">
        <f t="shared" si="372"/>
        <v>theater</v>
      </c>
      <c r="R3982" t="str">
        <f t="shared" si="378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7"/>
        <v>4.083333333333333</v>
      </c>
      <c r="P3983" s="5">
        <f t="shared" si="374"/>
        <v>175</v>
      </c>
      <c r="Q3983" t="str">
        <f t="shared" si="372"/>
        <v>theater</v>
      </c>
      <c r="R3983" t="str">
        <f t="shared" si="378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7"/>
        <v>20</v>
      </c>
      <c r="P3984" s="5">
        <f t="shared" si="374"/>
        <v>34</v>
      </c>
      <c r="Q3984" t="str">
        <f t="shared" si="372"/>
        <v>theater</v>
      </c>
      <c r="R3984" t="str">
        <f t="shared" si="378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7"/>
        <v>34.802513464991023</v>
      </c>
      <c r="P3985" s="5">
        <f t="shared" si="374"/>
        <v>84.282608695652172</v>
      </c>
      <c r="Q3985" t="str">
        <f t="shared" ref="Q3985:Q4048" si="379">LEFT(N3985, SEARCH("/",N3985,1)-1)</f>
        <v>theater</v>
      </c>
      <c r="R3985" t="str">
        <f t="shared" si="378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7"/>
        <v>6.3333333333333339</v>
      </c>
      <c r="P3986" s="5">
        <f t="shared" si="374"/>
        <v>9.5</v>
      </c>
      <c r="Q3986" t="str">
        <f t="shared" si="379"/>
        <v>theater</v>
      </c>
      <c r="R3986" t="str">
        <f t="shared" si="378"/>
        <v>plays</v>
      </c>
      <c r="S3986" s="10">
        <f t="shared" si="375"/>
        <v>41920.963472222218</v>
      </c>
      <c r="T3986" s="10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7"/>
        <v>32.049999999999997</v>
      </c>
      <c r="P3987" s="5">
        <f t="shared" si="374"/>
        <v>33.736842105263158</v>
      </c>
      <c r="Q3987" t="str">
        <f t="shared" si="379"/>
        <v>theater</v>
      </c>
      <c r="R3987" t="str">
        <f t="shared" si="378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7"/>
        <v>9.76</v>
      </c>
      <c r="P3988" s="5">
        <f t="shared" si="374"/>
        <v>37.53846153846154</v>
      </c>
      <c r="Q3988" t="str">
        <f t="shared" si="379"/>
        <v>theater</v>
      </c>
      <c r="R3988" t="str">
        <f t="shared" si="378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7"/>
        <v>37.75</v>
      </c>
      <c r="P3989" s="5">
        <f t="shared" si="374"/>
        <v>11.615384615384615</v>
      </c>
      <c r="Q3989" t="str">
        <f t="shared" si="379"/>
        <v>theater</v>
      </c>
      <c r="R3989" t="str">
        <f t="shared" si="378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7"/>
        <v>2.1333333333333333</v>
      </c>
      <c r="P3990" s="5">
        <f t="shared" si="374"/>
        <v>8</v>
      </c>
      <c r="Q3990" t="str">
        <f t="shared" si="379"/>
        <v>theater</v>
      </c>
      <c r="R3990" t="str">
        <f t="shared" si="378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7"/>
        <v>0</v>
      </c>
      <c r="P3991" s="5">
        <f t="shared" si="374"/>
        <v>0</v>
      </c>
      <c r="Q3991" t="str">
        <f t="shared" si="379"/>
        <v>theater</v>
      </c>
      <c r="R3991" t="str">
        <f t="shared" si="378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7"/>
        <v>4.1818181818181817</v>
      </c>
      <c r="P3992" s="5">
        <f t="shared" si="374"/>
        <v>23</v>
      </c>
      <c r="Q3992" t="str">
        <f t="shared" si="379"/>
        <v>theater</v>
      </c>
      <c r="R3992" t="str">
        <f t="shared" si="378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7"/>
        <v>20</v>
      </c>
      <c r="P3993" s="5">
        <f t="shared" si="374"/>
        <v>100</v>
      </c>
      <c r="Q3993" t="str">
        <f t="shared" si="379"/>
        <v>theater</v>
      </c>
      <c r="R3993" t="str">
        <f t="shared" si="378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7"/>
        <v>5.41</v>
      </c>
      <c r="P3994" s="5">
        <f t="shared" si="374"/>
        <v>60.111111111111114</v>
      </c>
      <c r="Q3994" t="str">
        <f t="shared" si="379"/>
        <v>theater</v>
      </c>
      <c r="R3994" t="str">
        <f t="shared" si="378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7"/>
        <v>6.0000000000000001E-3</v>
      </c>
      <c r="P3995" s="5">
        <f t="shared" si="374"/>
        <v>3</v>
      </c>
      <c r="Q3995" t="str">
        <f t="shared" si="379"/>
        <v>theater</v>
      </c>
      <c r="R3995" t="str">
        <f t="shared" si="378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7"/>
        <v>0.25</v>
      </c>
      <c r="P3996" s="5">
        <f t="shared" si="374"/>
        <v>5</v>
      </c>
      <c r="Q3996" t="str">
        <f t="shared" si="379"/>
        <v>theater</v>
      </c>
      <c r="R3996" t="str">
        <f t="shared" si="378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7"/>
        <v>35</v>
      </c>
      <c r="P3997" s="5">
        <f t="shared" si="374"/>
        <v>17.5</v>
      </c>
      <c r="Q3997" t="str">
        <f t="shared" si="379"/>
        <v>theater</v>
      </c>
      <c r="R3997" t="str">
        <f t="shared" si="378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7"/>
        <v>16.566666666666666</v>
      </c>
      <c r="P3998" s="5">
        <f t="shared" si="374"/>
        <v>29.235294117647058</v>
      </c>
      <c r="Q3998" t="str">
        <f t="shared" si="379"/>
        <v>theater</v>
      </c>
      <c r="R3998" t="str">
        <f t="shared" si="378"/>
        <v>plays</v>
      </c>
      <c r="S3998" s="10">
        <f t="shared" si="375"/>
        <v>41950.26694444444</v>
      </c>
      <c r="T3998" s="10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7"/>
        <v>0</v>
      </c>
      <c r="P3999" s="5">
        <f t="shared" si="374"/>
        <v>0</v>
      </c>
      <c r="Q3999" t="str">
        <f t="shared" si="379"/>
        <v>theater</v>
      </c>
      <c r="R3999" t="str">
        <f t="shared" si="378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7"/>
        <v>57.199999999999996</v>
      </c>
      <c r="P4000" s="5">
        <f t="shared" si="374"/>
        <v>59.583333333333336</v>
      </c>
      <c r="Q4000" t="str">
        <f t="shared" si="379"/>
        <v>theater</v>
      </c>
      <c r="R4000" t="str">
        <f t="shared" si="378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7"/>
        <v>16.514285714285716</v>
      </c>
      <c r="P4001" s="5">
        <f t="shared" si="374"/>
        <v>82.571428571428569</v>
      </c>
      <c r="Q4001" t="str">
        <f t="shared" si="379"/>
        <v>theater</v>
      </c>
      <c r="R4001" t="str">
        <f t="shared" si="378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7"/>
        <v>0.125</v>
      </c>
      <c r="P4002" s="5">
        <f t="shared" si="374"/>
        <v>10</v>
      </c>
      <c r="Q4002" t="str">
        <f t="shared" si="379"/>
        <v>theater</v>
      </c>
      <c r="R4002" t="str">
        <f t="shared" si="378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7"/>
        <v>37.75</v>
      </c>
      <c r="P4003" s="5">
        <f t="shared" si="374"/>
        <v>32.357142857142854</v>
      </c>
      <c r="Q4003" t="str">
        <f t="shared" si="379"/>
        <v>theater</v>
      </c>
      <c r="R4003" t="str">
        <f t="shared" si="378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7"/>
        <v>1.8399999999999999</v>
      </c>
      <c r="P4004" s="5">
        <f t="shared" si="374"/>
        <v>5.75</v>
      </c>
      <c r="Q4004" t="str">
        <f t="shared" si="379"/>
        <v>theater</v>
      </c>
      <c r="R4004" t="str">
        <f t="shared" si="378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7"/>
        <v>10.050000000000001</v>
      </c>
      <c r="P4005" s="5">
        <f t="shared" si="374"/>
        <v>100.5</v>
      </c>
      <c r="Q4005" t="str">
        <f t="shared" si="379"/>
        <v>theater</v>
      </c>
      <c r="R4005" t="str">
        <f t="shared" si="378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7"/>
        <v>0.2</v>
      </c>
      <c r="P4006" s="5">
        <f t="shared" si="374"/>
        <v>1</v>
      </c>
      <c r="Q4006" t="str">
        <f t="shared" si="379"/>
        <v>theater</v>
      </c>
      <c r="R4006" t="str">
        <f t="shared" si="378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7"/>
        <v>1.3333333333333335</v>
      </c>
      <c r="P4007" s="5">
        <f t="shared" si="374"/>
        <v>20</v>
      </c>
      <c r="Q4007" t="str">
        <f t="shared" si="379"/>
        <v>theater</v>
      </c>
      <c r="R4007" t="str">
        <f t="shared" si="378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7"/>
        <v>6.6666666666666671E-3</v>
      </c>
      <c r="P4008" s="5">
        <f t="shared" si="374"/>
        <v>2</v>
      </c>
      <c r="Q4008" t="str">
        <f t="shared" si="379"/>
        <v>theater</v>
      </c>
      <c r="R4008" t="str">
        <f t="shared" si="378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7"/>
        <v>0.25</v>
      </c>
      <c r="P4009" s="5">
        <f t="shared" si="374"/>
        <v>5</v>
      </c>
      <c r="Q4009" t="str">
        <f t="shared" si="379"/>
        <v>theater</v>
      </c>
      <c r="R4009" t="str">
        <f t="shared" si="378"/>
        <v>plays</v>
      </c>
      <c r="S4009" s="10">
        <f t="shared" si="375"/>
        <v>41848.772928240738</v>
      </c>
      <c r="T4009" s="10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7"/>
        <v>6</v>
      </c>
      <c r="P4010" s="5">
        <f t="shared" si="374"/>
        <v>15</v>
      </c>
      <c r="Q4010" t="str">
        <f t="shared" si="379"/>
        <v>theater</v>
      </c>
      <c r="R4010" t="str">
        <f t="shared" si="378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7"/>
        <v>3.8860103626943006</v>
      </c>
      <c r="P4011" s="5">
        <f t="shared" si="374"/>
        <v>25</v>
      </c>
      <c r="Q4011" t="str">
        <f t="shared" si="379"/>
        <v>theater</v>
      </c>
      <c r="R4011" t="str">
        <f t="shared" si="378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7"/>
        <v>24.194444444444443</v>
      </c>
      <c r="P4012" s="5">
        <f t="shared" si="374"/>
        <v>45.842105263157897</v>
      </c>
      <c r="Q4012" t="str">
        <f t="shared" si="379"/>
        <v>theater</v>
      </c>
      <c r="R4012" t="str">
        <f t="shared" si="378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7"/>
        <v>7.6</v>
      </c>
      <c r="P4013" s="5">
        <f t="shared" si="374"/>
        <v>4.75</v>
      </c>
      <c r="Q4013" t="str">
        <f t="shared" si="379"/>
        <v>theater</v>
      </c>
      <c r="R4013" t="str">
        <f t="shared" si="378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7"/>
        <v>0</v>
      </c>
      <c r="P4014" s="5">
        <f t="shared" si="374"/>
        <v>0</v>
      </c>
      <c r="Q4014" t="str">
        <f t="shared" si="379"/>
        <v>theater</v>
      </c>
      <c r="R4014" t="str">
        <f t="shared" si="378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7"/>
        <v>1.3</v>
      </c>
      <c r="P4015" s="5">
        <f t="shared" si="374"/>
        <v>13</v>
      </c>
      <c r="Q4015" t="str">
        <f t="shared" si="379"/>
        <v>theater</v>
      </c>
      <c r="R4015" t="str">
        <f t="shared" si="378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7"/>
        <v>0</v>
      </c>
      <c r="P4016" s="5">
        <f t="shared" si="374"/>
        <v>0</v>
      </c>
      <c r="Q4016" t="str">
        <f t="shared" si="379"/>
        <v>theater</v>
      </c>
      <c r="R4016" t="str">
        <f t="shared" si="378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7"/>
        <v>1.4285714285714287E-2</v>
      </c>
      <c r="P4017" s="5">
        <f t="shared" si="374"/>
        <v>1</v>
      </c>
      <c r="Q4017" t="str">
        <f t="shared" si="379"/>
        <v>theater</v>
      </c>
      <c r="R4017" t="str">
        <f t="shared" si="378"/>
        <v>plays</v>
      </c>
      <c r="S4017" s="10">
        <f t="shared" si="375"/>
        <v>42174.780821759254</v>
      </c>
      <c r="T4017" s="10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7"/>
        <v>14.000000000000002</v>
      </c>
      <c r="P4018" s="5">
        <f t="shared" si="374"/>
        <v>10</v>
      </c>
      <c r="Q4018" t="str">
        <f t="shared" si="379"/>
        <v>theater</v>
      </c>
      <c r="R4018" t="str">
        <f t="shared" si="378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7"/>
        <v>1.05</v>
      </c>
      <c r="P4019" s="5">
        <f t="shared" si="374"/>
        <v>52.5</v>
      </c>
      <c r="Q4019" t="str">
        <f t="shared" si="379"/>
        <v>theater</v>
      </c>
      <c r="R4019" t="str">
        <f t="shared" si="378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7"/>
        <v>8.6666666666666679</v>
      </c>
      <c r="P4020" s="5">
        <f t="shared" si="374"/>
        <v>32.5</v>
      </c>
      <c r="Q4020" t="str">
        <f t="shared" si="379"/>
        <v>theater</v>
      </c>
      <c r="R4020" t="str">
        <f t="shared" si="378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7"/>
        <v>0.82857142857142851</v>
      </c>
      <c r="P4021" s="5">
        <f t="shared" si="374"/>
        <v>7.25</v>
      </c>
      <c r="Q4021" t="str">
        <f t="shared" si="379"/>
        <v>theater</v>
      </c>
      <c r="R4021" t="str">
        <f t="shared" si="378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7"/>
        <v>16.666666666666664</v>
      </c>
      <c r="P4022" s="5">
        <f t="shared" si="374"/>
        <v>33.333333333333336</v>
      </c>
      <c r="Q4022" t="str">
        <f t="shared" si="379"/>
        <v>theater</v>
      </c>
      <c r="R4022" t="str">
        <f t="shared" si="378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7"/>
        <v>0.83333333333333337</v>
      </c>
      <c r="P4023" s="5">
        <f t="shared" si="374"/>
        <v>62.5</v>
      </c>
      <c r="Q4023" t="str">
        <f t="shared" si="379"/>
        <v>theater</v>
      </c>
      <c r="R4023" t="str">
        <f t="shared" si="378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7"/>
        <v>69.561111111111103</v>
      </c>
      <c r="P4024" s="5">
        <f t="shared" si="374"/>
        <v>63.558375634517766</v>
      </c>
      <c r="Q4024" t="str">
        <f t="shared" si="379"/>
        <v>theater</v>
      </c>
      <c r="R4024" t="str">
        <f t="shared" si="378"/>
        <v>plays</v>
      </c>
      <c r="S4024" s="10">
        <f t="shared" si="375"/>
        <v>41990.584108796291</v>
      </c>
      <c r="T4024" s="10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7"/>
        <v>0</v>
      </c>
      <c r="P4025" s="5">
        <f t="shared" si="374"/>
        <v>0</v>
      </c>
      <c r="Q4025" t="str">
        <f t="shared" si="379"/>
        <v>theater</v>
      </c>
      <c r="R4025" t="str">
        <f t="shared" si="378"/>
        <v>plays</v>
      </c>
      <c r="S4025" s="10">
        <f t="shared" si="375"/>
        <v>42408.999571759254</v>
      </c>
      <c r="T4025" s="10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7"/>
        <v>1.25</v>
      </c>
      <c r="P4026" s="5">
        <f t="shared" si="374"/>
        <v>10</v>
      </c>
      <c r="Q4026" t="str">
        <f t="shared" si="379"/>
        <v>theater</v>
      </c>
      <c r="R4026" t="str">
        <f t="shared" si="378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7"/>
        <v>5</v>
      </c>
      <c r="P4027" s="5">
        <f t="shared" si="374"/>
        <v>62.5</v>
      </c>
      <c r="Q4027" t="str">
        <f t="shared" si="379"/>
        <v>theater</v>
      </c>
      <c r="R4027" t="str">
        <f t="shared" si="378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7"/>
        <v>0</v>
      </c>
      <c r="P4028" s="5">
        <f t="shared" si="374"/>
        <v>0</v>
      </c>
      <c r="Q4028" t="str">
        <f t="shared" si="379"/>
        <v>theater</v>
      </c>
      <c r="R4028" t="str">
        <f t="shared" si="378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7"/>
        <v>7.166666666666667</v>
      </c>
      <c r="P4029" s="5">
        <f t="shared" si="374"/>
        <v>30.714285714285715</v>
      </c>
      <c r="Q4029" t="str">
        <f t="shared" si="379"/>
        <v>theater</v>
      </c>
      <c r="R4029" t="str">
        <f t="shared" si="378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7"/>
        <v>28.050000000000004</v>
      </c>
      <c r="P4030" s="5">
        <f t="shared" si="374"/>
        <v>51</v>
      </c>
      <c r="Q4030" t="str">
        <f t="shared" si="379"/>
        <v>theater</v>
      </c>
      <c r="R4030" t="str">
        <f t="shared" si="378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7"/>
        <v>0</v>
      </c>
      <c r="P4031" s="5">
        <f t="shared" si="374"/>
        <v>0</v>
      </c>
      <c r="Q4031" t="str">
        <f t="shared" si="379"/>
        <v>theater</v>
      </c>
      <c r="R4031" t="str">
        <f t="shared" si="378"/>
        <v>plays</v>
      </c>
      <c r="S4031" s="10">
        <f t="shared" si="375"/>
        <v>42322.025115740747</v>
      </c>
      <c r="T4031" s="10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7"/>
        <v>16</v>
      </c>
      <c r="P4032" s="5">
        <f t="shared" si="374"/>
        <v>66.666666666666671</v>
      </c>
      <c r="Q4032" t="str">
        <f t="shared" si="379"/>
        <v>theater</v>
      </c>
      <c r="R4032" t="str">
        <f t="shared" si="378"/>
        <v>plays</v>
      </c>
      <c r="S4032" s="10">
        <f t="shared" si="375"/>
        <v>42374.655081018514</v>
      </c>
      <c r="T4032" s="10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7"/>
        <v>0</v>
      </c>
      <c r="P4033" s="5">
        <f t="shared" si="374"/>
        <v>0</v>
      </c>
      <c r="Q4033" t="str">
        <f t="shared" si="379"/>
        <v>theater</v>
      </c>
      <c r="R4033" t="str">
        <f t="shared" si="378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7"/>
        <v>6.8287037037037033</v>
      </c>
      <c r="P4034" s="5">
        <f t="shared" si="374"/>
        <v>59</v>
      </c>
      <c r="Q4034" t="str">
        <f t="shared" si="379"/>
        <v>theater</v>
      </c>
      <c r="R4034" t="str">
        <f t="shared" si="378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377"/>
        <v>25.698702928870294</v>
      </c>
      <c r="P4035" s="5">
        <f t="shared" ref="P4035:P4098" si="380">IF(L4035&lt;&gt;0,E4035/L4035,0)</f>
        <v>65.340319148936175</v>
      </c>
      <c r="Q4035" t="str">
        <f t="shared" si="379"/>
        <v>theater</v>
      </c>
      <c r="R4035" t="str">
        <f t="shared" si="378"/>
        <v>plays</v>
      </c>
      <c r="S4035" s="10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7"/>
        <v>1.4814814814814816</v>
      </c>
      <c r="P4036" s="5">
        <f t="shared" si="380"/>
        <v>100</v>
      </c>
      <c r="Q4036" t="str">
        <f t="shared" si="379"/>
        <v>theater</v>
      </c>
      <c r="R4036" t="str">
        <f t="shared" si="378"/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7"/>
        <v>36.85</v>
      </c>
      <c r="P4037" s="5">
        <f t="shared" si="380"/>
        <v>147.4</v>
      </c>
      <c r="Q4037" t="str">
        <f t="shared" si="379"/>
        <v>theater</v>
      </c>
      <c r="R4037" t="str">
        <f t="shared" si="378"/>
        <v>plays</v>
      </c>
      <c r="S4037" s="10">
        <f t="shared" si="381"/>
        <v>41903.882951388885</v>
      </c>
      <c r="T4037" s="10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ref="O4038:O4101" si="383">E4038/D4038*100</f>
        <v>47.05</v>
      </c>
      <c r="P4038" s="5">
        <f t="shared" si="380"/>
        <v>166.05882352941177</v>
      </c>
      <c r="Q4038" t="str">
        <f t="shared" si="379"/>
        <v>theater</v>
      </c>
      <c r="R4038" t="str">
        <f t="shared" si="378"/>
        <v>plays</v>
      </c>
      <c r="S4038" s="10">
        <f t="shared" si="381"/>
        <v>41804.937083333331</v>
      </c>
      <c r="T4038" s="10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83"/>
        <v>11.428571428571429</v>
      </c>
      <c r="P4039" s="5">
        <f t="shared" si="380"/>
        <v>40</v>
      </c>
      <c r="Q4039" t="str">
        <f t="shared" si="379"/>
        <v>theater</v>
      </c>
      <c r="R4039" t="str">
        <f t="shared" si="378"/>
        <v>plays</v>
      </c>
      <c r="S4039" s="10">
        <f t="shared" si="381"/>
        <v>42497.070775462969</v>
      </c>
      <c r="T4039" s="10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83"/>
        <v>12.04</v>
      </c>
      <c r="P4040" s="5">
        <f t="shared" si="380"/>
        <v>75.25</v>
      </c>
      <c r="Q4040" t="str">
        <f t="shared" si="379"/>
        <v>theater</v>
      </c>
      <c r="R4040" t="str">
        <f t="shared" ref="R4040:R4103" si="384">RIGHT(N4040,LEN(N4040)-SEARCH("/",N4040))</f>
        <v>plays</v>
      </c>
      <c r="S4040" s="10">
        <f t="shared" si="381"/>
        <v>41869.798726851855</v>
      </c>
      <c r="T4040" s="10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83"/>
        <v>60</v>
      </c>
      <c r="P4041" s="5">
        <f t="shared" si="380"/>
        <v>60</v>
      </c>
      <c r="Q4041" t="str">
        <f t="shared" si="379"/>
        <v>theater</v>
      </c>
      <c r="R4041" t="str">
        <f t="shared" si="384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83"/>
        <v>31.25</v>
      </c>
      <c r="P4042" s="5">
        <f t="shared" si="380"/>
        <v>1250</v>
      </c>
      <c r="Q4042" t="str">
        <f t="shared" si="379"/>
        <v>theater</v>
      </c>
      <c r="R4042" t="str">
        <f t="shared" si="384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83"/>
        <v>0.42</v>
      </c>
      <c r="P4043" s="5">
        <f t="shared" si="380"/>
        <v>10.5</v>
      </c>
      <c r="Q4043" t="str">
        <f t="shared" si="379"/>
        <v>theater</v>
      </c>
      <c r="R4043" t="str">
        <f t="shared" si="384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83"/>
        <v>0.21</v>
      </c>
      <c r="P4044" s="5">
        <f t="shared" si="380"/>
        <v>7</v>
      </c>
      <c r="Q4044" t="str">
        <f t="shared" si="379"/>
        <v>theater</v>
      </c>
      <c r="R4044" t="str">
        <f t="shared" si="384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83"/>
        <v>0</v>
      </c>
      <c r="P4045" s="5">
        <f t="shared" si="380"/>
        <v>0</v>
      </c>
      <c r="Q4045" t="str">
        <f t="shared" si="379"/>
        <v>theater</v>
      </c>
      <c r="R4045" t="str">
        <f t="shared" si="384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83"/>
        <v>37.5</v>
      </c>
      <c r="P4046" s="5">
        <f t="shared" si="380"/>
        <v>56.25</v>
      </c>
      <c r="Q4046" t="str">
        <f t="shared" si="379"/>
        <v>theater</v>
      </c>
      <c r="R4046" t="str">
        <f t="shared" si="384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83"/>
        <v>0.02</v>
      </c>
      <c r="P4047" s="5">
        <f t="shared" si="380"/>
        <v>1</v>
      </c>
      <c r="Q4047" t="str">
        <f t="shared" si="379"/>
        <v>theater</v>
      </c>
      <c r="R4047" t="str">
        <f t="shared" si="384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83"/>
        <v>8.2142857142857135</v>
      </c>
      <c r="P4048" s="5">
        <f t="shared" si="380"/>
        <v>38.333333333333336</v>
      </c>
      <c r="Q4048" t="str">
        <f t="shared" si="379"/>
        <v>theater</v>
      </c>
      <c r="R4048" t="str">
        <f t="shared" si="384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83"/>
        <v>2.1999999999999997</v>
      </c>
      <c r="P4049" s="5">
        <f t="shared" si="380"/>
        <v>27.5</v>
      </c>
      <c r="Q4049" t="str">
        <f t="shared" ref="Q4049:Q4112" si="385">LEFT(N4049, SEARCH("/",N4049,1)-1)</f>
        <v>theater</v>
      </c>
      <c r="R4049" t="str">
        <f t="shared" si="384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83"/>
        <v>17.652941176470588</v>
      </c>
      <c r="P4050" s="5">
        <f t="shared" si="380"/>
        <v>32.978021978021978</v>
      </c>
      <c r="Q4050" t="str">
        <f t="shared" si="385"/>
        <v>theater</v>
      </c>
      <c r="R4050" t="str">
        <f t="shared" si="384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83"/>
        <v>0.08</v>
      </c>
      <c r="P4051" s="5">
        <f t="shared" si="380"/>
        <v>16</v>
      </c>
      <c r="Q4051" t="str">
        <f t="shared" si="385"/>
        <v>theater</v>
      </c>
      <c r="R4051" t="str">
        <f t="shared" si="384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83"/>
        <v>6.6666666666666666E-2</v>
      </c>
      <c r="P4052" s="5">
        <f t="shared" si="380"/>
        <v>1</v>
      </c>
      <c r="Q4052" t="str">
        <f t="shared" si="385"/>
        <v>theater</v>
      </c>
      <c r="R4052" t="str">
        <f t="shared" si="384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83"/>
        <v>0</v>
      </c>
      <c r="P4053" s="5">
        <f t="shared" si="380"/>
        <v>0</v>
      </c>
      <c r="Q4053" t="str">
        <f t="shared" si="385"/>
        <v>theater</v>
      </c>
      <c r="R4053" t="str">
        <f t="shared" si="384"/>
        <v>plays</v>
      </c>
      <c r="S4053" s="10">
        <f t="shared" si="381"/>
        <v>41761.810150462967</v>
      </c>
      <c r="T4053" s="10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83"/>
        <v>37.533333333333339</v>
      </c>
      <c r="P4054" s="5">
        <f t="shared" si="380"/>
        <v>86.615384615384613</v>
      </c>
      <c r="Q4054" t="str">
        <f t="shared" si="385"/>
        <v>theater</v>
      </c>
      <c r="R4054" t="str">
        <f t="shared" si="384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83"/>
        <v>22</v>
      </c>
      <c r="P4055" s="5">
        <f t="shared" si="380"/>
        <v>55</v>
      </c>
      <c r="Q4055" t="str">
        <f t="shared" si="385"/>
        <v>theater</v>
      </c>
      <c r="R4055" t="str">
        <f t="shared" si="384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83"/>
        <v>0</v>
      </c>
      <c r="P4056" s="5">
        <f t="shared" si="380"/>
        <v>0</v>
      </c>
      <c r="Q4056" t="str">
        <f t="shared" si="385"/>
        <v>theater</v>
      </c>
      <c r="R4056" t="str">
        <f t="shared" si="384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83"/>
        <v>17.62</v>
      </c>
      <c r="P4057" s="5">
        <f t="shared" si="380"/>
        <v>41.952380952380949</v>
      </c>
      <c r="Q4057" t="str">
        <f t="shared" si="385"/>
        <v>theater</v>
      </c>
      <c r="R4057" t="str">
        <f t="shared" si="384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83"/>
        <v>53</v>
      </c>
      <c r="P4058" s="5">
        <f t="shared" si="380"/>
        <v>88.333333333333329</v>
      </c>
      <c r="Q4058" t="str">
        <f t="shared" si="385"/>
        <v>theater</v>
      </c>
      <c r="R4058" t="str">
        <f t="shared" si="384"/>
        <v>plays</v>
      </c>
      <c r="S4058" s="10">
        <f t="shared" si="381"/>
        <v>42534.933321759265</v>
      </c>
      <c r="T4058" s="10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83"/>
        <v>22.142857142857142</v>
      </c>
      <c r="P4059" s="5">
        <f t="shared" si="380"/>
        <v>129.16666666666666</v>
      </c>
      <c r="Q4059" t="str">
        <f t="shared" si="385"/>
        <v>theater</v>
      </c>
      <c r="R4059" t="str">
        <f t="shared" si="384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83"/>
        <v>2.5333333333333332</v>
      </c>
      <c r="P4060" s="5">
        <f t="shared" si="380"/>
        <v>23.75</v>
      </c>
      <c r="Q4060" t="str">
        <f t="shared" si="385"/>
        <v>theater</v>
      </c>
      <c r="R4060" t="str">
        <f t="shared" si="384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83"/>
        <v>2.5</v>
      </c>
      <c r="P4061" s="5">
        <f t="shared" si="380"/>
        <v>35.714285714285715</v>
      </c>
      <c r="Q4061" t="str">
        <f t="shared" si="385"/>
        <v>theater</v>
      </c>
      <c r="R4061" t="str">
        <f t="shared" si="384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83"/>
        <v>2.85</v>
      </c>
      <c r="P4062" s="5">
        <f t="shared" si="380"/>
        <v>57</v>
      </c>
      <c r="Q4062" t="str">
        <f t="shared" si="385"/>
        <v>theater</v>
      </c>
      <c r="R4062" t="str">
        <f t="shared" si="384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83"/>
        <v>0</v>
      </c>
      <c r="P4063" s="5">
        <f t="shared" si="380"/>
        <v>0</v>
      </c>
      <c r="Q4063" t="str">
        <f t="shared" si="385"/>
        <v>theater</v>
      </c>
      <c r="R4063" t="str">
        <f t="shared" si="384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83"/>
        <v>2.4500000000000002</v>
      </c>
      <c r="P4064" s="5">
        <f t="shared" si="380"/>
        <v>163.33333333333334</v>
      </c>
      <c r="Q4064" t="str">
        <f t="shared" si="385"/>
        <v>theater</v>
      </c>
      <c r="R4064" t="str">
        <f t="shared" si="384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83"/>
        <v>1.4210526315789473</v>
      </c>
      <c r="P4065" s="5">
        <f t="shared" si="380"/>
        <v>15</v>
      </c>
      <c r="Q4065" t="str">
        <f t="shared" si="385"/>
        <v>theater</v>
      </c>
      <c r="R4065" t="str">
        <f t="shared" si="384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83"/>
        <v>19.25</v>
      </c>
      <c r="P4066" s="5">
        <f t="shared" si="380"/>
        <v>64.166666666666671</v>
      </c>
      <c r="Q4066" t="str">
        <f t="shared" si="385"/>
        <v>theater</v>
      </c>
      <c r="R4066" t="str">
        <f t="shared" si="384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83"/>
        <v>0.67500000000000004</v>
      </c>
      <c r="P4067" s="5">
        <f t="shared" si="380"/>
        <v>6.75</v>
      </c>
      <c r="Q4067" t="str">
        <f t="shared" si="385"/>
        <v>theater</v>
      </c>
      <c r="R4067" t="str">
        <f t="shared" si="384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83"/>
        <v>0.16666666666666669</v>
      </c>
      <c r="P4068" s="5">
        <f t="shared" si="380"/>
        <v>25</v>
      </c>
      <c r="Q4068" t="str">
        <f t="shared" si="385"/>
        <v>theater</v>
      </c>
      <c r="R4068" t="str">
        <f t="shared" si="384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83"/>
        <v>60.9</v>
      </c>
      <c r="P4069" s="5">
        <f t="shared" si="380"/>
        <v>179.11764705882354</v>
      </c>
      <c r="Q4069" t="str">
        <f t="shared" si="385"/>
        <v>theater</v>
      </c>
      <c r="R4069" t="str">
        <f t="shared" si="384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83"/>
        <v>1</v>
      </c>
      <c r="P4070" s="5">
        <f t="shared" si="380"/>
        <v>34.950000000000003</v>
      </c>
      <c r="Q4070" t="str">
        <f t="shared" si="385"/>
        <v>theater</v>
      </c>
      <c r="R4070" t="str">
        <f t="shared" si="384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83"/>
        <v>34.4</v>
      </c>
      <c r="P4071" s="5">
        <f t="shared" si="380"/>
        <v>33.07692307692308</v>
      </c>
      <c r="Q4071" t="str">
        <f t="shared" si="385"/>
        <v>theater</v>
      </c>
      <c r="R4071" t="str">
        <f t="shared" si="384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83"/>
        <v>16.5</v>
      </c>
      <c r="P4072" s="5">
        <f t="shared" si="380"/>
        <v>27.5</v>
      </c>
      <c r="Q4072" t="str">
        <f t="shared" si="385"/>
        <v>theater</v>
      </c>
      <c r="R4072" t="str">
        <f t="shared" si="384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83"/>
        <v>0</v>
      </c>
      <c r="P4073" s="5">
        <f t="shared" si="380"/>
        <v>0</v>
      </c>
      <c r="Q4073" t="str">
        <f t="shared" si="385"/>
        <v>theater</v>
      </c>
      <c r="R4073" t="str">
        <f t="shared" si="384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83"/>
        <v>0.4</v>
      </c>
      <c r="P4074" s="5">
        <f t="shared" si="380"/>
        <v>2</v>
      </c>
      <c r="Q4074" t="str">
        <f t="shared" si="385"/>
        <v>theater</v>
      </c>
      <c r="R4074" t="str">
        <f t="shared" si="384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83"/>
        <v>1.0571428571428572</v>
      </c>
      <c r="P4075" s="5">
        <f t="shared" si="380"/>
        <v>18.5</v>
      </c>
      <c r="Q4075" t="str">
        <f t="shared" si="385"/>
        <v>theater</v>
      </c>
      <c r="R4075" t="str">
        <f t="shared" si="384"/>
        <v>plays</v>
      </c>
      <c r="S4075" s="10">
        <f t="shared" si="381"/>
        <v>42078.34520833334</v>
      </c>
      <c r="T4075" s="10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83"/>
        <v>26.727272727272727</v>
      </c>
      <c r="P4076" s="5">
        <f t="shared" si="380"/>
        <v>35</v>
      </c>
      <c r="Q4076" t="str">
        <f t="shared" si="385"/>
        <v>theater</v>
      </c>
      <c r="R4076" t="str">
        <f t="shared" si="384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83"/>
        <v>28.799999999999997</v>
      </c>
      <c r="P4077" s="5">
        <f t="shared" si="380"/>
        <v>44.307692307692307</v>
      </c>
      <c r="Q4077" t="str">
        <f t="shared" si="385"/>
        <v>theater</v>
      </c>
      <c r="R4077" t="str">
        <f t="shared" si="384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83"/>
        <v>0</v>
      </c>
      <c r="P4078" s="5">
        <f t="shared" si="380"/>
        <v>0</v>
      </c>
      <c r="Q4078" t="str">
        <f t="shared" si="385"/>
        <v>theater</v>
      </c>
      <c r="R4078" t="str">
        <f t="shared" si="384"/>
        <v>plays</v>
      </c>
      <c r="S4078" s="10">
        <f t="shared" si="381"/>
        <v>41905.795706018522</v>
      </c>
      <c r="T4078" s="10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83"/>
        <v>8.9</v>
      </c>
      <c r="P4079" s="5">
        <f t="shared" si="380"/>
        <v>222.5</v>
      </c>
      <c r="Q4079" t="str">
        <f t="shared" si="385"/>
        <v>theater</v>
      </c>
      <c r="R4079" t="str">
        <f t="shared" si="384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83"/>
        <v>0</v>
      </c>
      <c r="P4080" s="5">
        <f t="shared" si="380"/>
        <v>0</v>
      </c>
      <c r="Q4080" t="str">
        <f t="shared" si="385"/>
        <v>theater</v>
      </c>
      <c r="R4080" t="str">
        <f t="shared" si="384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83"/>
        <v>0.16666666666666669</v>
      </c>
      <c r="P4081" s="5">
        <f t="shared" si="380"/>
        <v>5</v>
      </c>
      <c r="Q4081" t="str">
        <f t="shared" si="385"/>
        <v>theater</v>
      </c>
      <c r="R4081" t="str">
        <f t="shared" si="384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83"/>
        <v>0</v>
      </c>
      <c r="P4082" s="5">
        <f t="shared" si="380"/>
        <v>0</v>
      </c>
      <c r="Q4082" t="str">
        <f t="shared" si="385"/>
        <v>theater</v>
      </c>
      <c r="R4082" t="str">
        <f t="shared" si="384"/>
        <v>plays</v>
      </c>
      <c r="S4082" s="10">
        <f t="shared" si="381"/>
        <v>42511.698101851856</v>
      </c>
      <c r="T4082" s="10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83"/>
        <v>15.737410071942445</v>
      </c>
      <c r="P4083" s="5">
        <f t="shared" si="380"/>
        <v>29.166666666666668</v>
      </c>
      <c r="Q4083" t="str">
        <f t="shared" si="385"/>
        <v>theater</v>
      </c>
      <c r="R4083" t="str">
        <f t="shared" si="384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83"/>
        <v>2</v>
      </c>
      <c r="P4084" s="5">
        <f t="shared" si="380"/>
        <v>1.5</v>
      </c>
      <c r="Q4084" t="str">
        <f t="shared" si="385"/>
        <v>theater</v>
      </c>
      <c r="R4084" t="str">
        <f t="shared" si="384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83"/>
        <v>21.685714285714287</v>
      </c>
      <c r="P4085" s="5">
        <f t="shared" si="380"/>
        <v>126.5</v>
      </c>
      <c r="Q4085" t="str">
        <f t="shared" si="385"/>
        <v>theater</v>
      </c>
      <c r="R4085" t="str">
        <f t="shared" si="384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83"/>
        <v>0.33333333333333337</v>
      </c>
      <c r="P4086" s="5">
        <f t="shared" si="380"/>
        <v>10</v>
      </c>
      <c r="Q4086" t="str">
        <f t="shared" si="385"/>
        <v>theater</v>
      </c>
      <c r="R4086" t="str">
        <f t="shared" si="384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83"/>
        <v>0.2857142857142857</v>
      </c>
      <c r="P4087" s="5">
        <f t="shared" si="380"/>
        <v>10</v>
      </c>
      <c r="Q4087" t="str">
        <f t="shared" si="385"/>
        <v>theater</v>
      </c>
      <c r="R4087" t="str">
        <f t="shared" si="384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83"/>
        <v>4.7</v>
      </c>
      <c r="P4088" s="5">
        <f t="shared" si="380"/>
        <v>9.4</v>
      </c>
      <c r="Q4088" t="str">
        <f t="shared" si="385"/>
        <v>theater</v>
      </c>
      <c r="R4088" t="str">
        <f t="shared" si="384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83"/>
        <v>0</v>
      </c>
      <c r="P4089" s="5">
        <f t="shared" si="380"/>
        <v>0</v>
      </c>
      <c r="Q4089" t="str">
        <f t="shared" si="385"/>
        <v>theater</v>
      </c>
      <c r="R4089" t="str">
        <f t="shared" si="384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83"/>
        <v>10.8</v>
      </c>
      <c r="P4090" s="5">
        <f t="shared" si="380"/>
        <v>72</v>
      </c>
      <c r="Q4090" t="str">
        <f t="shared" si="385"/>
        <v>theater</v>
      </c>
      <c r="R4090" t="str">
        <f t="shared" si="384"/>
        <v>plays</v>
      </c>
      <c r="S4090" s="10">
        <f t="shared" si="381"/>
        <v>41990.612546296295</v>
      </c>
      <c r="T4090" s="10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83"/>
        <v>4.8</v>
      </c>
      <c r="P4091" s="5">
        <f t="shared" si="380"/>
        <v>30</v>
      </c>
      <c r="Q4091" t="str">
        <f t="shared" si="385"/>
        <v>theater</v>
      </c>
      <c r="R4091" t="str">
        <f t="shared" si="384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83"/>
        <v>3.2</v>
      </c>
      <c r="P4092" s="5">
        <f t="shared" si="380"/>
        <v>10.666666666666666</v>
      </c>
      <c r="Q4092" t="str">
        <f t="shared" si="385"/>
        <v>theater</v>
      </c>
      <c r="R4092" t="str">
        <f t="shared" si="384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83"/>
        <v>12.75</v>
      </c>
      <c r="P4093" s="5">
        <f t="shared" si="380"/>
        <v>25.5</v>
      </c>
      <c r="Q4093" t="str">
        <f t="shared" si="385"/>
        <v>theater</v>
      </c>
      <c r="R4093" t="str">
        <f t="shared" si="384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83"/>
        <v>1.8181818181818181E-2</v>
      </c>
      <c r="P4094" s="5">
        <f t="shared" si="380"/>
        <v>20</v>
      </c>
      <c r="Q4094" t="str">
        <f t="shared" si="385"/>
        <v>theater</v>
      </c>
      <c r="R4094" t="str">
        <f t="shared" si="384"/>
        <v>plays</v>
      </c>
      <c r="S4094" s="10">
        <f t="shared" si="381"/>
        <v>42039.194988425923</v>
      </c>
      <c r="T4094" s="10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83"/>
        <v>2.4</v>
      </c>
      <c r="P4095" s="5">
        <f t="shared" si="380"/>
        <v>15</v>
      </c>
      <c r="Q4095" t="str">
        <f t="shared" si="385"/>
        <v>theater</v>
      </c>
      <c r="R4095" t="str">
        <f t="shared" si="384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83"/>
        <v>36.5</v>
      </c>
      <c r="P4096" s="5">
        <f t="shared" si="380"/>
        <v>91.25</v>
      </c>
      <c r="Q4096" t="str">
        <f t="shared" si="385"/>
        <v>theater</v>
      </c>
      <c r="R4096" t="str">
        <f t="shared" si="384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83"/>
        <v>2.666666666666667</v>
      </c>
      <c r="P4097" s="5">
        <f t="shared" si="380"/>
        <v>800</v>
      </c>
      <c r="Q4097" t="str">
        <f t="shared" si="385"/>
        <v>theater</v>
      </c>
      <c r="R4097" t="str">
        <f t="shared" si="384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83"/>
        <v>11.428571428571429</v>
      </c>
      <c r="P4098" s="5">
        <f t="shared" si="380"/>
        <v>80</v>
      </c>
      <c r="Q4098" t="str">
        <f t="shared" si="385"/>
        <v>theater</v>
      </c>
      <c r="R4098" t="str">
        <f t="shared" si="384"/>
        <v>plays</v>
      </c>
      <c r="S4098" s="10">
        <f t="shared" si="381"/>
        <v>42750.530312499999</v>
      </c>
      <c r="T4098" s="10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383"/>
        <v>0</v>
      </c>
      <c r="P4099" s="5">
        <f t="shared" ref="P4099:P4115" si="386">IF(L4099&lt;&gt;0,E4099/L4099,0)</f>
        <v>0</v>
      </c>
      <c r="Q4099" t="str">
        <f t="shared" si="385"/>
        <v>theater</v>
      </c>
      <c r="R4099" t="str">
        <f t="shared" si="384"/>
        <v>plays</v>
      </c>
      <c r="S4099" s="10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3"/>
        <v>0</v>
      </c>
      <c r="P4100" s="5">
        <f t="shared" si="386"/>
        <v>0</v>
      </c>
      <c r="Q4100" t="str">
        <f t="shared" si="385"/>
        <v>theater</v>
      </c>
      <c r="R4100" t="str">
        <f t="shared" si="384"/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3"/>
        <v>1.1111111111111112</v>
      </c>
      <c r="P4101" s="5">
        <f t="shared" si="386"/>
        <v>50</v>
      </c>
      <c r="Q4101" t="str">
        <f t="shared" si="385"/>
        <v>theater</v>
      </c>
      <c r="R4101" t="str">
        <f t="shared" si="384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ref="O4102:O4115" si="389">E4102/D4102*100</f>
        <v>0</v>
      </c>
      <c r="P4102" s="5">
        <f t="shared" si="386"/>
        <v>0</v>
      </c>
      <c r="Q4102" t="str">
        <f t="shared" si="385"/>
        <v>theater</v>
      </c>
      <c r="R4102" t="str">
        <f t="shared" si="384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9"/>
        <v>0</v>
      </c>
      <c r="P4103" s="5">
        <f t="shared" si="386"/>
        <v>0</v>
      </c>
      <c r="Q4103" t="str">
        <f t="shared" si="385"/>
        <v>theater</v>
      </c>
      <c r="R4103" t="str">
        <f t="shared" si="384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9"/>
        <v>27.400000000000002</v>
      </c>
      <c r="P4104" s="5">
        <f t="shared" si="386"/>
        <v>22.833333333333332</v>
      </c>
      <c r="Q4104" t="str">
        <f t="shared" si="385"/>
        <v>theater</v>
      </c>
      <c r="R4104" t="str">
        <f t="shared" ref="R4104:R4115" si="390">RIGHT(N4104,LEN(N4104)-SEARCH("/",N4104))</f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9"/>
        <v>10</v>
      </c>
      <c r="P4105" s="5">
        <f t="shared" si="386"/>
        <v>16.666666666666668</v>
      </c>
      <c r="Q4105" t="str">
        <f t="shared" si="385"/>
        <v>theater</v>
      </c>
      <c r="R4105" t="str">
        <f t="shared" si="390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9"/>
        <v>21.366666666666667</v>
      </c>
      <c r="P4106" s="5">
        <f t="shared" si="386"/>
        <v>45.785714285714285</v>
      </c>
      <c r="Q4106" t="str">
        <f t="shared" si="385"/>
        <v>theater</v>
      </c>
      <c r="R4106" t="str">
        <f t="shared" si="390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9"/>
        <v>6.9696969696969706</v>
      </c>
      <c r="P4107" s="5">
        <f t="shared" si="386"/>
        <v>383.33333333333331</v>
      </c>
      <c r="Q4107" t="str">
        <f t="shared" si="385"/>
        <v>theater</v>
      </c>
      <c r="R4107" t="str">
        <f t="shared" si="390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9"/>
        <v>70.599999999999994</v>
      </c>
      <c r="P4108" s="5">
        <f t="shared" si="386"/>
        <v>106.96969696969697</v>
      </c>
      <c r="Q4108" t="str">
        <f t="shared" si="385"/>
        <v>theater</v>
      </c>
      <c r="R4108" t="str">
        <f t="shared" si="390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9"/>
        <v>2.0500000000000003</v>
      </c>
      <c r="P4109" s="5">
        <f t="shared" si="386"/>
        <v>10.25</v>
      </c>
      <c r="Q4109" t="str">
        <f t="shared" si="385"/>
        <v>theater</v>
      </c>
      <c r="R4109" t="str">
        <f t="shared" si="390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9"/>
        <v>1.9666666666666666</v>
      </c>
      <c r="P4110" s="5">
        <f t="shared" si="386"/>
        <v>59</v>
      </c>
      <c r="Q4110" t="str">
        <f t="shared" si="385"/>
        <v>theater</v>
      </c>
      <c r="R4110" t="str">
        <f t="shared" si="390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9"/>
        <v>0</v>
      </c>
      <c r="P4111" s="5">
        <f t="shared" si="386"/>
        <v>0</v>
      </c>
      <c r="Q4111" t="str">
        <f t="shared" si="385"/>
        <v>theater</v>
      </c>
      <c r="R4111" t="str">
        <f t="shared" si="390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9"/>
        <v>28.666666666666668</v>
      </c>
      <c r="P4112" s="5">
        <f t="shared" si="386"/>
        <v>14.333333333333334</v>
      </c>
      <c r="Q4112" t="str">
        <f t="shared" si="385"/>
        <v>theater</v>
      </c>
      <c r="R4112" t="str">
        <f t="shared" si="390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9"/>
        <v>3.1333333333333333</v>
      </c>
      <c r="P4113" s="5">
        <f t="shared" si="386"/>
        <v>15.666666666666666</v>
      </c>
      <c r="Q4113" t="str">
        <f t="shared" ref="Q4113:Q4115" si="391">LEFT(N4113, SEARCH("/",N4113,1)-1)</f>
        <v>theater</v>
      </c>
      <c r="R4113" t="str">
        <f t="shared" si="390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9"/>
        <v>0.04</v>
      </c>
      <c r="P4114" s="5">
        <f t="shared" si="386"/>
        <v>1</v>
      </c>
      <c r="Q4114" t="str">
        <f t="shared" si="391"/>
        <v>theater</v>
      </c>
      <c r="R4114" t="str">
        <f t="shared" si="390"/>
        <v>plays</v>
      </c>
      <c r="S4114" s="10">
        <f t="shared" si="387"/>
        <v>42400.946597222224</v>
      </c>
      <c r="T4114" s="10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9"/>
        <v>0.2</v>
      </c>
      <c r="P4115" s="5">
        <f t="shared" si="386"/>
        <v>1</v>
      </c>
      <c r="Q4115" t="str">
        <f t="shared" si="391"/>
        <v>theater</v>
      </c>
      <c r="R4115" t="str">
        <f t="shared" si="390"/>
        <v>plays</v>
      </c>
      <c r="S4115" s="10">
        <f t="shared" si="387"/>
        <v>42358.573182870372</v>
      </c>
      <c r="T4115" s="10">
        <f t="shared" si="388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  <cfRule type="cellIs" priority="6" operator="equal">
      <formula>"failed+$F$2:$F$4115"</formula>
    </cfRule>
    <cfRule type="cellIs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workbookViewId="0">
      <selection activeCell="L3" sqref="L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  <col min="7" max="7" width="10.85546875" customWidth="1"/>
    <col min="8" max="8" width="17.42578125" customWidth="1"/>
    <col min="9" max="9" width="20.5703125" customWidth="1"/>
    <col min="10" max="10" width="15.7109375" customWidth="1"/>
    <col min="11" max="11" width="18.85546875" customWidth="1"/>
    <col min="12" max="12" width="14.5703125" customWidth="1"/>
    <col min="13" max="13" width="17.85546875" customWidth="1"/>
    <col min="14" max="14" width="8.42578125" customWidth="1"/>
    <col min="15" max="15" width="11.42578125" customWidth="1"/>
    <col min="16" max="16" width="17.42578125" customWidth="1"/>
    <col min="17" max="17" width="20.5703125" customWidth="1"/>
    <col min="18" max="18" width="7" customWidth="1"/>
    <col min="19" max="19" width="4.28515625" customWidth="1"/>
    <col min="20" max="20" width="10" customWidth="1"/>
    <col min="21" max="21" width="8.5703125" customWidth="1"/>
    <col min="22" max="22" width="11.5703125" customWidth="1"/>
    <col min="23" max="23" width="12.7109375" customWidth="1"/>
    <col min="24" max="24" width="6.140625" customWidth="1"/>
    <col min="25" max="25" width="15.85546875" customWidth="1"/>
    <col min="26" max="26" width="9.7109375" customWidth="1"/>
    <col min="27" max="27" width="12.7109375" customWidth="1"/>
    <col min="28" max="28" width="11.28515625" customWidth="1"/>
    <col min="29" max="29" width="14.42578125" customWidth="1"/>
    <col min="30" max="30" width="11.5703125" customWidth="1"/>
    <col min="31" max="31" width="10" customWidth="1"/>
    <col min="32" max="32" width="14.7109375" customWidth="1"/>
    <col min="33" max="33" width="6.140625" customWidth="1"/>
    <col min="34" max="34" width="9.140625" customWidth="1"/>
    <col min="35" max="35" width="14.28515625" customWidth="1"/>
    <col min="36" max="36" width="10" customWidth="1"/>
    <col min="37" max="37" width="17.5703125" customWidth="1"/>
    <col min="38" max="38" width="10" customWidth="1"/>
    <col min="39" max="39" width="11" customWidth="1"/>
    <col min="40" max="40" width="15.42578125" customWidth="1"/>
    <col min="41" max="41" width="18.5703125" customWidth="1"/>
    <col min="42" max="42" width="9.5703125" customWidth="1"/>
    <col min="43" max="43" width="6.140625" customWidth="1"/>
    <col min="44" max="44" width="10" customWidth="1"/>
    <col min="45" max="45" width="12.5703125" customWidth="1"/>
    <col min="46" max="46" width="8.7109375" customWidth="1"/>
    <col min="47" max="47" width="11.7109375" customWidth="1"/>
    <col min="48" max="48" width="12" customWidth="1"/>
    <col min="49" max="49" width="15.140625" customWidth="1"/>
    <col min="50" max="50" width="9.140625" customWidth="1"/>
    <col min="51" max="51" width="12.140625" customWidth="1"/>
    <col min="52" max="52" width="13.42578125" customWidth="1"/>
    <col min="53" max="53" width="10" customWidth="1"/>
    <col min="54" max="54" width="16.5703125" customWidth="1"/>
    <col min="55" max="55" width="8.42578125" customWidth="1"/>
    <col min="56" max="56" width="11.42578125" customWidth="1"/>
    <col min="57" max="57" width="7.42578125" customWidth="1"/>
    <col min="58" max="58" width="4.28515625" customWidth="1"/>
    <col min="59" max="59" width="10" customWidth="1"/>
    <col min="60" max="60" width="10.42578125" customWidth="1"/>
    <col min="61" max="61" width="10" customWidth="1"/>
    <col min="62" max="62" width="9.28515625" customWidth="1"/>
    <col min="63" max="63" width="17.7109375" customWidth="1"/>
    <col min="64" max="64" width="20.85546875" customWidth="1"/>
    <col min="65" max="65" width="12.85546875" customWidth="1"/>
    <col min="66" max="66" width="16" customWidth="1"/>
    <col min="67" max="67" width="10" customWidth="1"/>
    <col min="68" max="68" width="9.5703125" customWidth="1"/>
    <col min="69" max="69" width="15.7109375" customWidth="1"/>
    <col min="70" max="70" width="18.85546875" customWidth="1"/>
    <col min="71" max="71" width="10" customWidth="1"/>
    <col min="72" max="72" width="11.28515625" customWidth="1"/>
    <col min="73" max="73" width="12.85546875" customWidth="1"/>
    <col min="74" max="74" width="10" customWidth="1"/>
    <col min="75" max="75" width="16" customWidth="1"/>
    <col min="76" max="76" width="18.7109375" customWidth="1"/>
    <col min="77" max="77" width="6.140625" customWidth="1"/>
    <col min="78" max="78" width="10" customWidth="1"/>
    <col min="79" max="79" width="22" customWidth="1"/>
    <col min="80" max="80" width="8.85546875" customWidth="1"/>
    <col min="81" max="81" width="6.140625" customWidth="1"/>
    <col min="82" max="82" width="4.28515625" customWidth="1"/>
    <col min="83" max="83" width="10" customWidth="1"/>
    <col min="84" max="84" width="11.7109375" customWidth="1"/>
    <col min="85" max="85" width="16.7109375" customWidth="1"/>
    <col min="86" max="86" width="19.85546875" customWidth="1"/>
    <col min="87" max="87" width="11.7109375" customWidth="1"/>
    <col min="88" max="88" width="14.85546875" customWidth="1"/>
    <col min="89" max="89" width="13.28515625" customWidth="1"/>
    <col min="90" max="90" width="6.140625" customWidth="1"/>
    <col min="91" max="91" width="16.42578125" customWidth="1"/>
    <col min="92" max="92" width="14" customWidth="1"/>
    <col min="93" max="93" width="17.28515625" customWidth="1"/>
    <col min="94" max="94" width="12" customWidth="1"/>
    <col min="95" max="95" width="6.140625" customWidth="1"/>
    <col min="96" max="96" width="10" customWidth="1"/>
    <col min="97" max="97" width="15.140625" customWidth="1"/>
    <col min="98" max="98" width="8.85546875" customWidth="1"/>
    <col min="99" max="99" width="6.140625" customWidth="1"/>
    <col min="100" max="100" width="9.7109375" customWidth="1"/>
    <col min="101" max="101" width="13.5703125" customWidth="1"/>
    <col min="102" max="102" width="16.7109375" customWidth="1"/>
    <col min="103" max="103" width="11.28515625" customWidth="1"/>
    <col min="104" max="104" width="10" bestFit="1" customWidth="1"/>
    <col min="105" max="105" width="10.42578125" bestFit="1" customWidth="1"/>
    <col min="106" max="106" width="8.85546875" customWidth="1"/>
    <col min="107" max="107" width="6.140625" customWidth="1"/>
    <col min="108" max="108" width="4.28515625" customWidth="1"/>
    <col min="109" max="109" width="10" bestFit="1" customWidth="1"/>
    <col min="110" max="110" width="11.7109375" bestFit="1" customWidth="1"/>
    <col min="111" max="111" width="12.42578125" bestFit="1" customWidth="1"/>
    <col min="112" max="112" width="11.28515625" bestFit="1" customWidth="1"/>
  </cols>
  <sheetData>
    <row r="2" spans="1:6" x14ac:dyDescent="0.25">
      <c r="A2" s="7" t="s">
        <v>8223</v>
      </c>
      <c r="B2" t="s">
        <v>8355</v>
      </c>
    </row>
    <row r="4" spans="1:6" x14ac:dyDescent="0.25">
      <c r="A4" s="7" t="s">
        <v>8313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8356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8357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8358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8359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8360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8361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8362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8363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8364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D6342-E631-4D76-8C7C-6527CC08631F}">
  <dimension ref="A1:F47"/>
  <sheetViews>
    <sheetView topLeftCell="C4" workbookViewId="0">
      <selection activeCell="O31" sqref="O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8355</v>
      </c>
    </row>
    <row r="2" spans="1:6" x14ac:dyDescent="0.25">
      <c r="A2" s="7" t="s">
        <v>8308</v>
      </c>
      <c r="B2" t="s">
        <v>8355</v>
      </c>
    </row>
    <row r="4" spans="1:6" x14ac:dyDescent="0.25">
      <c r="A4" s="7" t="s">
        <v>8313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8315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8318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8322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8325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8329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8332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8335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8337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8343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8344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8346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8347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8349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8351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8352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8353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8354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759F2-ACCC-4BB0-9D09-1A0B6E02F3DC}">
  <dimension ref="A1:E18"/>
  <sheetViews>
    <sheetView workbookViewId="0">
      <selection activeCell="S9" sqref="S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8378</v>
      </c>
      <c r="B1" t="s">
        <v>8355</v>
      </c>
    </row>
    <row r="2" spans="1:5" x14ac:dyDescent="0.25">
      <c r="A2" s="7" t="s">
        <v>8308</v>
      </c>
      <c r="B2" t="s">
        <v>8355</v>
      </c>
    </row>
    <row r="4" spans="1:5" x14ac:dyDescent="0.25">
      <c r="A4" s="7" t="s">
        <v>8313</v>
      </c>
      <c r="B4" s="7" t="s">
        <v>8310</v>
      </c>
    </row>
    <row r="5" spans="1:5" x14ac:dyDescent="0.25">
      <c r="A5" s="7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2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2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2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2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2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2" t="s">
        <v>8367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2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2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2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2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2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2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A2137-09F7-4330-B64D-380B693AB462}">
  <dimension ref="A1:H13"/>
  <sheetViews>
    <sheetView tabSelected="1" workbookViewId="0">
      <selection activeCell="I34" sqref="I3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SUM(COUNTIFS(FullTable!$F$2:$F$4115,"successful",FullTable!$D$2:$D$4115,"&lt;1000"))</f>
        <v>322</v>
      </c>
      <c r="C2">
        <f>SUM(COUNTIFS(FullTable!$F$2:$F$4115,"failed",FullTable!$D$2:$D$4115,"&lt;1000"))</f>
        <v>113</v>
      </c>
      <c r="D2">
        <f>SUM(COUNTIFS(FullTable!$F$2:$F$4115,"canceled",FullTable!$D$2:$D$4115,"&lt;1000"))</f>
        <v>18</v>
      </c>
      <c r="E2">
        <f>SUM(B2:D2)</f>
        <v>453</v>
      </c>
      <c r="F2" s="11">
        <f>(B2/E2)*100</f>
        <v>71.081677704194263</v>
      </c>
      <c r="G2" s="11">
        <f>C2/E2*100</f>
        <v>24.944812362030905</v>
      </c>
      <c r="H2" s="11">
        <f>D2/E2*100</f>
        <v>3.9735099337748347</v>
      </c>
    </row>
    <row r="3" spans="1:8" x14ac:dyDescent="0.25">
      <c r="A3" t="s">
        <v>8388</v>
      </c>
      <c r="B3">
        <f>SUM(COUNTIFS(FullTable!$F$2:$F$4115,"successful",FullTable!$D$2:$D$4115,"&gt;=1000",FullTable!$D$2:$D$4115,"&lt;5000"))</f>
        <v>932</v>
      </c>
      <c r="C3">
        <f>SUM(COUNTIFS(FullTable!$F$2:$F$4115,"failed",FullTable!$D$2:$D$4115,"&gt;=1000",FullTable!$D$2:$D$4115,"&lt;5000"))</f>
        <v>420</v>
      </c>
      <c r="D3">
        <f>SUM(COUNTIFS(FullTable!$F$2:$F$4115,"canceled",FullTable!$D$2:$D$4115,"&gt;=1000",FullTable!$D$2:$D$4115,"&lt;5000"))</f>
        <v>60</v>
      </c>
      <c r="E3">
        <f t="shared" ref="E3:E13" si="0">SUM(B3:D3)</f>
        <v>1412</v>
      </c>
      <c r="F3" s="11">
        <f t="shared" ref="F3:F13" si="1">(B3/E3)*100</f>
        <v>66.005665722379604</v>
      </c>
      <c r="G3" s="11">
        <f t="shared" ref="G3:G13" si="2">C3/E3*100</f>
        <v>29.745042492917843</v>
      </c>
      <c r="H3" s="11">
        <f t="shared" ref="H3:H13" si="3">D3/E3*100</f>
        <v>4.2492917847025495</v>
      </c>
    </row>
    <row r="4" spans="1:8" x14ac:dyDescent="0.25">
      <c r="A4" t="s">
        <v>8389</v>
      </c>
      <c r="B4">
        <f>SUM(COUNTIFS(FullTable!$F$2:$F$4115,"successful",FullTable!$D$2:$D$4115,"&gt;=5000",FullTable!$D$2:$D$4115,"&lt;10000"))</f>
        <v>381</v>
      </c>
      <c r="C4">
        <f>SUM(COUNTIFS(FullTable!$F$2:$F$4115,"failed",FullTable!$D$2:$D$4115,"&gt;=5000",FullTable!$D$2:$D$4115,"&lt;10000"))</f>
        <v>283</v>
      </c>
      <c r="D4">
        <f>SUM(COUNTIFS(FullTable!$F$2:$F$4115,"canceled",FullTable!$D$2:$D$4115,"&gt;=5000",FullTable!$D$2:$D$4115,"&lt;10000"))</f>
        <v>52</v>
      </c>
      <c r="E4">
        <f t="shared" si="0"/>
        <v>716</v>
      </c>
      <c r="F4" s="11">
        <f t="shared" si="1"/>
        <v>53.212290502793294</v>
      </c>
      <c r="G4" s="11">
        <f t="shared" si="2"/>
        <v>39.52513966480447</v>
      </c>
      <c r="H4" s="11">
        <f t="shared" si="3"/>
        <v>7.2625698324022352</v>
      </c>
    </row>
    <row r="5" spans="1:8" x14ac:dyDescent="0.25">
      <c r="A5" t="s">
        <v>8391</v>
      </c>
      <c r="B5">
        <f>SUM(COUNTIFS(FullTable!$F$2:$F$4115,"successful",FullTable!$D$2:$D$4115,"&gt;=10000",FullTable!$D$2:$D$4115,"&lt;15000"))</f>
        <v>168</v>
      </c>
      <c r="C5">
        <f>SUM(COUNTIFS(FullTable!$F$2:$F$4115,"failed",FullTable!$D$2:$D$4115,"&gt;=10000",FullTable!$D$2:$D$4115,"&lt;15000"))</f>
        <v>144</v>
      </c>
      <c r="D5">
        <f>SUM(COUNTIFS(FullTable!$F$2:$F$4115,"canceled",FullTable!$D$2:$D$4115,"&gt;=10000",FullTable!$D$2:$D$4115,"&lt;15000"))</f>
        <v>40</v>
      </c>
      <c r="E5">
        <f t="shared" si="0"/>
        <v>352</v>
      </c>
      <c r="F5" s="11">
        <f t="shared" si="1"/>
        <v>47.727272727272727</v>
      </c>
      <c r="G5" s="11">
        <f t="shared" si="2"/>
        <v>40.909090909090914</v>
      </c>
      <c r="H5" s="11">
        <f t="shared" si="3"/>
        <v>11.363636363636363</v>
      </c>
    </row>
    <row r="6" spans="1:8" x14ac:dyDescent="0.25">
      <c r="A6" t="s">
        <v>8390</v>
      </c>
      <c r="B6">
        <f>SUM(COUNTIFS(FullTable!$F$2:$F$4115,"successful",FullTable!$D$2:$D$4115,"&gt;=15000",FullTable!$D$2:$D$4115,"&lt;20000"))</f>
        <v>94</v>
      </c>
      <c r="C6">
        <f>SUM(COUNTIFS(FullTable!$F$2:$F$4115,"failed",FullTable!$D$2:$D$4115,"&gt;=15000",FullTable!$D$2:$D$4115,"&lt;20000"))</f>
        <v>90</v>
      </c>
      <c r="D6">
        <f>SUM(COUNTIFS(FullTable!$F$2:$F$4115,"canceled",FullTable!$D$2:$D$4115,"&gt;=15000",FullTable!$D$2:$D$4115,"&lt;20000"))</f>
        <v>17</v>
      </c>
      <c r="E6">
        <f t="shared" si="0"/>
        <v>201</v>
      </c>
      <c r="F6" s="11">
        <f t="shared" si="1"/>
        <v>46.766169154228855</v>
      </c>
      <c r="G6" s="11">
        <f t="shared" si="2"/>
        <v>44.776119402985074</v>
      </c>
      <c r="H6" s="11">
        <f t="shared" si="3"/>
        <v>8.4577114427860707</v>
      </c>
    </row>
    <row r="7" spans="1:8" x14ac:dyDescent="0.25">
      <c r="A7" t="s">
        <v>8392</v>
      </c>
      <c r="B7">
        <f>SUM(COUNTIFS(FullTable!$F$2:$F$4115,"successful",FullTable!$D$2:$D$4115,"&gt;=20000",FullTable!$D$2:$D$4115,"&lt;25000"))</f>
        <v>62</v>
      </c>
      <c r="C7">
        <f>SUM(COUNTIFS(FullTable!$F$2:$F$4115,"failed",FullTable!$D$2:$D$4115,"&gt;=20000",FullTable!$D$2:$D$4115,"&lt;25000"))</f>
        <v>72</v>
      </c>
      <c r="D7">
        <f>SUM(COUNTIFS(FullTable!$F$2:$F$4115,"canceled",FullTable!$D$2:$D$4115,"&gt;=20000",FullTable!$D$2:$D$4115,"&lt;25000"))</f>
        <v>14</v>
      </c>
      <c r="E7">
        <f t="shared" si="0"/>
        <v>148</v>
      </c>
      <c r="F7" s="11">
        <f t="shared" si="1"/>
        <v>41.891891891891895</v>
      </c>
      <c r="G7" s="11">
        <f t="shared" si="2"/>
        <v>48.648648648648653</v>
      </c>
      <c r="H7" s="11">
        <f t="shared" si="3"/>
        <v>9.4594594594594597</v>
      </c>
    </row>
    <row r="8" spans="1:8" x14ac:dyDescent="0.25">
      <c r="A8" t="s">
        <v>8393</v>
      </c>
      <c r="B8">
        <f>SUM(COUNTIFS(FullTable!$F$2:$F$4115,"successful",FullTable!$D$2:$D$4115,"&gt;=25000",FullTable!$D$2:$D$4115,"&lt;30000"))</f>
        <v>55</v>
      </c>
      <c r="C8">
        <f>SUM(COUNTIFS(FullTable!$F$2:$F$4115,"failed",FullTable!$D$2:$D$4115,"&gt;=25000",FullTable!$D$2:$D$4115,"&lt;30000"))</f>
        <v>64</v>
      </c>
      <c r="D8">
        <f>SUM(COUNTIFS(FullTable!$F$2:$F$4115,"canceled",FullTable!$D$2:$D$4115,"&gt;=25000",FullTable!$D$2:$D$4115,"&lt;30000"))</f>
        <v>18</v>
      </c>
      <c r="E8">
        <f t="shared" si="0"/>
        <v>137</v>
      </c>
      <c r="F8" s="11">
        <f t="shared" si="1"/>
        <v>40.145985401459853</v>
      </c>
      <c r="G8" s="11">
        <f t="shared" si="2"/>
        <v>46.715328467153284</v>
      </c>
      <c r="H8" s="11">
        <f t="shared" si="3"/>
        <v>13.138686131386862</v>
      </c>
    </row>
    <row r="9" spans="1:8" x14ac:dyDescent="0.25">
      <c r="A9" t="s">
        <v>8394</v>
      </c>
      <c r="B9">
        <f>SUM(COUNTIFS(FullTable!$F$2:$F$4115,"successful",FullTable!$D$2:$D$4115,"&gt;=30000",FullTable!$D$2:$D$4115,"&lt;35000"))</f>
        <v>32</v>
      </c>
      <c r="C9">
        <f>SUM(COUNTIFS(FullTable!$F$2:$F$4115,"failed",FullTable!$D$2:$D$4115,"&gt;=30000",FullTable!$D$2:$D$4115,"&lt;35000"))</f>
        <v>37</v>
      </c>
      <c r="D9">
        <f>SUM(COUNTIFS(FullTable!$F$2:$F$4115,"canceled",FullTable!$D$2:$D$4115,"&gt;=30000",FullTable!$D$2:$D$4115,"&lt;35000"))</f>
        <v>13</v>
      </c>
      <c r="E9">
        <f t="shared" si="0"/>
        <v>82</v>
      </c>
      <c r="F9" s="11">
        <f t="shared" si="1"/>
        <v>39.024390243902438</v>
      </c>
      <c r="G9" s="11">
        <f t="shared" si="2"/>
        <v>45.121951219512198</v>
      </c>
      <c r="H9" s="11">
        <f t="shared" si="3"/>
        <v>15.853658536585366</v>
      </c>
    </row>
    <row r="10" spans="1:8" x14ac:dyDescent="0.25">
      <c r="A10" t="s">
        <v>8395</v>
      </c>
      <c r="B10">
        <f>SUM(COUNTIFS(FullTable!$F$2:$F$4115,"successful",FullTable!$D$2:$D$4115,"&gt;=35000",FullTable!$D$2:$D$4115,"&lt;40000"))</f>
        <v>26</v>
      </c>
      <c r="C10">
        <f>SUM(COUNTIFS(FullTable!$F$2:$F$4115,"failed",FullTable!$D$2:$D$4115,"&gt;=35000",FullTable!$D$2:$D$4115,"&lt;40000"))</f>
        <v>22</v>
      </c>
      <c r="D10">
        <f>SUM(COUNTIFS(FullTable!$F$2:$F$4115,"canceled",FullTable!$D$2:$D$4115,"&gt;=35000",FullTable!$D$2:$D$4115,"&lt;40000"))</f>
        <v>7</v>
      </c>
      <c r="E10">
        <f t="shared" si="0"/>
        <v>55</v>
      </c>
      <c r="F10" s="11">
        <f t="shared" si="1"/>
        <v>47.272727272727273</v>
      </c>
      <c r="G10" s="11">
        <f t="shared" si="2"/>
        <v>40</v>
      </c>
      <c r="H10" s="11">
        <f t="shared" si="3"/>
        <v>12.727272727272727</v>
      </c>
    </row>
    <row r="11" spans="1:8" x14ac:dyDescent="0.25">
      <c r="A11" t="s">
        <v>8396</v>
      </c>
      <c r="B11">
        <f>SUM(COUNTIFS(FullTable!$F$2:$F$4115,"successful",FullTable!$D$2:$D$4115,"&gt;=40000",FullTable!$D$2:$D$4115,"&lt;45000"))</f>
        <v>21</v>
      </c>
      <c r="C11">
        <f>SUM(COUNTIFS(FullTable!$F$2:$F$4115,"failed",FullTable!$D$2:$D$4115,"&gt;=40000",FullTable!$D$2:$D$4115,"&lt;45000"))</f>
        <v>16</v>
      </c>
      <c r="D11">
        <f>SUM(COUNTIFS(FullTable!$F$2:$F$4115,"canceled",FullTable!$D$2:$D$4115,"&gt;=40000",FullTable!$D$2:$D$4115,"&lt;45000"))</f>
        <v>6</v>
      </c>
      <c r="E11">
        <f t="shared" si="0"/>
        <v>43</v>
      </c>
      <c r="F11" s="11">
        <f t="shared" si="1"/>
        <v>48.837209302325576</v>
      </c>
      <c r="G11" s="11">
        <f t="shared" si="2"/>
        <v>37.209302325581397</v>
      </c>
      <c r="H11" s="11">
        <f t="shared" si="3"/>
        <v>13.953488372093023</v>
      </c>
    </row>
    <row r="12" spans="1:8" x14ac:dyDescent="0.25">
      <c r="A12" t="s">
        <v>8397</v>
      </c>
      <c r="B12">
        <f>SUM(COUNTIFS(FullTable!$F$2:$F$4115,"successful",FullTable!$D$2:$D$4115,"&gt;=45000",FullTable!$D$2:$D$4115,"&lt;50000"))</f>
        <v>6</v>
      </c>
      <c r="C12">
        <f>SUM(COUNTIFS(FullTable!$F$2:$F$4115,"failed",FullTable!$D$2:$D$4115,"&gt;=45000",FullTable!$D$2:$D$4115,"&lt;50000"))</f>
        <v>11</v>
      </c>
      <c r="D12">
        <f>SUM(COUNTIFS(FullTable!$F$2:$F$4115,"canceled",FullTable!$D$2:$D$4115,"&gt;=45000",FullTable!$D$2:$D$4115,"&lt;50000"))</f>
        <v>4</v>
      </c>
      <c r="E12">
        <f t="shared" si="0"/>
        <v>21</v>
      </c>
      <c r="F12" s="11">
        <f t="shared" si="1"/>
        <v>28.571428571428569</v>
      </c>
      <c r="G12" s="11">
        <f t="shared" si="2"/>
        <v>52.380952380952387</v>
      </c>
      <c r="H12" s="11">
        <f t="shared" si="3"/>
        <v>19.047619047619047</v>
      </c>
    </row>
    <row r="13" spans="1:8" x14ac:dyDescent="0.25">
      <c r="A13" t="s">
        <v>8398</v>
      </c>
      <c r="B13">
        <f>SUM(COUNTIFS(FullTable!$F$2:$F$4115,"successful",FullTable!$D$2:$D$4115,"&gt;=50000"))</f>
        <v>86</v>
      </c>
      <c r="C13">
        <f>SUM(COUNTIFS(FullTable!$F$2:$F$4115,"failed",FullTable!$D$2:$D$4115,"&gt;=50000"))</f>
        <v>258</v>
      </c>
      <c r="D13">
        <f>SUM(COUNTIFS(FullTable!$F$2:$F$4115,"canceled",FullTable!$D$2:$D$4115,"&gt;=50000"))</f>
        <v>100</v>
      </c>
      <c r="E13">
        <f t="shared" si="0"/>
        <v>444</v>
      </c>
      <c r="F13" s="11">
        <f t="shared" si="1"/>
        <v>19.36936936936937</v>
      </c>
      <c r="G13" s="11">
        <f t="shared" si="2"/>
        <v>58.108108108108105</v>
      </c>
      <c r="H13" s="11">
        <f t="shared" si="3"/>
        <v>22.522522522522522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KS by Category</vt:lpstr>
      <vt:lpstr>KS by Sub Category</vt:lpstr>
      <vt:lpstr>KS by Month Completed</vt:lpstr>
      <vt:lpstr>Goal Range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Jaison</cp:lastModifiedBy>
  <dcterms:created xsi:type="dcterms:W3CDTF">2017-04-20T15:17:24Z</dcterms:created>
  <dcterms:modified xsi:type="dcterms:W3CDTF">2019-11-13T18:54:20Z</dcterms:modified>
</cp:coreProperties>
</file>