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">
    <font>
      <sz val="10.0"/>
      <color rgb="FF00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">
    <xf borderId="0" fillId="0" fontId="0" numFmtId="0" xfId="0" applyAlignment="1" applyFont="1">
      <alignment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t="str">
        <f>IFERROR(__xludf.DUMMYFUNCTION("ImportHtml(""http://database.eohandbook.com/database/agencytable.aspx"", ""table"", 0)"),"Agency")</f>
        <v>Agency</v>
      </c>
      <c r="B1" t="str">
        <f>IFERROR(__xludf.DUMMYFUNCTION("""COMPUTED_VALUE"""),"Country")</f>
        <v>Country</v>
      </c>
      <c r="C1" t="str">
        <f>IFERROR(__xludf.DUMMYFUNCTION("""COMPUTED_VALUE"""),"Agency Website")</f>
        <v>Agency Website</v>
      </c>
      <c r="D1" t="str">
        <f>IFERROR(__xludf.DUMMYFUNCTION("""COMPUTED_VALUE"""),"# Missions")</f>
        <v># Missions</v>
      </c>
      <c r="E1" t="str">
        <f>IFERROR(__xludf.DUMMYFUNCTION("""COMPUTED_VALUE"""),"# Instruments")</f>
        <v># Instruments</v>
      </c>
    </row>
    <row r="2">
      <c r="A2" t="str">
        <f>IFERROR(__xludf.DUMMYFUNCTION("""COMPUTED_VALUE"""),"*ASI*")</f>
        <v>*ASI*</v>
      </c>
      <c r="B2" t="str">
        <f>IFERROR(__xludf.DUMMYFUNCTION("""COMPUTED_VALUE"""),"Italy")</f>
        <v>Italy</v>
      </c>
      <c r="C2" t="str">
        <f>IFERROR(__xludf.DUMMYFUNCTION("""COMPUTED_VALUE"""),"click here")</f>
        <v>click here</v>
      </c>
      <c r="D2" t="str">
        <f>IFERROR(__xludf.DUMMYFUNCTION("""COMPUTED_VALUE"""),"14 - *timeline*")</f>
        <v>14 - *timeline*</v>
      </c>
      <c r="E2">
        <f>IFERROR(__xludf.DUMMYFUNCTION("""COMPUTED_VALUE"""),9.0)</f>
        <v>9</v>
      </c>
    </row>
    <row r="3">
      <c r="A3" t="str">
        <f>IFERROR(__xludf.DUMMYFUNCTION("""COMPUTED_VALUE"""),"*BELSPO*")</f>
        <v>*BELSPO*</v>
      </c>
      <c r="B3" t="str">
        <f>IFERROR(__xludf.DUMMYFUNCTION("""COMPUTED_VALUE"""),"Belgium")</f>
        <v>Belgium</v>
      </c>
      <c r="C3" t="str">
        <f>IFERROR(__xludf.DUMMYFUNCTION("""COMPUTED_VALUE"""),"click here")</f>
        <v>click here</v>
      </c>
      <c r="D3" t="str">
        <f>IFERROR(__xludf.DUMMYFUNCTION("""COMPUTED_VALUE"""),"1 - *timeline*")</f>
        <v>1 - *timeline*</v>
      </c>
      <c r="E3" t="str">
        <f>IFERROR(__xludf.DUMMYFUNCTION("""COMPUTED_VALUE"""),"-")</f>
        <v>-</v>
      </c>
    </row>
    <row r="4">
      <c r="A4" t="str">
        <f>IFERROR(__xludf.DUMMYFUNCTION("""COMPUTED_VALUE"""),"*CAST*")</f>
        <v>*CAST*</v>
      </c>
      <c r="B4" t="str">
        <f>IFERROR(__xludf.DUMMYFUNCTION("""COMPUTED_VALUE"""),"China")</f>
        <v>China</v>
      </c>
      <c r="C4" t="str">
        <f>IFERROR(__xludf.DUMMYFUNCTION("""COMPUTED_VALUE"""),"click here")</f>
        <v>click here</v>
      </c>
      <c r="D4" t="str">
        <f>IFERROR(__xludf.DUMMYFUNCTION("""COMPUTED_VALUE"""),"20 - *timeline*")</f>
        <v>20 - *timeline*</v>
      </c>
      <c r="E4">
        <f>IFERROR(__xludf.DUMMYFUNCTION("""COMPUTED_VALUE"""),39.0)</f>
        <v>39</v>
      </c>
    </row>
    <row r="5">
      <c r="A5" t="str">
        <f>IFERROR(__xludf.DUMMYFUNCTION("""COMPUTED_VALUE"""),"*CDTI*")</f>
        <v>*CDTI*</v>
      </c>
      <c r="B5" t="str">
        <f>IFERROR(__xludf.DUMMYFUNCTION("""COMPUTED_VALUE"""),"Spain")</f>
        <v>Spain</v>
      </c>
      <c r="C5" t="str">
        <f>IFERROR(__xludf.DUMMYFUNCTION("""COMPUTED_VALUE"""),"click here")</f>
        <v>click here</v>
      </c>
      <c r="D5" t="str">
        <f>IFERROR(__xludf.DUMMYFUNCTION("""COMPUTED_VALUE"""),"3 - *timeline*")</f>
        <v>3 - *timeline*</v>
      </c>
      <c r="E5">
        <f>IFERROR(__xludf.DUMMYFUNCTION("""COMPUTED_VALUE"""),3.0)</f>
        <v>3</v>
      </c>
    </row>
    <row r="6">
      <c r="A6" t="str">
        <f>IFERROR(__xludf.DUMMYFUNCTION("""COMPUTED_VALUE"""),"*CNES*")</f>
        <v>*CNES*</v>
      </c>
      <c r="B6" t="str">
        <f>IFERROR(__xludf.DUMMYFUNCTION("""COMPUTED_VALUE"""),"France")</f>
        <v>France</v>
      </c>
      <c r="C6" t="str">
        <f>IFERROR(__xludf.DUMMYFUNCTION("""COMPUTED_VALUE"""),"click here")</f>
        <v>click here</v>
      </c>
      <c r="D6" t="str">
        <f>IFERROR(__xludf.DUMMYFUNCTION("""COMPUTED_VALUE"""),"25 - *timeline*")</f>
        <v>25 - *timeline*</v>
      </c>
      <c r="E6">
        <f>IFERROR(__xludf.DUMMYFUNCTION("""COMPUTED_VALUE"""),24.0)</f>
        <v>24</v>
      </c>
    </row>
    <row r="7">
      <c r="A7" t="str">
        <f>IFERROR(__xludf.DUMMYFUNCTION("""COMPUTED_VALUE"""),"*COM*")</f>
        <v>*COM*</v>
      </c>
      <c r="B7" t="str">
        <f>IFERROR(__xludf.DUMMYFUNCTION("""COMPUTED_VALUE"""),"Europe")</f>
        <v>Europe</v>
      </c>
      <c r="C7" t="str">
        <f>IFERROR(__xludf.DUMMYFUNCTION("""COMPUTED_VALUE"""),"click here")</f>
        <v>click here</v>
      </c>
      <c r="D7" t="str">
        <f>IFERROR(__xludf.DUMMYFUNCTION("""COMPUTED_VALUE"""),"23 - *timeline*")</f>
        <v>23 - *timeline*</v>
      </c>
      <c r="E7">
        <f>IFERROR(__xludf.DUMMYFUNCTION("""COMPUTED_VALUE"""),7.0)</f>
        <v>7</v>
      </c>
    </row>
    <row r="8">
      <c r="A8" t="str">
        <f>IFERROR(__xludf.DUMMYFUNCTION("""COMPUTED_VALUE"""),"*CONAE*")</f>
        <v>*CONAE*</v>
      </c>
      <c r="B8" t="str">
        <f>IFERROR(__xludf.DUMMYFUNCTION("""COMPUTED_VALUE"""),"Argentina")</f>
        <v>Argentina</v>
      </c>
      <c r="C8" t="str">
        <f>IFERROR(__xludf.DUMMYFUNCTION("""COMPUTED_VALUE"""),"click here")</f>
        <v>click here</v>
      </c>
      <c r="D8" t="str">
        <f>IFERROR(__xludf.DUMMYFUNCTION("""COMPUTED_VALUE"""),"9 - *timeline*")</f>
        <v>9 - *timeline*</v>
      </c>
      <c r="E8">
        <f>IFERROR(__xludf.DUMMYFUNCTION("""COMPUTED_VALUE"""),8.0)</f>
        <v>8</v>
      </c>
    </row>
    <row r="9">
      <c r="A9" t="str">
        <f>IFERROR(__xludf.DUMMYFUNCTION("""COMPUTED_VALUE"""),"*CRESDA*")</f>
        <v>*CRESDA*</v>
      </c>
      <c r="B9" t="str">
        <f>IFERROR(__xludf.DUMMYFUNCTION("""COMPUTED_VALUE"""),"China")</f>
        <v>China</v>
      </c>
      <c r="C9" t="str">
        <f>IFERROR(__xludf.DUMMYFUNCTION("""COMPUTED_VALUE"""),"click here")</f>
        <v>click here</v>
      </c>
      <c r="D9" t="str">
        <f>IFERROR(__xludf.DUMMYFUNCTION("""COMPUTED_VALUE"""),"14 - *timeline*")</f>
        <v>14 - *timeline*</v>
      </c>
      <c r="E9">
        <f>IFERROR(__xludf.DUMMYFUNCTION("""COMPUTED_VALUE"""),15.0)</f>
        <v>15</v>
      </c>
    </row>
    <row r="10">
      <c r="A10" t="str">
        <f>IFERROR(__xludf.DUMMYFUNCTION("""COMPUTED_VALUE"""),"*CSA*")</f>
        <v>*CSA*</v>
      </c>
      <c r="B10" t="str">
        <f>IFERROR(__xludf.DUMMYFUNCTION("""COMPUTED_VALUE"""),"Canada")</f>
        <v>Canada</v>
      </c>
      <c r="C10" t="str">
        <f>IFERROR(__xludf.DUMMYFUNCTION("""COMPUTED_VALUE"""),"click here")</f>
        <v>click here</v>
      </c>
      <c r="D10" t="str">
        <f>IFERROR(__xludf.DUMMYFUNCTION("""COMPUTED_VALUE"""),"12 - *timeline*")</f>
        <v>12 - *timeline*</v>
      </c>
      <c r="E10">
        <f>IFERROR(__xludf.DUMMYFUNCTION("""COMPUTED_VALUE"""),17.0)</f>
        <v>17</v>
      </c>
    </row>
    <row r="11">
      <c r="A11" t="str">
        <f>IFERROR(__xludf.DUMMYFUNCTION("""COMPUTED_VALUE"""),"*CSIRO*")</f>
        <v>*CSIRO*</v>
      </c>
      <c r="B11" t="str">
        <f>IFERROR(__xludf.DUMMYFUNCTION("""COMPUTED_VALUE"""),"Australia")</f>
        <v>Australia</v>
      </c>
      <c r="C11" t="str">
        <f>IFERROR(__xludf.DUMMYFUNCTION("""COMPUTED_VALUE"""),"click here")</f>
        <v>click here</v>
      </c>
      <c r="D11" t="str">
        <f>IFERROR(__xludf.DUMMYFUNCTION("""COMPUTED_VALUE"""),"-")</f>
        <v>-</v>
      </c>
      <c r="E11">
        <f>IFERROR(__xludf.DUMMYFUNCTION("""COMPUTED_VALUE"""),2.0)</f>
        <v>2</v>
      </c>
    </row>
    <row r="12">
      <c r="A12" t="str">
        <f>IFERROR(__xludf.DUMMYFUNCTION("""COMPUTED_VALUE"""),"*DLR*")</f>
        <v>*DLR*</v>
      </c>
      <c r="B12" t="str">
        <f>IFERROR(__xludf.DUMMYFUNCTION("""COMPUTED_VALUE"""),"Germany")</f>
        <v>Germany</v>
      </c>
      <c r="C12" t="str">
        <f>IFERROR(__xludf.DUMMYFUNCTION("""COMPUTED_VALUE"""),"click here")</f>
        <v>click here</v>
      </c>
      <c r="D12" t="str">
        <f>IFERROR(__xludf.DUMMYFUNCTION("""COMPUTED_VALUE"""),"11 - *timeline*")</f>
        <v>11 - *timeline*</v>
      </c>
      <c r="E12">
        <f>IFERROR(__xludf.DUMMYFUNCTION("""COMPUTED_VALUE"""),9.0)</f>
        <v>9</v>
      </c>
    </row>
    <row r="13">
      <c r="A13" t="str">
        <f>IFERROR(__xludf.DUMMYFUNCTION("""COMPUTED_VALUE"""),"*ESA*")</f>
        <v>*ESA*</v>
      </c>
      <c r="B13" t="str">
        <f>IFERROR(__xludf.DUMMYFUNCTION("""COMPUTED_VALUE"""),"Europe")</f>
        <v>Europe</v>
      </c>
      <c r="C13" t="str">
        <f>IFERROR(__xludf.DUMMYFUNCTION("""COMPUTED_VALUE"""),"click here")</f>
        <v>click here</v>
      </c>
      <c r="D13" t="str">
        <f>IFERROR(__xludf.DUMMYFUNCTION("""COMPUTED_VALUE"""),"49 - *timeline*")</f>
        <v>49 - *timeline*</v>
      </c>
      <c r="E13">
        <f>IFERROR(__xludf.DUMMYFUNCTION("""COMPUTED_VALUE"""),46.0)</f>
        <v>46</v>
      </c>
    </row>
    <row r="14">
      <c r="A14" t="str">
        <f>IFERROR(__xludf.DUMMYFUNCTION("""COMPUTED_VALUE"""),"*EUMETSAT*")</f>
        <v>*EUMETSAT*</v>
      </c>
      <c r="B14" t="str">
        <f>IFERROR(__xludf.DUMMYFUNCTION("""COMPUTED_VALUE"""),"Europe")</f>
        <v>Europe</v>
      </c>
      <c r="C14" t="str">
        <f>IFERROR(__xludf.DUMMYFUNCTION("""COMPUTED_VALUE"""),"click here")</f>
        <v>click here</v>
      </c>
      <c r="D14" t="str">
        <f>IFERROR(__xludf.DUMMYFUNCTION("""COMPUTED_VALUE"""),"29 - *timeline*")</f>
        <v>29 - *timeline*</v>
      </c>
      <c r="E14">
        <f>IFERROR(__xludf.DUMMYFUNCTION("""COMPUTED_VALUE"""),23.0)</f>
        <v>23</v>
      </c>
    </row>
    <row r="15">
      <c r="A15" t="str">
        <f>IFERROR(__xludf.DUMMYFUNCTION("""COMPUTED_VALUE"""),"*GISTDA*")</f>
        <v>*GISTDA*</v>
      </c>
      <c r="B15" t="str">
        <f>IFERROR(__xludf.DUMMYFUNCTION("""COMPUTED_VALUE"""),"Thailand")</f>
        <v>Thailand</v>
      </c>
      <c r="C15" t="str">
        <f>IFERROR(__xludf.DUMMYFUNCTION("""COMPUTED_VALUE"""),"click here")</f>
        <v>click here</v>
      </c>
      <c r="D15" t="str">
        <f>IFERROR(__xludf.DUMMYFUNCTION("""COMPUTED_VALUE"""),"2 - *timeline*")</f>
        <v>2 - *timeline*</v>
      </c>
      <c r="E15">
        <f>IFERROR(__xludf.DUMMYFUNCTION("""COMPUTED_VALUE"""),4.0)</f>
        <v>4</v>
      </c>
    </row>
    <row r="16">
      <c r="A16" t="str">
        <f>IFERROR(__xludf.DUMMYFUNCTION("""COMPUTED_VALUE"""),"*INPE*")</f>
        <v>*INPE*</v>
      </c>
      <c r="B16" t="str">
        <f>IFERROR(__xludf.DUMMYFUNCTION("""COMPUTED_VALUE"""),"Brazil")</f>
        <v>Brazil</v>
      </c>
      <c r="C16" t="str">
        <f>IFERROR(__xludf.DUMMYFUNCTION("""COMPUTED_VALUE"""),"click here")</f>
        <v>click here</v>
      </c>
      <c r="D16" t="str">
        <f>IFERROR(__xludf.DUMMYFUNCTION("""COMPUTED_VALUE"""),"6 - *timeline*")</f>
        <v>6 - *timeline*</v>
      </c>
      <c r="E16">
        <f>IFERROR(__xludf.DUMMYFUNCTION("""COMPUTED_VALUE"""),10.0)</f>
        <v>10</v>
      </c>
    </row>
    <row r="17">
      <c r="A17" t="str">
        <f>IFERROR(__xludf.DUMMYFUNCTION("""COMPUTED_VALUE"""),"*ISRO*")</f>
        <v>*ISRO*</v>
      </c>
      <c r="B17" t="str">
        <f>IFERROR(__xludf.DUMMYFUNCTION("""COMPUTED_VALUE"""),"India")</f>
        <v>India</v>
      </c>
      <c r="C17" t="str">
        <f>IFERROR(__xludf.DUMMYFUNCTION("""COMPUTED_VALUE"""),"click here")</f>
        <v>click here</v>
      </c>
      <c r="D17" t="str">
        <f>IFERROR(__xludf.DUMMYFUNCTION("""COMPUTED_VALUE"""),"29 - *timeline*")</f>
        <v>29 - *timeline*</v>
      </c>
      <c r="E17">
        <f>IFERROR(__xludf.DUMMYFUNCTION("""COMPUTED_VALUE"""),39.0)</f>
        <v>39</v>
      </c>
    </row>
    <row r="18">
      <c r="A18" t="str">
        <f>IFERROR(__xludf.DUMMYFUNCTION("""COMPUTED_VALUE"""),"*JAXA*")</f>
        <v>*JAXA*</v>
      </c>
      <c r="B18" t="str">
        <f>IFERROR(__xludf.DUMMYFUNCTION("""COMPUTED_VALUE"""),"Japan")</f>
        <v>Japan</v>
      </c>
      <c r="C18" t="str">
        <f>IFERROR(__xludf.DUMMYFUNCTION("""COMPUTED_VALUE"""),"click here")</f>
        <v>click here</v>
      </c>
      <c r="D18" t="str">
        <f>IFERROR(__xludf.DUMMYFUNCTION("""COMPUTED_VALUE"""),"10 - *timeline*")</f>
        <v>10 - *timeline*</v>
      </c>
      <c r="E18">
        <f>IFERROR(__xludf.DUMMYFUNCTION("""COMPUTED_VALUE"""),15.0)</f>
        <v>15</v>
      </c>
    </row>
    <row r="19">
      <c r="A19" t="str">
        <f>IFERROR(__xludf.DUMMYFUNCTION("""COMPUTED_VALUE"""),"*JMA*")</f>
        <v>*JMA*</v>
      </c>
      <c r="B19" t="str">
        <f>IFERROR(__xludf.DUMMYFUNCTION("""COMPUTED_VALUE"""),"Japan")</f>
        <v>Japan</v>
      </c>
      <c r="C19" t="str">
        <f>IFERROR(__xludf.DUMMYFUNCTION("""COMPUTED_VALUE"""),"click here")</f>
        <v>click here</v>
      </c>
      <c r="D19" t="str">
        <f>IFERROR(__xludf.DUMMYFUNCTION("""COMPUTED_VALUE"""),"2 - *timeline*")</f>
        <v>2 - *timeline*</v>
      </c>
      <c r="E19">
        <f>IFERROR(__xludf.DUMMYFUNCTION("""COMPUTED_VALUE"""),3.0)</f>
        <v>3</v>
      </c>
    </row>
    <row r="20">
      <c r="A20" t="str">
        <f>IFERROR(__xludf.DUMMYFUNCTION("""COMPUTED_VALUE"""),"*KARI*")</f>
        <v>*KARI*</v>
      </c>
      <c r="B20" t="str">
        <f>IFERROR(__xludf.DUMMYFUNCTION("""COMPUTED_VALUE"""),"Korea")</f>
        <v>Korea</v>
      </c>
      <c r="C20" t="str">
        <f>IFERROR(__xludf.DUMMYFUNCTION("""COMPUTED_VALUE"""),"click here")</f>
        <v>click here</v>
      </c>
      <c r="D20" t="str">
        <f>IFERROR(__xludf.DUMMYFUNCTION("""COMPUTED_VALUE"""),"10 - *timeline*")</f>
        <v>10 - *timeline*</v>
      </c>
      <c r="E20">
        <f>IFERROR(__xludf.DUMMYFUNCTION("""COMPUTED_VALUE"""),14.0)</f>
        <v>14</v>
      </c>
    </row>
    <row r="21">
      <c r="A21" t="str">
        <f>IFERROR(__xludf.DUMMYFUNCTION("""COMPUTED_VALUE"""),"*METI*")</f>
        <v>*METI*</v>
      </c>
      <c r="B21" t="str">
        <f>IFERROR(__xludf.DUMMYFUNCTION("""COMPUTED_VALUE"""),"Japan")</f>
        <v>Japan</v>
      </c>
      <c r="C21" t="str">
        <f>IFERROR(__xludf.DUMMYFUNCTION("""COMPUTED_VALUE"""),"click here")</f>
        <v>click here</v>
      </c>
      <c r="D21" t="str">
        <f>IFERROR(__xludf.DUMMYFUNCTION("""COMPUTED_VALUE"""),"1 - *timeline*")</f>
        <v>1 - *timeline*</v>
      </c>
      <c r="E21">
        <f>IFERROR(__xludf.DUMMYFUNCTION("""COMPUTED_VALUE"""),1.0)</f>
        <v>1</v>
      </c>
    </row>
    <row r="22">
      <c r="A22" t="str">
        <f>IFERROR(__xludf.DUMMYFUNCTION("""COMPUTED_VALUE"""),"*NASA*")</f>
        <v>*NASA*</v>
      </c>
      <c r="B22" t="str">
        <f>IFERROR(__xludf.DUMMYFUNCTION("""COMPUTED_VALUE"""),"U.S.A.")</f>
        <v>U.S.A.</v>
      </c>
      <c r="C22" t="str">
        <f>IFERROR(__xludf.DUMMYFUNCTION("""COMPUTED_VALUE"""),"click here")</f>
        <v>click here</v>
      </c>
      <c r="D22" t="str">
        <f>IFERROR(__xludf.DUMMYFUNCTION("""COMPUTED_VALUE"""),"57 - *timeline*")</f>
        <v>57 - *timeline*</v>
      </c>
      <c r="E22">
        <f>IFERROR(__xludf.DUMMYFUNCTION("""COMPUTED_VALUE"""),86.0)</f>
        <v>86</v>
      </c>
    </row>
    <row r="23">
      <c r="A23" t="str">
        <f>IFERROR(__xludf.DUMMYFUNCTION("""COMPUTED_VALUE"""),"*NASRDA*")</f>
        <v>*NASRDA*</v>
      </c>
      <c r="B23" t="str">
        <f>IFERROR(__xludf.DUMMYFUNCTION("""COMPUTED_VALUE"""),"Nigeria")</f>
        <v>Nigeria</v>
      </c>
      <c r="C23" t="str">
        <f>IFERROR(__xludf.DUMMYFUNCTION("""COMPUTED_VALUE"""),"click here")</f>
        <v>click here</v>
      </c>
      <c r="D23" t="str">
        <f>IFERROR(__xludf.DUMMYFUNCTION("""COMPUTED_VALUE"""),"3 - *timeline*")</f>
        <v>3 - *timeline*</v>
      </c>
      <c r="E23">
        <f>IFERROR(__xludf.DUMMYFUNCTION("""COMPUTED_VALUE"""),4.0)</f>
        <v>4</v>
      </c>
    </row>
    <row r="24">
      <c r="A24" t="str">
        <f>IFERROR(__xludf.DUMMYFUNCTION("""COMPUTED_VALUE"""),"*NOAA*")</f>
        <v>*NOAA*</v>
      </c>
      <c r="B24" t="str">
        <f>IFERROR(__xludf.DUMMYFUNCTION("""COMPUTED_VALUE"""),"U.S.A.")</f>
        <v>U.S.A.</v>
      </c>
      <c r="C24" t="str">
        <f>IFERROR(__xludf.DUMMYFUNCTION("""COMPUTED_VALUE"""),"click here")</f>
        <v>click here</v>
      </c>
      <c r="D24" t="str">
        <f>IFERROR(__xludf.DUMMYFUNCTION("""COMPUTED_VALUE"""),"35 - *timeline*")</f>
        <v>35 - *timeline*</v>
      </c>
      <c r="E24">
        <f>IFERROR(__xludf.DUMMYFUNCTION("""COMPUTED_VALUE"""),53.0)</f>
        <v>53</v>
      </c>
    </row>
    <row r="25">
      <c r="A25" t="str">
        <f>IFERROR(__xludf.DUMMYFUNCTION("""COMPUTED_VALUE"""),"*NRSCC*")</f>
        <v>*NRSCC*</v>
      </c>
      <c r="B25" t="str">
        <f>IFERROR(__xludf.DUMMYFUNCTION("""COMPUTED_VALUE"""),"China")</f>
        <v>China</v>
      </c>
      <c r="C25" t="str">
        <f>IFERROR(__xludf.DUMMYFUNCTION("""COMPUTED_VALUE"""),"click here")</f>
        <v>click here</v>
      </c>
      <c r="D25" t="str">
        <f>IFERROR(__xludf.DUMMYFUNCTION("""COMPUTED_VALUE"""),"21 - *timeline*")</f>
        <v>21 - *timeline*</v>
      </c>
      <c r="E25">
        <f>IFERROR(__xludf.DUMMYFUNCTION("""COMPUTED_VALUE"""),22.0)</f>
        <v>22</v>
      </c>
    </row>
    <row r="26">
      <c r="A26" t="str">
        <f>IFERROR(__xludf.DUMMYFUNCTION("""COMPUTED_VALUE"""),"*NSAU*")</f>
        <v>*NSAU*</v>
      </c>
      <c r="B26" t="str">
        <f>IFERROR(__xludf.DUMMYFUNCTION("""COMPUTED_VALUE"""),"Ukraine")</f>
        <v>Ukraine</v>
      </c>
      <c r="C26" t="str">
        <f>IFERROR(__xludf.DUMMYFUNCTION("""COMPUTED_VALUE"""),"click here")</f>
        <v>click here</v>
      </c>
      <c r="D26" t="str">
        <f>IFERROR(__xludf.DUMMYFUNCTION("""COMPUTED_VALUE"""),"-")</f>
        <v>-</v>
      </c>
      <c r="E26" t="str">
        <f>IFERROR(__xludf.DUMMYFUNCTION("""COMPUTED_VALUE"""),"-")</f>
        <v>-</v>
      </c>
    </row>
    <row r="27">
      <c r="A27" t="str">
        <f>IFERROR(__xludf.DUMMYFUNCTION("""COMPUTED_VALUE"""),"*NSC*")</f>
        <v>*NSC*</v>
      </c>
      <c r="B27" t="str">
        <f>IFERROR(__xludf.DUMMYFUNCTION("""COMPUTED_VALUE"""),"Norway")</f>
        <v>Norway</v>
      </c>
      <c r="C27" t="str">
        <f>IFERROR(__xludf.DUMMYFUNCTION("""COMPUTED_VALUE"""),"click here")</f>
        <v>click here</v>
      </c>
      <c r="D27" t="str">
        <f>IFERROR(__xludf.DUMMYFUNCTION("""COMPUTED_VALUE"""),"4 - *timeline*")</f>
        <v>4 - *timeline*</v>
      </c>
      <c r="E27">
        <f>IFERROR(__xludf.DUMMYFUNCTION("""COMPUTED_VALUE"""),4.0)</f>
        <v>4</v>
      </c>
    </row>
    <row r="28">
      <c r="A28" t="str">
        <f>IFERROR(__xludf.DUMMYFUNCTION("""COMPUTED_VALUE"""),"*NSMC-CMA*")</f>
        <v>*NSMC-CMA*</v>
      </c>
      <c r="B28" t="str">
        <f>IFERROR(__xludf.DUMMYFUNCTION("""COMPUTED_VALUE"""),"China")</f>
        <v>China</v>
      </c>
      <c r="C28" t="str">
        <f>IFERROR(__xludf.DUMMYFUNCTION("""COMPUTED_VALUE"""),"click here")</f>
        <v>click here</v>
      </c>
      <c r="D28" t="str">
        <f>IFERROR(__xludf.DUMMYFUNCTION("""COMPUTED_VALUE"""),"22 - *timeline*")</f>
        <v>22 - *timeline*</v>
      </c>
      <c r="E28">
        <f>IFERROR(__xludf.DUMMYFUNCTION("""COMPUTED_VALUE"""),27.0)</f>
        <v>27</v>
      </c>
    </row>
    <row r="29">
      <c r="A29" t="str">
        <f>IFERROR(__xludf.DUMMYFUNCTION("""COMPUTED_VALUE"""),"*NSO*")</f>
        <v>*NSO*</v>
      </c>
      <c r="B29" t="str">
        <f>IFERROR(__xludf.DUMMYFUNCTION("""COMPUTED_VALUE"""),"Netherlands")</f>
        <v>Netherlands</v>
      </c>
      <c r="C29" t="str">
        <f>IFERROR(__xludf.DUMMYFUNCTION("""COMPUTED_VALUE"""),"click here")</f>
        <v>click here</v>
      </c>
      <c r="D29" t="str">
        <f>IFERROR(__xludf.DUMMYFUNCTION("""COMPUTED_VALUE"""),"2 - *timeline*")</f>
        <v>2 - *timeline*</v>
      </c>
      <c r="E29">
        <f>IFERROR(__xludf.DUMMYFUNCTION("""COMPUTED_VALUE"""),2.0)</f>
        <v>2</v>
      </c>
    </row>
    <row r="30">
      <c r="A30" t="str">
        <f>IFERROR(__xludf.DUMMYFUNCTION("""COMPUTED_VALUE"""),"*ROSHYDROMET*")</f>
        <v>*ROSHYDROMET*</v>
      </c>
      <c r="B30" t="str">
        <f>IFERROR(__xludf.DUMMYFUNCTION("""COMPUTED_VALUE"""),"Russia")</f>
        <v>Russia</v>
      </c>
      <c r="C30" t="str">
        <f>IFERROR(__xludf.DUMMYFUNCTION("""COMPUTED_VALUE"""),"click here")</f>
        <v>click here</v>
      </c>
      <c r="D30" t="str">
        <f>IFERROR(__xludf.DUMMYFUNCTION("""COMPUTED_VALUE"""),"25 - *timeline*")</f>
        <v>25 - *timeline*</v>
      </c>
      <c r="E30">
        <f>IFERROR(__xludf.DUMMYFUNCTION("""COMPUTED_VALUE"""),23.0)</f>
        <v>23</v>
      </c>
    </row>
    <row r="31">
      <c r="A31" t="str">
        <f>IFERROR(__xludf.DUMMYFUNCTION("""COMPUTED_VALUE"""),"*ROSKOSMOS*")</f>
        <v>*ROSKOSMOS*</v>
      </c>
      <c r="B31" t="str">
        <f>IFERROR(__xludf.DUMMYFUNCTION("""COMPUTED_VALUE"""),"Russia")</f>
        <v>Russia</v>
      </c>
      <c r="C31" t="str">
        <f>IFERROR(__xludf.DUMMYFUNCTION("""COMPUTED_VALUE"""),"click here")</f>
        <v>click here</v>
      </c>
      <c r="D31" t="str">
        <f>IFERROR(__xludf.DUMMYFUNCTION("""COMPUTED_VALUE"""),"33 - *timeline*")</f>
        <v>33 - *timeline*</v>
      </c>
      <c r="E31">
        <f>IFERROR(__xludf.DUMMYFUNCTION("""COMPUTED_VALUE"""),23.0)</f>
        <v>23</v>
      </c>
    </row>
    <row r="32">
      <c r="A32" t="str">
        <f>IFERROR(__xludf.DUMMYFUNCTION("""COMPUTED_VALUE"""),"*SANSA*")</f>
        <v>*SANSA*</v>
      </c>
      <c r="B32" t="str">
        <f>IFERROR(__xludf.DUMMYFUNCTION("""COMPUTED_VALUE"""),"South Africa")</f>
        <v>South Africa</v>
      </c>
      <c r="C32" t="str">
        <f>IFERROR(__xludf.DUMMYFUNCTION("""COMPUTED_VALUE"""),"click here")</f>
        <v>click here</v>
      </c>
      <c r="D32" t="str">
        <f>IFERROR(__xludf.DUMMYFUNCTION("""COMPUTED_VALUE"""),"-")</f>
        <v>-</v>
      </c>
      <c r="E32" t="str">
        <f>IFERROR(__xludf.DUMMYFUNCTION("""COMPUTED_VALUE"""),"-")</f>
        <v>-</v>
      </c>
    </row>
    <row r="33">
      <c r="A33" t="str">
        <f>IFERROR(__xludf.DUMMYFUNCTION("""COMPUTED_VALUE"""),"*SNSA*")</f>
        <v>*SNSA*</v>
      </c>
      <c r="B33" t="str">
        <f>IFERROR(__xludf.DUMMYFUNCTION("""COMPUTED_VALUE"""),"Sweden")</f>
        <v>Sweden</v>
      </c>
      <c r="C33" t="str">
        <f>IFERROR(__xludf.DUMMYFUNCTION("""COMPUTED_VALUE"""),"click here")</f>
        <v>click here</v>
      </c>
      <c r="D33" t="str">
        <f>IFERROR(__xludf.DUMMYFUNCTION("""COMPUTED_VALUE"""),"1 - *timeline*")</f>
        <v>1 - *timeline*</v>
      </c>
      <c r="E33">
        <f>IFERROR(__xludf.DUMMYFUNCTION("""COMPUTED_VALUE"""),2.0)</f>
        <v>2</v>
      </c>
    </row>
    <row r="34">
      <c r="A34" t="str">
        <f>IFERROR(__xludf.DUMMYFUNCTION("""COMPUTED_VALUE"""),"*TUBITAK*")</f>
        <v>*TUBITAK*</v>
      </c>
      <c r="B34" t="str">
        <f>IFERROR(__xludf.DUMMYFUNCTION("""COMPUTED_VALUE"""),"Turkey")</f>
        <v>Turkey</v>
      </c>
      <c r="C34" t="str">
        <f>IFERROR(__xludf.DUMMYFUNCTION("""COMPUTED_VALUE"""),"click here")</f>
        <v>click here</v>
      </c>
      <c r="D34" t="str">
        <f>IFERROR(__xludf.DUMMYFUNCTION("""COMPUTED_VALUE"""),"1 - *timeline*")</f>
        <v>1 - *timeline*</v>
      </c>
      <c r="E34">
        <f>IFERROR(__xludf.DUMMYFUNCTION("""COMPUTED_VALUE"""),2.0)</f>
        <v>2</v>
      </c>
    </row>
    <row r="35">
      <c r="A35" t="str">
        <f>IFERROR(__xludf.DUMMYFUNCTION("""COMPUTED_VALUE"""),"*UKSA*")</f>
        <v>*UKSA*</v>
      </c>
      <c r="B35" t="str">
        <f>IFERROR(__xludf.DUMMYFUNCTION("""COMPUTED_VALUE"""),"United Kingdom")</f>
        <v>United Kingdom</v>
      </c>
      <c r="C35" t="str">
        <f>IFERROR(__xludf.DUMMYFUNCTION("""COMPUTED_VALUE"""),"click here")</f>
        <v>click here</v>
      </c>
      <c r="D35" t="str">
        <f>IFERROR(__xludf.DUMMYFUNCTION("""COMPUTED_VALUE"""),"9 - *timeline*")</f>
        <v>9 - *timeline*</v>
      </c>
      <c r="E35">
        <f>IFERROR(__xludf.DUMMYFUNCTION("""COMPUTED_VALUE"""),12.0)</f>
        <v>12</v>
      </c>
    </row>
    <row r="36">
      <c r="A36" t="str">
        <f>IFERROR(__xludf.DUMMYFUNCTION("""COMPUTED_VALUE"""),"*USGS*")</f>
        <v>*USGS*</v>
      </c>
      <c r="B36" t="str">
        <f>IFERROR(__xludf.DUMMYFUNCTION("""COMPUTED_VALUE"""),"U.S.A.")</f>
        <v>U.S.A.</v>
      </c>
      <c r="C36" t="str">
        <f>IFERROR(__xludf.DUMMYFUNCTION("""COMPUTED_VALUE"""),"click here")</f>
        <v>click here</v>
      </c>
      <c r="D36" t="str">
        <f>IFERROR(__xludf.DUMMYFUNCTION("""COMPUTED_VALUE"""),"4 - *timeline*")</f>
        <v>4 - *timeline*</v>
      </c>
      <c r="E36">
        <f>IFERROR(__xludf.DUMMYFUNCTION("""COMPUTED_VALUE"""),5.0)</f>
        <v>5</v>
      </c>
    </row>
    <row r="37">
      <c r="A37" t="str">
        <f>IFERROR(__xludf.DUMMYFUNCTION("""COMPUTED_VALUE"""),"*VAST*")</f>
        <v>*VAST*</v>
      </c>
      <c r="B37" t="str">
        <f>IFERROR(__xludf.DUMMYFUNCTION("""COMPUTED_VALUE"""),"Vietnam")</f>
        <v>Vietnam</v>
      </c>
      <c r="C37" t="str">
        <f>IFERROR(__xludf.DUMMYFUNCTION("""COMPUTED_VALUE"""),"click here")</f>
        <v>click here</v>
      </c>
      <c r="D37" t="str">
        <f>IFERROR(__xludf.DUMMYFUNCTION("""COMPUTED_VALUE"""),"5 - *timeline*")</f>
        <v>5 - *timeline*</v>
      </c>
      <c r="E37">
        <f>IFERROR(__xludf.DUMMYFUNCTION("""COMPUTED_VALUE"""),4.0)</f>
        <v>4</v>
      </c>
    </row>
  </sheetData>
  <drawing r:id="rId1"/>
</worksheet>
</file>