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6.xml"/>
  <Override ContentType="application/vnd.openxmlformats-officedocument.spreadsheetml.chartsheet+xml" PartName="/xl/chartsheets/sheet7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iled Data Tables" sheetId="1" r:id="rId4"/>
    <sheet state="visible" name="Membership Distribution" sheetId="2" r:id="rId5"/>
    <sheet state="visible" name="Member Rideable Preference" sheetId="3" r:id="rId6"/>
    <sheet state="visible" name="Casual Rideable Preference" sheetId="4" r:id="rId7"/>
    <sheet state="visible" name="Casual Rideable Preference (by " sheetId="5" r:id="rId8"/>
    <sheet state="visible" name="Sheet11" sheetId="6" r:id="rId9"/>
    <sheet state="visible" name="Ride Count vs Ride Time (by Day" sheetId="7" r:id="rId10"/>
    <sheet state="visible" name="Ride Count vs Ride Time (by Mon" sheetId="8" r:id="rId11"/>
    <sheet state="visible" name="Timeline for Suggestion Applica" sheetId="9" r:id="rId12"/>
    <sheet state="visible" name="Ride TimeMonthRideableMember Ty" sheetId="10" r:id="rId13"/>
    <sheet state="visible" name="Ride CountMonthRideableMember T" sheetId="11" r:id="rId14"/>
  </sheets>
  <definedNames/>
  <calcPr/>
</workbook>
</file>

<file path=xl/sharedStrings.xml><?xml version="1.0" encoding="utf-8"?>
<sst xmlns="http://schemas.openxmlformats.org/spreadsheetml/2006/main" count="311" uniqueCount="75">
  <si>
    <t>Ridetime by Day per Rideable Type</t>
  </si>
  <si>
    <t>11/2021 to 4/2022</t>
  </si>
  <si>
    <t>Member Type</t>
  </si>
  <si>
    <t>Ridable Type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</si>
  <si>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</si>
  <si>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</si>
  <si>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</si>
  <si>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</si>
  <si>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</si>
  <si>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</si>
  <si>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</si>
  <si>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</si>
  <si>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Casual User</t>
  </si>
  <si>
    <t>Classic Bike</t>
  </si>
  <si>
    <t>Docked Bike</t>
  </si>
  <si>
    <t>Electric Bike</t>
  </si>
  <si>
    <t>Casual User Total</t>
  </si>
  <si>
    <t>Member</t>
  </si>
  <si>
    <t>Member Total</t>
  </si>
  <si>
    <t>Ride Time average by Month per Rideable</t>
  </si>
  <si>
    <t>November 21'</t>
  </si>
  <si>
    <t>December 21"</t>
  </si>
  <si>
    <t>January 22'</t>
  </si>
  <si>
    <t>February 22'</t>
  </si>
  <si>
    <t>March 22''</t>
  </si>
  <si>
    <t>April 22'</t>
  </si>
  <si>
    <t>march_ride_time_avg_casual_classic</t>
  </si>
  <si>
    <t>Number of Rides by Day per Rideable</t>
  </si>
  <si>
    <t>Unique Trip Totals by Month</t>
  </si>
  <si>
    <t>Rideable Totals</t>
  </si>
  <si>
    <t>Ride Count Users</t>
  </si>
  <si>
    <t>Total</t>
  </si>
  <si>
    <t>Difference Multiplier</t>
  </si>
  <si>
    <t>April</t>
  </si>
  <si>
    <t>May</t>
  </si>
  <si>
    <t>June</t>
  </si>
  <si>
    <t>July</t>
  </si>
  <si>
    <t>Week 1</t>
  </si>
  <si>
    <t>Week 2</t>
  </si>
  <si>
    <t>Week 3</t>
  </si>
  <si>
    <t>Week 4</t>
  </si>
  <si>
    <t>Analyze Data</t>
  </si>
  <si>
    <t>Present</t>
  </si>
  <si>
    <t>Prepare Action</t>
  </si>
  <si>
    <t>Impliment Tiered Subcriptions</t>
  </si>
  <si>
    <t>Analyze Metrics</t>
  </si>
  <si>
    <t>Offer One-time Member Discount to Casual Riders</t>
  </si>
  <si>
    <t>Offer Weekend Rates on Docked Bikes</t>
  </si>
  <si>
    <t>Adapt Strategy</t>
  </si>
  <si>
    <t>Month Ride Time Average</t>
  </si>
  <si>
    <t>November</t>
  </si>
  <si>
    <t>December</t>
  </si>
  <si>
    <t>January</t>
  </si>
  <si>
    <t>February</t>
  </si>
  <si>
    <t>March</t>
  </si>
  <si>
    <t>ride time by casual calssic</t>
  </si>
  <si>
    <t>day_of_week</t>
  </si>
  <si>
    <t>november</t>
  </si>
  <si>
    <t>december</t>
  </si>
  <si>
    <t>january</t>
  </si>
  <si>
    <t>february</t>
  </si>
  <si>
    <t>march</t>
  </si>
  <si>
    <t>april</t>
  </si>
  <si>
    <t>member_total</t>
  </si>
  <si>
    <t>total</t>
  </si>
  <si>
    <t>ride time casual docked</t>
  </si>
  <si>
    <t>ride time casual electric</t>
  </si>
  <si>
    <t>ride time memeber classic</t>
  </si>
  <si>
    <t>ride time memeber electric</t>
  </si>
  <si>
    <t>Month Ride Count</t>
  </si>
  <si>
    <t>trip count by casual calssic</t>
  </si>
  <si>
    <t>trip count casual docked</t>
  </si>
  <si>
    <t>trip count casual electric</t>
  </si>
  <si>
    <t>trip count memeber classic</t>
  </si>
  <si>
    <t>trip count memeber electric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</si>
</sst>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/>
    <font>
      <b/>
      <sz val="11.0"/>
      <color theme="1"/>
      <name val="Arial"/>
      <scheme val="minor"/>
    </font>
    <font>
      <color rgb="FFEFEFEF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E"/>
        <bgColor rgb="FFFFFFFE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93C47D"/>
        <bgColor rgb="FF93C47D"/>
      </patternFill>
    </fill>
  </fills>
  <borders count="31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right style="thick">
        <color rgb="FF000000"/>
      </right>
      <top style="thin">
        <color rgb="FF000000"/>
      </top>
      <bottom style="dotted">
        <color rgb="FF000000"/>
      </bottom>
    </border>
    <border>
      <left style="thick">
        <color rgb="FF000000"/>
      </left>
    </border>
    <border>
      <right style="dotted">
        <color rgb="FF000000"/>
      </right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</border>
    <border>
      <left style="thin">
        <color rgb="FF000000"/>
      </left>
      <right style="dotted">
        <color rgb="FF000000"/>
      </right>
    </border>
    <border>
      <left style="dotted">
        <color rgb="FF000000"/>
      </left>
      <right style="thin">
        <color rgb="FF000000"/>
      </right>
    </border>
    <border>
      <right style="thick">
        <color rgb="FF000000"/>
      </right>
    </border>
    <border>
      <left style="thick">
        <color rgb="FF000000"/>
      </left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right style="dotted">
        <color rgb="FF000000"/>
      </right>
      <bottom style="thick">
        <color rgb="FF000000"/>
      </bottom>
    </border>
    <border>
      <left style="dotted">
        <color rgb="FF000000"/>
      </left>
      <right style="dotted">
        <color rgb="FF000000"/>
      </right>
      <bottom style="thick">
        <color rgb="FF000000"/>
      </bottom>
    </border>
    <border>
      <left style="dotted">
        <color rgb="FF000000"/>
      </left>
      <bottom style="thick">
        <color rgb="FF000000"/>
      </bottom>
    </border>
    <border>
      <left style="thin">
        <color rgb="FF000000"/>
      </left>
      <right style="dotted">
        <color rgb="FF000000"/>
      </right>
      <bottom style="thick">
        <color rgb="FF000000"/>
      </bottom>
    </border>
    <border>
      <left style="dotted">
        <color rgb="FF000000"/>
      </left>
      <right style="thin">
        <color rgb="FF000000"/>
      </right>
      <bottom style="thick">
        <color rgb="FF000000"/>
      </bottom>
    </border>
    <border>
      <right style="dotted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49" xfId="0" applyAlignment="1" applyFont="1" applyNumberForma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4" fontId="4" numFmtId="0" xfId="0" applyAlignment="1" applyFill="1" applyFont="1">
      <alignment readingOrder="0"/>
    </xf>
    <xf borderId="0" fillId="4" fontId="4" numFmtId="0" xfId="0" applyFont="1"/>
    <xf borderId="0" fillId="4" fontId="4" numFmtId="4" xfId="0" applyAlignment="1" applyFont="1" applyNumberFormat="1">
      <alignment readingOrder="0"/>
    </xf>
    <xf borderId="0" fillId="0" fontId="4" numFmtId="0" xfId="0" applyFont="1"/>
    <xf borderId="0" fillId="2" fontId="4" numFmtId="0" xfId="0" applyAlignment="1" applyFont="1">
      <alignment readingOrder="0"/>
    </xf>
    <xf borderId="0" fillId="2" fontId="4" numFmtId="0" xfId="0" applyFont="1"/>
    <xf borderId="0" fillId="2" fontId="4" numFmtId="4" xfId="0" applyAlignment="1" applyFont="1" applyNumberFormat="1">
      <alignment readingOrder="0"/>
    </xf>
    <xf borderId="0" fillId="0" fontId="3" numFmtId="3" xfId="0" applyFont="1" applyNumberFormat="1"/>
    <xf borderId="0" fillId="3" fontId="3" numFmtId="0" xfId="0" applyFont="1"/>
    <xf borderId="0" fillId="5" fontId="3" numFmtId="0" xfId="0" applyAlignment="1" applyFill="1" applyFont="1">
      <alignment readingOrder="0"/>
    </xf>
    <xf borderId="0" fillId="0" fontId="5" numFmtId="4" xfId="0" applyFont="1" applyNumberFormat="1"/>
    <xf borderId="0" fillId="6" fontId="0" numFmtId="4" xfId="0" applyAlignment="1" applyFill="1" applyFont="1" applyNumberFormat="1">
      <alignment horizontal="right" readingOrder="0" shrinkToFit="0" wrapText="0"/>
    </xf>
    <xf borderId="0" fillId="6" fontId="0" numFmtId="4" xfId="0" applyAlignment="1" applyFont="1" applyNumberFormat="1">
      <alignment horizontal="right" shrinkToFit="0" wrapText="0"/>
    </xf>
    <xf borderId="0" fillId="4" fontId="6" numFmtId="4" xfId="0" applyFont="1" applyNumberFormat="1"/>
    <xf borderId="0" fillId="0" fontId="3" numFmtId="0" xfId="0" applyFont="1"/>
    <xf borderId="0" fillId="3" fontId="3" numFmtId="0" xfId="0" applyAlignment="1" applyFont="1">
      <alignment readingOrder="0" shrinkToFit="0" wrapText="1"/>
    </xf>
    <xf borderId="0" fillId="0" fontId="3" numFmtId="3" xfId="0" applyAlignment="1" applyFont="1" applyNumberFormat="1">
      <alignment readingOrder="0"/>
    </xf>
    <xf borderId="0" fillId="4" fontId="4" numFmtId="3" xfId="0" applyAlignment="1" applyFont="1" applyNumberFormat="1">
      <alignment readingOrder="0"/>
    </xf>
    <xf borderId="0" fillId="2" fontId="4" numFmtId="3" xfId="0" applyAlignment="1" applyFont="1" applyNumberFormat="1">
      <alignment readingOrder="0"/>
    </xf>
    <xf borderId="0" fillId="0" fontId="5" numFmtId="3" xfId="0" applyFont="1" applyNumberFormat="1"/>
    <xf borderId="0" fillId="6" fontId="0" numFmtId="3" xfId="0" applyAlignment="1" applyFont="1" applyNumberFormat="1">
      <alignment horizontal="right" readingOrder="0" shrinkToFit="0" wrapText="0"/>
    </xf>
    <xf borderId="0" fillId="4" fontId="6" numFmtId="3" xfId="0" applyFont="1" applyNumberFormat="1"/>
    <xf borderId="0" fillId="5" fontId="1" numFmtId="0" xfId="0" applyAlignment="1" applyFont="1">
      <alignment readingOrder="0"/>
    </xf>
    <xf borderId="0" fillId="5" fontId="3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4" fontId="3" numFmtId="0" xfId="0" applyAlignment="1" applyFont="1">
      <alignment readingOrder="0"/>
    </xf>
    <xf borderId="0" fillId="4" fontId="3" numFmtId="0" xfId="0" applyFont="1"/>
    <xf borderId="0" fillId="4" fontId="3" numFmtId="164" xfId="0" applyAlignment="1" applyFont="1" applyNumberFormat="1">
      <alignment readingOrder="0"/>
    </xf>
    <xf borderId="0" fillId="4" fontId="3" numFmtId="164" xfId="0" applyFont="1" applyNumberFormat="1"/>
    <xf borderId="0" fillId="0" fontId="3" numFmtId="0" xfId="0" applyAlignment="1" applyFont="1">
      <alignment vertical="center"/>
    </xf>
    <xf borderId="1" fillId="7" fontId="3" numFmtId="0" xfId="0" applyAlignment="1" applyBorder="1" applyFill="1" applyFont="1">
      <alignment vertical="center"/>
    </xf>
    <xf borderId="2" fillId="0" fontId="7" numFmtId="0" xfId="0" applyBorder="1" applyFont="1"/>
    <xf borderId="2" fillId="8" fontId="3" numFmtId="0" xfId="0" applyAlignment="1" applyBorder="1" applyFill="1" applyFont="1">
      <alignment vertical="center"/>
    </xf>
    <xf borderId="3" fillId="0" fontId="7" numFmtId="0" xfId="0" applyBorder="1" applyFont="1"/>
    <xf borderId="0" fillId="0" fontId="8" numFmtId="0" xfId="0" applyAlignment="1" applyFont="1">
      <alignment vertical="center"/>
    </xf>
    <xf borderId="4" fillId="3" fontId="8" numFmtId="0" xfId="0" applyAlignment="1" applyBorder="1" applyFont="1">
      <alignment readingOrder="0" vertical="center"/>
    </xf>
    <xf borderId="5" fillId="0" fontId="7" numFmtId="0" xfId="0" applyBorder="1" applyFont="1"/>
    <xf borderId="6" fillId="0" fontId="7" numFmtId="0" xfId="0" applyBorder="1" applyFont="1"/>
    <xf borderId="7" fillId="3" fontId="8" numFmtId="0" xfId="0" applyAlignment="1" applyBorder="1" applyFont="1">
      <alignment readingOrder="0" vertical="center"/>
    </xf>
    <xf borderId="5" fillId="3" fontId="8" numFmtId="0" xfId="0" applyAlignment="1" applyBorder="1" applyFont="1">
      <alignment readingOrder="0" vertical="center"/>
    </xf>
    <xf borderId="8" fillId="0" fontId="7" numFmtId="0" xfId="0" applyBorder="1" applyFont="1"/>
    <xf borderId="0" fillId="0" fontId="3" numFmtId="0" xfId="0" applyAlignment="1" applyFont="1">
      <alignment horizontal="center" vertical="center"/>
    </xf>
    <xf borderId="9" fillId="0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 readingOrder="0" vertical="center"/>
    </xf>
    <xf borderId="14" fillId="7" fontId="9" numFmtId="0" xfId="0" applyAlignment="1" applyBorder="1" applyFont="1">
      <alignment horizontal="center" readingOrder="0" vertical="center"/>
    </xf>
    <xf borderId="15" fillId="0" fontId="7" numFmtId="0" xfId="0" applyBorder="1" applyFont="1"/>
    <xf borderId="16" fillId="0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vertical="center"/>
    </xf>
    <xf borderId="21" fillId="0" fontId="3" numFmtId="0" xfId="0" applyAlignment="1" applyBorder="1" applyFont="1">
      <alignment horizontal="center" vertical="center"/>
    </xf>
    <xf borderId="16" fillId="7" fontId="9" numFmtId="0" xfId="0" applyAlignment="1" applyBorder="1" applyFont="1">
      <alignment horizontal="center" readingOrder="0" vertical="center"/>
    </xf>
    <xf borderId="17" fillId="7" fontId="9" numFmtId="0" xfId="0" applyAlignment="1" applyBorder="1" applyFont="1">
      <alignment horizontal="center" readingOrder="0" shrinkToFit="0" vertical="center" wrapText="1"/>
    </xf>
    <xf borderId="22" fillId="8" fontId="9" numFmtId="0" xfId="0" applyAlignment="1" applyBorder="1" applyFont="1">
      <alignment horizontal="center" readingOrder="0" shrinkToFit="0" vertical="center" wrapText="1"/>
    </xf>
    <xf borderId="23" fillId="0" fontId="7" numFmtId="0" xfId="0" applyBorder="1" applyFont="1"/>
    <xf borderId="15" fillId="8" fontId="9" numFmtId="0" xfId="0" applyAlignment="1" applyBorder="1" applyFont="1">
      <alignment horizontal="center" readingOrder="0" shrinkToFit="0" vertical="center" wrapText="1"/>
    </xf>
    <xf borderId="17" fillId="8" fontId="9" numFmtId="0" xfId="0" applyAlignment="1" applyBorder="1" applyFont="1">
      <alignment horizontal="center" readingOrder="0" shrinkToFit="0" vertical="center" wrapText="1"/>
    </xf>
    <xf borderId="24" fillId="0" fontId="3" numFmtId="0" xfId="0" applyAlignment="1" applyBorder="1" applyFont="1">
      <alignment horizontal="center" vertical="center"/>
    </xf>
    <xf borderId="25" fillId="0" fontId="3" numFmtId="0" xfId="0" applyAlignment="1" applyBorder="1" applyFont="1">
      <alignment horizontal="center" vertical="center"/>
    </xf>
    <xf borderId="26" fillId="0" fontId="3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vertical="center"/>
    </xf>
    <xf borderId="28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vertical="center"/>
    </xf>
    <xf borderId="30" fillId="8" fontId="9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5" fontId="0" numFmtId="0" xfId="0" applyAlignment="1" applyFont="1">
      <alignment horizontal="right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6" fontId="0" numFmtId="0" xfId="0" applyAlignment="1" applyFont="1">
      <alignment horizontal="right" readingOrder="0" shrinkToFit="0" wrapText="0"/>
    </xf>
    <xf borderId="0" fillId="5" fontId="0" numFmtId="0" xfId="0" applyAlignment="1" applyFont="1">
      <alignment horizontal="right" readingOrder="0" shrinkToFit="0" wrapText="0"/>
    </xf>
    <xf borderId="0" fillId="5" fontId="0" numFmtId="0" xfId="0" applyFont="1"/>
    <xf borderId="0" fillId="0" fontId="5" numFmtId="0" xfId="0" applyAlignment="1" applyFont="1">
      <alignment readingOrder="0"/>
    </xf>
    <xf borderId="0" fillId="5" fontId="0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chartsheet" Target="chartsheets/sheet7.xml"/><Relationship Id="rId10" Type="http://schemas.openxmlformats.org/officeDocument/2006/relationships/chartsheet" Target="chartsheets/sheet6.xml"/><Relationship Id="rId13" Type="http://schemas.openxmlformats.org/officeDocument/2006/relationships/worksheet" Target="worksheets/sheet3.xml"/><Relationship Id="rId12" Type="http://schemas.openxmlformats.org/officeDocument/2006/relationships/worksheet" Target="worksheets/sheet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4.xml"/><Relationship Id="rId5" Type="http://schemas.openxmlformats.org/officeDocument/2006/relationships/chartsheet" Target="chartsheets/sheet1.xml"/><Relationship Id="rId6" Type="http://schemas.openxmlformats.org/officeDocument/2006/relationships/chartsheet" Target="chartsheets/sheet2.xml"/><Relationship Id="rId7" Type="http://schemas.openxmlformats.org/officeDocument/2006/relationships/chartsheet" Target="chartsheets/sheet3.xml"/><Relationship Id="rId8" Type="http://schemas.openxmlformats.org/officeDocument/2006/relationships/chartsheet" Target="chart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Member Distribution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'Compiled Data Tables'!$E$48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</c:dPt>
          <c:cat>
            <c:strRef>
              <c:f>'Compiled Data Tables'!$D$49:$D$50</c:f>
            </c:strRef>
          </c:cat>
          <c:val>
            <c:numRef>
              <c:f>'Compiled Data Tables'!$E$49:$E$50</c:f>
              <c:numCache/>
            </c:numRef>
          </c:val>
        </c:ser>
        <c:axId val="747574242"/>
        <c:axId val="1404409189"/>
      </c:barChart>
      <c:catAx>
        <c:axId val="7475742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Ride Count Users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4409189"/>
      </c:catAx>
      <c:valAx>
        <c:axId val="14044091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75742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Member Rideable Preference</a:t>
            </a:r>
          </a:p>
        </c:rich>
      </c:tx>
      <c:layout>
        <c:manualLayout>
          <c:xMode val="edge"/>
          <c:yMode val="edge"/>
          <c:x val="0.1917714884696016"/>
          <c:y val="0.04373695198329854"/>
        </c:manualLayout>
      </c:layout>
      <c:overlay val="0"/>
    </c:title>
    <c:plotArea>
      <c:layout>
        <c:manualLayout>
          <c:xMode val="edge"/>
          <c:yMode val="edge"/>
          <c:x val="0.025104821802935027"/>
          <c:y val="0.12508698677800978"/>
          <c:w val="0.5351677148846959"/>
          <c:h val="0.8249130132219903"/>
        </c:manualLayout>
      </c:layout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chemeClr val="accent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'Compiled Data Tables'!$B$43:$B$44</c:f>
            </c:strRef>
          </c:cat>
          <c:val>
            <c:numRef>
              <c:f>'Compiled Data Tables'!$I$43:$I$44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Casual Rideable Preference</a:t>
            </a:r>
          </a:p>
        </c:rich>
      </c:tx>
      <c:layout>
        <c:manualLayout>
          <c:xMode val="edge"/>
          <c:yMode val="edge"/>
          <c:x val="0.21273584905660375"/>
          <c:y val="0.05208768267223383"/>
        </c:manualLayout>
      </c:layout>
      <c:overlay val="0"/>
    </c:title>
    <c:plotArea>
      <c:layout>
        <c:manualLayout>
          <c:xMode val="edge"/>
          <c:yMode val="edge"/>
          <c:x val="0.025104821802935"/>
          <c:y val="0.12508698677800978"/>
          <c:w val="0.5739517819706499"/>
          <c:h val="0.8249130132219903"/>
        </c:manualLayout>
      </c:layout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'Compiled Data Tables'!$B$39:$B$41</c:f>
            </c:strRef>
          </c:cat>
          <c:val>
            <c:numRef>
              <c:f>'Compiled Data Tables'!$I$39:$I$41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Casual Rideable Preference by Month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'Compiled Data Tables'!$A$39:$B$39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7620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'Compiled Data Tables'!$C$38:$H$38</c:f>
            </c:strRef>
          </c:cat>
          <c:val>
            <c:numRef>
              <c:f>'Compiled Data Tables'!$C$39:$H$39</c:f>
              <c:numCache/>
            </c:numRef>
          </c:val>
        </c:ser>
        <c:ser>
          <c:idx val="1"/>
          <c:order val="1"/>
          <c:tx>
            <c:strRef>
              <c:f>'Compiled Data Tables'!$A$40:$B$40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7620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'Compiled Data Tables'!$C$38:$H$38</c:f>
            </c:strRef>
          </c:cat>
          <c:val>
            <c:numRef>
              <c:f>'Compiled Data Tables'!$C$40:$H$40</c:f>
              <c:numCache/>
            </c:numRef>
          </c:val>
        </c:ser>
        <c:ser>
          <c:idx val="2"/>
          <c:order val="2"/>
          <c:tx>
            <c:strRef>
              <c:f>'Compiled Data Tables'!$A$41:$B$41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7620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'Compiled Data Tables'!$C$38:$H$38</c:f>
            </c:strRef>
          </c:cat>
          <c:val>
            <c:numRef>
              <c:f>'Compiled Data Tables'!$C$41:$H$41</c:f>
              <c:numCache/>
            </c:numRef>
          </c:val>
        </c:ser>
        <c:axId val="1770790472"/>
        <c:axId val="1441379036"/>
      </c:barChart>
      <c:catAx>
        <c:axId val="1770790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1379036"/>
      </c:catAx>
      <c:valAx>
        <c:axId val="1441379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07904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Casual Rideable Preference by Day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'Compiled Data Tables'!$A$27:$B$27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7620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'Compiled Data Tables'!$C$26:$I$26</c:f>
            </c:strRef>
          </c:cat>
          <c:val>
            <c:numRef>
              <c:f>'Compiled Data Tables'!$C$27:$I$27</c:f>
              <c:numCache/>
            </c:numRef>
          </c:val>
        </c:ser>
        <c:ser>
          <c:idx val="1"/>
          <c:order val="1"/>
          <c:tx>
            <c:strRef>
              <c:f>'Compiled Data Tables'!$A$28:$B$28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7620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'Compiled Data Tables'!$C$26:$I$26</c:f>
            </c:strRef>
          </c:cat>
          <c:val>
            <c:numRef>
              <c:f>'Compiled Data Tables'!$C$28:$I$28</c:f>
              <c:numCache/>
            </c:numRef>
          </c:val>
        </c:ser>
        <c:ser>
          <c:idx val="2"/>
          <c:order val="2"/>
          <c:tx>
            <c:strRef>
              <c:f>'Compiled Data Tables'!$A$29:$B$29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7620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'Compiled Data Tables'!$C$26:$I$26</c:f>
            </c:strRef>
          </c:cat>
          <c:val>
            <c:numRef>
              <c:f>'Compiled Data Tables'!$C$29:$I$29</c:f>
              <c:numCache/>
            </c:numRef>
          </c:val>
        </c:ser>
        <c:axId val="1578442011"/>
        <c:axId val="547032605"/>
      </c:barChart>
      <c:catAx>
        <c:axId val="1578442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7032605"/>
      </c:catAx>
      <c:valAx>
        <c:axId val="5470326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84420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Ride Count versus Ride Time</a:t>
            </a:r>
          </a:p>
        </c:rich>
      </c:tx>
      <c:overlay val="0"/>
    </c:title>
    <c:plotArea>
      <c:layout/>
      <c:barChart>
        <c:barDir val="col"/>
        <c:grouping val="stacked"/>
        <c:ser>
          <c:idx val="2"/>
          <c:order val="2"/>
          <c:spPr>
            <a:solidFill>
              <a:srgbClr val="FF0000">
                <a:alpha val="30196"/>
              </a:srgbClr>
            </a:solidFill>
            <a:ln cmpd="sng">
              <a:solidFill>
                <a:srgbClr val="FFFFFE">
                  <a:alpha val="100000"/>
                </a:srgbClr>
              </a:solidFill>
            </a:ln>
          </c:spPr>
          <c:cat>
            <c:strRef>
              <c:f>'Compiled Data Tables'!$C$2:$I$2</c:f>
            </c:strRef>
          </c:cat>
          <c:val>
            <c:numRef>
              <c:f>'Compiled Data Tables'!$C$30:$I$30</c:f>
              <c:numCache/>
            </c:numRef>
          </c:val>
        </c:ser>
        <c:ser>
          <c:idx val="3"/>
          <c:order val="3"/>
          <c:spPr>
            <a:solidFill>
              <a:srgbClr val="0000FF">
                <a:alpha val="30196"/>
              </a:srgbClr>
            </a:solidFill>
            <a:ln cmpd="sng">
              <a:solidFill>
                <a:srgbClr val="000000"/>
              </a:solidFill>
            </a:ln>
          </c:spPr>
          <c:dPt>
            <c:idx val="4"/>
          </c:dPt>
          <c:dPt>
            <c:idx val="5"/>
          </c:dPt>
          <c:dPt>
            <c:idx val="6"/>
          </c:dPt>
          <c:cat>
            <c:strRef>
              <c:f>'Compiled Data Tables'!$C$2:$I$2</c:f>
            </c:strRef>
          </c:cat>
          <c:val>
            <c:numRef>
              <c:f>'Compiled Data Tables'!$C$33:$I$33</c:f>
              <c:numCache/>
            </c:numRef>
          </c:val>
        </c:ser>
        <c:overlap val="100"/>
        <c:axId val="1989490620"/>
        <c:axId val="1388598416"/>
      </c:barChart>
      <c:catAx>
        <c:axId val="19894906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8598416"/>
      </c:catAx>
      <c:valAx>
        <c:axId val="1388598416"/>
        <c:scaling>
          <c:orientation val="minMax"/>
          <c:max val="27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Ride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9490620"/>
      </c:valAx>
      <c:lineChart>
        <c:ser>
          <c:idx val="0"/>
          <c:order val="0"/>
          <c:spPr>
            <a:ln cmpd="sng" w="3810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'Compiled Data Tables'!$C$2:$I$2</c:f>
            </c:strRef>
          </c:cat>
          <c:val>
            <c:numRef>
              <c:f>'Compiled Data Tables'!$C$6:$I$6</c:f>
              <c:numCache/>
            </c:numRef>
          </c:val>
          <c:smooth val="0"/>
        </c:ser>
        <c:ser>
          <c:idx val="1"/>
          <c:order val="1"/>
          <c:spPr>
            <a:ln cmpd="sng" w="38100">
              <a:solidFill>
                <a:srgbClr val="00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'Compiled Data Tables'!$C$2:$I$2</c:f>
            </c:strRef>
          </c:cat>
          <c:val>
            <c:numRef>
              <c:f>'Compiled Data Tables'!$C$9:$I$9</c:f>
              <c:numCache/>
            </c:numRef>
          </c:val>
          <c:smooth val="0"/>
        </c:ser>
        <c:axId val="1364679011"/>
        <c:axId val="1983363769"/>
      </c:lineChart>
      <c:catAx>
        <c:axId val="13646790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3363769"/>
      </c:catAx>
      <c:valAx>
        <c:axId val="1983363769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Ride Time (min)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4679011"/>
        <c:crosses val="max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Ride Count versus Rime Time</a:t>
            </a:r>
          </a:p>
        </c:rich>
      </c:tx>
      <c:layout>
        <c:manualLayout>
          <c:xMode val="edge"/>
          <c:yMode val="edge"/>
          <c:x val="0.03258333333333333"/>
          <c:y val="0.05"/>
        </c:manualLayout>
      </c:layout>
      <c:overlay val="0"/>
    </c:title>
    <c:plotArea>
      <c:layout/>
      <c:barChart>
        <c:barDir val="col"/>
        <c:grouping val="stacked"/>
        <c:ser>
          <c:idx val="0"/>
          <c:order val="0"/>
          <c:tx>
            <c:v>Casual</c:v>
          </c:tx>
          <c:spPr>
            <a:solidFill>
              <a:srgbClr val="FF0000">
                <a:alpha val="30196"/>
              </a:srgbClr>
            </a:solidFill>
            <a:ln cmpd="sng">
              <a:solidFill>
                <a:srgbClr val="000000"/>
              </a:solidFill>
            </a:ln>
          </c:spPr>
          <c:dPt>
            <c:idx val="3"/>
          </c:dPt>
          <c:dPt>
            <c:idx val="4"/>
          </c:dPt>
          <c:cat>
            <c:strRef>
              <c:f>'Compiled Data Tables'!$D$38:$H$38</c:f>
            </c:strRef>
          </c:cat>
          <c:val>
            <c:numRef>
              <c:f>'Compiled Data Tables'!$D$42:$H$42</c:f>
              <c:numCache/>
            </c:numRef>
          </c:val>
        </c:ser>
        <c:ser>
          <c:idx val="1"/>
          <c:order val="1"/>
          <c:tx>
            <c:v>Member</c:v>
          </c:tx>
          <c:spPr>
            <a:solidFill>
              <a:srgbClr val="0000FF">
                <a:alpha val="30196"/>
              </a:srgbClr>
            </a:solidFill>
            <a:ln cmpd="sng">
              <a:solidFill>
                <a:srgbClr val="000000"/>
              </a:solidFill>
            </a:ln>
          </c:spPr>
          <c:dPt>
            <c:idx val="3"/>
          </c:dPt>
          <c:dPt>
            <c:idx val="4"/>
            <c:spPr>
              <a:solidFill>
                <a:srgbClr val="0000FF">
                  <a:alpha val="30196"/>
                </a:srgbClr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</c:dPt>
          <c:cat>
            <c:strRef>
              <c:f>'Compiled Data Tables'!$D$38:$H$38</c:f>
            </c:strRef>
          </c:cat>
          <c:val>
            <c:numRef>
              <c:f>'Compiled Data Tables'!$D$45:$H$45</c:f>
              <c:numCache/>
            </c:numRef>
          </c:val>
        </c:ser>
        <c:overlap val="100"/>
        <c:axId val="2074647191"/>
        <c:axId val="1208227894"/>
      </c:barChart>
      <c:catAx>
        <c:axId val="2074647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8227894"/>
      </c:catAx>
      <c:valAx>
        <c:axId val="12082278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Ride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4647191"/>
      </c:valAx>
      <c:lineChart>
        <c:ser>
          <c:idx val="2"/>
          <c:order val="2"/>
          <c:tx>
            <c:v>Casual</c:v>
          </c:tx>
          <c:spPr>
            <a:ln cmpd="sng" w="38100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cat>
            <c:strRef>
              <c:f>'Compiled Data Tables'!$D$38:$H$38</c:f>
            </c:strRef>
          </c:cat>
          <c:val>
            <c:numRef>
              <c:f>'Compiled Data Tables'!$D$18:$H$18</c:f>
              <c:numCache/>
            </c:numRef>
          </c:val>
          <c:smooth val="0"/>
        </c:ser>
        <c:ser>
          <c:idx val="3"/>
          <c:order val="3"/>
          <c:tx>
            <c:v>Member</c:v>
          </c:tx>
          <c:spPr>
            <a:ln cmpd="sng" w="38100">
              <a:solidFill>
                <a:srgbClr val="00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'Compiled Data Tables'!$D$38:$H$38</c:f>
            </c:strRef>
          </c:cat>
          <c:val>
            <c:numRef>
              <c:f>'Compiled Data Tables'!$D$21:$H$21</c:f>
              <c:numCache/>
            </c:numRef>
          </c:val>
          <c:smooth val="0"/>
        </c:ser>
        <c:axId val="2016110451"/>
        <c:axId val="1565580595"/>
      </c:lineChart>
      <c:catAx>
        <c:axId val="20161104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5580595"/>
      </c:catAx>
      <c:valAx>
        <c:axId val="156558059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Ride Time (min)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6110451"/>
        <c:crosses val="max"/>
      </c:valAx>
    </c:plotArea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10" width="16.13"/>
    <col customWidth="1" min="11" max="11" width="31.75"/>
    <col customWidth="1" min="12" max="12" width="14.5"/>
    <col customWidth="1" min="13" max="13" width="8.13"/>
    <col customWidth="1" min="14" max="26" width="11.13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3" t="s">
        <v>11</v>
      </c>
      <c r="K2" s="5"/>
      <c r="L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12</v>
      </c>
      <c r="B3" s="7" t="s">
        <v>13</v>
      </c>
      <c r="C3" s="8">
        <f t="array" ref="C3:I3">TRANSPOSE('Ride TimeMonthRideableMember Ty'!H12:H18)</f>
        <v>27.84554108</v>
      </c>
      <c r="D3" s="8">
        <v>27.178063918194194</v>
      </c>
      <c r="E3" s="8">
        <v>23.995953172620208</v>
      </c>
      <c r="F3" s="8">
        <v>23.084536451077298</v>
      </c>
      <c r="G3" s="8">
        <v>23.76215505363065</v>
      </c>
      <c r="H3" s="8">
        <v>24.302365911013926</v>
      </c>
      <c r="I3" s="8">
        <v>25.890938880313353</v>
      </c>
      <c r="J3" s="8">
        <f t="shared" ref="J3:J5" si="1">AVERAGE(C3:I3)</f>
        <v>25.15136492</v>
      </c>
    </row>
    <row r="4">
      <c r="B4" s="7" t="s">
        <v>14</v>
      </c>
      <c r="C4" s="8">
        <f t="array" ref="C4:I4">TRANSPOSE('Ride TimeMonthRideableMember Ty'!H23:H29)</f>
        <v>92.05435896</v>
      </c>
      <c r="D4" s="8">
        <v>74.45381267587923</v>
      </c>
      <c r="E4" s="8">
        <v>99.16505104238018</v>
      </c>
      <c r="F4" s="8">
        <v>84.74466446243564</v>
      </c>
      <c r="G4" s="8">
        <v>113.11619484516052</v>
      </c>
      <c r="H4" s="8">
        <v>68.313504417035</v>
      </c>
      <c r="I4" s="8">
        <v>80.47746575911768</v>
      </c>
      <c r="J4" s="8">
        <f t="shared" si="1"/>
        <v>87.47500745</v>
      </c>
    </row>
    <row r="5">
      <c r="B5" s="7" t="s">
        <v>15</v>
      </c>
      <c r="C5" s="8">
        <f t="array" ref="C5:I5">TRANSPOSE('Ride TimeMonthRideableMember Ty'!H34:H40)</f>
        <v>14.52409016</v>
      </c>
      <c r="D5" s="8">
        <v>12.815157625902794</v>
      </c>
      <c r="E5" s="8">
        <v>12.097940675863548</v>
      </c>
      <c r="F5" s="8">
        <v>12.003541645029978</v>
      </c>
      <c r="G5" s="8">
        <v>12.246626270032612</v>
      </c>
      <c r="H5" s="8">
        <v>12.449476556861057</v>
      </c>
      <c r="I5" s="8">
        <v>13.991090830534892</v>
      </c>
      <c r="J5" s="8">
        <f t="shared" si="1"/>
        <v>12.87541768</v>
      </c>
    </row>
    <row r="6">
      <c r="A6" s="9" t="s">
        <v>16</v>
      </c>
      <c r="B6" s="10"/>
      <c r="C6" s="11">
        <f t="shared" ref="C6:J6" si="2">AVERAGE(C3:C5)</f>
        <v>44.80799673</v>
      </c>
      <c r="D6" s="11">
        <f t="shared" si="2"/>
        <v>38.14901141</v>
      </c>
      <c r="E6" s="11">
        <f t="shared" si="2"/>
        <v>45.08631496</v>
      </c>
      <c r="F6" s="11">
        <f t="shared" si="2"/>
        <v>39.94424752</v>
      </c>
      <c r="G6" s="11">
        <f t="shared" si="2"/>
        <v>49.70832539</v>
      </c>
      <c r="H6" s="11">
        <f t="shared" si="2"/>
        <v>35.02178229</v>
      </c>
      <c r="I6" s="11">
        <f t="shared" si="2"/>
        <v>40.11983182</v>
      </c>
      <c r="J6" s="11">
        <f t="shared" si="2"/>
        <v>41.83393002</v>
      </c>
      <c r="K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7" t="s">
        <v>17</v>
      </c>
      <c r="B7" s="7" t="s">
        <v>13</v>
      </c>
      <c r="C7" s="8">
        <f t="array" ref="C7:I7">TRANSPOSE('Ride TimeMonthRideableMember Ty'!H45:H51)</f>
        <v>12.18601643</v>
      </c>
      <c r="D7" s="8">
        <v>10.93668414623851</v>
      </c>
      <c r="E7" s="8">
        <v>10.934788462746889</v>
      </c>
      <c r="F7" s="8">
        <v>10.576528742867389</v>
      </c>
      <c r="G7" s="8">
        <v>10.974676815338503</v>
      </c>
      <c r="H7" s="8">
        <v>11.001398810712613</v>
      </c>
      <c r="I7" s="8">
        <v>12.21174622684295</v>
      </c>
      <c r="J7" s="8">
        <f t="shared" ref="J7:J8" si="3">AVERAGE(C7:I7)</f>
        <v>11.2602628</v>
      </c>
    </row>
    <row r="8">
      <c r="B8" s="7" t="s">
        <v>15</v>
      </c>
      <c r="C8" s="8">
        <f t="array" ref="C8:I8">TRANSPOSE('Ride TimeMonthRideableMember Ty'!H56:H62)</f>
        <v>10.30430709</v>
      </c>
      <c r="D8" s="8">
        <v>9.253703978115487</v>
      </c>
      <c r="E8" s="8">
        <v>9.235464090899486</v>
      </c>
      <c r="F8" s="8">
        <v>9.164576417495514</v>
      </c>
      <c r="G8" s="8">
        <v>9.201777370023109</v>
      </c>
      <c r="H8" s="8">
        <v>9.490186549459908</v>
      </c>
      <c r="I8" s="8">
        <v>10.158668623726536</v>
      </c>
      <c r="J8" s="8">
        <f t="shared" si="3"/>
        <v>9.544097732</v>
      </c>
    </row>
    <row r="9">
      <c r="A9" s="9" t="s">
        <v>18</v>
      </c>
      <c r="B9" s="10"/>
      <c r="C9" s="11">
        <f t="shared" ref="C9:J9" si="4">AVERAGE(C7:C8)</f>
        <v>11.24516176</v>
      </c>
      <c r="D9" s="11">
        <f t="shared" si="4"/>
        <v>10.09519406</v>
      </c>
      <c r="E9" s="11">
        <f t="shared" si="4"/>
        <v>10.08512628</v>
      </c>
      <c r="F9" s="11">
        <f t="shared" si="4"/>
        <v>9.87055258</v>
      </c>
      <c r="G9" s="11">
        <f t="shared" si="4"/>
        <v>10.08822709</v>
      </c>
      <c r="H9" s="11">
        <f t="shared" si="4"/>
        <v>10.24579268</v>
      </c>
      <c r="I9" s="11">
        <f t="shared" si="4"/>
        <v>11.18520743</v>
      </c>
      <c r="J9" s="11">
        <f t="shared" si="4"/>
        <v>10.40218027</v>
      </c>
      <c r="K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 t="s">
        <v>11</v>
      </c>
      <c r="B10" s="14"/>
      <c r="C10" s="15">
        <f t="shared" ref="C10:J10" si="5">AVERAGE(C6,C9)</f>
        <v>28.02657925</v>
      </c>
      <c r="D10" s="15">
        <f t="shared" si="5"/>
        <v>24.12210273</v>
      </c>
      <c r="E10" s="15">
        <f t="shared" si="5"/>
        <v>27.58572062</v>
      </c>
      <c r="F10" s="15">
        <f t="shared" si="5"/>
        <v>24.90740005</v>
      </c>
      <c r="G10" s="15">
        <f t="shared" si="5"/>
        <v>29.89827624</v>
      </c>
      <c r="H10" s="15">
        <f t="shared" si="5"/>
        <v>22.63378749</v>
      </c>
      <c r="I10" s="15">
        <f t="shared" si="5"/>
        <v>25.65251962</v>
      </c>
      <c r="J10" s="15">
        <f t="shared" si="5"/>
        <v>26.11805514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C11" s="16"/>
      <c r="D11" s="16"/>
      <c r="E11" s="16"/>
      <c r="F11" s="16"/>
      <c r="G11" s="16"/>
      <c r="H11" s="16"/>
      <c r="I11" s="16"/>
      <c r="J11" s="16"/>
    </row>
    <row r="13">
      <c r="A13" s="1" t="s">
        <v>19</v>
      </c>
      <c r="K13" s="17"/>
    </row>
    <row r="14">
      <c r="A14" s="3" t="s">
        <v>2</v>
      </c>
      <c r="B14" s="3" t="s">
        <v>3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11</v>
      </c>
      <c r="K14" s="6" t="s">
        <v>26</v>
      </c>
      <c r="L14" s="18" t="s">
        <v>26</v>
      </c>
      <c r="M14" s="18"/>
    </row>
    <row r="15">
      <c r="A15" s="7" t="s">
        <v>12</v>
      </c>
      <c r="B15" s="7" t="s">
        <v>13</v>
      </c>
      <c r="C15" s="19">
        <v>25.5249589088999</v>
      </c>
      <c r="D15" s="19">
        <v>28.727750410389344</v>
      </c>
      <c r="E15" s="19">
        <v>30.993409414501183</v>
      </c>
      <c r="F15" s="19">
        <v>30.990839995011175</v>
      </c>
      <c r="G15" s="19">
        <v>29.42279293969971</v>
      </c>
      <c r="H15" s="19">
        <v>30.023312924825728</v>
      </c>
      <c r="I15" s="8">
        <f t="shared" ref="I15:I17" si="6">AVERAGE(C15:H15)</f>
        <v>29.28051077</v>
      </c>
      <c r="K15" s="6">
        <v>11.8078987072979</v>
      </c>
      <c r="L15" s="7">
        <v>13.8931462758219</v>
      </c>
    </row>
    <row r="16">
      <c r="B16" s="7" t="s">
        <v>14</v>
      </c>
      <c r="C16" s="20">
        <v>79.25247320168181</v>
      </c>
      <c r="D16" s="20">
        <v>98.76928002078462</v>
      </c>
      <c r="E16" s="20">
        <v>123.81474318392078</v>
      </c>
      <c r="F16" s="20">
        <v>123.81474318392078</v>
      </c>
      <c r="G16" s="21">
        <v>101.16557323748684</v>
      </c>
      <c r="H16" s="20">
        <v>94.62138267735087</v>
      </c>
      <c r="I16" s="8">
        <f t="shared" si="6"/>
        <v>103.5730326</v>
      </c>
      <c r="K16" s="7">
        <v>10.3436488652554</v>
      </c>
      <c r="L16" s="7">
        <v>12.6431700038116</v>
      </c>
    </row>
    <row r="17">
      <c r="B17" s="7" t="s">
        <v>15</v>
      </c>
      <c r="C17" s="19">
        <v>14.906254800471102</v>
      </c>
      <c r="D17" s="19">
        <v>14.092262908884573</v>
      </c>
      <c r="E17" s="19">
        <v>12.967883831083714</v>
      </c>
      <c r="F17" s="19">
        <v>14.082566995595728</v>
      </c>
      <c r="G17" s="19">
        <v>15.716424297485958</v>
      </c>
      <c r="H17" s="19">
        <v>16.615543556416718</v>
      </c>
      <c r="I17" s="8">
        <f t="shared" si="6"/>
        <v>14.73015606</v>
      </c>
      <c r="K17" s="7">
        <v>10.1923471341483</v>
      </c>
      <c r="L17" s="7">
        <v>11.9929263337485</v>
      </c>
    </row>
    <row r="18">
      <c r="A18" s="9" t="s">
        <v>16</v>
      </c>
      <c r="B18" s="10"/>
      <c r="C18" s="11">
        <f t="shared" ref="C18:I18" si="7">AVERAGE(C15:C17)</f>
        <v>39.8945623</v>
      </c>
      <c r="D18" s="11">
        <f t="shared" si="7"/>
        <v>47.19643111</v>
      </c>
      <c r="E18" s="11">
        <f t="shared" si="7"/>
        <v>55.92534548</v>
      </c>
      <c r="F18" s="11">
        <f t="shared" si="7"/>
        <v>56.29605006</v>
      </c>
      <c r="G18" s="11">
        <f t="shared" si="7"/>
        <v>48.76826349</v>
      </c>
      <c r="H18" s="11">
        <f t="shared" si="7"/>
        <v>47.08674639</v>
      </c>
      <c r="I18" s="11">
        <f t="shared" si="7"/>
        <v>49.19456647</v>
      </c>
      <c r="K18" s="7">
        <v>10.2976472462901</v>
      </c>
      <c r="L18" s="7">
        <v>11.9900211652888</v>
      </c>
    </row>
    <row r="19">
      <c r="A19" s="7" t="s">
        <v>17</v>
      </c>
      <c r="B19" s="7" t="s">
        <v>13</v>
      </c>
      <c r="C19" s="19">
        <v>12.598344903473755</v>
      </c>
      <c r="D19" s="19">
        <v>12.179299518633657</v>
      </c>
      <c r="E19" s="19">
        <v>13.424427114619002</v>
      </c>
      <c r="F19" s="19">
        <v>12.376570327397301</v>
      </c>
      <c r="G19" s="19">
        <v>10.728857599913928</v>
      </c>
      <c r="H19" s="19">
        <v>12.619507978940657</v>
      </c>
      <c r="I19" s="8">
        <f t="shared" ref="I19:I20" si="8">AVERAGE(C19:H19)</f>
        <v>12.32116791</v>
      </c>
      <c r="K19" s="7">
        <v>10.2756939771196</v>
      </c>
      <c r="L19" s="7">
        <v>12.11313128721</v>
      </c>
    </row>
    <row r="20">
      <c r="B20" s="7" t="s">
        <v>15</v>
      </c>
      <c r="C20" s="19">
        <v>10.537917742996742</v>
      </c>
      <c r="D20" s="19">
        <v>10.433067795569267</v>
      </c>
      <c r="E20" s="19">
        <v>10.575655179819416</v>
      </c>
      <c r="F20" s="19">
        <v>10.716506892235</v>
      </c>
      <c r="G20" s="19">
        <v>12.725634861359627</v>
      </c>
      <c r="H20" s="19">
        <v>10.749972230046014</v>
      </c>
      <c r="I20" s="8">
        <f t="shared" si="8"/>
        <v>10.95645912</v>
      </c>
      <c r="K20" s="7">
        <v>10.4454415108582</v>
      </c>
      <c r="L20" s="7">
        <v>12.1511075359432</v>
      </c>
    </row>
    <row r="21">
      <c r="A21" s="9" t="s">
        <v>18</v>
      </c>
      <c r="B21" s="10"/>
      <c r="C21" s="22">
        <f t="shared" ref="C21:I21" si="9">AVERAGE(C19:C20)</f>
        <v>11.56813132</v>
      </c>
      <c r="D21" s="22">
        <f t="shared" si="9"/>
        <v>11.30618366</v>
      </c>
      <c r="E21" s="22">
        <f t="shared" si="9"/>
        <v>12.00004115</v>
      </c>
      <c r="F21" s="22">
        <f t="shared" si="9"/>
        <v>11.54653861</v>
      </c>
      <c r="G21" s="22">
        <f t="shared" si="9"/>
        <v>11.72724623</v>
      </c>
      <c r="H21" s="22">
        <f t="shared" si="9"/>
        <v>11.6847401</v>
      </c>
      <c r="I21" s="22">
        <f t="shared" si="9"/>
        <v>11.63881351</v>
      </c>
      <c r="K21" s="7">
        <v>11.739325758428</v>
      </c>
      <c r="L21" s="7">
        <v>14.2959414276934</v>
      </c>
    </row>
    <row r="22">
      <c r="A22" s="13" t="s">
        <v>11</v>
      </c>
      <c r="B22" s="14"/>
      <c r="C22" s="15">
        <f t="shared" ref="C22:I22" si="10">AVERAGE(C18,C21)</f>
        <v>25.73134681</v>
      </c>
      <c r="D22" s="15">
        <f t="shared" si="10"/>
        <v>29.25130739</v>
      </c>
      <c r="E22" s="15">
        <f t="shared" si="10"/>
        <v>33.96269331</v>
      </c>
      <c r="F22" s="15">
        <f t="shared" si="10"/>
        <v>33.92129433</v>
      </c>
      <c r="G22" s="15">
        <f t="shared" si="10"/>
        <v>30.24775486</v>
      </c>
      <c r="H22" s="15">
        <f t="shared" si="10"/>
        <v>29.38574325</v>
      </c>
      <c r="I22" s="15">
        <f t="shared" si="10"/>
        <v>30.41668999</v>
      </c>
    </row>
    <row r="23">
      <c r="K23" s="23">
        <f t="array" ref="K23:Q23">TRANSPOSE(K15:K21)</f>
        <v>11.80789871</v>
      </c>
      <c r="L23" s="23">
        <v>10.3436488652554</v>
      </c>
      <c r="M23" s="23">
        <v>10.1923471341483</v>
      </c>
      <c r="N23" s="23">
        <v>10.2976472462901</v>
      </c>
      <c r="O23" s="23">
        <v>10.2756939771196</v>
      </c>
      <c r="P23" s="23">
        <v>10.4454415108582</v>
      </c>
      <c r="Q23" s="23">
        <v>11.739325758428</v>
      </c>
      <c r="R23" s="23">
        <f t="shared" ref="R23:R24" si="11">AVERAGE(K23:Q23)</f>
        <v>10.7288576</v>
      </c>
    </row>
    <row r="24">
      <c r="K24" s="23">
        <f t="array" ref="K24:Q24">TRANSPOSE(L15:L21)</f>
        <v>13.89314628</v>
      </c>
      <c r="L24" s="23">
        <v>12.6431700038116</v>
      </c>
      <c r="M24" s="23">
        <v>11.9929263337485</v>
      </c>
      <c r="N24" s="23">
        <v>11.9900211652888</v>
      </c>
      <c r="O24" s="23">
        <v>12.11313128721</v>
      </c>
      <c r="P24" s="23">
        <v>12.1511075359432</v>
      </c>
      <c r="Q24" s="23">
        <v>14.2959414276934</v>
      </c>
      <c r="R24" s="23">
        <f t="shared" si="11"/>
        <v>12.72563486</v>
      </c>
    </row>
    <row r="25">
      <c r="A25" s="1" t="s">
        <v>27</v>
      </c>
      <c r="B25" s="2" t="s">
        <v>1</v>
      </c>
      <c r="D25" s="24"/>
      <c r="E25" s="17"/>
    </row>
    <row r="26">
      <c r="A26" s="3" t="s">
        <v>2</v>
      </c>
      <c r="B26" s="3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  <c r="H26" s="4" t="s">
        <v>9</v>
      </c>
      <c r="I26" s="4" t="s">
        <v>10</v>
      </c>
      <c r="J26" s="3" t="s">
        <v>11</v>
      </c>
      <c r="L26" s="5"/>
      <c r="M26" s="5"/>
    </row>
    <row r="27">
      <c r="A27" s="7" t="s">
        <v>12</v>
      </c>
      <c r="B27" s="7" t="s">
        <v>13</v>
      </c>
      <c r="C27" s="25">
        <f t="array" ref="C27:I27">TRANSPOSE('Ride CountMonthRideableMember T'!H12:H18)</f>
        <v>25514</v>
      </c>
      <c r="D27" s="25">
        <v>18559.0</v>
      </c>
      <c r="E27" s="25">
        <v>16129.0</v>
      </c>
      <c r="F27" s="25">
        <v>17184.0</v>
      </c>
      <c r="G27" s="25">
        <v>18063.0</v>
      </c>
      <c r="H27" s="25">
        <v>17262.0</v>
      </c>
      <c r="I27" s="25">
        <v>36091.0</v>
      </c>
      <c r="J27" s="25">
        <f t="shared" ref="J27:J34" si="12">SUM(C27:I27)</f>
        <v>148802</v>
      </c>
    </row>
    <row r="28">
      <c r="B28" s="7" t="s">
        <v>14</v>
      </c>
      <c r="C28" s="25">
        <f t="array" ref="C28:I28">TRANSPOSE('Ride CountMonthRideableMember T'!H23:H29)</f>
        <v>7131</v>
      </c>
      <c r="D28" s="25">
        <v>4403.0</v>
      </c>
      <c r="E28" s="25">
        <v>3185.0</v>
      </c>
      <c r="F28" s="25">
        <v>3468.0</v>
      </c>
      <c r="G28" s="25">
        <v>3848.0</v>
      </c>
      <c r="H28" s="25">
        <v>3961.0</v>
      </c>
      <c r="I28" s="25">
        <v>9207.0</v>
      </c>
      <c r="J28" s="25">
        <f t="shared" si="12"/>
        <v>35203</v>
      </c>
    </row>
    <row r="29">
      <c r="B29" s="7" t="s">
        <v>15</v>
      </c>
      <c r="C29" s="25">
        <f t="array" ref="C29:I29">TRANSPOSE('Ride CountMonthRideableMember T'!H34:H40)</f>
        <v>35093</v>
      </c>
      <c r="D29" s="25">
        <v>32286.0</v>
      </c>
      <c r="E29" s="25">
        <v>32337.0</v>
      </c>
      <c r="F29" s="25">
        <v>33206.0</v>
      </c>
      <c r="G29" s="25">
        <v>34472.0</v>
      </c>
      <c r="H29" s="25">
        <v>33245.0</v>
      </c>
      <c r="I29" s="25">
        <v>43213.0</v>
      </c>
      <c r="J29" s="25">
        <f t="shared" si="12"/>
        <v>243852</v>
      </c>
    </row>
    <row r="30">
      <c r="A30" s="9" t="s">
        <v>16</v>
      </c>
      <c r="B30" s="10"/>
      <c r="C30" s="26">
        <f t="shared" ref="C30:I30" si="13">SUM(C27:C29)</f>
        <v>67738</v>
      </c>
      <c r="D30" s="26">
        <f t="shared" si="13"/>
        <v>55248</v>
      </c>
      <c r="E30" s="26">
        <f t="shared" si="13"/>
        <v>51651</v>
      </c>
      <c r="F30" s="26">
        <f t="shared" si="13"/>
        <v>53858</v>
      </c>
      <c r="G30" s="26">
        <f t="shared" si="13"/>
        <v>56383</v>
      </c>
      <c r="H30" s="26">
        <f t="shared" si="13"/>
        <v>54468</v>
      </c>
      <c r="I30" s="26">
        <f t="shared" si="13"/>
        <v>88511</v>
      </c>
      <c r="J30" s="26">
        <f t="shared" si="12"/>
        <v>427857</v>
      </c>
      <c r="K30" s="12"/>
      <c r="L30" s="12"/>
      <c r="M30" s="12"/>
    </row>
    <row r="31">
      <c r="A31" s="7" t="s">
        <v>17</v>
      </c>
      <c r="B31" s="7" t="s">
        <v>13</v>
      </c>
      <c r="C31" s="25">
        <f t="array" ref="C31:I31">TRANSPOSE('Ride CountMonthRideableMember T'!H45:H51)</f>
        <v>54992</v>
      </c>
      <c r="D31" s="25">
        <v>82206.0</v>
      </c>
      <c r="E31" s="25">
        <v>89091.0</v>
      </c>
      <c r="F31" s="25">
        <v>83470.0</v>
      </c>
      <c r="G31" s="25">
        <v>77936.0</v>
      </c>
      <c r="H31" s="25">
        <v>65265.0</v>
      </c>
      <c r="I31" s="25">
        <v>62908.0</v>
      </c>
      <c r="J31" s="25">
        <f t="shared" si="12"/>
        <v>515868</v>
      </c>
    </row>
    <row r="32">
      <c r="B32" s="7" t="s">
        <v>15</v>
      </c>
      <c r="C32" s="25">
        <f t="array" ref="C32:I32">TRANSPOSE('Ride CountMonthRideableMember T'!H56:H62)</f>
        <v>53686</v>
      </c>
      <c r="D32" s="25">
        <v>78608.0</v>
      </c>
      <c r="E32" s="25">
        <v>87048.0</v>
      </c>
      <c r="F32" s="25">
        <v>83675.0</v>
      </c>
      <c r="G32" s="25">
        <v>83216.0</v>
      </c>
      <c r="H32" s="25">
        <v>72418.0</v>
      </c>
      <c r="I32" s="25">
        <v>62223.0</v>
      </c>
      <c r="J32" s="25">
        <f t="shared" si="12"/>
        <v>520874</v>
      </c>
    </row>
    <row r="33">
      <c r="A33" s="9" t="s">
        <v>18</v>
      </c>
      <c r="B33" s="10"/>
      <c r="C33" s="26">
        <f t="shared" ref="C33:I33" si="14">sum(C31:C32)</f>
        <v>108678</v>
      </c>
      <c r="D33" s="26">
        <f t="shared" si="14"/>
        <v>160814</v>
      </c>
      <c r="E33" s="26">
        <f t="shared" si="14"/>
        <v>176139</v>
      </c>
      <c r="F33" s="26">
        <f t="shared" si="14"/>
        <v>167145</v>
      </c>
      <c r="G33" s="26">
        <f t="shared" si="14"/>
        <v>161152</v>
      </c>
      <c r="H33" s="26">
        <f t="shared" si="14"/>
        <v>137683</v>
      </c>
      <c r="I33" s="26">
        <f t="shared" si="14"/>
        <v>125131</v>
      </c>
      <c r="J33" s="26">
        <f t="shared" si="12"/>
        <v>1036742</v>
      </c>
      <c r="K33" s="12"/>
      <c r="L33" s="12"/>
      <c r="M33" s="12"/>
    </row>
    <row r="34">
      <c r="A34" s="13" t="s">
        <v>11</v>
      </c>
      <c r="B34" s="14"/>
      <c r="C34" s="27">
        <f t="shared" ref="C34:I34" si="15">SUM(C30,C33)</f>
        <v>176416</v>
      </c>
      <c r="D34" s="27">
        <f t="shared" si="15"/>
        <v>216062</v>
      </c>
      <c r="E34" s="27">
        <f t="shared" si="15"/>
        <v>227790</v>
      </c>
      <c r="F34" s="27">
        <f t="shared" si="15"/>
        <v>221003</v>
      </c>
      <c r="G34" s="27">
        <f t="shared" si="15"/>
        <v>217535</v>
      </c>
      <c r="H34" s="27">
        <f t="shared" si="15"/>
        <v>192151</v>
      </c>
      <c r="I34" s="27">
        <f t="shared" si="15"/>
        <v>213642</v>
      </c>
      <c r="J34" s="27">
        <f t="shared" si="12"/>
        <v>1464599</v>
      </c>
      <c r="K34" s="12"/>
      <c r="L34" s="12"/>
      <c r="M34" s="12"/>
    </row>
    <row r="35">
      <c r="C35" s="16"/>
      <c r="D35" s="16"/>
      <c r="E35" s="16"/>
      <c r="F35" s="16"/>
      <c r="G35" s="16"/>
      <c r="H35" s="16"/>
      <c r="I35" s="16"/>
      <c r="J35" s="16"/>
    </row>
    <row r="37">
      <c r="A37" s="2" t="s">
        <v>28</v>
      </c>
    </row>
    <row r="38">
      <c r="A38" s="3" t="s">
        <v>2</v>
      </c>
      <c r="B38" s="3" t="s">
        <v>3</v>
      </c>
      <c r="C38" s="3" t="s">
        <v>20</v>
      </c>
      <c r="D38" s="3" t="s">
        <v>21</v>
      </c>
      <c r="E38" s="3" t="s">
        <v>22</v>
      </c>
      <c r="F38" s="3" t="s">
        <v>23</v>
      </c>
      <c r="G38" s="3" t="s">
        <v>24</v>
      </c>
      <c r="H38" s="3" t="s">
        <v>25</v>
      </c>
      <c r="I38" s="3" t="s">
        <v>11</v>
      </c>
      <c r="L38" s="18"/>
      <c r="M38" s="18"/>
    </row>
    <row r="39">
      <c r="A39" s="7" t="s">
        <v>12</v>
      </c>
      <c r="B39" s="7" t="s">
        <v>13</v>
      </c>
      <c r="C39" s="28">
        <v>31701.0</v>
      </c>
      <c r="D39" s="28">
        <v>19721.0</v>
      </c>
      <c r="E39" s="28">
        <v>6938.0</v>
      </c>
      <c r="F39" s="28">
        <v>8055.0</v>
      </c>
      <c r="G39" s="28">
        <v>35171.0</v>
      </c>
      <c r="H39" s="28">
        <v>47216.0</v>
      </c>
      <c r="I39" s="25">
        <f t="shared" ref="I39:I41" si="16">SUM(C39:H39)</f>
        <v>148802</v>
      </c>
    </row>
    <row r="40">
      <c r="B40" s="7" t="s">
        <v>14</v>
      </c>
      <c r="C40" s="29">
        <v>7580.0</v>
      </c>
      <c r="D40" s="29">
        <v>4903.0</v>
      </c>
      <c r="E40" s="29">
        <v>958.0</v>
      </c>
      <c r="F40" s="29">
        <v>1358.0</v>
      </c>
      <c r="G40" s="29">
        <v>8327.0</v>
      </c>
      <c r="H40" s="29">
        <v>12077.0</v>
      </c>
      <c r="I40" s="25">
        <f t="shared" si="16"/>
        <v>35203</v>
      </c>
    </row>
    <row r="41">
      <c r="B41" s="7" t="s">
        <v>15</v>
      </c>
      <c r="C41" s="28">
        <v>66609.0</v>
      </c>
      <c r="D41" s="28">
        <v>44427.0</v>
      </c>
      <c r="E41" s="28">
        <v>10353.0</v>
      </c>
      <c r="F41" s="28">
        <v>11676.0</v>
      </c>
      <c r="G41" s="28">
        <v>45335.0</v>
      </c>
      <c r="H41" s="28">
        <v>65452.0</v>
      </c>
      <c r="I41" s="25">
        <f t="shared" si="16"/>
        <v>243852</v>
      </c>
    </row>
    <row r="42">
      <c r="A42" s="9" t="s">
        <v>16</v>
      </c>
      <c r="B42" s="10"/>
      <c r="C42" s="26">
        <f t="shared" ref="C42:I42" si="17">SUM(C39:C41)</f>
        <v>105890</v>
      </c>
      <c r="D42" s="26">
        <f t="shared" si="17"/>
        <v>69051</v>
      </c>
      <c r="E42" s="26">
        <f t="shared" si="17"/>
        <v>18249</v>
      </c>
      <c r="F42" s="26">
        <f t="shared" si="17"/>
        <v>21089</v>
      </c>
      <c r="G42" s="26">
        <f t="shared" si="17"/>
        <v>88833</v>
      </c>
      <c r="H42" s="26">
        <f t="shared" si="17"/>
        <v>124745</v>
      </c>
      <c r="I42" s="26">
        <f t="shared" si="17"/>
        <v>427857</v>
      </c>
    </row>
    <row r="43">
      <c r="A43" s="7" t="s">
        <v>17</v>
      </c>
      <c r="B43" s="7" t="s">
        <v>13</v>
      </c>
      <c r="C43" s="28">
        <v>121127.0</v>
      </c>
      <c r="D43" s="28">
        <v>80146.0</v>
      </c>
      <c r="E43" s="28">
        <v>47723.0</v>
      </c>
      <c r="F43" s="28">
        <v>50683.0</v>
      </c>
      <c r="G43" s="28">
        <v>98125.0</v>
      </c>
      <c r="H43" s="28">
        <v>118064.0</v>
      </c>
      <c r="I43" s="25">
        <f t="shared" ref="I43:I44" si="18">SUM(C43:H43)</f>
        <v>515868</v>
      </c>
    </row>
    <row r="44">
      <c r="B44" s="7" t="s">
        <v>15</v>
      </c>
      <c r="C44" s="28">
        <v>129248.0</v>
      </c>
      <c r="D44" s="28">
        <v>95803.0</v>
      </c>
      <c r="E44" s="28">
        <v>36570.0</v>
      </c>
      <c r="F44" s="28">
        <v>42069.0</v>
      </c>
      <c r="G44" s="28">
        <v>93755.0</v>
      </c>
      <c r="H44" s="28">
        <v>123429.0</v>
      </c>
      <c r="I44" s="25">
        <f t="shared" si="18"/>
        <v>520874</v>
      </c>
    </row>
    <row r="45">
      <c r="A45" s="9" t="s">
        <v>18</v>
      </c>
      <c r="B45" s="10"/>
      <c r="C45" s="30">
        <f t="shared" ref="C45:I45" si="19">SUM(C43:C44)</f>
        <v>250375</v>
      </c>
      <c r="D45" s="30">
        <f t="shared" si="19"/>
        <v>175949</v>
      </c>
      <c r="E45" s="30">
        <f t="shared" si="19"/>
        <v>84293</v>
      </c>
      <c r="F45" s="30">
        <f t="shared" si="19"/>
        <v>92752</v>
      </c>
      <c r="G45" s="30">
        <f t="shared" si="19"/>
        <v>191880</v>
      </c>
      <c r="H45" s="30">
        <f t="shared" si="19"/>
        <v>241493</v>
      </c>
      <c r="I45" s="26">
        <f t="shared" si="19"/>
        <v>1036742</v>
      </c>
    </row>
    <row r="46">
      <c r="A46" s="13" t="s">
        <v>11</v>
      </c>
      <c r="B46" s="14"/>
      <c r="C46" s="27">
        <f t="shared" ref="C46:I46" si="20">SUM(C42,C45)</f>
        <v>356265</v>
      </c>
      <c r="D46" s="27">
        <f t="shared" si="20"/>
        <v>245000</v>
      </c>
      <c r="E46" s="27">
        <f t="shared" si="20"/>
        <v>102542</v>
      </c>
      <c r="F46" s="27">
        <f t="shared" si="20"/>
        <v>113841</v>
      </c>
      <c r="G46" s="27">
        <f t="shared" si="20"/>
        <v>280713</v>
      </c>
      <c r="H46" s="27">
        <f t="shared" si="20"/>
        <v>366238</v>
      </c>
      <c r="I46" s="27">
        <f t="shared" si="20"/>
        <v>1464599</v>
      </c>
    </row>
    <row r="48">
      <c r="A48" s="31" t="s">
        <v>29</v>
      </c>
      <c r="B48" s="32"/>
      <c r="D48" s="2" t="s">
        <v>30</v>
      </c>
    </row>
    <row r="49">
      <c r="A49" s="33" t="s">
        <v>13</v>
      </c>
      <c r="B49" s="34">
        <f t="shared" ref="B49:B51" si="21">sumif(B39:B44,A49,I39:I44)</f>
        <v>664670</v>
      </c>
      <c r="D49" s="33" t="s">
        <v>12</v>
      </c>
      <c r="E49" s="33">
        <v>427857.0</v>
      </c>
    </row>
    <row r="50">
      <c r="A50" s="33" t="s">
        <v>14</v>
      </c>
      <c r="B50" s="34">
        <f t="shared" si="21"/>
        <v>35203</v>
      </c>
      <c r="D50" s="33" t="s">
        <v>17</v>
      </c>
      <c r="E50" s="33">
        <v>1036742.0</v>
      </c>
    </row>
    <row r="51">
      <c r="A51" s="33" t="s">
        <v>15</v>
      </c>
      <c r="B51" s="34">
        <f t="shared" si="21"/>
        <v>764726</v>
      </c>
      <c r="D51" s="35" t="s">
        <v>31</v>
      </c>
      <c r="E51" s="36">
        <f>sum(E49:E50)</f>
        <v>1464599</v>
      </c>
    </row>
    <row r="52">
      <c r="A52" s="35" t="s">
        <v>31</v>
      </c>
      <c r="B52" s="36">
        <f>sum(B49:B51)</f>
        <v>1464599</v>
      </c>
      <c r="D52" s="37" t="s">
        <v>32</v>
      </c>
      <c r="E52" s="38">
        <f>E50/E49</f>
        <v>2.423103981</v>
      </c>
    </row>
  </sheetData>
  <conditionalFormatting sqref="K15 E25">
    <cfRule type="cellIs" dxfId="0" priority="1" operator="equal">
      <formula>"Data Correct"</formula>
    </cfRule>
  </conditionalFormatting>
  <conditionalFormatting sqref="K15 E25">
    <cfRule type="cellIs" dxfId="1" priority="2" operator="equal">
      <formula>"Check for Issues"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6" width="7.75"/>
  </cols>
  <sheetData>
    <row r="1" ht="7.5" customHeight="1"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E2" s="40"/>
      <c r="F2" s="41"/>
      <c r="G2" s="41"/>
      <c r="H2" s="41"/>
      <c r="I2" s="42"/>
      <c r="J2" s="41"/>
      <c r="K2" s="41"/>
      <c r="L2" s="41"/>
      <c r="M2" s="42"/>
      <c r="N2" s="41"/>
      <c r="O2" s="41"/>
      <c r="P2" s="41"/>
      <c r="Q2" s="42"/>
      <c r="R2" s="41"/>
      <c r="S2" s="41"/>
      <c r="T2" s="43"/>
      <c r="U2" s="44"/>
      <c r="V2" s="44"/>
      <c r="W2" s="44"/>
      <c r="X2" s="44"/>
      <c r="Y2" s="44"/>
      <c r="Z2" s="44"/>
    </row>
    <row r="3">
      <c r="E3" s="45" t="s">
        <v>33</v>
      </c>
      <c r="F3" s="46"/>
      <c r="G3" s="46"/>
      <c r="H3" s="47"/>
      <c r="I3" s="48" t="s">
        <v>34</v>
      </c>
      <c r="J3" s="46"/>
      <c r="K3" s="46"/>
      <c r="L3" s="47"/>
      <c r="M3" s="49" t="s">
        <v>35</v>
      </c>
      <c r="N3" s="46"/>
      <c r="O3" s="46"/>
      <c r="P3" s="47"/>
      <c r="Q3" s="49" t="s">
        <v>36</v>
      </c>
      <c r="R3" s="46"/>
      <c r="S3" s="46"/>
      <c r="T3" s="50"/>
      <c r="U3" s="51"/>
      <c r="V3" s="51"/>
      <c r="W3" s="51"/>
      <c r="X3" s="51"/>
      <c r="Y3" s="51"/>
      <c r="Z3" s="51"/>
    </row>
    <row r="4" ht="26.25" customHeight="1">
      <c r="E4" s="52" t="s">
        <v>37</v>
      </c>
      <c r="F4" s="53" t="s">
        <v>38</v>
      </c>
      <c r="G4" s="53" t="s">
        <v>39</v>
      </c>
      <c r="H4" s="53" t="s">
        <v>40</v>
      </c>
      <c r="I4" s="54" t="s">
        <v>37</v>
      </c>
      <c r="J4" s="53" t="s">
        <v>38</v>
      </c>
      <c r="K4" s="53" t="s">
        <v>39</v>
      </c>
      <c r="L4" s="55" t="s">
        <v>40</v>
      </c>
      <c r="M4" s="53" t="s">
        <v>37</v>
      </c>
      <c r="N4" s="53" t="s">
        <v>38</v>
      </c>
      <c r="O4" s="53" t="s">
        <v>39</v>
      </c>
      <c r="P4" s="55" t="s">
        <v>40</v>
      </c>
      <c r="Q4" s="53" t="s">
        <v>37</v>
      </c>
      <c r="R4" s="53" t="s">
        <v>38</v>
      </c>
      <c r="S4" s="53" t="s">
        <v>39</v>
      </c>
      <c r="T4" s="56" t="s">
        <v>40</v>
      </c>
      <c r="U4" s="39"/>
      <c r="V4" s="39"/>
      <c r="W4" s="39"/>
      <c r="X4" s="39"/>
      <c r="Y4" s="39"/>
      <c r="Z4" s="39"/>
    </row>
    <row r="5" ht="26.25" customHeight="1">
      <c r="E5" s="57" t="s">
        <v>41</v>
      </c>
      <c r="F5" s="58"/>
      <c r="G5" s="59"/>
      <c r="H5" s="60"/>
      <c r="I5" s="61"/>
      <c r="J5" s="59"/>
      <c r="K5" s="59"/>
      <c r="L5" s="62"/>
      <c r="M5" s="63"/>
      <c r="N5" s="59"/>
      <c r="O5" s="59"/>
      <c r="P5" s="62"/>
      <c r="Q5" s="63"/>
      <c r="R5" s="59"/>
      <c r="S5" s="59"/>
      <c r="T5" s="64"/>
      <c r="U5" s="39"/>
      <c r="V5" s="39"/>
      <c r="W5" s="39"/>
      <c r="X5" s="39"/>
      <c r="Y5" s="39"/>
      <c r="Z5" s="39"/>
    </row>
    <row r="6" ht="26.25" customHeight="1">
      <c r="E6" s="65"/>
      <c r="F6" s="59"/>
      <c r="G6" s="66" t="s">
        <v>42</v>
      </c>
      <c r="H6" s="60"/>
      <c r="I6" s="61"/>
      <c r="J6" s="59"/>
      <c r="K6" s="59"/>
      <c r="L6" s="62"/>
      <c r="M6" s="63"/>
      <c r="N6" s="59"/>
      <c r="O6" s="59"/>
      <c r="P6" s="62"/>
      <c r="Q6" s="63"/>
      <c r="R6" s="59"/>
      <c r="S6" s="59"/>
      <c r="T6" s="64"/>
      <c r="U6" s="39"/>
      <c r="V6" s="39"/>
      <c r="W6" s="39"/>
      <c r="X6" s="39"/>
      <c r="Y6" s="39"/>
      <c r="Z6" s="39"/>
    </row>
    <row r="7" ht="26.25" customHeight="1">
      <c r="E7" s="65"/>
      <c r="F7" s="59"/>
      <c r="G7" s="59"/>
      <c r="H7" s="67" t="s">
        <v>43</v>
      </c>
      <c r="I7" s="61"/>
      <c r="J7" s="59"/>
      <c r="K7" s="59"/>
      <c r="L7" s="62"/>
      <c r="M7" s="63"/>
      <c r="N7" s="59"/>
      <c r="O7" s="59"/>
      <c r="P7" s="62"/>
      <c r="Q7" s="63"/>
      <c r="R7" s="59"/>
      <c r="S7" s="59"/>
      <c r="T7" s="64"/>
      <c r="U7" s="39"/>
      <c r="V7" s="39"/>
      <c r="W7" s="39"/>
      <c r="X7" s="39"/>
      <c r="Y7" s="39"/>
      <c r="Z7" s="39"/>
    </row>
    <row r="8" ht="26.25" customHeight="1">
      <c r="E8" s="65"/>
      <c r="F8" s="59"/>
      <c r="G8" s="59"/>
      <c r="H8" s="60"/>
      <c r="I8" s="68" t="s">
        <v>44</v>
      </c>
      <c r="L8" s="69"/>
      <c r="M8" s="63"/>
      <c r="N8" s="59"/>
      <c r="O8" s="59"/>
      <c r="P8" s="62"/>
      <c r="Q8" s="63"/>
      <c r="R8" s="59"/>
      <c r="S8" s="59"/>
      <c r="T8" s="64"/>
      <c r="U8" s="39"/>
      <c r="V8" s="39"/>
      <c r="W8" s="39"/>
      <c r="X8" s="39"/>
      <c r="Y8" s="39"/>
      <c r="Z8" s="39"/>
    </row>
    <row r="9" ht="26.25" customHeight="1">
      <c r="E9" s="65"/>
      <c r="F9" s="59"/>
      <c r="G9" s="59"/>
      <c r="H9" s="60"/>
      <c r="I9" s="61"/>
      <c r="J9" s="59"/>
      <c r="K9" s="59"/>
      <c r="L9" s="62"/>
      <c r="M9" s="70" t="s">
        <v>45</v>
      </c>
      <c r="N9" s="59"/>
      <c r="O9" s="59"/>
      <c r="P9" s="62"/>
      <c r="Q9" s="63"/>
      <c r="R9" s="59"/>
      <c r="S9" s="59"/>
      <c r="T9" s="64"/>
      <c r="U9" s="39"/>
      <c r="V9" s="39"/>
      <c r="W9" s="39"/>
      <c r="X9" s="39"/>
      <c r="Y9" s="39"/>
      <c r="Z9" s="39"/>
    </row>
    <row r="10" ht="26.25" customHeight="1">
      <c r="E10" s="65"/>
      <c r="F10" s="59"/>
      <c r="G10" s="59"/>
      <c r="H10" s="60"/>
      <c r="I10" s="61"/>
      <c r="J10" s="59"/>
      <c r="K10" s="59"/>
      <c r="L10" s="62"/>
      <c r="M10" s="63"/>
      <c r="N10" s="71" t="s">
        <v>46</v>
      </c>
      <c r="P10" s="69"/>
      <c r="Q10" s="63"/>
      <c r="R10" s="59"/>
      <c r="S10" s="59"/>
      <c r="T10" s="64"/>
      <c r="U10" s="39"/>
      <c r="V10" s="39"/>
      <c r="W10" s="39"/>
      <c r="X10" s="39"/>
      <c r="Y10" s="39"/>
      <c r="Z10" s="39"/>
    </row>
    <row r="11" ht="26.25" customHeight="1">
      <c r="E11" s="65"/>
      <c r="F11" s="59"/>
      <c r="G11" s="59"/>
      <c r="H11" s="60"/>
      <c r="I11" s="61"/>
      <c r="J11" s="59"/>
      <c r="K11" s="59"/>
      <c r="L11" s="62"/>
      <c r="M11" s="63"/>
      <c r="N11" s="59"/>
      <c r="O11" s="59"/>
      <c r="P11" s="62"/>
      <c r="Q11" s="70" t="s">
        <v>45</v>
      </c>
      <c r="R11" s="59"/>
      <c r="S11" s="59"/>
      <c r="T11" s="64"/>
      <c r="U11" s="39"/>
      <c r="V11" s="39"/>
      <c r="W11" s="39"/>
      <c r="X11" s="39"/>
      <c r="Y11" s="39"/>
      <c r="Z11" s="39"/>
    </row>
    <row r="12" ht="26.25" customHeight="1">
      <c r="E12" s="65"/>
      <c r="F12" s="59"/>
      <c r="G12" s="59"/>
      <c r="H12" s="60"/>
      <c r="I12" s="61"/>
      <c r="J12" s="59"/>
      <c r="K12" s="59"/>
      <c r="L12" s="62"/>
      <c r="M12" s="63"/>
      <c r="N12" s="59"/>
      <c r="O12" s="59"/>
      <c r="P12" s="62"/>
      <c r="Q12" s="63"/>
      <c r="R12" s="71" t="s">
        <v>47</v>
      </c>
      <c r="S12" s="58"/>
      <c r="T12" s="64"/>
      <c r="U12" s="39"/>
      <c r="V12" s="39"/>
      <c r="W12" s="39"/>
      <c r="X12" s="39"/>
      <c r="Y12" s="39"/>
      <c r="Z12" s="39"/>
    </row>
    <row r="13">
      <c r="E13" s="72"/>
      <c r="F13" s="73"/>
      <c r="G13" s="73"/>
      <c r="H13" s="74"/>
      <c r="I13" s="75"/>
      <c r="J13" s="73"/>
      <c r="K13" s="73"/>
      <c r="L13" s="76"/>
      <c r="M13" s="77"/>
      <c r="N13" s="73"/>
      <c r="O13" s="73"/>
      <c r="P13" s="76"/>
      <c r="Q13" s="77"/>
      <c r="R13" s="73"/>
      <c r="S13" s="73"/>
      <c r="T13" s="78" t="s">
        <v>48</v>
      </c>
      <c r="U13" s="39"/>
      <c r="V13" s="39"/>
      <c r="W13" s="39"/>
      <c r="X13" s="39"/>
      <c r="Y13" s="39"/>
      <c r="Z13" s="39"/>
    </row>
    <row r="14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12">
    <mergeCell ref="Q2:T2"/>
    <mergeCell ref="Q3:T3"/>
    <mergeCell ref="R12:S12"/>
    <mergeCell ref="I2:L2"/>
    <mergeCell ref="I3:L3"/>
    <mergeCell ref="M2:P2"/>
    <mergeCell ref="M3:P3"/>
    <mergeCell ref="E2:H2"/>
    <mergeCell ref="E5:F5"/>
    <mergeCell ref="I8:L8"/>
    <mergeCell ref="N10:P10"/>
    <mergeCell ref="E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7" width="10.75"/>
    <col customWidth="1" min="8" max="8" width="11.13"/>
    <col customWidth="1" min="9" max="9" width="7.38"/>
    <col customWidth="1" min="10" max="10" width="9.75"/>
    <col customWidth="1" min="11" max="11" width="8.0"/>
    <col customWidth="1" min="12" max="12" width="5.63"/>
    <col customWidth="1" min="13" max="13" width="7.63"/>
  </cols>
  <sheetData>
    <row r="1">
      <c r="A1" s="79" t="s">
        <v>49</v>
      </c>
      <c r="B1" s="80"/>
      <c r="C1" s="79"/>
      <c r="D1" s="79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79" t="s">
        <v>50</v>
      </c>
      <c r="B2" s="81">
        <v>14.9707188469257</v>
      </c>
      <c r="C2" s="80"/>
      <c r="D2" s="79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>
      <c r="A3" s="79" t="s">
        <v>51</v>
      </c>
      <c r="B3" s="81">
        <v>14.6717754421766</v>
      </c>
      <c r="C3" s="80"/>
      <c r="D3" s="79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>
      <c r="A4" s="79" t="s">
        <v>52</v>
      </c>
      <c r="B4" s="81">
        <v>15.4450262656603</v>
      </c>
      <c r="C4" s="80"/>
      <c r="D4" s="79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>
      <c r="A5" s="79" t="s">
        <v>53</v>
      </c>
      <c r="B5" s="81">
        <v>14.4585524254589</v>
      </c>
      <c r="C5" s="80"/>
      <c r="D5" s="79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>
      <c r="A6" s="79" t="s">
        <v>54</v>
      </c>
      <c r="B6" s="81">
        <v>4.36077211116665</v>
      </c>
      <c r="C6" s="80"/>
      <c r="D6" s="79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>
      <c r="A7" s="79" t="s">
        <v>33</v>
      </c>
      <c r="B7" s="81">
        <v>17.8739442202426</v>
      </c>
      <c r="C7" s="80"/>
      <c r="D7" s="79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>
      <c r="A8" s="79" t="s">
        <v>31</v>
      </c>
      <c r="B8" s="79">
        <f>AVERAGE(B2:B7)</f>
        <v>13.63013155</v>
      </c>
      <c r="C8" s="80"/>
      <c r="D8" s="79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>
      <c r="A10" s="79" t="s">
        <v>55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>
      <c r="A11" s="79" t="s">
        <v>56</v>
      </c>
      <c r="B11" s="79" t="s">
        <v>57</v>
      </c>
      <c r="C11" s="79" t="s">
        <v>58</v>
      </c>
      <c r="D11" s="79" t="s">
        <v>59</v>
      </c>
      <c r="E11" s="79" t="s">
        <v>60</v>
      </c>
      <c r="F11" s="79" t="s">
        <v>61</v>
      </c>
      <c r="G11" s="79" t="s">
        <v>62</v>
      </c>
      <c r="H11" s="82" t="s">
        <v>63</v>
      </c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>
      <c r="A12" s="79" t="s">
        <v>4</v>
      </c>
      <c r="B12" s="83">
        <v>31.4260081328364</v>
      </c>
      <c r="C12" s="83">
        <v>29.6760120420188</v>
      </c>
      <c r="D12" s="83">
        <v>35.012707670555</v>
      </c>
      <c r="E12" s="83">
        <v>33.3381871345028</v>
      </c>
      <c r="F12" s="83">
        <v>4.54719430485761</v>
      </c>
      <c r="G12" s="83">
        <v>33.0731372039658</v>
      </c>
      <c r="H12" s="84">
        <f t="shared" ref="H12:H19" si="1">AVERAGE(B12:G12)</f>
        <v>27.84554108</v>
      </c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>
      <c r="A13" s="79" t="s">
        <v>5</v>
      </c>
      <c r="B13" s="83">
        <v>23.2027817347261</v>
      </c>
      <c r="C13" s="83">
        <v>39.4578963650425</v>
      </c>
      <c r="D13" s="83">
        <v>35.8996326372776</v>
      </c>
      <c r="E13" s="83">
        <v>29.6617106549364</v>
      </c>
      <c r="F13" s="83">
        <v>4.51901908566356</v>
      </c>
      <c r="G13" s="83">
        <v>30.327343031519</v>
      </c>
      <c r="H13" s="84">
        <f t="shared" si="1"/>
        <v>27.17806392</v>
      </c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>
      <c r="A14" s="79" t="s">
        <v>6</v>
      </c>
      <c r="B14" s="83">
        <v>22.9596943197036</v>
      </c>
      <c r="C14" s="83">
        <v>26.0882915903074</v>
      </c>
      <c r="D14" s="83">
        <v>30.1883659331703</v>
      </c>
      <c r="E14" s="83">
        <v>31.8040517534899</v>
      </c>
      <c r="F14" s="83">
        <v>4.72073375262055</v>
      </c>
      <c r="G14" s="83">
        <v>28.2145816864295</v>
      </c>
      <c r="H14" s="84">
        <f t="shared" si="1"/>
        <v>23.99595317</v>
      </c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>
      <c r="A15" s="79" t="s">
        <v>7</v>
      </c>
      <c r="B15" s="83">
        <v>22.5352006980802</v>
      </c>
      <c r="C15" s="83">
        <v>26.6108947368421</v>
      </c>
      <c r="D15" s="83">
        <v>31.1544202066589</v>
      </c>
      <c r="E15" s="83">
        <v>27.903144989339</v>
      </c>
      <c r="F15" s="83">
        <v>4.75288742690058</v>
      </c>
      <c r="G15" s="83">
        <v>25.550670648643</v>
      </c>
      <c r="H15" s="84">
        <f t="shared" si="1"/>
        <v>23.08453645</v>
      </c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>
      <c r="A16" s="79" t="s">
        <v>8</v>
      </c>
      <c r="B16" s="83">
        <v>24.074719656992</v>
      </c>
      <c r="C16" s="83">
        <v>23.8711636328048</v>
      </c>
      <c r="D16" s="83">
        <v>25.6976727533118</v>
      </c>
      <c r="E16" s="83">
        <v>35.201924951267</v>
      </c>
      <c r="F16" s="83">
        <v>4.7607532558958</v>
      </c>
      <c r="G16" s="83">
        <v>28.9666960715125</v>
      </c>
      <c r="H16" s="84">
        <f t="shared" si="1"/>
        <v>23.76215505</v>
      </c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>
      <c r="A17" s="79" t="s">
        <v>9</v>
      </c>
      <c r="B17" s="83">
        <v>26.7765316161344</v>
      </c>
      <c r="C17" s="83">
        <v>27.4751941209095</v>
      </c>
      <c r="D17" s="83">
        <v>29.9015072765072</v>
      </c>
      <c r="E17" s="83">
        <v>27.2656175972927</v>
      </c>
      <c r="F17" s="83">
        <v>4.72016079158936</v>
      </c>
      <c r="G17" s="83">
        <v>29.6751840636504</v>
      </c>
      <c r="H17" s="84">
        <f t="shared" si="1"/>
        <v>24.30236591</v>
      </c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>
      <c r="A18" s="79" t="s">
        <v>10</v>
      </c>
      <c r="B18" s="83">
        <v>27.6997762038266</v>
      </c>
      <c r="C18" s="83">
        <v>27.9148003848003</v>
      </c>
      <c r="D18" s="83">
        <v>29.0995594240275</v>
      </c>
      <c r="E18" s="83">
        <v>31.7612428842504</v>
      </c>
      <c r="F18" s="83">
        <v>4.51467661691542</v>
      </c>
      <c r="G18" s="83">
        <v>34.3555777680599</v>
      </c>
      <c r="H18" s="84">
        <f t="shared" si="1"/>
        <v>25.89093888</v>
      </c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>
      <c r="A19" s="79" t="s">
        <v>64</v>
      </c>
      <c r="B19" s="80">
        <f t="shared" ref="B19:G19" si="2">AVERAGE(B12:B18)</f>
        <v>25.52495891</v>
      </c>
      <c r="C19" s="80">
        <f t="shared" si="2"/>
        <v>28.72775041</v>
      </c>
      <c r="D19" s="80">
        <f t="shared" si="2"/>
        <v>30.99340941</v>
      </c>
      <c r="E19" s="80">
        <f t="shared" si="2"/>
        <v>30.99084</v>
      </c>
      <c r="F19" s="80">
        <f t="shared" si="2"/>
        <v>4.647917891</v>
      </c>
      <c r="G19" s="80">
        <f t="shared" si="2"/>
        <v>30.02331292</v>
      </c>
      <c r="H19" s="84">
        <f t="shared" si="1"/>
        <v>25.15136492</v>
      </c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>
      <c r="A20" s="80"/>
      <c r="B20" s="85"/>
      <c r="C20" s="86"/>
      <c r="D20" s="87"/>
      <c r="E20" s="80"/>
      <c r="F20" s="80"/>
      <c r="G20" s="80"/>
      <c r="H20" s="80"/>
      <c r="I20" s="80"/>
      <c r="J20" s="88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>
      <c r="A21" s="79" t="s">
        <v>65</v>
      </c>
      <c r="B21" s="80"/>
      <c r="C21" s="80"/>
      <c r="D21" s="80"/>
      <c r="E21" s="80"/>
      <c r="F21" s="80"/>
      <c r="G21" s="80"/>
      <c r="H21" s="80"/>
      <c r="I21" s="80"/>
      <c r="J21" s="88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>
      <c r="A22" s="79" t="s">
        <v>56</v>
      </c>
      <c r="B22" s="79" t="s">
        <v>57</v>
      </c>
      <c r="C22" s="79" t="s">
        <v>58</v>
      </c>
      <c r="D22" s="79" t="s">
        <v>59</v>
      </c>
      <c r="E22" s="79" t="s">
        <v>60</v>
      </c>
      <c r="F22" s="79" t="s">
        <v>61</v>
      </c>
      <c r="G22" s="79" t="s">
        <v>62</v>
      </c>
      <c r="H22" s="79" t="s">
        <v>64</v>
      </c>
      <c r="I22" s="80"/>
      <c r="J22" s="88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>
      <c r="A23" s="79" t="s">
        <v>4</v>
      </c>
      <c r="B23" s="79">
        <v>86.8323062843198</v>
      </c>
      <c r="C23" s="79">
        <v>125.845886889459</v>
      </c>
      <c r="D23" s="79">
        <v>120.607730673316</v>
      </c>
      <c r="E23" s="79">
        <v>120.607730673316</v>
      </c>
      <c r="F23" s="79">
        <v>4.49776119402985</v>
      </c>
      <c r="G23" s="79">
        <v>93.9347380410019</v>
      </c>
      <c r="H23" s="79">
        <f t="shared" ref="H23:H30" si="3">AVERAGE(B23:G23)</f>
        <v>92.05435896</v>
      </c>
      <c r="I23" s="80"/>
      <c r="J23" s="88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>
      <c r="A24" s="79" t="s">
        <v>5</v>
      </c>
      <c r="B24" s="79">
        <v>100.327259887005</v>
      </c>
      <c r="C24" s="79">
        <v>54.3448863636363</v>
      </c>
      <c r="D24" s="79">
        <v>80.8795586527293</v>
      </c>
      <c r="E24" s="79">
        <v>80.8795586527293</v>
      </c>
      <c r="F24" s="79">
        <v>4.16948051948051</v>
      </c>
      <c r="G24" s="79">
        <v>126.122131979695</v>
      </c>
      <c r="H24" s="79">
        <f t="shared" si="3"/>
        <v>74.45381268</v>
      </c>
      <c r="I24" s="80"/>
      <c r="J24" s="88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>
      <c r="A25" s="79" t="s">
        <v>6</v>
      </c>
      <c r="B25" s="79">
        <v>46.2408200734393</v>
      </c>
      <c r="C25" s="86">
        <v>147.294523809523</v>
      </c>
      <c r="D25" s="79">
        <v>146.174509803921</v>
      </c>
      <c r="E25" s="79">
        <v>146.174509803921</v>
      </c>
      <c r="F25" s="79">
        <v>5.13127853881278</v>
      </c>
      <c r="G25" s="79">
        <v>103.974664224664</v>
      </c>
      <c r="H25" s="79">
        <f t="shared" si="3"/>
        <v>99.16505104</v>
      </c>
      <c r="I25" s="80"/>
      <c r="J25" s="88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>
      <c r="A26" s="79" t="s">
        <v>7</v>
      </c>
      <c r="B26" s="79">
        <v>53.3232481060605</v>
      </c>
      <c r="C26" s="86">
        <v>118.518416927899</v>
      </c>
      <c r="D26" s="89">
        <v>128.024474474474</v>
      </c>
      <c r="E26" s="79">
        <v>128.024474474474</v>
      </c>
      <c r="F26" s="79">
        <v>4.43659420289855</v>
      </c>
      <c r="G26" s="79">
        <v>76.1407785888077</v>
      </c>
      <c r="H26" s="79">
        <f t="shared" si="3"/>
        <v>84.74466446</v>
      </c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>
      <c r="A27" s="79" t="s">
        <v>8</v>
      </c>
      <c r="B27" s="79">
        <v>89.9447463768115</v>
      </c>
      <c r="C27" s="86">
        <v>114.414937943262</v>
      </c>
      <c r="D27" s="89">
        <v>193.791062801932</v>
      </c>
      <c r="E27" s="79">
        <v>193.791062801932</v>
      </c>
      <c r="F27" s="79">
        <v>4.73919753086419</v>
      </c>
      <c r="G27" s="79">
        <v>82.0161616161615</v>
      </c>
      <c r="H27" s="79">
        <f t="shared" si="3"/>
        <v>113.1161948</v>
      </c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>
      <c r="A28" s="79" t="s">
        <v>9</v>
      </c>
      <c r="B28" s="79">
        <v>68.5630238934586</v>
      </c>
      <c r="C28" s="86">
        <v>74.1306331471136</v>
      </c>
      <c r="D28" s="89">
        <v>86.4819338422392</v>
      </c>
      <c r="E28" s="79">
        <v>86.4819338422392</v>
      </c>
      <c r="F28" s="79">
        <v>4.83555555555555</v>
      </c>
      <c r="G28" s="79">
        <v>89.3879462216039</v>
      </c>
      <c r="H28" s="79">
        <f t="shared" si="3"/>
        <v>68.31350442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>
      <c r="A29" s="79" t="s">
        <v>10</v>
      </c>
      <c r="B29" s="79">
        <v>109.535907790678</v>
      </c>
      <c r="C29" s="86">
        <v>56.8356750645994</v>
      </c>
      <c r="D29" s="89">
        <v>110.743932038834</v>
      </c>
      <c r="E29" s="79">
        <v>110.743932038834</v>
      </c>
      <c r="F29" s="79">
        <v>4.2320895522388</v>
      </c>
      <c r="G29" s="79">
        <v>90.7732580695219</v>
      </c>
      <c r="H29" s="79">
        <f t="shared" si="3"/>
        <v>80.47746576</v>
      </c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>
      <c r="A30" s="79" t="s">
        <v>64</v>
      </c>
      <c r="B30" s="85">
        <f t="shared" ref="B30:G30" si="4">AVERAGE(B23:B29)</f>
        <v>79.2524732</v>
      </c>
      <c r="C30" s="85">
        <f t="shared" si="4"/>
        <v>98.76928002</v>
      </c>
      <c r="D30" s="85">
        <f t="shared" si="4"/>
        <v>123.8147432</v>
      </c>
      <c r="E30" s="85">
        <f t="shared" si="4"/>
        <v>123.8147432</v>
      </c>
      <c r="F30" s="85">
        <f t="shared" si="4"/>
        <v>4.577422442</v>
      </c>
      <c r="G30" s="85">
        <f t="shared" si="4"/>
        <v>94.62138268</v>
      </c>
      <c r="H30" s="79">
        <f t="shared" si="3"/>
        <v>87.47500745</v>
      </c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>
      <c r="A32" s="79" t="s">
        <v>66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>
      <c r="A33" s="79" t="s">
        <v>56</v>
      </c>
      <c r="B33" s="79" t="s">
        <v>57</v>
      </c>
      <c r="C33" s="79" t="s">
        <v>58</v>
      </c>
      <c r="D33" s="79" t="s">
        <v>59</v>
      </c>
      <c r="E33" s="79" t="s">
        <v>60</v>
      </c>
      <c r="F33" s="79" t="s">
        <v>61</v>
      </c>
      <c r="G33" s="79" t="s">
        <v>62</v>
      </c>
      <c r="H33" s="79" t="s">
        <v>64</v>
      </c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>
      <c r="A34" s="79" t="s">
        <v>4</v>
      </c>
      <c r="B34" s="79">
        <v>17.9086801263563</v>
      </c>
      <c r="C34" s="79">
        <v>15.085820543888</v>
      </c>
      <c r="D34" s="79">
        <v>13.9288219641993</v>
      </c>
      <c r="E34" s="79">
        <v>16.3626183480248</v>
      </c>
      <c r="F34" s="79">
        <v>4.55012845215157</v>
      </c>
      <c r="G34" s="79">
        <v>19.3084715447154</v>
      </c>
      <c r="H34" s="80">
        <f t="shared" ref="H34:H41" si="5">(sum(B34:G34)/6)</f>
        <v>14.52409016</v>
      </c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>
      <c r="A35" s="79" t="s">
        <v>5</v>
      </c>
      <c r="B35" s="79">
        <v>14.6168822745758</v>
      </c>
      <c r="C35" s="79">
        <v>14.1995751371604</v>
      </c>
      <c r="D35" s="79">
        <v>13.0688055165965</v>
      </c>
      <c r="E35" s="79">
        <v>15.1623240427927</v>
      </c>
      <c r="F35" s="79">
        <v>4.50264962593516</v>
      </c>
      <c r="G35" s="79">
        <v>15.3407091583562</v>
      </c>
      <c r="H35" s="80">
        <f t="shared" si="5"/>
        <v>12.81515763</v>
      </c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>
      <c r="A36" s="79" t="s">
        <v>6</v>
      </c>
      <c r="B36" s="79">
        <v>13.6315179252479</v>
      </c>
      <c r="C36" s="79">
        <v>13.0418169047061</v>
      </c>
      <c r="D36" s="79">
        <v>12.5169763707272</v>
      </c>
      <c r="E36" s="79">
        <v>13.3051003517483</v>
      </c>
      <c r="F36" s="79">
        <v>4.64905003762228</v>
      </c>
      <c r="G36" s="79">
        <v>15.4431824651295</v>
      </c>
      <c r="H36" s="80">
        <f t="shared" si="5"/>
        <v>12.09794068</v>
      </c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>
      <c r="A37" s="79" t="s">
        <v>7</v>
      </c>
      <c r="B37" s="79">
        <v>13.7361662666375</v>
      </c>
      <c r="C37" s="79">
        <v>13.5965635255508</v>
      </c>
      <c r="D37" s="79">
        <v>12.6762152777777</v>
      </c>
      <c r="E37" s="79">
        <v>13.3423506237688</v>
      </c>
      <c r="F37" s="79">
        <v>4.68378070175437</v>
      </c>
      <c r="G37" s="79">
        <v>13.9861734746907</v>
      </c>
      <c r="H37" s="80">
        <f t="shared" si="5"/>
        <v>12.00354165</v>
      </c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>
      <c r="A38" s="79" t="s">
        <v>8</v>
      </c>
      <c r="B38" s="79">
        <v>13.3222282217422</v>
      </c>
      <c r="C38" s="79">
        <v>13.7277083082842</v>
      </c>
      <c r="D38" s="79">
        <v>12.5268788083954</v>
      </c>
      <c r="E38" s="79">
        <v>12.940906326034</v>
      </c>
      <c r="F38" s="79">
        <v>4.57644985016746</v>
      </c>
      <c r="G38" s="79">
        <v>16.3855861055724</v>
      </c>
      <c r="H38" s="80">
        <f t="shared" si="5"/>
        <v>12.24662627</v>
      </c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>
      <c r="A39" s="79" t="s">
        <v>9</v>
      </c>
      <c r="B39" s="79">
        <v>14.3408615768101</v>
      </c>
      <c r="C39" s="79">
        <v>14.1777330610283</v>
      </c>
      <c r="D39" s="79">
        <v>12.4395646766169</v>
      </c>
      <c r="E39" s="79">
        <v>13.9576839826839</v>
      </c>
      <c r="F39" s="79">
        <v>4.65017784552845</v>
      </c>
      <c r="G39" s="79">
        <v>15.1308381984987</v>
      </c>
      <c r="H39" s="80">
        <f t="shared" si="5"/>
        <v>12.44947656</v>
      </c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>
      <c r="A40" s="79" t="s">
        <v>10</v>
      </c>
      <c r="B40" s="79">
        <v>16.7874472119279</v>
      </c>
      <c r="C40" s="79">
        <v>14.8166228815742</v>
      </c>
      <c r="D40" s="79">
        <v>13.617924203273</v>
      </c>
      <c r="E40" s="79">
        <v>13.5069852941176</v>
      </c>
      <c r="F40" s="79">
        <v>4.50372144436255</v>
      </c>
      <c r="G40" s="79">
        <v>20.7138439479541</v>
      </c>
      <c r="H40" s="80">
        <f t="shared" si="5"/>
        <v>13.99109083</v>
      </c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>
      <c r="A41" s="79" t="s">
        <v>64</v>
      </c>
      <c r="B41" s="80">
        <f t="shared" ref="B41:G41" si="6">AVERAGE(B33:B40)</f>
        <v>14.9062548</v>
      </c>
      <c r="C41" s="80">
        <f t="shared" si="6"/>
        <v>14.09226291</v>
      </c>
      <c r="D41" s="80">
        <f t="shared" si="6"/>
        <v>12.96788383</v>
      </c>
      <c r="E41" s="80">
        <f t="shared" si="6"/>
        <v>14.082567</v>
      </c>
      <c r="F41" s="80">
        <f t="shared" si="6"/>
        <v>4.587993994</v>
      </c>
      <c r="G41" s="80">
        <f t="shared" si="6"/>
        <v>16.61554356</v>
      </c>
      <c r="H41" s="80">
        <f t="shared" si="5"/>
        <v>12.87541768</v>
      </c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>
      <c r="A43" s="79" t="s">
        <v>67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>
      <c r="A44" s="79" t="s">
        <v>56</v>
      </c>
      <c r="B44" s="79" t="s">
        <v>57</v>
      </c>
      <c r="C44" s="79" t="s">
        <v>58</v>
      </c>
      <c r="D44" s="79" t="s">
        <v>59</v>
      </c>
      <c r="E44" s="79" t="s">
        <v>60</v>
      </c>
      <c r="F44" s="79" t="s">
        <v>61</v>
      </c>
      <c r="G44" s="79" t="s">
        <v>62</v>
      </c>
      <c r="H44" s="79" t="s">
        <v>64</v>
      </c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>
      <c r="A45" s="79" t="s">
        <v>4</v>
      </c>
      <c r="B45" s="79">
        <v>14.1114461688179</v>
      </c>
      <c r="C45" s="79">
        <v>13.0272240468371</v>
      </c>
      <c r="D45" s="79">
        <v>15.0299640983153</v>
      </c>
      <c r="E45" s="79">
        <v>13.1946405021891</v>
      </c>
      <c r="F45" s="79">
        <v>4.34165120593691</v>
      </c>
      <c r="G45" s="79">
        <v>13.4111725399729</v>
      </c>
      <c r="H45" s="80">
        <f t="shared" ref="H45:H52" si="7">AVERAGE(B45:G45)</f>
        <v>12.18601643</v>
      </c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>
      <c r="A46" s="79" t="s">
        <v>5</v>
      </c>
      <c r="B46" s="79">
        <v>12.9442210029926</v>
      </c>
      <c r="C46" s="79">
        <v>11.8488992365928</v>
      </c>
      <c r="D46" s="79">
        <v>12.5011296749071</v>
      </c>
      <c r="E46" s="79">
        <v>11.9973154362415</v>
      </c>
      <c r="F46" s="79">
        <v>4.40008988633727</v>
      </c>
      <c r="G46" s="79">
        <v>11.9284496403598</v>
      </c>
      <c r="H46" s="80">
        <f t="shared" si="7"/>
        <v>10.93668415</v>
      </c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>
      <c r="A47" s="79" t="s">
        <v>6</v>
      </c>
      <c r="B47" s="79">
        <v>11.6825994203832</v>
      </c>
      <c r="C47" s="79">
        <v>11.976218958698</v>
      </c>
      <c r="D47" s="79">
        <v>13.5625400588261</v>
      </c>
      <c r="E47" s="79">
        <v>12.4156684713136</v>
      </c>
      <c r="F47" s="79">
        <v>4.34760402684564</v>
      </c>
      <c r="G47" s="79">
        <v>11.6240998404148</v>
      </c>
      <c r="H47" s="80">
        <f t="shared" si="7"/>
        <v>10.93478846</v>
      </c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>
      <c r="A48" s="79" t="s">
        <v>7</v>
      </c>
      <c r="B48" s="79">
        <v>11.8785418538682</v>
      </c>
      <c r="C48" s="79">
        <v>11.1408667318344</v>
      </c>
      <c r="D48" s="79">
        <v>12.7424325043223</v>
      </c>
      <c r="E48" s="79">
        <v>11.6516063998627</v>
      </c>
      <c r="F48" s="79">
        <v>4.38128878392143</v>
      </c>
      <c r="G48" s="79">
        <v>11.6644361833953</v>
      </c>
      <c r="H48" s="80">
        <f t="shared" si="7"/>
        <v>10.57652874</v>
      </c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>
      <c r="A49" s="79" t="s">
        <v>8</v>
      </c>
      <c r="B49" s="79">
        <v>11.8764792317482</v>
      </c>
      <c r="C49" s="79">
        <v>11.9871591345538</v>
      </c>
      <c r="D49" s="79">
        <v>12.9999414250449</v>
      </c>
      <c r="E49" s="79">
        <v>12.1114896514161</v>
      </c>
      <c r="F49" s="79">
        <v>4.35649154140001</v>
      </c>
      <c r="G49" s="79">
        <v>12.516499907868</v>
      </c>
      <c r="H49" s="80">
        <f t="shared" si="7"/>
        <v>10.97467682</v>
      </c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>
      <c r="A50" s="79" t="s">
        <v>9</v>
      </c>
      <c r="B50" s="79">
        <v>12.0245851696649</v>
      </c>
      <c r="C50" s="79">
        <v>11.7263725263725</v>
      </c>
      <c r="D50" s="79">
        <v>13.0819571399552</v>
      </c>
      <c r="E50" s="79">
        <v>12.7005005889281</v>
      </c>
      <c r="F50" s="79">
        <v>4.37629085360957</v>
      </c>
      <c r="G50" s="79">
        <v>12.0986865857454</v>
      </c>
      <c r="H50" s="80">
        <f t="shared" si="7"/>
        <v>11.00139881</v>
      </c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>
      <c r="A51" s="79" t="s">
        <v>10</v>
      </c>
      <c r="B51" s="79">
        <v>13.6705414768413</v>
      </c>
      <c r="C51" s="79">
        <v>13.548355995547</v>
      </c>
      <c r="D51" s="79">
        <v>14.0530249009621</v>
      </c>
      <c r="E51" s="79">
        <v>12.56477124183</v>
      </c>
      <c r="F51" s="79">
        <v>4.3405725910489</v>
      </c>
      <c r="G51" s="79">
        <v>15.0932111548284</v>
      </c>
      <c r="H51" s="80">
        <f t="shared" si="7"/>
        <v>12.21174623</v>
      </c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>
      <c r="A52" s="79" t="s">
        <v>64</v>
      </c>
      <c r="B52" s="80">
        <f t="shared" ref="B52:G52" si="8">AVERAGE(B45:B51)</f>
        <v>12.5983449</v>
      </c>
      <c r="C52" s="80">
        <f t="shared" si="8"/>
        <v>12.17929952</v>
      </c>
      <c r="D52" s="80">
        <f t="shared" si="8"/>
        <v>13.42442711</v>
      </c>
      <c r="E52" s="80">
        <f t="shared" si="8"/>
        <v>12.37657033</v>
      </c>
      <c r="F52" s="80">
        <f t="shared" si="8"/>
        <v>4.363426984</v>
      </c>
      <c r="G52" s="80">
        <f t="shared" si="8"/>
        <v>12.61950798</v>
      </c>
      <c r="H52" s="80">
        <f t="shared" si="7"/>
        <v>11.2602628</v>
      </c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>
      <c r="A54" s="79" t="s">
        <v>68</v>
      </c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>
      <c r="A55" s="79" t="s">
        <v>56</v>
      </c>
      <c r="B55" s="79" t="s">
        <v>57</v>
      </c>
      <c r="C55" s="79" t="s">
        <v>58</v>
      </c>
      <c r="D55" s="79" t="s">
        <v>59</v>
      </c>
      <c r="E55" s="79" t="s">
        <v>60</v>
      </c>
      <c r="F55" s="79" t="s">
        <v>61</v>
      </c>
      <c r="G55" s="79" t="s">
        <v>62</v>
      </c>
      <c r="H55" s="79" t="s">
        <v>64</v>
      </c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>
      <c r="A56" s="79" t="s">
        <v>4</v>
      </c>
      <c r="B56" s="79">
        <v>11.7097667748509</v>
      </c>
      <c r="C56" s="79">
        <v>11.3258581421831</v>
      </c>
      <c r="D56" s="79">
        <v>11.2001392985905</v>
      </c>
      <c r="E56" s="79">
        <v>11.5157357473035</v>
      </c>
      <c r="F56" s="79">
        <v>4.23337916284753</v>
      </c>
      <c r="G56" s="79">
        <v>11.8409634205037</v>
      </c>
      <c r="H56" s="80">
        <f t="shared" ref="H56:H63" si="9">AVERAGE(B56:G56)</f>
        <v>10.30430709</v>
      </c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>
      <c r="A57" s="79" t="s">
        <v>5</v>
      </c>
      <c r="B57" s="79">
        <v>9.89636767317942</v>
      </c>
      <c r="C57" s="79">
        <v>10.137979978447</v>
      </c>
      <c r="D57" s="79">
        <v>10.4269925068119</v>
      </c>
      <c r="E57" s="79">
        <v>10.8640026280094</v>
      </c>
      <c r="F57" s="79">
        <v>4.21591032756556</v>
      </c>
      <c r="G57" s="79">
        <v>9.98097075467964</v>
      </c>
      <c r="H57" s="80">
        <f t="shared" si="9"/>
        <v>9.253703978</v>
      </c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>
      <c r="A58" s="79" t="s">
        <v>6</v>
      </c>
      <c r="B58" s="79">
        <v>10.1410952436389</v>
      </c>
      <c r="C58" s="79">
        <v>9.90979776247846</v>
      </c>
      <c r="D58" s="79">
        <v>10.6534878550386</v>
      </c>
      <c r="E58" s="79">
        <v>10.1171928367026</v>
      </c>
      <c r="F58" s="79">
        <v>4.27770307412576</v>
      </c>
      <c r="G58" s="79">
        <v>10.3135077734126</v>
      </c>
      <c r="H58" s="80">
        <f t="shared" si="9"/>
        <v>9.235464091</v>
      </c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>
      <c r="A59" s="79" t="s">
        <v>7</v>
      </c>
      <c r="B59" s="79">
        <v>10.1343896069331</v>
      </c>
      <c r="C59" s="79">
        <v>10.0864209953766</v>
      </c>
      <c r="D59" s="79">
        <v>10.2851534618129</v>
      </c>
      <c r="E59" s="79">
        <v>10.4316556359345</v>
      </c>
      <c r="F59" s="79">
        <v>4.29004702552162</v>
      </c>
      <c r="G59" s="79">
        <v>9.75979177939437</v>
      </c>
      <c r="H59" s="80">
        <f t="shared" si="9"/>
        <v>9.164576417</v>
      </c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>
      <c r="A60" s="79" t="s">
        <v>8</v>
      </c>
      <c r="B60" s="79">
        <v>9.78201654704948</v>
      </c>
      <c r="C60" s="79">
        <v>10.2995164174958</v>
      </c>
      <c r="D60" s="79">
        <v>10.0766888056312</v>
      </c>
      <c r="E60" s="79">
        <v>10.1421338548456</v>
      </c>
      <c r="F60" s="79">
        <v>4.24275429530498</v>
      </c>
      <c r="G60" s="79">
        <v>10.6675542998116</v>
      </c>
      <c r="H60" s="80">
        <f t="shared" si="9"/>
        <v>9.20177737</v>
      </c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>
      <c r="A61" s="79" t="s">
        <v>9</v>
      </c>
      <c r="B61" s="79">
        <v>10.2900609896192</v>
      </c>
      <c r="C61" s="79">
        <v>10.527289875688</v>
      </c>
      <c r="D61" s="79">
        <v>10.5993548617051</v>
      </c>
      <c r="E61" s="79">
        <v>10.9848660741278</v>
      </c>
      <c r="F61" s="79">
        <v>4.25084639291145</v>
      </c>
      <c r="G61" s="79">
        <v>10.2887011027079</v>
      </c>
      <c r="H61" s="80">
        <f t="shared" si="9"/>
        <v>9.490186549</v>
      </c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>
      <c r="A62" s="79" t="s">
        <v>10</v>
      </c>
      <c r="B62" s="79">
        <v>11.8117273657062</v>
      </c>
      <c r="C62" s="79">
        <v>10.7446113973159</v>
      </c>
      <c r="D62" s="79">
        <v>10.7877694691457</v>
      </c>
      <c r="E62" s="79">
        <v>10.9599614687216</v>
      </c>
      <c r="F62" s="79">
        <v>4.24962556165751</v>
      </c>
      <c r="G62" s="79">
        <v>12.3983164798123</v>
      </c>
      <c r="H62" s="80">
        <f t="shared" si="9"/>
        <v>10.15866862</v>
      </c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>
      <c r="A63" s="79" t="s">
        <v>64</v>
      </c>
      <c r="B63" s="80">
        <f t="shared" ref="B63:G63" si="10">AVERAGE(B56:B62)</f>
        <v>10.53791774</v>
      </c>
      <c r="C63" s="80">
        <f t="shared" si="10"/>
        <v>10.4330678</v>
      </c>
      <c r="D63" s="80">
        <f t="shared" si="10"/>
        <v>10.57565518</v>
      </c>
      <c r="E63" s="80">
        <f t="shared" si="10"/>
        <v>10.71650689</v>
      </c>
      <c r="F63" s="80">
        <f t="shared" si="10"/>
        <v>4.251466549</v>
      </c>
      <c r="G63" s="80">
        <f t="shared" si="10"/>
        <v>10.74997223</v>
      </c>
      <c r="H63" s="80">
        <f t="shared" si="9"/>
        <v>9.544097732</v>
      </c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</sheetData>
  <conditionalFormatting sqref="C2">
    <cfRule type="cellIs" dxfId="0" priority="1" operator="equal">
      <formula>"Nailed it!"</formula>
    </cfRule>
  </conditionalFormatting>
  <conditionalFormatting sqref="C2">
    <cfRule type="cellIs" dxfId="1" priority="2" operator="equal">
      <formula>"Try again"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3" width="8.38"/>
    <col customWidth="1" min="4" max="4" width="6.5"/>
    <col customWidth="1" min="5" max="5" width="7.13"/>
    <col customWidth="1" min="6" max="6" width="5.63"/>
    <col customWidth="1" min="7" max="8" width="6.5"/>
  </cols>
  <sheetData>
    <row r="1">
      <c r="A1" s="79" t="s">
        <v>69</v>
      </c>
      <c r="B1" s="80"/>
      <c r="C1" s="79"/>
      <c r="D1" s="79"/>
      <c r="E1" s="80"/>
      <c r="F1" s="80"/>
      <c r="G1" s="80"/>
      <c r="H1" s="80"/>
    </row>
    <row r="2">
      <c r="A2" s="79" t="s">
        <v>50</v>
      </c>
      <c r="B2" s="80">
        <f>B19+B30+B41+B52+B63</f>
        <v>356265</v>
      </c>
      <c r="C2" s="80"/>
      <c r="D2" s="79"/>
      <c r="F2" s="80"/>
      <c r="G2" s="80"/>
      <c r="H2" s="80"/>
    </row>
    <row r="3">
      <c r="A3" s="79" t="s">
        <v>51</v>
      </c>
      <c r="B3" s="80">
        <f>C19+C30+C41+C52+C63</f>
        <v>245000</v>
      </c>
      <c r="C3" s="80"/>
      <c r="D3" s="79"/>
      <c r="F3" s="80"/>
      <c r="G3" s="80"/>
      <c r="H3" s="80"/>
    </row>
    <row r="4">
      <c r="A4" s="79" t="s">
        <v>52</v>
      </c>
      <c r="B4" s="80">
        <f>D19+D30+D41+D52+D63</f>
        <v>102542</v>
      </c>
      <c r="C4" s="80"/>
      <c r="D4" s="79"/>
      <c r="F4" s="80"/>
      <c r="G4" s="80"/>
      <c r="H4" s="80"/>
    </row>
    <row r="5">
      <c r="A5" s="79" t="s">
        <v>53</v>
      </c>
      <c r="B5" s="80">
        <f>E19+E30+E41+E52+E63</f>
        <v>113841</v>
      </c>
      <c r="C5" s="80"/>
      <c r="D5" s="79"/>
      <c r="F5" s="80"/>
      <c r="G5" s="80"/>
      <c r="H5" s="80"/>
    </row>
    <row r="6">
      <c r="A6" s="79" t="s">
        <v>54</v>
      </c>
      <c r="B6" s="80">
        <f>F19+F30+F41+F52+F63</f>
        <v>280713</v>
      </c>
      <c r="C6" s="80"/>
      <c r="D6" s="79"/>
      <c r="F6" s="80"/>
      <c r="G6" s="80"/>
      <c r="H6" s="80"/>
    </row>
    <row r="7">
      <c r="A7" s="79" t="s">
        <v>33</v>
      </c>
      <c r="B7" s="80">
        <f>G19+G30+G41+G52+G63</f>
        <v>366238</v>
      </c>
      <c r="C7" s="80"/>
      <c r="D7" s="79"/>
      <c r="F7" s="80"/>
      <c r="G7" s="80"/>
      <c r="H7" s="80"/>
    </row>
    <row r="8">
      <c r="A8" s="79" t="s">
        <v>31</v>
      </c>
      <c r="B8" s="79">
        <f>SUM(B2:B7)</f>
        <v>1464599</v>
      </c>
      <c r="C8" s="80"/>
      <c r="D8" s="79"/>
      <c r="E8" s="80"/>
      <c r="F8" s="80"/>
      <c r="G8" s="80"/>
      <c r="H8" s="80"/>
    </row>
    <row r="9">
      <c r="A9" s="80"/>
      <c r="B9" s="80"/>
      <c r="C9" s="80"/>
      <c r="D9" s="80"/>
      <c r="E9" s="80"/>
      <c r="F9" s="80"/>
      <c r="G9" s="80"/>
      <c r="H9" s="80"/>
    </row>
    <row r="10">
      <c r="A10" s="79" t="s">
        <v>70</v>
      </c>
      <c r="B10" s="80"/>
      <c r="C10" s="80"/>
      <c r="D10" s="80"/>
      <c r="E10" s="80"/>
      <c r="F10" s="80"/>
      <c r="G10" s="80"/>
      <c r="H10" s="80"/>
    </row>
    <row r="11">
      <c r="A11" s="79" t="s">
        <v>56</v>
      </c>
      <c r="B11" s="79" t="s">
        <v>57</v>
      </c>
      <c r="C11" s="79" t="s">
        <v>58</v>
      </c>
      <c r="D11" s="79" t="s">
        <v>59</v>
      </c>
      <c r="E11" s="79" t="s">
        <v>60</v>
      </c>
      <c r="F11" s="79" t="s">
        <v>61</v>
      </c>
      <c r="G11" s="79" t="s">
        <v>62</v>
      </c>
      <c r="H11" s="79" t="s">
        <v>64</v>
      </c>
    </row>
    <row r="12">
      <c r="A12" s="79" t="s">
        <v>4</v>
      </c>
      <c r="B12" s="79">
        <v>5902.0</v>
      </c>
      <c r="C12" s="79">
        <v>2602.0</v>
      </c>
      <c r="D12" s="79">
        <v>943.0</v>
      </c>
      <c r="E12" s="79">
        <v>1710.0</v>
      </c>
      <c r="F12" s="79">
        <v>6658.0</v>
      </c>
      <c r="G12" s="79">
        <v>7699.0</v>
      </c>
      <c r="H12" s="80">
        <f t="shared" ref="H12:H19" si="1">sum(B12:G12)</f>
        <v>25514</v>
      </c>
    </row>
    <row r="13">
      <c r="A13" s="79" t="s">
        <v>5</v>
      </c>
      <c r="B13" s="79">
        <v>4212.0</v>
      </c>
      <c r="C13" s="79">
        <v>2155.0</v>
      </c>
      <c r="D13" s="79">
        <v>862.0</v>
      </c>
      <c r="E13" s="79">
        <v>1705.0</v>
      </c>
      <c r="F13" s="79">
        <v>5638.0</v>
      </c>
      <c r="G13" s="79">
        <v>3987.0</v>
      </c>
      <c r="H13" s="80">
        <f t="shared" si="1"/>
        <v>18559</v>
      </c>
    </row>
    <row r="14">
      <c r="A14" s="79" t="s">
        <v>6</v>
      </c>
      <c r="B14" s="79">
        <v>4231.0</v>
      </c>
      <c r="C14" s="79">
        <v>1637.0</v>
      </c>
      <c r="D14" s="79">
        <v>818.0</v>
      </c>
      <c r="E14" s="79">
        <v>979.0</v>
      </c>
      <c r="F14" s="79">
        <v>3404.0</v>
      </c>
      <c r="G14" s="79">
        <v>5060.0</v>
      </c>
      <c r="H14" s="80">
        <f t="shared" si="1"/>
        <v>16129</v>
      </c>
    </row>
    <row r="15">
      <c r="A15" s="79" t="s">
        <v>7</v>
      </c>
      <c r="B15" s="79">
        <v>3820.0</v>
      </c>
      <c r="C15" s="79">
        <v>2850.0</v>
      </c>
      <c r="D15" s="79">
        <v>871.0</v>
      </c>
      <c r="E15" s="79">
        <v>938.0</v>
      </c>
      <c r="F15" s="79">
        <v>5524.0</v>
      </c>
      <c r="G15" s="79">
        <v>3181.0</v>
      </c>
      <c r="H15" s="80">
        <f t="shared" si="1"/>
        <v>17184</v>
      </c>
    </row>
    <row r="16">
      <c r="A16" s="79" t="s">
        <v>8</v>
      </c>
      <c r="B16" s="79">
        <v>3032.0</v>
      </c>
      <c r="C16" s="79">
        <v>3406.0</v>
      </c>
      <c r="D16" s="79">
        <v>931.0</v>
      </c>
      <c r="E16" s="79">
        <v>684.0</v>
      </c>
      <c r="F16" s="79">
        <v>4342.0</v>
      </c>
      <c r="G16" s="79">
        <v>5668.0</v>
      </c>
      <c r="H16" s="80">
        <f t="shared" si="1"/>
        <v>18063</v>
      </c>
    </row>
    <row r="17">
      <c r="A17" s="79" t="s">
        <v>9</v>
      </c>
      <c r="B17" s="79">
        <v>3727.0</v>
      </c>
      <c r="C17" s="79">
        <v>3606.0</v>
      </c>
      <c r="D17" s="79">
        <v>962.0</v>
      </c>
      <c r="E17" s="79">
        <v>985.0</v>
      </c>
      <c r="F17" s="79">
        <v>2368.0</v>
      </c>
      <c r="G17" s="79">
        <v>5614.0</v>
      </c>
      <c r="H17" s="80">
        <f t="shared" si="1"/>
        <v>17262</v>
      </c>
    </row>
    <row r="18">
      <c r="A18" s="79" t="s">
        <v>10</v>
      </c>
      <c r="B18" s="79">
        <v>6777.0</v>
      </c>
      <c r="C18" s="79">
        <v>3465.0</v>
      </c>
      <c r="D18" s="79">
        <v>1551.0</v>
      </c>
      <c r="E18" s="79">
        <v>1054.0</v>
      </c>
      <c r="F18" s="79">
        <v>7237.0</v>
      </c>
      <c r="G18" s="79">
        <v>16007.0</v>
      </c>
      <c r="H18" s="80">
        <f t="shared" si="1"/>
        <v>36091</v>
      </c>
    </row>
    <row r="19">
      <c r="A19" s="79" t="s">
        <v>64</v>
      </c>
      <c r="B19" s="80">
        <f t="shared" ref="B19:G19" si="2">SUM(B12:B18)</f>
        <v>31701</v>
      </c>
      <c r="C19" s="80">
        <f t="shared" si="2"/>
        <v>19721</v>
      </c>
      <c r="D19" s="80">
        <f t="shared" si="2"/>
        <v>6938</v>
      </c>
      <c r="E19" s="80">
        <f t="shared" si="2"/>
        <v>8055</v>
      </c>
      <c r="F19" s="80">
        <f t="shared" si="2"/>
        <v>35171</v>
      </c>
      <c r="G19" s="80">
        <f t="shared" si="2"/>
        <v>47216</v>
      </c>
      <c r="H19" s="80">
        <f t="shared" si="1"/>
        <v>148802</v>
      </c>
    </row>
    <row r="20">
      <c r="A20" s="80"/>
      <c r="B20" s="85"/>
      <c r="C20" s="86"/>
      <c r="D20" s="87"/>
      <c r="E20" s="80"/>
      <c r="F20" s="80"/>
      <c r="G20" s="80"/>
      <c r="H20" s="80"/>
    </row>
    <row r="21">
      <c r="A21" s="79" t="s">
        <v>71</v>
      </c>
      <c r="B21" s="80"/>
      <c r="C21" s="80"/>
      <c r="D21" s="80"/>
      <c r="E21" s="80"/>
      <c r="F21" s="80"/>
      <c r="G21" s="80"/>
      <c r="H21" s="80"/>
    </row>
    <row r="22">
      <c r="A22" s="79" t="s">
        <v>56</v>
      </c>
      <c r="B22" s="79" t="s">
        <v>57</v>
      </c>
      <c r="C22" s="79" t="s">
        <v>58</v>
      </c>
      <c r="D22" s="79" t="s">
        <v>59</v>
      </c>
      <c r="E22" s="79" t="s">
        <v>60</v>
      </c>
      <c r="F22" s="79" t="s">
        <v>61</v>
      </c>
      <c r="G22" s="79" t="s">
        <v>62</v>
      </c>
      <c r="H22" s="79" t="s">
        <v>64</v>
      </c>
    </row>
    <row r="23">
      <c r="A23" s="79" t="s">
        <v>4</v>
      </c>
      <c r="B23" s="79">
        <v>1639.0</v>
      </c>
      <c r="C23" s="79">
        <v>778.0</v>
      </c>
      <c r="D23" s="79">
        <v>161.0</v>
      </c>
      <c r="E23" s="79">
        <v>401.0</v>
      </c>
      <c r="F23" s="79">
        <v>1957.0</v>
      </c>
      <c r="G23" s="79">
        <v>2195.0</v>
      </c>
      <c r="H23" s="79">
        <f t="shared" ref="H23:H30" si="3">sum(B23:G23)</f>
        <v>7131</v>
      </c>
    </row>
    <row r="24">
      <c r="A24" s="79" t="s">
        <v>5</v>
      </c>
      <c r="B24" s="79">
        <v>944.0</v>
      </c>
      <c r="C24" s="79">
        <v>528.0</v>
      </c>
      <c r="D24" s="79">
        <v>95.0</v>
      </c>
      <c r="E24" s="79">
        <v>287.0</v>
      </c>
      <c r="F24" s="79">
        <v>1564.0</v>
      </c>
      <c r="G24" s="79">
        <v>985.0</v>
      </c>
      <c r="H24" s="79">
        <f t="shared" si="3"/>
        <v>4403</v>
      </c>
    </row>
    <row r="25">
      <c r="A25" s="79" t="s">
        <v>6</v>
      </c>
      <c r="B25" s="79">
        <v>817.0</v>
      </c>
      <c r="C25" s="86">
        <v>280.0</v>
      </c>
      <c r="D25" s="79">
        <v>98.0</v>
      </c>
      <c r="E25" s="79">
        <v>153.0</v>
      </c>
      <c r="F25" s="79">
        <v>745.0</v>
      </c>
      <c r="G25" s="79">
        <v>1092.0</v>
      </c>
      <c r="H25" s="79">
        <f t="shared" si="3"/>
        <v>3185</v>
      </c>
    </row>
    <row r="26">
      <c r="A26" s="79" t="s">
        <v>7</v>
      </c>
      <c r="B26" s="79">
        <v>704.0</v>
      </c>
      <c r="C26" s="86">
        <v>638.0</v>
      </c>
      <c r="D26" s="89">
        <v>124.0</v>
      </c>
      <c r="E26" s="79">
        <v>111.0</v>
      </c>
      <c r="F26" s="79">
        <v>1206.0</v>
      </c>
      <c r="G26" s="79">
        <v>685.0</v>
      </c>
      <c r="H26" s="79">
        <f t="shared" si="3"/>
        <v>3468</v>
      </c>
    </row>
    <row r="27">
      <c r="A27" s="79" t="s">
        <v>8</v>
      </c>
      <c r="B27" s="79">
        <v>644.0</v>
      </c>
      <c r="C27" s="86">
        <v>752.0</v>
      </c>
      <c r="D27" s="89">
        <v>107.0</v>
      </c>
      <c r="E27" s="79">
        <v>69.0</v>
      </c>
      <c r="F27" s="79">
        <v>890.0</v>
      </c>
      <c r="G27" s="79">
        <v>1386.0</v>
      </c>
      <c r="H27" s="79">
        <f t="shared" si="3"/>
        <v>3848</v>
      </c>
    </row>
    <row r="28">
      <c r="A28" s="79" t="s">
        <v>9</v>
      </c>
      <c r="B28" s="79">
        <v>851.0</v>
      </c>
      <c r="C28" s="86">
        <v>895.0</v>
      </c>
      <c r="D28" s="89">
        <v>114.0</v>
      </c>
      <c r="E28" s="79">
        <v>131.0</v>
      </c>
      <c r="F28" s="79">
        <v>532.0</v>
      </c>
      <c r="G28" s="79">
        <v>1438.0</v>
      </c>
      <c r="H28" s="79">
        <f t="shared" si="3"/>
        <v>3961</v>
      </c>
    </row>
    <row r="29">
      <c r="A29" s="79" t="s">
        <v>10</v>
      </c>
      <c r="B29" s="79">
        <v>1981.0</v>
      </c>
      <c r="C29" s="86">
        <v>1032.0</v>
      </c>
      <c r="D29" s="89">
        <v>259.0</v>
      </c>
      <c r="E29" s="79">
        <v>206.0</v>
      </c>
      <c r="F29" s="79">
        <v>1433.0</v>
      </c>
      <c r="G29" s="79">
        <v>4296.0</v>
      </c>
      <c r="H29" s="79">
        <f t="shared" si="3"/>
        <v>9207</v>
      </c>
    </row>
    <row r="30">
      <c r="A30" s="79" t="s">
        <v>64</v>
      </c>
      <c r="B30" s="85">
        <f t="shared" ref="B30:G30" si="4">SUM(B23:B29)</f>
        <v>7580</v>
      </c>
      <c r="C30" s="85">
        <f t="shared" si="4"/>
        <v>4903</v>
      </c>
      <c r="D30" s="85">
        <f t="shared" si="4"/>
        <v>958</v>
      </c>
      <c r="E30" s="85">
        <f t="shared" si="4"/>
        <v>1358</v>
      </c>
      <c r="F30" s="85">
        <f t="shared" si="4"/>
        <v>8327</v>
      </c>
      <c r="G30" s="85">
        <f t="shared" si="4"/>
        <v>12077</v>
      </c>
      <c r="H30" s="79">
        <f t="shared" si="3"/>
        <v>35203</v>
      </c>
    </row>
    <row r="31">
      <c r="A31" s="80"/>
      <c r="B31" s="80"/>
      <c r="C31" s="80"/>
      <c r="D31" s="80"/>
      <c r="E31" s="80"/>
      <c r="F31" s="80"/>
      <c r="G31" s="80"/>
      <c r="H31" s="80"/>
    </row>
    <row r="32">
      <c r="A32" s="79" t="s">
        <v>72</v>
      </c>
      <c r="B32" s="80"/>
      <c r="C32" s="80"/>
      <c r="D32" s="80"/>
      <c r="E32" s="80"/>
      <c r="F32" s="80"/>
      <c r="G32" s="80"/>
      <c r="H32" s="80"/>
    </row>
    <row r="33">
      <c r="A33" s="79" t="s">
        <v>56</v>
      </c>
      <c r="B33" s="79" t="s">
        <v>57</v>
      </c>
      <c r="C33" s="79" t="s">
        <v>58</v>
      </c>
      <c r="D33" s="79" t="s">
        <v>59</v>
      </c>
      <c r="E33" s="79" t="s">
        <v>60</v>
      </c>
      <c r="F33" s="79" t="s">
        <v>61</v>
      </c>
      <c r="G33" s="79" t="s">
        <v>62</v>
      </c>
      <c r="H33" s="79" t="s">
        <v>64</v>
      </c>
    </row>
    <row r="34">
      <c r="A34" s="79" t="s">
        <v>4</v>
      </c>
      <c r="B34" s="79">
        <v>9708.0</v>
      </c>
      <c r="C34" s="79">
        <v>4952.0</v>
      </c>
      <c r="D34" s="79">
        <v>1378.0</v>
      </c>
      <c r="E34" s="79">
        <v>2042.0</v>
      </c>
      <c r="F34" s="79">
        <v>7788.0</v>
      </c>
      <c r="G34" s="79">
        <v>9225.0</v>
      </c>
      <c r="H34" s="80">
        <f t="shared" ref="H34:H41" si="5">SUM(B34:G34)</f>
        <v>35093</v>
      </c>
    </row>
    <row r="35">
      <c r="A35" s="79" t="s">
        <v>5</v>
      </c>
      <c r="B35" s="79">
        <v>9508.0</v>
      </c>
      <c r="C35" s="79">
        <v>4982.0</v>
      </c>
      <c r="D35" s="79">
        <v>1426.0</v>
      </c>
      <c r="E35" s="79">
        <v>2368.0</v>
      </c>
      <c r="F35" s="79">
        <v>7083.0</v>
      </c>
      <c r="G35" s="79">
        <v>6919.0</v>
      </c>
      <c r="H35" s="80">
        <f t="shared" si="5"/>
        <v>32286</v>
      </c>
    </row>
    <row r="36">
      <c r="A36" s="79" t="s">
        <v>6</v>
      </c>
      <c r="B36" s="79">
        <v>10925.0</v>
      </c>
      <c r="C36" s="79">
        <v>4271.0</v>
      </c>
      <c r="D36" s="79">
        <v>1453.0</v>
      </c>
      <c r="E36" s="79">
        <v>1611.0</v>
      </c>
      <c r="F36" s="79">
        <v>5880.0</v>
      </c>
      <c r="G36" s="79">
        <v>8197.0</v>
      </c>
      <c r="H36" s="80">
        <f t="shared" si="5"/>
        <v>32337</v>
      </c>
    </row>
    <row r="37">
      <c r="A37" s="79" t="s">
        <v>7</v>
      </c>
      <c r="B37" s="79">
        <v>9166.0</v>
      </c>
      <c r="C37" s="79">
        <v>7110.0</v>
      </c>
      <c r="D37" s="79">
        <v>1344.0</v>
      </c>
      <c r="E37" s="79">
        <v>1523.0</v>
      </c>
      <c r="F37" s="79">
        <v>7649.0</v>
      </c>
      <c r="G37" s="79">
        <v>6414.0</v>
      </c>
      <c r="H37" s="80">
        <f t="shared" si="5"/>
        <v>33206</v>
      </c>
    </row>
    <row r="38">
      <c r="A38" s="79" t="s">
        <v>8</v>
      </c>
      <c r="B38" s="79">
        <v>7408.0</v>
      </c>
      <c r="C38" s="79">
        <v>8317.0</v>
      </c>
      <c r="D38" s="79">
        <v>1477.0</v>
      </c>
      <c r="E38" s="79">
        <v>1096.0</v>
      </c>
      <c r="F38" s="79">
        <v>6645.0</v>
      </c>
      <c r="G38" s="79">
        <v>9529.0</v>
      </c>
      <c r="H38" s="80">
        <f t="shared" si="5"/>
        <v>34472</v>
      </c>
    </row>
    <row r="39">
      <c r="A39" s="79" t="s">
        <v>9</v>
      </c>
      <c r="B39" s="79">
        <v>8291.0</v>
      </c>
      <c r="C39" s="79">
        <v>8324.0</v>
      </c>
      <c r="D39" s="79">
        <v>1340.0</v>
      </c>
      <c r="E39" s="79">
        <v>1540.0</v>
      </c>
      <c r="F39" s="79">
        <v>4158.0</v>
      </c>
      <c r="G39" s="79">
        <v>9592.0</v>
      </c>
      <c r="H39" s="80">
        <f t="shared" si="5"/>
        <v>33245</v>
      </c>
    </row>
    <row r="40">
      <c r="A40" s="79" t="s">
        <v>10</v>
      </c>
      <c r="B40" s="79">
        <v>11603.0</v>
      </c>
      <c r="C40" s="79">
        <v>6471.0</v>
      </c>
      <c r="D40" s="79">
        <v>1935.0</v>
      </c>
      <c r="E40" s="79">
        <v>1496.0</v>
      </c>
      <c r="F40" s="79">
        <v>6132.0</v>
      </c>
      <c r="G40" s="79">
        <v>15576.0</v>
      </c>
      <c r="H40" s="80">
        <f t="shared" si="5"/>
        <v>43213</v>
      </c>
    </row>
    <row r="41">
      <c r="A41" s="79" t="s">
        <v>64</v>
      </c>
      <c r="B41" s="80">
        <f t="shared" ref="B41:G41" si="6">SUM(B34:B40)</f>
        <v>66609</v>
      </c>
      <c r="C41" s="80">
        <f t="shared" si="6"/>
        <v>44427</v>
      </c>
      <c r="D41" s="80">
        <f t="shared" si="6"/>
        <v>10353</v>
      </c>
      <c r="E41" s="80">
        <f t="shared" si="6"/>
        <v>11676</v>
      </c>
      <c r="F41" s="80">
        <f t="shared" si="6"/>
        <v>45335</v>
      </c>
      <c r="G41" s="80">
        <f t="shared" si="6"/>
        <v>65452</v>
      </c>
      <c r="H41" s="80">
        <f t="shared" si="5"/>
        <v>243852</v>
      </c>
    </row>
    <row r="42">
      <c r="A42" s="80"/>
      <c r="B42" s="80"/>
      <c r="C42" s="80"/>
      <c r="D42" s="80"/>
      <c r="E42" s="80"/>
      <c r="F42" s="80"/>
      <c r="G42" s="80"/>
      <c r="H42" s="80"/>
    </row>
    <row r="43">
      <c r="A43" s="79" t="s">
        <v>73</v>
      </c>
      <c r="B43" s="80"/>
      <c r="C43" s="80"/>
      <c r="D43" s="80"/>
      <c r="E43" s="80"/>
      <c r="F43" s="80"/>
      <c r="G43" s="80"/>
      <c r="H43" s="80"/>
    </row>
    <row r="44">
      <c r="A44" s="79" t="s">
        <v>56</v>
      </c>
      <c r="B44" s="79" t="s">
        <v>57</v>
      </c>
      <c r="C44" s="79" t="s">
        <v>58</v>
      </c>
      <c r="D44" s="79" t="s">
        <v>59</v>
      </c>
      <c r="E44" s="79" t="s">
        <v>60</v>
      </c>
      <c r="F44" s="79" t="s">
        <v>61</v>
      </c>
      <c r="G44" s="79" t="s">
        <v>62</v>
      </c>
      <c r="H44" s="79" t="s">
        <v>64</v>
      </c>
    </row>
    <row r="45">
      <c r="A45" s="79" t="s">
        <v>4</v>
      </c>
      <c r="B45" s="79">
        <v>13016.0</v>
      </c>
      <c r="C45" s="79">
        <v>7003.0</v>
      </c>
      <c r="D45" s="79">
        <v>4828.0</v>
      </c>
      <c r="E45" s="79">
        <v>6319.0</v>
      </c>
      <c r="F45" s="79">
        <v>11255.0</v>
      </c>
      <c r="G45" s="79">
        <v>12571.0</v>
      </c>
      <c r="H45" s="80">
        <f t="shared" ref="H45:H52" si="7">sum(B45:G45)</f>
        <v>54992</v>
      </c>
    </row>
    <row r="46">
      <c r="A46" s="79" t="s">
        <v>5</v>
      </c>
      <c r="B46" s="79">
        <v>22054.0</v>
      </c>
      <c r="C46" s="79">
        <v>10523.0</v>
      </c>
      <c r="D46" s="79">
        <v>7362.0</v>
      </c>
      <c r="E46" s="79">
        <v>10281.0</v>
      </c>
      <c r="F46" s="79">
        <v>15349.0</v>
      </c>
      <c r="G46" s="79">
        <v>16637.0</v>
      </c>
      <c r="H46" s="80">
        <f t="shared" si="7"/>
        <v>82206</v>
      </c>
    </row>
    <row r="47">
      <c r="A47" s="79" t="s">
        <v>6</v>
      </c>
      <c r="B47" s="79">
        <v>24844.0</v>
      </c>
      <c r="C47" s="79">
        <v>10282.0</v>
      </c>
      <c r="D47" s="79">
        <v>7593.0</v>
      </c>
      <c r="E47" s="79">
        <v>8866.0</v>
      </c>
      <c r="F47" s="79">
        <v>17454.0</v>
      </c>
      <c r="G47" s="79">
        <v>20052.0</v>
      </c>
      <c r="H47" s="80">
        <f t="shared" si="7"/>
        <v>89091</v>
      </c>
    </row>
    <row r="48">
      <c r="A48" s="79" t="s">
        <v>7</v>
      </c>
      <c r="B48" s="79">
        <v>18919.0</v>
      </c>
      <c r="C48" s="79">
        <v>15345.0</v>
      </c>
      <c r="D48" s="79">
        <v>7519.0</v>
      </c>
      <c r="E48" s="79">
        <v>7771.0</v>
      </c>
      <c r="F48" s="79">
        <v>18583.0</v>
      </c>
      <c r="G48" s="79">
        <v>15333.0</v>
      </c>
      <c r="H48" s="80">
        <f t="shared" si="7"/>
        <v>83470</v>
      </c>
    </row>
    <row r="49">
      <c r="A49" s="79" t="s">
        <v>8</v>
      </c>
      <c r="B49" s="79">
        <v>14405.0</v>
      </c>
      <c r="C49" s="79">
        <v>15622.0</v>
      </c>
      <c r="D49" s="79">
        <v>7967.0</v>
      </c>
      <c r="E49" s="79">
        <v>6120.0</v>
      </c>
      <c r="F49" s="79">
        <v>15732.0</v>
      </c>
      <c r="G49" s="79">
        <v>18090.0</v>
      </c>
      <c r="H49" s="80">
        <f t="shared" si="7"/>
        <v>77936</v>
      </c>
    </row>
    <row r="50">
      <c r="A50" s="79" t="s">
        <v>9</v>
      </c>
      <c r="B50" s="79">
        <v>13841.0</v>
      </c>
      <c r="C50" s="79">
        <v>12987.0</v>
      </c>
      <c r="D50" s="79">
        <v>6564.0</v>
      </c>
      <c r="E50" s="79">
        <v>6226.0</v>
      </c>
      <c r="F50" s="79">
        <v>9582.0</v>
      </c>
      <c r="G50" s="79">
        <v>16065.0</v>
      </c>
      <c r="H50" s="80">
        <f t="shared" si="7"/>
        <v>65265</v>
      </c>
    </row>
    <row r="51">
      <c r="A51" s="79" t="s">
        <v>10</v>
      </c>
      <c r="B51" s="79">
        <v>14048.0</v>
      </c>
      <c r="C51" s="79">
        <v>8384.0</v>
      </c>
      <c r="D51" s="79">
        <v>5890.0</v>
      </c>
      <c r="E51" s="79">
        <v>5100.0</v>
      </c>
      <c r="F51" s="79">
        <v>10170.0</v>
      </c>
      <c r="G51" s="79">
        <v>19316.0</v>
      </c>
      <c r="H51" s="80">
        <f t="shared" si="7"/>
        <v>62908</v>
      </c>
    </row>
    <row r="52">
      <c r="A52" s="79" t="s">
        <v>64</v>
      </c>
      <c r="B52" s="80">
        <f t="shared" ref="B52:G52" si="8">suM(B45:B51)</f>
        <v>121127</v>
      </c>
      <c r="C52" s="80">
        <f t="shared" si="8"/>
        <v>80146</v>
      </c>
      <c r="D52" s="80">
        <f t="shared" si="8"/>
        <v>47723</v>
      </c>
      <c r="E52" s="80">
        <f t="shared" si="8"/>
        <v>50683</v>
      </c>
      <c r="F52" s="80">
        <f t="shared" si="8"/>
        <v>98125</v>
      </c>
      <c r="G52" s="80">
        <f t="shared" si="8"/>
        <v>118064</v>
      </c>
      <c r="H52" s="80">
        <f t="shared" si="7"/>
        <v>515868</v>
      </c>
    </row>
    <row r="53">
      <c r="A53" s="80"/>
      <c r="B53" s="80"/>
      <c r="C53" s="80"/>
      <c r="D53" s="80"/>
      <c r="E53" s="80"/>
      <c r="F53" s="80"/>
      <c r="G53" s="80"/>
      <c r="H53" s="80"/>
    </row>
    <row r="54">
      <c r="A54" s="79" t="s">
        <v>74</v>
      </c>
      <c r="B54" s="80"/>
      <c r="C54" s="80"/>
      <c r="D54" s="80"/>
      <c r="E54" s="80"/>
      <c r="F54" s="80"/>
      <c r="G54" s="80"/>
      <c r="H54" s="80"/>
    </row>
    <row r="55">
      <c r="A55" s="79" t="s">
        <v>56</v>
      </c>
      <c r="B55" s="79" t="s">
        <v>57</v>
      </c>
      <c r="C55" s="79" t="s">
        <v>58</v>
      </c>
      <c r="D55" s="79" t="s">
        <v>59</v>
      </c>
      <c r="E55" s="79" t="s">
        <v>60</v>
      </c>
      <c r="F55" s="79" t="s">
        <v>61</v>
      </c>
      <c r="G55" s="79" t="s">
        <v>62</v>
      </c>
      <c r="H55" s="79" t="s">
        <v>64</v>
      </c>
    </row>
    <row r="56">
      <c r="A56" s="79" t="s">
        <v>4</v>
      </c>
      <c r="B56" s="79">
        <v>13249.0</v>
      </c>
      <c r="C56" s="79">
        <v>8196.0</v>
      </c>
      <c r="D56" s="79">
        <v>4068.0</v>
      </c>
      <c r="E56" s="79">
        <v>5192.0</v>
      </c>
      <c r="F56" s="79">
        <v>10515.0</v>
      </c>
      <c r="G56" s="79">
        <v>12466.0</v>
      </c>
      <c r="H56" s="80">
        <f t="shared" ref="H56:H63" si="9">SUM(B56:G56)</f>
        <v>53686</v>
      </c>
    </row>
    <row r="57">
      <c r="A57" s="79" t="s">
        <v>5</v>
      </c>
      <c r="B57" s="79">
        <v>22520.0</v>
      </c>
      <c r="C57" s="79">
        <v>11754.0</v>
      </c>
      <c r="D57" s="79">
        <v>5872.0</v>
      </c>
      <c r="E57" s="79">
        <v>7864.0</v>
      </c>
      <c r="F57" s="79">
        <v>13752.0</v>
      </c>
      <c r="G57" s="79">
        <v>16846.0</v>
      </c>
      <c r="H57" s="80">
        <f t="shared" si="9"/>
        <v>78608</v>
      </c>
    </row>
    <row r="58">
      <c r="A58" s="79" t="s">
        <v>6</v>
      </c>
      <c r="B58" s="79">
        <v>25769.0</v>
      </c>
      <c r="C58" s="79">
        <v>11620.0</v>
      </c>
      <c r="D58" s="79">
        <v>5997.0</v>
      </c>
      <c r="E58" s="79">
        <v>7222.0</v>
      </c>
      <c r="F58" s="79">
        <v>16586.0</v>
      </c>
      <c r="G58" s="79">
        <v>19854.0</v>
      </c>
      <c r="H58" s="80">
        <f t="shared" si="9"/>
        <v>87048</v>
      </c>
    </row>
    <row r="59">
      <c r="A59" s="79" t="s">
        <v>7</v>
      </c>
      <c r="B59" s="79">
        <v>20039.0</v>
      </c>
      <c r="C59" s="79">
        <v>18385.0</v>
      </c>
      <c r="D59" s="79">
        <v>5137.0</v>
      </c>
      <c r="E59" s="79">
        <v>6497.0</v>
      </c>
      <c r="F59" s="79">
        <v>16984.0</v>
      </c>
      <c r="G59" s="79">
        <v>16633.0</v>
      </c>
      <c r="H59" s="80">
        <f t="shared" si="9"/>
        <v>83675</v>
      </c>
    </row>
    <row r="60">
      <c r="A60" s="79" t="s">
        <v>8</v>
      </c>
      <c r="B60" s="79">
        <v>16720.0</v>
      </c>
      <c r="C60" s="79">
        <v>19197.0</v>
      </c>
      <c r="D60" s="79">
        <v>5872.0</v>
      </c>
      <c r="E60" s="79">
        <v>5369.0</v>
      </c>
      <c r="F60" s="79">
        <v>16061.0</v>
      </c>
      <c r="G60" s="79">
        <v>19997.0</v>
      </c>
      <c r="H60" s="80">
        <f t="shared" si="9"/>
        <v>83216</v>
      </c>
    </row>
    <row r="61">
      <c r="A61" s="79" t="s">
        <v>9</v>
      </c>
      <c r="B61" s="79">
        <v>15959.0</v>
      </c>
      <c r="C61" s="79">
        <v>16169.0</v>
      </c>
      <c r="D61" s="79">
        <v>4676.0</v>
      </c>
      <c r="E61" s="79">
        <v>5513.0</v>
      </c>
      <c r="F61" s="79">
        <v>10664.0</v>
      </c>
      <c r="G61" s="79">
        <v>19437.0</v>
      </c>
      <c r="H61" s="80">
        <f t="shared" si="9"/>
        <v>72418</v>
      </c>
    </row>
    <row r="62">
      <c r="A62" s="79" t="s">
        <v>10</v>
      </c>
      <c r="B62" s="79">
        <v>14992.0</v>
      </c>
      <c r="C62" s="79">
        <v>10482.0</v>
      </c>
      <c r="D62" s="79">
        <v>4948.0</v>
      </c>
      <c r="E62" s="79">
        <v>4412.0</v>
      </c>
      <c r="F62" s="79">
        <v>9193.0</v>
      </c>
      <c r="G62" s="79">
        <v>18196.0</v>
      </c>
      <c r="H62" s="80">
        <f t="shared" si="9"/>
        <v>62223</v>
      </c>
    </row>
    <row r="63">
      <c r="A63" s="79" t="s">
        <v>64</v>
      </c>
      <c r="B63" s="80">
        <f t="shared" ref="B63:G63" si="10">SUM(B56:B62)</f>
        <v>129248</v>
      </c>
      <c r="C63" s="80">
        <f t="shared" si="10"/>
        <v>95803</v>
      </c>
      <c r="D63" s="80">
        <f t="shared" si="10"/>
        <v>36570</v>
      </c>
      <c r="E63" s="80">
        <f t="shared" si="10"/>
        <v>42069</v>
      </c>
      <c r="F63" s="80">
        <f t="shared" si="10"/>
        <v>93755</v>
      </c>
      <c r="G63" s="80">
        <f t="shared" si="10"/>
        <v>123429</v>
      </c>
      <c r="H63" s="80">
        <f t="shared" si="9"/>
        <v>520874</v>
      </c>
    </row>
  </sheetData>
  <conditionalFormatting sqref="C2">
    <cfRule type="cellIs" dxfId="0" priority="1" operator="equal">
      <formula>"Nailed it!"</formula>
    </cfRule>
  </conditionalFormatting>
  <conditionalFormatting sqref="C2">
    <cfRule type="cellIs" dxfId="1" priority="2" operator="equal">
      <formula>"Try again"</formula>
    </cfRule>
  </conditionalFormatting>
  <drawing r:id="rId1"/>
</worksheet>
</file>