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mta\OneDrive\Desktop\Sai\"/>
    </mc:Choice>
  </mc:AlternateContent>
  <xr:revisionPtr revIDLastSave="0" documentId="13_ncr:1_{BA62E2DE-D405-4263-BE34-B4E984C905A4}" xr6:coauthVersionLast="47" xr6:coauthVersionMax="47" xr10:uidLastSave="{00000000-0000-0000-0000-000000000000}"/>
  <bookViews>
    <workbookView xWindow="-108" yWindow="-108" windowWidth="23256" windowHeight="12456" activeTab="2" xr2:uid="{183D2DAD-8F26-454D-A66D-B7744CE10406}"/>
  </bookViews>
  <sheets>
    <sheet name="Jan2020-Mar2020" sheetId="4" r:id="rId1"/>
    <sheet name="Sheet3" sheetId="3" r:id="rId2"/>
    <sheet name="Half yly" sheetId="1" r:id="rId3"/>
    <sheet name="9month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27" i="1"/>
  <c r="F26" i="1"/>
  <c r="G44" i="3"/>
  <c r="I15" i="4"/>
  <c r="G11" i="4"/>
  <c r="C23" i="4"/>
  <c r="D7" i="4"/>
  <c r="C7" i="4"/>
  <c r="A13" i="4"/>
  <c r="A15" i="4" s="1"/>
  <c r="A9" i="4"/>
  <c r="C31" i="2"/>
  <c r="D33" i="3"/>
  <c r="C50" i="2"/>
  <c r="D31" i="3"/>
  <c r="D23" i="3"/>
  <c r="C23" i="3"/>
  <c r="H42" i="2"/>
  <c r="C21" i="3"/>
  <c r="D19" i="3"/>
  <c r="C19" i="3"/>
  <c r="D17" i="3"/>
  <c r="C17" i="3"/>
  <c r="D15" i="3"/>
  <c r="C15" i="3"/>
  <c r="C9" i="3"/>
  <c r="A9" i="3"/>
  <c r="A11" i="3" s="1"/>
  <c r="A13" i="3" s="1"/>
  <c r="A15" i="3" s="1"/>
  <c r="A17" i="3" s="1"/>
  <c r="A19" i="3" s="1"/>
  <c r="A21" i="3" s="1"/>
  <c r="A23" i="3" s="1"/>
  <c r="A25" i="3" s="1"/>
  <c r="A27" i="3" s="1"/>
  <c r="A29" i="3" s="1"/>
  <c r="A31" i="3" s="1"/>
  <c r="A33" i="3" s="1"/>
  <c r="A35" i="3" s="1"/>
  <c r="A38" i="3" s="1"/>
  <c r="A46" i="3" s="1"/>
  <c r="A48" i="3" s="1"/>
  <c r="A50" i="3" s="1"/>
  <c r="A52" i="3" s="1"/>
  <c r="D7" i="3"/>
  <c r="C7" i="3"/>
  <c r="C10" i="1"/>
  <c r="C9" i="1"/>
  <c r="C23" i="1"/>
  <c r="C22" i="1"/>
  <c r="C34" i="2"/>
  <c r="D35" i="3" s="1"/>
  <c r="C33" i="2"/>
  <c r="C27" i="1"/>
  <c r="C41" i="2"/>
  <c r="C15" i="2"/>
  <c r="C14" i="2"/>
  <c r="C13" i="1"/>
  <c r="C12" i="1"/>
  <c r="C12" i="2"/>
  <c r="D9" i="3" s="1"/>
  <c r="C58" i="2"/>
  <c r="C36" i="1"/>
  <c r="C37" i="1" s="1"/>
  <c r="C51" i="2"/>
  <c r="C37" i="2"/>
  <c r="C36" i="2"/>
  <c r="A17" i="4" l="1"/>
  <c r="A19" i="4" s="1"/>
  <c r="A21" i="4" s="1"/>
  <c r="A23" i="4" s="1"/>
  <c r="A25" i="4" s="1"/>
</calcChain>
</file>

<file path=xl/sharedStrings.xml><?xml version="1.0" encoding="utf-8"?>
<sst xmlns="http://schemas.openxmlformats.org/spreadsheetml/2006/main" count="212" uniqueCount="133">
  <si>
    <t>Sr No.</t>
  </si>
  <si>
    <t>Half Yearly From Jul2020 to Dec2020</t>
  </si>
  <si>
    <t>No</t>
  </si>
  <si>
    <t>Remarks</t>
  </si>
  <si>
    <t>Report Till 3rd Quarter April2020 - Dec2020</t>
  </si>
  <si>
    <t>No of Members</t>
  </si>
  <si>
    <t>Devotional Singing Units/Community /Bhajan center/Bhajan held *</t>
  </si>
  <si>
    <t>Description</t>
  </si>
  <si>
    <t>no of members *</t>
  </si>
  <si>
    <t>SPIRITUAL ACTIVITIES</t>
  </si>
  <si>
    <t>no of 7 house hold bhajan/no of cluster/house bhajan held *</t>
  </si>
  <si>
    <t>Total no of public place bhajans *</t>
  </si>
  <si>
    <t>A</t>
  </si>
  <si>
    <t>no of nagar sankeertan *</t>
  </si>
  <si>
    <t>SERVICE ACTIVITIES</t>
  </si>
  <si>
    <t>B</t>
  </si>
  <si>
    <t>no of narayan seva *</t>
  </si>
  <si>
    <t>no of beneficiaries *</t>
  </si>
  <si>
    <t>CAMPS</t>
  </si>
  <si>
    <t>C</t>
  </si>
  <si>
    <t>service camps *</t>
  </si>
  <si>
    <t>medical centers *</t>
  </si>
  <si>
    <t>STATISTICAL DATA</t>
  </si>
  <si>
    <t>D</t>
  </si>
  <si>
    <t>adopted under sssvip *</t>
  </si>
  <si>
    <t>total *</t>
  </si>
  <si>
    <t>sssvip beneficiaries *</t>
  </si>
  <si>
    <t>total no of beneficiaries under adopted +ssvip *</t>
  </si>
  <si>
    <t>trained seva dal ( P S members) *</t>
  </si>
  <si>
    <t>no of registered youth (gents) *</t>
  </si>
  <si>
    <t>Youth Activities</t>
  </si>
  <si>
    <t>E</t>
  </si>
  <si>
    <t>Festival Celebration of all Communities in Public Places: *</t>
  </si>
  <si>
    <t>gents *</t>
  </si>
  <si>
    <t>mahila *</t>
  </si>
  <si>
    <t>Virar Samithi</t>
  </si>
  <si>
    <t>Thursday Resident Bhajan at Individual home</t>
  </si>
  <si>
    <t>Nil</t>
  </si>
  <si>
    <t>No. of Omkar Suprabhatam</t>
  </si>
  <si>
    <t>no.of members*</t>
  </si>
  <si>
    <t>Omkar Suprabhatam</t>
  </si>
  <si>
    <t>Months</t>
  </si>
  <si>
    <t>no of special narayan seva *</t>
  </si>
  <si>
    <t>Baba's Birthday &amp; Padayatra from Khardi to DK</t>
  </si>
  <si>
    <t>210 no.Pulav distribution @ Ganeshpuri, 390 no. biscuit packet distributed @ Saphale and 65 cold drink bottle distributed to padyatri from Khardi to DK</t>
  </si>
  <si>
    <t>Vibronic immunity booster medicine dstribution @ adopted village Saphale &amp; Amar Bhoir</t>
  </si>
  <si>
    <t xml:space="preserve"> 400 Saphale &amp; 27Amar Bhoi</t>
  </si>
  <si>
    <t xml:space="preserve">Ram Navmi, Gurupoornima , Krishna Janmashtami &amp; Aaradhana Day </t>
  </si>
  <si>
    <t>All program at individual resident</t>
  </si>
  <si>
    <t xml:space="preserve"> Gurupoornima , Krishna Janmashtami</t>
  </si>
  <si>
    <t>Gayatri Havan</t>
  </si>
  <si>
    <t>Mahila Day</t>
  </si>
  <si>
    <t>Gayatri Havan &amp; Mahila Day</t>
  </si>
  <si>
    <t>41 member for mahila day</t>
  </si>
  <si>
    <t>Akhanda Gayatri chanting &amp; Akhanda Global Bhajan</t>
  </si>
  <si>
    <t>No of family</t>
  </si>
  <si>
    <t xml:space="preserve"> Akhanda Global Bhajan</t>
  </si>
  <si>
    <t xml:space="preserve">Swachhta Abhiyan @ Ganeshpuri &amp; Saphale </t>
  </si>
  <si>
    <t>Material distribution</t>
  </si>
  <si>
    <t>Security and housekeeping @ society, Baba's Birthday &amp; Padayatra from Khardi to DK ; Material Distribution Amar Bhoi in November on Account of baba birthday; Blanket Distributed to 27 needy on the new year eve</t>
  </si>
  <si>
    <t>Likhita Japa Namavali</t>
  </si>
  <si>
    <t>Activities from Bhajan Mandali July2020-Dec2020</t>
  </si>
  <si>
    <t>NO OF BHAJAN MANDALIS IN SAMITHI</t>
  </si>
  <si>
    <t>NO OF MEMBERS IN BHAJAN MANDALI</t>
  </si>
  <si>
    <t>Vibronic Seva</t>
  </si>
  <si>
    <t>95 bottles</t>
  </si>
  <si>
    <t>Amruta Kalash Distributed in july</t>
  </si>
  <si>
    <t>Swachta Abhiyan 4 location</t>
  </si>
  <si>
    <t>21 seva dal</t>
  </si>
  <si>
    <t>Aug2020 &amp; October2020</t>
  </si>
  <si>
    <t xml:space="preserve">Biscuit Distribution on eve of bday </t>
  </si>
  <si>
    <t>Likhita Japa</t>
  </si>
  <si>
    <t>In the month of October 2020 done by devotees during lockdown. Written Japa sent to puttaparthi for Swamis Maha Samadhi blessing to lift up from pandemic situation</t>
  </si>
  <si>
    <t>one seva of Likith Japa in adopted village</t>
  </si>
  <si>
    <t>250 people done likhith japa</t>
  </si>
  <si>
    <t>Activities</t>
  </si>
  <si>
    <t>Remark</t>
  </si>
  <si>
    <t>No of Activities</t>
  </si>
  <si>
    <t>Sr. No.</t>
  </si>
  <si>
    <t>No. of Devotees Attended</t>
  </si>
  <si>
    <t>Akhanda Global Bhajan</t>
  </si>
  <si>
    <t>Akhanda Gayatri chanting</t>
  </si>
  <si>
    <t>Festivals Celebrations</t>
  </si>
  <si>
    <t>Narayan Seva during Pandemic</t>
  </si>
  <si>
    <t>Special Narayan Seva</t>
  </si>
  <si>
    <t xml:space="preserve"> 65 cold drink bottle distributed to padyatri from Khardi to DK</t>
  </si>
  <si>
    <t>Swachta Abhiyan</t>
  </si>
  <si>
    <t>Ganesh puri</t>
  </si>
  <si>
    <t>Medical Seva</t>
  </si>
  <si>
    <t>457 Amar Bhoi, 400 Saphale &amp; 27Amar Bhoi</t>
  </si>
  <si>
    <t>Amrut Kalash</t>
  </si>
  <si>
    <t>Virar &amp; Amar Bhoi</t>
  </si>
  <si>
    <t>Material Distribution</t>
  </si>
  <si>
    <t>1coat,74 mattress, 67 Pillow &amp; 2 tables, Utensils from sevadal house, Blanket Distributed to 27 needy @ end of the year</t>
  </si>
  <si>
    <t xml:space="preserve">Amar Bhoi in November on Account of baba birthday; Blanket Distribution in End of the year                                </t>
  </si>
  <si>
    <t>VIRAR SAMITHI</t>
  </si>
  <si>
    <t>Amar Bhoi in November on Account of baba birthday</t>
  </si>
  <si>
    <t xml:space="preserve">1coat,74 mattress, 67 Pillow &amp; 2 tables, Utensils from sevadal house, </t>
  </si>
  <si>
    <t>Blanket Distributed to 27 needy @ end of the year in Virar</t>
  </si>
  <si>
    <t>SAPHALE EAST UNIT - VIRAR SAMITHI</t>
  </si>
  <si>
    <t xml:space="preserve">Baba's Birthday </t>
  </si>
  <si>
    <t>July 2020 - Dec2020</t>
  </si>
  <si>
    <t>Monday &amp; Thursday Bhajan</t>
  </si>
  <si>
    <t>Vibronic Seva @ Khandervan</t>
  </si>
  <si>
    <t xml:space="preserve">Amrut Kalash </t>
  </si>
  <si>
    <t>Narayan Seva</t>
  </si>
  <si>
    <t>Biscuit Distribtion @ Baba Birthday</t>
  </si>
  <si>
    <t>thec</t>
  </si>
  <si>
    <t>APRIL 2020 - DECEMBER 2020   (PANDEMIC SITUATION)</t>
  </si>
  <si>
    <t>Thursday Bhjan</t>
  </si>
  <si>
    <t xml:space="preserve">Residental Bhajan </t>
  </si>
  <si>
    <t>Residental Gayatri Havan</t>
  </si>
  <si>
    <t>8 Families</t>
  </si>
  <si>
    <t>15 Families</t>
  </si>
  <si>
    <t>In the month of October 2020 ,by devotees during lockdown written Likith Japa sent to puttaparthi for Swamis Maha Samadhi blessing to lift up from pandemic situation</t>
  </si>
  <si>
    <t>Vibronic immunity booster medicine distribution @ Virar &amp; Amar Bhoi</t>
  </si>
  <si>
    <t>Feeding to needy narayans daily</t>
  </si>
  <si>
    <t>JAN 2020 - MAR2020</t>
  </si>
  <si>
    <t>Centre Bhajan</t>
  </si>
  <si>
    <t>Nagarsankritan Omkar Suprabhatam</t>
  </si>
  <si>
    <t>Public Bhajan</t>
  </si>
  <si>
    <t>Magi Ganapati in Balvikas Resident</t>
  </si>
  <si>
    <t xml:space="preserve">Shivratri </t>
  </si>
  <si>
    <t>Prashanti Seva</t>
  </si>
  <si>
    <t>Lakshaacharna chanting</t>
  </si>
  <si>
    <t>Alongwith Thursday Bhajan 103896times chanting done</t>
  </si>
  <si>
    <t>Half Yearly From Jul2021 to Dec2021</t>
  </si>
  <si>
    <t>Omkar suprabhatam</t>
  </si>
  <si>
    <t>(10+3)</t>
  </si>
  <si>
    <t>Narayan Seva padyatri</t>
  </si>
  <si>
    <t>Swachhta Abhiyan @ Ganeshpuri, blanket distribution</t>
  </si>
  <si>
    <t>Thrusday BhajanGayatri Havan &amp; Mahila Day</t>
  </si>
  <si>
    <t>Laxmi Poojan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</si>
</sst>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02124"/>
      <name val="Arial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4" fillId="0" borderId="1" xfId="0" applyFont="1" applyBorder="1"/>
    <xf numFmtId="0" fontId="0" fillId="0" borderId="1" xfId="0" applyFill="1" applyBorder="1"/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0" borderId="17" xfId="0" applyBorder="1"/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7" fillId="0" borderId="3" xfId="0" applyFont="1" applyBorder="1"/>
    <xf numFmtId="0" fontId="7" fillId="0" borderId="2" xfId="0" applyFont="1" applyBorder="1"/>
    <xf numFmtId="0" fontId="7" fillId="0" borderId="2" xfId="0" applyFont="1" applyBorder="1" applyAlignment="1">
      <alignment horizontal="center" vertical="center"/>
    </xf>
    <xf numFmtId="0" fontId="7" fillId="0" borderId="4" xfId="0" applyFont="1" applyBorder="1"/>
    <xf numFmtId="0" fontId="7" fillId="0" borderId="0" xfId="0" applyFont="1"/>
    <xf numFmtId="0" fontId="7" fillId="0" borderId="2" xfId="0" applyFont="1" applyBorder="1" applyAlignment="1">
      <alignment wrapText="1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7" fillId="0" borderId="15" xfId="0" applyFont="1" applyBorder="1"/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16" xfId="0" applyFont="1" applyBorder="1"/>
    <xf numFmtId="0" fontId="7" fillId="0" borderId="14" xfId="0" applyFont="1" applyBorder="1"/>
    <xf numFmtId="0" fontId="8" fillId="0" borderId="3" xfId="0" applyFont="1" applyBorder="1"/>
    <xf numFmtId="0" fontId="8" fillId="0" borderId="2" xfId="0" applyFont="1" applyBorder="1"/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0" xfId="0" applyFont="1"/>
    <xf numFmtId="0" fontId="8" fillId="0" borderId="15" xfId="0" applyFont="1" applyBorder="1"/>
    <xf numFmtId="0" fontId="8" fillId="0" borderId="4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/>
    <xf numFmtId="0" fontId="8" fillId="0" borderId="16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/>
    </xf>
    <xf numFmtId="0" fontId="8" fillId="0" borderId="2" xfId="0" applyFont="1" applyBorder="1" applyAlignment="1">
      <alignment wrapText="1"/>
    </xf>
    <xf numFmtId="0" fontId="8" fillId="0" borderId="4" xfId="0" applyFont="1" applyBorder="1"/>
    <xf numFmtId="0" fontId="8" fillId="0" borderId="2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left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</xdr:colOff>
      <xdr:row>0</xdr:row>
      <xdr:rowOff>0</xdr:rowOff>
    </xdr:from>
    <xdr:to>
      <xdr:col>4</xdr:col>
      <xdr:colOff>419099</xdr:colOff>
      <xdr:row>1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CE5DA5-4756-4E26-900C-84F4B2D2F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5280" y="0"/>
          <a:ext cx="1211579" cy="10591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</xdr:colOff>
      <xdr:row>0</xdr:row>
      <xdr:rowOff>0</xdr:rowOff>
    </xdr:from>
    <xdr:to>
      <xdr:col>4</xdr:col>
      <xdr:colOff>419099</xdr:colOff>
      <xdr:row>1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0E1896-2941-4609-AE89-7DE932BE8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2840" y="0"/>
          <a:ext cx="1211579" cy="1059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D5193-AD4A-499E-A17A-AE08683029C9}">
  <dimension ref="A1:I35"/>
  <sheetViews>
    <sheetView topLeftCell="A19" zoomScale="94" zoomScaleNormal="94" workbookViewId="0">
      <selection activeCell="E34" sqref="E34"/>
    </sheetView>
  </sheetViews>
  <sheetFormatPr defaultRowHeight="14.4" x14ac:dyDescent="0.3"/>
  <cols>
    <col min="2" max="2" width="34.109375" customWidth="1"/>
    <col min="3" max="3" width="13.5546875" bestFit="1" customWidth="1"/>
    <col min="4" max="4" width="15.44140625" customWidth="1"/>
    <col min="5" max="5" width="67.44140625" bestFit="1" customWidth="1"/>
  </cols>
  <sheetData>
    <row r="1" spans="1:9" ht="82.8" customHeight="1" x14ac:dyDescent="0.3">
      <c r="A1" s="62" t="s">
        <v>107</v>
      </c>
      <c r="B1" s="62"/>
      <c r="C1" s="62"/>
      <c r="D1" s="62"/>
      <c r="E1" s="62"/>
    </row>
    <row r="2" spans="1:9" ht="15" customHeight="1" x14ac:dyDescent="0.3">
      <c r="A2" s="62" t="s">
        <v>95</v>
      </c>
      <c r="B2" s="62"/>
      <c r="C2" s="62"/>
      <c r="D2" s="62"/>
      <c r="E2" s="62"/>
    </row>
    <row r="3" spans="1:9" ht="15" customHeight="1" x14ac:dyDescent="0.3">
      <c r="A3" s="62" t="s">
        <v>117</v>
      </c>
      <c r="B3" s="62"/>
      <c r="C3" s="62"/>
      <c r="D3" s="62"/>
      <c r="E3" s="62"/>
    </row>
    <row r="4" spans="1:9" ht="15" thickBot="1" x14ac:dyDescent="0.35">
      <c r="A4" s="63"/>
      <c r="B4" s="63"/>
      <c r="C4" s="63"/>
      <c r="D4" s="63"/>
      <c r="E4" s="63"/>
    </row>
    <row r="5" spans="1:9" ht="29.4" thickBot="1" x14ac:dyDescent="0.35">
      <c r="A5" s="17" t="s">
        <v>78</v>
      </c>
      <c r="B5" s="18" t="s">
        <v>75</v>
      </c>
      <c r="C5" s="18" t="s">
        <v>77</v>
      </c>
      <c r="D5" s="19" t="s">
        <v>79</v>
      </c>
      <c r="E5" s="20" t="s">
        <v>76</v>
      </c>
    </row>
    <row r="6" spans="1:9" x14ac:dyDescent="0.3">
      <c r="A6" s="14"/>
      <c r="B6" s="15"/>
      <c r="C6" s="15"/>
      <c r="D6" s="15"/>
      <c r="E6" s="16"/>
    </row>
    <row r="7" spans="1:9" s="52" customFormat="1" ht="18" x14ac:dyDescent="0.35">
      <c r="A7" s="48">
        <v>1</v>
      </c>
      <c r="B7" s="49" t="s">
        <v>109</v>
      </c>
      <c r="C7" s="50">
        <f>5+3+1</f>
        <v>9</v>
      </c>
      <c r="D7" s="50">
        <f>(15+9+10+12+8)+(20+18+19)+4</f>
        <v>115</v>
      </c>
      <c r="E7" s="60"/>
    </row>
    <row r="8" spans="1:9" s="52" customFormat="1" ht="18" x14ac:dyDescent="0.35">
      <c r="A8" s="48"/>
      <c r="B8" s="49"/>
      <c r="C8" s="50"/>
      <c r="D8" s="50"/>
      <c r="E8" s="60"/>
    </row>
    <row r="9" spans="1:9" s="52" customFormat="1" ht="18" x14ac:dyDescent="0.35">
      <c r="A9" s="48">
        <f>A7+1</f>
        <v>2</v>
      </c>
      <c r="B9" s="49" t="s">
        <v>50</v>
      </c>
      <c r="C9" s="50">
        <v>4</v>
      </c>
      <c r="D9" s="50">
        <v>112</v>
      </c>
      <c r="E9" s="60"/>
    </row>
    <row r="10" spans="1:9" s="52" customFormat="1" ht="18" x14ac:dyDescent="0.35">
      <c r="A10" s="48"/>
      <c r="B10" s="49"/>
      <c r="C10" s="50"/>
      <c r="D10" s="50"/>
      <c r="E10" s="60"/>
    </row>
    <row r="11" spans="1:9" s="52" customFormat="1" ht="18" x14ac:dyDescent="0.35">
      <c r="A11" s="48">
        <v>3</v>
      </c>
      <c r="B11" s="49" t="s">
        <v>118</v>
      </c>
      <c r="C11" s="50">
        <v>10</v>
      </c>
      <c r="D11" s="50">
        <v>37</v>
      </c>
      <c r="E11" s="60"/>
      <c r="G11" s="52">
        <f>D9/C9</f>
        <v>28</v>
      </c>
    </row>
    <row r="12" spans="1:9" s="38" customFormat="1" ht="18" x14ac:dyDescent="0.35">
      <c r="A12" s="34"/>
      <c r="B12" s="35"/>
      <c r="C12" s="36"/>
      <c r="D12" s="36"/>
      <c r="E12" s="37"/>
    </row>
    <row r="13" spans="1:9" s="52" customFormat="1" ht="18" x14ac:dyDescent="0.35">
      <c r="A13" s="48">
        <f>A11+1</f>
        <v>4</v>
      </c>
      <c r="B13" s="59" t="s">
        <v>120</v>
      </c>
      <c r="C13" s="50">
        <v>1</v>
      </c>
      <c r="D13" s="50">
        <v>19</v>
      </c>
      <c r="E13" s="60" t="s">
        <v>121</v>
      </c>
    </row>
    <row r="14" spans="1:9" s="38" customFormat="1" ht="18" x14ac:dyDescent="0.35">
      <c r="A14" s="34"/>
      <c r="B14" s="39"/>
      <c r="C14" s="35"/>
      <c r="D14" s="35"/>
      <c r="E14" s="37"/>
    </row>
    <row r="15" spans="1:9" s="52" customFormat="1" ht="36" x14ac:dyDescent="0.35">
      <c r="A15" s="48">
        <f>A13+1</f>
        <v>5</v>
      </c>
      <c r="B15" s="59" t="s">
        <v>119</v>
      </c>
      <c r="C15" s="50">
        <v>3</v>
      </c>
      <c r="D15" s="50">
        <v>35</v>
      </c>
      <c r="E15" s="60"/>
      <c r="I15" s="52">
        <f>D15/C15</f>
        <v>11.666666666666666</v>
      </c>
    </row>
    <row r="16" spans="1:9" s="38" customFormat="1" ht="18" x14ac:dyDescent="0.35">
      <c r="A16" s="34"/>
      <c r="B16" s="35"/>
      <c r="C16" s="36"/>
      <c r="D16" s="36"/>
      <c r="E16" s="37"/>
    </row>
    <row r="17" spans="1:5" s="52" customFormat="1" ht="18" x14ac:dyDescent="0.35">
      <c r="A17" s="48">
        <f>A15+1</f>
        <v>6</v>
      </c>
      <c r="B17" s="49" t="s">
        <v>51</v>
      </c>
      <c r="C17" s="50">
        <v>3</v>
      </c>
      <c r="D17" s="50">
        <v>13</v>
      </c>
      <c r="E17" s="60"/>
    </row>
    <row r="18" spans="1:5" s="38" customFormat="1" ht="18" x14ac:dyDescent="0.35">
      <c r="A18" s="34"/>
      <c r="B18" s="35"/>
      <c r="C18" s="36"/>
      <c r="D18" s="36"/>
      <c r="E18" s="37"/>
    </row>
    <row r="19" spans="1:5" s="52" customFormat="1" ht="18" x14ac:dyDescent="0.35">
      <c r="A19" s="48">
        <f>A17+1</f>
        <v>7</v>
      </c>
      <c r="B19" s="49" t="s">
        <v>82</v>
      </c>
      <c r="C19" s="50">
        <v>1</v>
      </c>
      <c r="D19" s="50">
        <v>35</v>
      </c>
      <c r="E19" s="54" t="s">
        <v>122</v>
      </c>
    </row>
    <row r="20" spans="1:5" s="38" customFormat="1" ht="18" x14ac:dyDescent="0.35">
      <c r="A20" s="34"/>
      <c r="B20" s="35"/>
      <c r="C20" s="36"/>
      <c r="D20" s="36"/>
      <c r="E20" s="40"/>
    </row>
    <row r="21" spans="1:5" s="52" customFormat="1" ht="18" x14ac:dyDescent="0.35">
      <c r="A21" s="48">
        <f>A19+1</f>
        <v>8</v>
      </c>
      <c r="B21" s="49" t="s">
        <v>123</v>
      </c>
      <c r="C21" s="50">
        <v>1</v>
      </c>
      <c r="D21" s="50">
        <v>10</v>
      </c>
      <c r="E21" s="51"/>
    </row>
    <row r="22" spans="1:5" s="38" customFormat="1" ht="18" x14ac:dyDescent="0.35">
      <c r="A22" s="34"/>
      <c r="B22" s="35"/>
      <c r="C22" s="36"/>
      <c r="D22" s="36"/>
      <c r="E22" s="41"/>
    </row>
    <row r="23" spans="1:5" s="52" customFormat="1" ht="18" x14ac:dyDescent="0.35">
      <c r="A23" s="48">
        <f>A21+1</f>
        <v>9</v>
      </c>
      <c r="B23" s="53" t="s">
        <v>88</v>
      </c>
      <c r="C23" s="50">
        <f>4+4+2</f>
        <v>10</v>
      </c>
      <c r="D23" s="50">
        <v>12</v>
      </c>
      <c r="E23" s="54"/>
    </row>
    <row r="24" spans="1:5" s="38" customFormat="1" ht="18" x14ac:dyDescent="0.35">
      <c r="A24" s="34"/>
      <c r="B24" s="35"/>
      <c r="C24" s="36"/>
      <c r="D24" s="36"/>
      <c r="E24" s="41"/>
    </row>
    <row r="25" spans="1:5" s="52" customFormat="1" ht="18" x14ac:dyDescent="0.35">
      <c r="A25" s="48">
        <f>A23+1</f>
        <v>10</v>
      </c>
      <c r="B25" s="49" t="s">
        <v>124</v>
      </c>
      <c r="C25" s="50">
        <v>1</v>
      </c>
      <c r="D25" s="50">
        <v>962</v>
      </c>
      <c r="E25" s="51" t="s">
        <v>125</v>
      </c>
    </row>
    <row r="26" spans="1:5" s="38" customFormat="1" ht="18" x14ac:dyDescent="0.35">
      <c r="A26" s="34"/>
      <c r="B26" s="42"/>
      <c r="C26" s="43"/>
      <c r="D26" s="43"/>
      <c r="E26" s="44"/>
    </row>
    <row r="27" spans="1:5" s="38" customFormat="1" ht="18" x14ac:dyDescent="0.35">
      <c r="A27" s="34"/>
      <c r="C27" s="43"/>
      <c r="D27" s="43"/>
      <c r="E27" s="45"/>
    </row>
    <row r="28" spans="1:5" s="38" customFormat="1" ht="18" x14ac:dyDescent="0.35">
      <c r="A28" s="34"/>
      <c r="B28" s="42"/>
      <c r="C28" s="43"/>
      <c r="D28" s="43"/>
      <c r="E28" s="44"/>
    </row>
    <row r="29" spans="1:5" s="38" customFormat="1" ht="18" x14ac:dyDescent="0.35">
      <c r="A29" s="34"/>
      <c r="B29" s="42"/>
      <c r="C29" s="43"/>
      <c r="D29" s="43"/>
      <c r="E29" s="44"/>
    </row>
    <row r="30" spans="1:5" s="38" customFormat="1" ht="18" x14ac:dyDescent="0.35">
      <c r="A30" s="34"/>
      <c r="B30" s="42"/>
      <c r="C30" s="43"/>
      <c r="D30" s="43"/>
      <c r="E30" s="44"/>
    </row>
    <row r="31" spans="1:5" s="38" customFormat="1" ht="18" x14ac:dyDescent="0.35">
      <c r="A31" s="34"/>
      <c r="B31" s="42"/>
      <c r="C31" s="43"/>
      <c r="D31" s="43"/>
      <c r="E31" s="45"/>
    </row>
    <row r="32" spans="1:5" s="38" customFormat="1" ht="18" x14ac:dyDescent="0.35">
      <c r="A32" s="34"/>
      <c r="B32" s="42"/>
      <c r="C32" s="43"/>
      <c r="D32" s="43"/>
      <c r="E32" s="45"/>
    </row>
    <row r="33" spans="1:5" s="38" customFormat="1" ht="18" x14ac:dyDescent="0.35">
      <c r="A33" s="34"/>
      <c r="B33" s="42"/>
      <c r="C33" s="43"/>
      <c r="D33" s="43"/>
      <c r="E33" s="46"/>
    </row>
    <row r="34" spans="1:5" s="38" customFormat="1" ht="18" x14ac:dyDescent="0.35">
      <c r="A34" s="34"/>
      <c r="B34" s="42"/>
      <c r="C34" s="43"/>
      <c r="D34" s="43"/>
      <c r="E34" s="46"/>
    </row>
    <row r="35" spans="1:5" s="38" customFormat="1" ht="18" x14ac:dyDescent="0.35">
      <c r="A35" s="47"/>
      <c r="B35" s="42"/>
      <c r="C35" s="43"/>
      <c r="D35" s="43"/>
      <c r="E35" s="46"/>
    </row>
  </sheetData>
  <mergeCells count="4">
    <mergeCell ref="A1:E1"/>
    <mergeCell ref="A2:E2"/>
    <mergeCell ref="A3:E3"/>
    <mergeCell ref="A4:E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73D35-2F6A-40CA-8D54-782A11DFEB0B}">
  <dimension ref="A1:G55"/>
  <sheetViews>
    <sheetView topLeftCell="A43" zoomScale="91" zoomScaleNormal="91" workbookViewId="0">
      <selection activeCell="D44" sqref="D44"/>
    </sheetView>
  </sheetViews>
  <sheetFormatPr defaultRowHeight="14.4" x14ac:dyDescent="0.3"/>
  <cols>
    <col min="2" max="2" width="34.109375" customWidth="1"/>
    <col min="3" max="3" width="13.5546875" bestFit="1" customWidth="1"/>
    <col min="4" max="4" width="15.44140625" customWidth="1"/>
    <col min="5" max="5" width="67.44140625" bestFit="1" customWidth="1"/>
  </cols>
  <sheetData>
    <row r="1" spans="1:5" ht="82.8" customHeight="1" x14ac:dyDescent="0.3">
      <c r="A1" s="62" t="s">
        <v>107</v>
      </c>
      <c r="B1" s="62"/>
      <c r="C1" s="62"/>
      <c r="D1" s="62"/>
      <c r="E1" s="62"/>
    </row>
    <row r="2" spans="1:5" ht="15" customHeight="1" x14ac:dyDescent="0.3">
      <c r="A2" s="62" t="s">
        <v>95</v>
      </c>
      <c r="B2" s="62"/>
      <c r="C2" s="62"/>
      <c r="D2" s="62"/>
      <c r="E2" s="62"/>
    </row>
    <row r="3" spans="1:5" ht="15" customHeight="1" x14ac:dyDescent="0.3">
      <c r="A3" s="62" t="s">
        <v>108</v>
      </c>
      <c r="B3" s="62"/>
      <c r="C3" s="62"/>
      <c r="D3" s="62"/>
      <c r="E3" s="62"/>
    </row>
    <row r="4" spans="1:5" ht="15" thickBot="1" x14ac:dyDescent="0.35">
      <c r="A4" s="63"/>
      <c r="B4" s="63"/>
      <c r="C4" s="63"/>
      <c r="D4" s="63"/>
      <c r="E4" s="63"/>
    </row>
    <row r="5" spans="1:5" ht="29.4" thickBot="1" x14ac:dyDescent="0.35">
      <c r="A5" s="17" t="s">
        <v>78</v>
      </c>
      <c r="B5" s="18" t="s">
        <v>75</v>
      </c>
      <c r="C5" s="18" t="s">
        <v>77</v>
      </c>
      <c r="D5" s="19" t="s">
        <v>79</v>
      </c>
      <c r="E5" s="20" t="s">
        <v>76</v>
      </c>
    </row>
    <row r="6" spans="1:5" x14ac:dyDescent="0.3">
      <c r="A6" s="14"/>
      <c r="B6" s="15"/>
      <c r="C6" s="15"/>
      <c r="D6" s="15"/>
      <c r="E6" s="16"/>
    </row>
    <row r="7" spans="1:5" s="52" customFormat="1" ht="18" x14ac:dyDescent="0.35">
      <c r="A7" s="48">
        <v>1</v>
      </c>
      <c r="B7" s="49" t="s">
        <v>109</v>
      </c>
      <c r="C7" s="50">
        <f>'9months'!C8</f>
        <v>39</v>
      </c>
      <c r="D7" s="50">
        <f>'9months'!C9</f>
        <v>1369</v>
      </c>
      <c r="E7" s="60" t="s">
        <v>110</v>
      </c>
    </row>
    <row r="8" spans="1:5" s="52" customFormat="1" ht="18" x14ac:dyDescent="0.35">
      <c r="A8" s="48"/>
      <c r="B8" s="49"/>
      <c r="C8" s="50"/>
      <c r="D8" s="50"/>
      <c r="E8" s="60"/>
    </row>
    <row r="9" spans="1:5" s="52" customFormat="1" ht="18" x14ac:dyDescent="0.35">
      <c r="A9" s="48">
        <f>A7+1</f>
        <v>2</v>
      </c>
      <c r="B9" s="49" t="s">
        <v>50</v>
      </c>
      <c r="C9" s="50">
        <f>'9months'!C11</f>
        <v>9</v>
      </c>
      <c r="D9" s="50">
        <f>'9months'!C12</f>
        <v>134</v>
      </c>
      <c r="E9" s="60" t="s">
        <v>111</v>
      </c>
    </row>
    <row r="10" spans="1:5" s="38" customFormat="1" ht="18" x14ac:dyDescent="0.35">
      <c r="A10" s="34"/>
      <c r="B10" s="35"/>
      <c r="C10" s="36"/>
      <c r="D10" s="36"/>
      <c r="E10" s="37"/>
    </row>
    <row r="11" spans="1:5" s="52" customFormat="1" ht="18" x14ac:dyDescent="0.35">
      <c r="A11" s="48">
        <f>A9+1</f>
        <v>3</v>
      </c>
      <c r="B11" s="59" t="s">
        <v>81</v>
      </c>
      <c r="C11" s="50">
        <v>1</v>
      </c>
      <c r="D11" s="50">
        <v>19</v>
      </c>
      <c r="E11" s="60" t="s">
        <v>112</v>
      </c>
    </row>
    <row r="12" spans="1:5" s="38" customFormat="1" ht="18" x14ac:dyDescent="0.35">
      <c r="A12" s="34"/>
      <c r="B12" s="39"/>
      <c r="C12" s="35"/>
      <c r="D12" s="35"/>
      <c r="E12" s="37"/>
    </row>
    <row r="13" spans="1:5" s="52" customFormat="1" ht="18" x14ac:dyDescent="0.35">
      <c r="A13" s="48">
        <f>A11+1</f>
        <v>4</v>
      </c>
      <c r="B13" s="49" t="s">
        <v>80</v>
      </c>
      <c r="C13" s="50">
        <v>1</v>
      </c>
      <c r="D13" s="50">
        <v>30</v>
      </c>
      <c r="E13" s="60" t="s">
        <v>113</v>
      </c>
    </row>
    <row r="14" spans="1:5" s="38" customFormat="1" ht="18" x14ac:dyDescent="0.35">
      <c r="A14" s="34"/>
      <c r="B14" s="35"/>
      <c r="C14" s="36"/>
      <c r="D14" s="35"/>
      <c r="E14" s="37"/>
    </row>
    <row r="15" spans="1:5" s="52" customFormat="1" ht="18" x14ac:dyDescent="0.35">
      <c r="A15" s="48">
        <f>A13+1</f>
        <v>5</v>
      </c>
      <c r="B15" s="49" t="s">
        <v>40</v>
      </c>
      <c r="C15" s="50">
        <f>'9months'!C20</f>
        <v>8</v>
      </c>
      <c r="D15" s="50">
        <f>'9months'!C21</f>
        <v>28</v>
      </c>
      <c r="E15" s="60"/>
    </row>
    <row r="16" spans="1:5" s="38" customFormat="1" ht="18" x14ac:dyDescent="0.35">
      <c r="A16" s="34"/>
      <c r="B16" s="35"/>
      <c r="C16" s="36"/>
      <c r="D16" s="36"/>
      <c r="E16" s="37"/>
    </row>
    <row r="17" spans="1:5" s="52" customFormat="1" ht="18" x14ac:dyDescent="0.35">
      <c r="A17" s="48">
        <f>A15+1</f>
        <v>6</v>
      </c>
      <c r="B17" s="49" t="s">
        <v>51</v>
      </c>
      <c r="C17" s="50">
        <f>'9months'!C23</f>
        <v>9</v>
      </c>
      <c r="D17" s="50">
        <f>'9months'!C24</f>
        <v>60</v>
      </c>
      <c r="E17" s="60"/>
    </row>
    <row r="18" spans="1:5" s="38" customFormat="1" ht="18" x14ac:dyDescent="0.35">
      <c r="A18" s="34"/>
      <c r="B18" s="35"/>
      <c r="C18" s="36"/>
      <c r="D18" s="36"/>
      <c r="E18" s="37"/>
    </row>
    <row r="19" spans="1:5" s="52" customFormat="1" ht="54" x14ac:dyDescent="0.35">
      <c r="A19" s="48">
        <f>A17+1</f>
        <v>7</v>
      </c>
      <c r="B19" s="61" t="s">
        <v>60</v>
      </c>
      <c r="C19" s="50">
        <f>'9months'!C26</f>
        <v>1</v>
      </c>
      <c r="D19" s="50">
        <f>'9months'!C27</f>
        <v>250</v>
      </c>
      <c r="E19" s="54" t="s">
        <v>114</v>
      </c>
    </row>
    <row r="20" spans="1:5" s="38" customFormat="1" ht="18" x14ac:dyDescent="0.35">
      <c r="A20" s="34"/>
      <c r="B20" s="35"/>
      <c r="C20" s="36"/>
      <c r="D20" s="36"/>
      <c r="E20" s="41"/>
    </row>
    <row r="21" spans="1:5" s="52" customFormat="1" ht="36" x14ac:dyDescent="0.35">
      <c r="A21" s="48">
        <f>A19+1</f>
        <v>8</v>
      </c>
      <c r="B21" s="49" t="s">
        <v>82</v>
      </c>
      <c r="C21" s="50">
        <f>'9months'!C57</f>
        <v>4</v>
      </c>
      <c r="D21" s="50">
        <v>81</v>
      </c>
      <c r="E21" s="54" t="s">
        <v>47</v>
      </c>
    </row>
    <row r="22" spans="1:5" s="38" customFormat="1" ht="18" x14ac:dyDescent="0.35">
      <c r="A22" s="34"/>
      <c r="B22" s="35"/>
      <c r="C22" s="36"/>
      <c r="D22" s="36"/>
      <c r="E22" s="40"/>
    </row>
    <row r="23" spans="1:5" s="52" customFormat="1" ht="18" x14ac:dyDescent="0.35">
      <c r="A23" s="48">
        <f>A21+1</f>
        <v>9</v>
      </c>
      <c r="B23" s="59" t="s">
        <v>83</v>
      </c>
      <c r="C23" s="50">
        <f>'9months'!C30</f>
        <v>9</v>
      </c>
      <c r="D23" s="50">
        <f>'9months'!C31</f>
        <v>498</v>
      </c>
      <c r="E23" s="51" t="s">
        <v>116</v>
      </c>
    </row>
    <row r="24" spans="1:5" s="38" customFormat="1" ht="18" x14ac:dyDescent="0.35">
      <c r="A24" s="34"/>
      <c r="B24" s="35"/>
      <c r="C24" s="36"/>
      <c r="D24" s="36"/>
      <c r="E24" s="41"/>
    </row>
    <row r="25" spans="1:5" s="52" customFormat="1" ht="18" x14ac:dyDescent="0.35">
      <c r="A25" s="48">
        <f>A23+1</f>
        <v>10</v>
      </c>
      <c r="B25" s="49" t="s">
        <v>84</v>
      </c>
      <c r="C25" s="50">
        <v>1</v>
      </c>
      <c r="D25" s="50">
        <v>210</v>
      </c>
      <c r="E25" s="51" t="s">
        <v>100</v>
      </c>
    </row>
    <row r="26" spans="1:5" s="38" customFormat="1" ht="18" x14ac:dyDescent="0.35">
      <c r="A26" s="34"/>
      <c r="B26" s="35"/>
      <c r="C26" s="36"/>
      <c r="D26" s="36"/>
      <c r="E26" s="41"/>
    </row>
    <row r="27" spans="1:5" s="52" customFormat="1" ht="18" x14ac:dyDescent="0.35">
      <c r="A27" s="48">
        <f>A25+1</f>
        <v>11</v>
      </c>
      <c r="B27" s="49" t="s">
        <v>84</v>
      </c>
      <c r="C27" s="50">
        <v>1</v>
      </c>
      <c r="D27" s="50">
        <v>65</v>
      </c>
      <c r="E27" s="54" t="s">
        <v>85</v>
      </c>
    </row>
    <row r="28" spans="1:5" s="38" customFormat="1" ht="18" x14ac:dyDescent="0.35">
      <c r="A28" s="34"/>
      <c r="B28" s="35"/>
      <c r="C28" s="36"/>
      <c r="D28" s="36"/>
      <c r="E28" s="41"/>
    </row>
    <row r="29" spans="1:5" s="52" customFormat="1" ht="18" x14ac:dyDescent="0.35">
      <c r="A29" s="48">
        <f>A27+1</f>
        <v>12</v>
      </c>
      <c r="B29" s="49" t="s">
        <v>86</v>
      </c>
      <c r="C29" s="50">
        <v>1</v>
      </c>
      <c r="D29" s="50">
        <v>13</v>
      </c>
      <c r="E29" s="51" t="s">
        <v>87</v>
      </c>
    </row>
    <row r="30" spans="1:5" s="38" customFormat="1" ht="18" x14ac:dyDescent="0.35">
      <c r="A30" s="34"/>
      <c r="B30" s="42"/>
      <c r="C30" s="43"/>
      <c r="D30" s="43"/>
      <c r="E30" s="44"/>
    </row>
    <row r="31" spans="1:5" s="52" customFormat="1" ht="36" x14ac:dyDescent="0.35">
      <c r="A31" s="48">
        <f>A29+1</f>
        <v>13</v>
      </c>
      <c r="B31" s="53" t="s">
        <v>88</v>
      </c>
      <c r="C31" s="55">
        <v>1</v>
      </c>
      <c r="D31" s="55">
        <f>106+95</f>
        <v>201</v>
      </c>
      <c r="E31" s="57" t="s">
        <v>115</v>
      </c>
    </row>
    <row r="32" spans="1:5" s="38" customFormat="1" ht="18" x14ac:dyDescent="0.35">
      <c r="A32" s="34"/>
      <c r="B32" s="42"/>
      <c r="C32" s="43"/>
      <c r="D32" s="43"/>
      <c r="E32" s="44"/>
    </row>
    <row r="33" spans="1:7" s="52" customFormat="1" ht="18" x14ac:dyDescent="0.35">
      <c r="A33" s="48">
        <f>A31+1</f>
        <v>14</v>
      </c>
      <c r="B33" s="53" t="s">
        <v>90</v>
      </c>
      <c r="C33" s="55">
        <v>1</v>
      </c>
      <c r="D33" s="55">
        <f>457+27</f>
        <v>484</v>
      </c>
      <c r="E33" s="58" t="s">
        <v>91</v>
      </c>
    </row>
    <row r="34" spans="1:7" s="38" customFormat="1" ht="18" x14ac:dyDescent="0.35">
      <c r="A34" s="34"/>
      <c r="B34" s="42"/>
      <c r="C34" s="43"/>
      <c r="D34" s="43"/>
      <c r="E34" s="44"/>
    </row>
    <row r="35" spans="1:7" s="52" customFormat="1" ht="18" x14ac:dyDescent="0.35">
      <c r="A35" s="48">
        <f>A33+1</f>
        <v>15</v>
      </c>
      <c r="B35" s="53" t="s">
        <v>92</v>
      </c>
      <c r="C35" s="55">
        <v>1</v>
      </c>
      <c r="D35" s="55">
        <f>'9months'!C34-D38</f>
        <v>143</v>
      </c>
      <c r="E35" s="57" t="s">
        <v>96</v>
      </c>
    </row>
    <row r="36" spans="1:7" s="52" customFormat="1" ht="36" x14ac:dyDescent="0.35">
      <c r="A36" s="48"/>
      <c r="B36" s="53"/>
      <c r="C36" s="55"/>
      <c r="D36" s="55"/>
      <c r="E36" s="57" t="s">
        <v>97</v>
      </c>
    </row>
    <row r="37" spans="1:7" s="38" customFormat="1" ht="18" x14ac:dyDescent="0.35">
      <c r="A37" s="34"/>
      <c r="B37" s="42"/>
      <c r="C37" s="43"/>
      <c r="D37" s="43"/>
      <c r="E37" s="46"/>
    </row>
    <row r="38" spans="1:7" s="52" customFormat="1" ht="18" x14ac:dyDescent="0.35">
      <c r="A38" s="48">
        <f>A35+1</f>
        <v>16</v>
      </c>
      <c r="B38" s="53" t="s">
        <v>92</v>
      </c>
      <c r="C38" s="55">
        <v>1</v>
      </c>
      <c r="D38" s="55">
        <v>27</v>
      </c>
      <c r="E38" s="56" t="s">
        <v>98</v>
      </c>
    </row>
    <row r="39" spans="1:7" s="38" customFormat="1" ht="18.600000000000001" thickBot="1" x14ac:dyDescent="0.4">
      <c r="A39" s="47"/>
      <c r="B39" s="42"/>
      <c r="C39" s="43"/>
      <c r="D39" s="43"/>
      <c r="E39" s="46"/>
    </row>
    <row r="40" spans="1:7" s="38" customFormat="1" ht="31.8" customHeight="1" x14ac:dyDescent="0.35">
      <c r="A40" s="64" t="s">
        <v>99</v>
      </c>
      <c r="B40" s="65"/>
      <c r="C40" s="65"/>
      <c r="D40" s="65"/>
      <c r="E40" s="66"/>
    </row>
    <row r="41" spans="1:7" ht="29.4" customHeight="1" thickBot="1" x14ac:dyDescent="0.35">
      <c r="A41" s="67" t="s">
        <v>101</v>
      </c>
      <c r="B41" s="68"/>
      <c r="C41" s="68"/>
      <c r="D41" s="68"/>
      <c r="E41" s="69"/>
    </row>
    <row r="42" spans="1:7" ht="15" thickBot="1" x14ac:dyDescent="0.35">
      <c r="A42" s="14"/>
      <c r="B42" s="31"/>
      <c r="C42" s="32"/>
      <c r="D42" s="32"/>
      <c r="E42" s="33"/>
    </row>
    <row r="43" spans="1:7" s="38" customFormat="1" ht="29.4" thickBot="1" x14ac:dyDescent="0.4">
      <c r="A43" s="17" t="s">
        <v>78</v>
      </c>
      <c r="B43" s="18" t="s">
        <v>75</v>
      </c>
      <c r="C43" s="18" t="s">
        <v>77</v>
      </c>
      <c r="D43" s="19" t="s">
        <v>79</v>
      </c>
      <c r="E43" s="20" t="s">
        <v>76</v>
      </c>
    </row>
    <row r="44" spans="1:7" s="52" customFormat="1" ht="18" x14ac:dyDescent="0.35">
      <c r="A44" s="48">
        <v>1</v>
      </c>
      <c r="B44" s="53" t="s">
        <v>102</v>
      </c>
      <c r="C44" s="55">
        <v>12</v>
      </c>
      <c r="D44" s="55">
        <v>120</v>
      </c>
      <c r="E44" s="56"/>
      <c r="G44" s="52">
        <f>D44/C44</f>
        <v>10</v>
      </c>
    </row>
    <row r="45" spans="1:7" s="38" customFormat="1" ht="18" x14ac:dyDescent="0.35">
      <c r="A45" s="34"/>
      <c r="B45" s="42"/>
      <c r="C45" s="43"/>
      <c r="D45" s="43"/>
      <c r="E45" s="46"/>
    </row>
    <row r="46" spans="1:7" s="52" customFormat="1" ht="18" x14ac:dyDescent="0.35">
      <c r="A46" s="48">
        <f>A44+1</f>
        <v>2</v>
      </c>
      <c r="B46" s="53" t="s">
        <v>88</v>
      </c>
      <c r="C46" s="55">
        <v>1</v>
      </c>
      <c r="D46" s="55">
        <v>95</v>
      </c>
      <c r="E46" s="56" t="s">
        <v>103</v>
      </c>
    </row>
    <row r="47" spans="1:7" s="38" customFormat="1" ht="18" x14ac:dyDescent="0.35">
      <c r="A47" s="34"/>
      <c r="B47" s="42"/>
      <c r="C47" s="43"/>
      <c r="D47" s="43"/>
      <c r="E47" s="46"/>
    </row>
    <row r="48" spans="1:7" s="52" customFormat="1" ht="18" x14ac:dyDescent="0.35">
      <c r="A48" s="48">
        <f>A46+1</f>
        <v>3</v>
      </c>
      <c r="B48" s="53" t="s">
        <v>104</v>
      </c>
      <c r="C48" s="55">
        <v>1</v>
      </c>
      <c r="D48" s="55">
        <v>654</v>
      </c>
      <c r="E48" s="56"/>
    </row>
    <row r="49" spans="1:5" s="38" customFormat="1" ht="18" x14ac:dyDescent="0.35">
      <c r="A49" s="34"/>
      <c r="B49" s="42"/>
      <c r="C49" s="43"/>
      <c r="D49" s="43"/>
      <c r="E49" s="46"/>
    </row>
    <row r="50" spans="1:5" s="52" customFormat="1" ht="18" x14ac:dyDescent="0.35">
      <c r="A50" s="48">
        <f>A48+1</f>
        <v>4</v>
      </c>
      <c r="B50" s="53" t="s">
        <v>105</v>
      </c>
      <c r="C50" s="55">
        <v>1</v>
      </c>
      <c r="D50" s="55">
        <v>390</v>
      </c>
      <c r="E50" s="56" t="s">
        <v>106</v>
      </c>
    </row>
    <row r="51" spans="1:5" s="38" customFormat="1" ht="18" x14ac:dyDescent="0.35">
      <c r="A51" s="34"/>
      <c r="B51" s="42"/>
      <c r="C51" s="43"/>
      <c r="D51" s="43"/>
      <c r="E51" s="46"/>
    </row>
    <row r="52" spans="1:5" s="52" customFormat="1" ht="18" x14ac:dyDescent="0.35">
      <c r="A52" s="48">
        <f t="shared" ref="A52" si="0">A50+1</f>
        <v>5</v>
      </c>
      <c r="B52" s="49" t="s">
        <v>86</v>
      </c>
      <c r="C52" s="55">
        <v>4</v>
      </c>
      <c r="D52" s="55">
        <v>25</v>
      </c>
      <c r="E52" s="56"/>
    </row>
    <row r="53" spans="1:5" ht="18" x14ac:dyDescent="0.35">
      <c r="A53" s="34"/>
      <c r="B53" s="42"/>
      <c r="C53" s="43"/>
      <c r="D53" s="43"/>
      <c r="E53" s="46"/>
    </row>
    <row r="54" spans="1:5" x14ac:dyDescent="0.3">
      <c r="A54" s="22"/>
      <c r="B54" s="23"/>
      <c r="C54" s="24"/>
      <c r="D54" s="24"/>
      <c r="E54" s="25"/>
    </row>
    <row r="55" spans="1:5" ht="15" thickBot="1" x14ac:dyDescent="0.35">
      <c r="A55" s="11"/>
      <c r="B55" s="12"/>
      <c r="C55" s="21"/>
      <c r="D55" s="21"/>
      <c r="E55" s="13"/>
    </row>
  </sheetData>
  <mergeCells count="6">
    <mergeCell ref="A1:E1"/>
    <mergeCell ref="A2:E2"/>
    <mergeCell ref="A40:E40"/>
    <mergeCell ref="A41:E41"/>
    <mergeCell ref="A3:E3"/>
    <mergeCell ref="A4:E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95B9B-21C8-4F86-9CE3-85930DC19BFC}">
  <dimension ref="A1:L57"/>
  <sheetViews>
    <sheetView tabSelected="1" topLeftCell="A33" workbookViewId="0">
      <selection activeCell="I18" sqref="I18"/>
    </sheetView>
  </sheetViews>
  <sheetFormatPr defaultRowHeight="14.4" x14ac:dyDescent="0.3"/>
  <cols>
    <col min="2" max="2" width="56" bestFit="1" customWidth="1"/>
    <col min="4" max="4" width="38.33203125" customWidth="1"/>
    <col min="7" max="7" width="30.77734375" customWidth="1"/>
  </cols>
  <sheetData>
    <row r="1" spans="1:12" x14ac:dyDescent="0.3">
      <c r="A1" s="70" t="s">
        <v>1</v>
      </c>
      <c r="B1" s="70"/>
      <c r="C1" s="70"/>
      <c r="D1" s="70"/>
      <c r="E1" s="70" t="s">
        <v>126</v>
      </c>
      <c r="F1" s="70"/>
      <c r="G1" s="70"/>
      <c r="H1" s="70"/>
      <c r="I1" s="75"/>
      <c r="J1" s="75"/>
      <c r="K1" s="75"/>
      <c r="L1" s="75"/>
    </row>
    <row r="2" spans="1:12" x14ac:dyDescent="0.3">
      <c r="A2" t="s">
        <v>0</v>
      </c>
      <c r="B2" t="s">
        <v>7</v>
      </c>
      <c r="C2" t="s">
        <v>2</v>
      </c>
      <c r="D2" t="s">
        <v>3</v>
      </c>
      <c r="F2" t="s">
        <v>2</v>
      </c>
      <c r="G2" t="s">
        <v>3</v>
      </c>
    </row>
    <row r="3" spans="1:12" x14ac:dyDescent="0.3">
      <c r="A3">
        <v>1</v>
      </c>
      <c r="B3" t="s">
        <v>5</v>
      </c>
    </row>
    <row r="8" spans="1:12" s="9" customFormat="1" x14ac:dyDescent="0.3">
      <c r="A8" s="8" t="s">
        <v>12</v>
      </c>
      <c r="B8" s="8" t="s">
        <v>9</v>
      </c>
    </row>
    <row r="9" spans="1:12" s="9" customFormat="1" x14ac:dyDescent="0.3">
      <c r="A9" s="9">
        <v>1</v>
      </c>
      <c r="B9" s="9" t="s">
        <v>6</v>
      </c>
      <c r="C9" s="9">
        <f>26+1</f>
        <v>27</v>
      </c>
      <c r="D9" s="9" t="s">
        <v>73</v>
      </c>
      <c r="F9" s="9">
        <v>1</v>
      </c>
      <c r="G9" s="9" t="s">
        <v>132</v>
      </c>
    </row>
    <row r="10" spans="1:12" s="9" customFormat="1" x14ac:dyDescent="0.3">
      <c r="B10" s="9" t="s">
        <v>8</v>
      </c>
      <c r="C10" s="9">
        <f>917+250</f>
        <v>1167</v>
      </c>
      <c r="D10" s="9" t="s">
        <v>74</v>
      </c>
      <c r="F10" s="9">
        <v>17</v>
      </c>
    </row>
    <row r="11" spans="1:12" s="9" customFormat="1" x14ac:dyDescent="0.3"/>
    <row r="12" spans="1:12" s="9" customFormat="1" x14ac:dyDescent="0.3">
      <c r="A12" s="9">
        <v>2</v>
      </c>
      <c r="B12" s="9" t="s">
        <v>10</v>
      </c>
      <c r="C12" s="9">
        <f>6+6</f>
        <v>12</v>
      </c>
      <c r="D12" s="9" t="s">
        <v>52</v>
      </c>
      <c r="F12" s="9">
        <f>24+6+6</f>
        <v>36</v>
      </c>
      <c r="G12" s="9" t="s">
        <v>131</v>
      </c>
    </row>
    <row r="13" spans="1:12" s="9" customFormat="1" x14ac:dyDescent="0.3">
      <c r="B13" s="9" t="s">
        <v>8</v>
      </c>
      <c r="C13" s="9">
        <f>58+47+41</f>
        <v>146</v>
      </c>
      <c r="D13" s="9" t="s">
        <v>53</v>
      </c>
      <c r="F13" s="9">
        <f>18*6+178+30</f>
        <v>316</v>
      </c>
    </row>
    <row r="14" spans="1:12" s="9" customFormat="1" x14ac:dyDescent="0.3"/>
    <row r="15" spans="1:12" s="9" customFormat="1" x14ac:dyDescent="0.3">
      <c r="A15" s="9">
        <v>3</v>
      </c>
      <c r="B15" s="9" t="s">
        <v>11</v>
      </c>
      <c r="C15" s="9">
        <v>1</v>
      </c>
      <c r="D15" s="9" t="s">
        <v>56</v>
      </c>
      <c r="F15" s="9">
        <v>1</v>
      </c>
    </row>
    <row r="16" spans="1:12" s="9" customFormat="1" x14ac:dyDescent="0.3">
      <c r="B16" s="9" t="s">
        <v>8</v>
      </c>
      <c r="C16" s="9">
        <v>15</v>
      </c>
      <c r="D16" s="9" t="s">
        <v>55</v>
      </c>
      <c r="F16" s="9">
        <v>9</v>
      </c>
    </row>
    <row r="17" spans="1:7" s="9" customFormat="1" x14ac:dyDescent="0.3"/>
    <row r="18" spans="1:7" s="9" customFormat="1" x14ac:dyDescent="0.3">
      <c r="A18" s="9">
        <v>4</v>
      </c>
      <c r="B18" s="9" t="s">
        <v>13</v>
      </c>
      <c r="C18" s="9">
        <v>6</v>
      </c>
      <c r="D18" s="9" t="s">
        <v>40</v>
      </c>
      <c r="F18" s="9">
        <v>6</v>
      </c>
      <c r="G18" s="9" t="s">
        <v>127</v>
      </c>
    </row>
    <row r="19" spans="1:7" s="9" customFormat="1" x14ac:dyDescent="0.3">
      <c r="B19" s="9" t="s">
        <v>8</v>
      </c>
      <c r="C19" s="9">
        <v>20</v>
      </c>
      <c r="F19" s="9">
        <v>20</v>
      </c>
    </row>
    <row r="21" spans="1:7" s="9" customFormat="1" x14ac:dyDescent="0.3">
      <c r="A21" s="8" t="s">
        <v>15</v>
      </c>
      <c r="B21" s="8" t="s">
        <v>14</v>
      </c>
    </row>
    <row r="22" spans="1:7" s="9" customFormat="1" ht="43.2" x14ac:dyDescent="0.3">
      <c r="A22" s="9">
        <v>1</v>
      </c>
      <c r="B22" s="9" t="s">
        <v>16</v>
      </c>
      <c r="C22" s="9">
        <f>219+3+1+1</f>
        <v>224</v>
      </c>
      <c r="D22" s="10" t="s">
        <v>59</v>
      </c>
      <c r="F22" s="9">
        <v>1</v>
      </c>
      <c r="G22" s="9" t="s">
        <v>129</v>
      </c>
    </row>
    <row r="23" spans="1:7" s="9" customFormat="1" x14ac:dyDescent="0.3">
      <c r="B23" s="9" t="s">
        <v>17</v>
      </c>
      <c r="C23" s="9">
        <f>438+665+143+27</f>
        <v>1273</v>
      </c>
      <c r="F23" s="9">
        <v>70</v>
      </c>
    </row>
    <row r="24" spans="1:7" s="9" customFormat="1" x14ac:dyDescent="0.3"/>
    <row r="25" spans="1:7" s="9" customFormat="1" x14ac:dyDescent="0.3">
      <c r="A25" s="8" t="s">
        <v>19</v>
      </c>
      <c r="B25" s="8" t="s">
        <v>18</v>
      </c>
    </row>
    <row r="26" spans="1:7" s="9" customFormat="1" x14ac:dyDescent="0.3">
      <c r="A26" s="9">
        <v>1</v>
      </c>
      <c r="B26" s="9" t="s">
        <v>20</v>
      </c>
      <c r="C26" s="9">
        <v>2</v>
      </c>
      <c r="D26" s="9" t="s">
        <v>57</v>
      </c>
      <c r="F26" s="9">
        <f>1+1</f>
        <v>2</v>
      </c>
      <c r="G26" s="9" t="s">
        <v>130</v>
      </c>
    </row>
    <row r="27" spans="1:7" s="9" customFormat="1" x14ac:dyDescent="0.3">
      <c r="B27" s="9" t="s">
        <v>17</v>
      </c>
      <c r="C27" s="9">
        <f>13+25</f>
        <v>38</v>
      </c>
      <c r="F27" s="9">
        <f>15+45</f>
        <v>60</v>
      </c>
      <c r="G27" s="9" t="s">
        <v>128</v>
      </c>
    </row>
    <row r="28" spans="1:7" s="9" customFormat="1" x14ac:dyDescent="0.3"/>
    <row r="29" spans="1:7" s="9" customFormat="1" ht="28.8" x14ac:dyDescent="0.3">
      <c r="A29" s="9">
        <v>2</v>
      </c>
      <c r="B29" s="9" t="s">
        <v>21</v>
      </c>
      <c r="C29" s="9">
        <v>1</v>
      </c>
      <c r="D29" s="10" t="s">
        <v>45</v>
      </c>
    </row>
    <row r="30" spans="1:7" s="9" customFormat="1" x14ac:dyDescent="0.3">
      <c r="B30" s="9" t="s">
        <v>17</v>
      </c>
      <c r="C30" s="9">
        <v>290</v>
      </c>
    </row>
    <row r="31" spans="1:7" s="9" customFormat="1" x14ac:dyDescent="0.3"/>
    <row r="32" spans="1:7" x14ac:dyDescent="0.3">
      <c r="A32" s="1" t="s">
        <v>23</v>
      </c>
      <c r="B32" s="1" t="s">
        <v>22</v>
      </c>
    </row>
    <row r="33" spans="1:4" x14ac:dyDescent="0.3">
      <c r="A33">
        <v>1</v>
      </c>
      <c r="B33" t="s">
        <v>24</v>
      </c>
      <c r="C33">
        <v>1</v>
      </c>
    </row>
    <row r="34" spans="1:4" x14ac:dyDescent="0.3">
      <c r="B34" t="s">
        <v>25</v>
      </c>
      <c r="C34">
        <v>1</v>
      </c>
    </row>
    <row r="36" spans="1:4" x14ac:dyDescent="0.3">
      <c r="A36">
        <v>2</v>
      </c>
      <c r="B36" t="s">
        <v>26</v>
      </c>
      <c r="C36">
        <f>400+27</f>
        <v>427</v>
      </c>
      <c r="D36" t="s">
        <v>46</v>
      </c>
    </row>
    <row r="37" spans="1:4" x14ac:dyDescent="0.3">
      <c r="B37" t="s">
        <v>27</v>
      </c>
      <c r="C37">
        <f>C36</f>
        <v>427</v>
      </c>
    </row>
    <row r="39" spans="1:4" x14ac:dyDescent="0.3">
      <c r="A39">
        <v>3</v>
      </c>
      <c r="B39" t="s">
        <v>28</v>
      </c>
      <c r="C39">
        <v>2</v>
      </c>
    </row>
    <row r="40" spans="1:4" x14ac:dyDescent="0.3">
      <c r="B40" t="s">
        <v>29</v>
      </c>
      <c r="C40">
        <v>2</v>
      </c>
    </row>
    <row r="42" spans="1:4" x14ac:dyDescent="0.3">
      <c r="A42" s="1" t="s">
        <v>31</v>
      </c>
      <c r="B42" s="1" t="s">
        <v>30</v>
      </c>
    </row>
    <row r="43" spans="1:4" x14ac:dyDescent="0.3">
      <c r="A43">
        <v>1</v>
      </c>
      <c r="B43" t="s">
        <v>32</v>
      </c>
      <c r="C43">
        <v>2</v>
      </c>
      <c r="D43" s="2" t="s">
        <v>49</v>
      </c>
    </row>
    <row r="44" spans="1:4" x14ac:dyDescent="0.3">
      <c r="B44" t="s">
        <v>33</v>
      </c>
      <c r="C44">
        <v>15</v>
      </c>
    </row>
    <row r="45" spans="1:4" x14ac:dyDescent="0.3">
      <c r="B45" t="s">
        <v>34</v>
      </c>
      <c r="C45">
        <v>40</v>
      </c>
    </row>
    <row r="49" spans="2:4" x14ac:dyDescent="0.3">
      <c r="B49" s="3" t="s">
        <v>61</v>
      </c>
      <c r="C49" s="3"/>
      <c r="D49" s="3"/>
    </row>
    <row r="50" spans="2:4" x14ac:dyDescent="0.3">
      <c r="B50" s="3"/>
      <c r="C50" s="3"/>
      <c r="D50" s="3"/>
    </row>
    <row r="51" spans="2:4" x14ac:dyDescent="0.3">
      <c r="B51" s="3" t="s">
        <v>62</v>
      </c>
      <c r="C51" s="3">
        <v>1</v>
      </c>
      <c r="D51" s="3"/>
    </row>
    <row r="52" spans="2:4" x14ac:dyDescent="0.3">
      <c r="B52" s="6" t="s">
        <v>63</v>
      </c>
      <c r="C52" s="3">
        <v>120</v>
      </c>
      <c r="D52" s="3"/>
    </row>
    <row r="53" spans="2:4" x14ac:dyDescent="0.3">
      <c r="B53" s="7" t="s">
        <v>64</v>
      </c>
      <c r="C53" s="3" t="s">
        <v>65</v>
      </c>
      <c r="D53" s="3"/>
    </row>
    <row r="54" spans="2:4" x14ac:dyDescent="0.3">
      <c r="B54" s="7" t="s">
        <v>66</v>
      </c>
      <c r="C54" s="3">
        <v>654</v>
      </c>
      <c r="D54" s="3"/>
    </row>
    <row r="55" spans="2:4" ht="28.8" x14ac:dyDescent="0.3">
      <c r="B55" s="7" t="s">
        <v>67</v>
      </c>
      <c r="C55" s="5" t="s">
        <v>68</v>
      </c>
      <c r="D55" s="3" t="s">
        <v>69</v>
      </c>
    </row>
    <row r="56" spans="2:4" x14ac:dyDescent="0.3">
      <c r="B56" s="7" t="s">
        <v>70</v>
      </c>
      <c r="C56" s="3">
        <v>390</v>
      </c>
      <c r="D56" s="3"/>
    </row>
    <row r="57" spans="2:4" ht="28.8" x14ac:dyDescent="0.3">
      <c r="B57" s="7" t="s">
        <v>71</v>
      </c>
      <c r="C57" s="7">
        <v>250</v>
      </c>
      <c r="D57" s="5" t="s">
        <v>72</v>
      </c>
    </row>
  </sheetData>
  <mergeCells count="2">
    <mergeCell ref="A1:D1"/>
    <mergeCell ref="E1:H1"/>
  </mergeCells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473AA-F8AF-4EFA-B7D6-90002CE606A4}">
  <dimension ref="A1:H60"/>
  <sheetViews>
    <sheetView topLeftCell="A40" workbookViewId="0">
      <selection activeCell="C58" sqref="C58:C59"/>
    </sheetView>
  </sheetViews>
  <sheetFormatPr defaultRowHeight="14.4" x14ac:dyDescent="0.3"/>
  <cols>
    <col min="2" max="2" width="56" bestFit="1" customWidth="1"/>
    <col min="4" max="4" width="63.33203125" customWidth="1"/>
  </cols>
  <sheetData>
    <row r="1" spans="1:4" ht="18" x14ac:dyDescent="0.35">
      <c r="A1" s="72" t="s">
        <v>35</v>
      </c>
      <c r="B1" s="72"/>
      <c r="C1" s="72"/>
      <c r="D1" s="72"/>
    </row>
    <row r="2" spans="1:4" x14ac:dyDescent="0.3">
      <c r="A2" s="71" t="s">
        <v>4</v>
      </c>
      <c r="B2" s="71"/>
      <c r="C2" s="71"/>
      <c r="D2" s="71"/>
    </row>
    <row r="3" spans="1:4" x14ac:dyDescent="0.3">
      <c r="A3" s="3" t="s">
        <v>0</v>
      </c>
      <c r="B3" s="3" t="s">
        <v>7</v>
      </c>
      <c r="C3" s="3" t="s">
        <v>2</v>
      </c>
      <c r="D3" s="3" t="s">
        <v>3</v>
      </c>
    </row>
    <row r="4" spans="1:4" x14ac:dyDescent="0.3">
      <c r="A4" s="3"/>
      <c r="B4" s="3"/>
      <c r="C4" s="3"/>
      <c r="D4" s="3"/>
    </row>
    <row r="5" spans="1:4" x14ac:dyDescent="0.3">
      <c r="A5" s="3">
        <v>1</v>
      </c>
      <c r="B5" s="3" t="s">
        <v>5</v>
      </c>
      <c r="C5" s="3">
        <v>21</v>
      </c>
      <c r="D5" s="3"/>
    </row>
    <row r="6" spans="1:4" x14ac:dyDescent="0.3">
      <c r="A6" s="3"/>
      <c r="B6" s="3"/>
      <c r="C6" s="3"/>
      <c r="D6" s="3"/>
    </row>
    <row r="7" spans="1:4" x14ac:dyDescent="0.3">
      <c r="A7" s="4" t="s">
        <v>12</v>
      </c>
      <c r="B7" s="4" t="s">
        <v>9</v>
      </c>
      <c r="C7" s="3"/>
      <c r="D7" s="3"/>
    </row>
    <row r="8" spans="1:4" x14ac:dyDescent="0.3">
      <c r="A8" s="3">
        <v>1</v>
      </c>
      <c r="B8" s="3" t="s">
        <v>6</v>
      </c>
      <c r="C8" s="3">
        <v>39</v>
      </c>
      <c r="D8" s="3" t="s">
        <v>36</v>
      </c>
    </row>
    <row r="9" spans="1:4" x14ac:dyDescent="0.3">
      <c r="A9" s="3"/>
      <c r="B9" s="3" t="s">
        <v>8</v>
      </c>
      <c r="C9" s="3">
        <v>1369</v>
      </c>
      <c r="D9" s="3"/>
    </row>
    <row r="10" spans="1:4" x14ac:dyDescent="0.3">
      <c r="A10" s="3"/>
      <c r="B10" s="3"/>
      <c r="C10" s="3"/>
      <c r="D10" s="3"/>
    </row>
    <row r="11" spans="1:4" x14ac:dyDescent="0.3">
      <c r="A11" s="3">
        <v>2</v>
      </c>
      <c r="B11" s="3" t="s">
        <v>10</v>
      </c>
      <c r="C11" s="3">
        <v>9</v>
      </c>
      <c r="D11" s="3" t="s">
        <v>50</v>
      </c>
    </row>
    <row r="12" spans="1:4" x14ac:dyDescent="0.3">
      <c r="A12" s="3"/>
      <c r="B12" s="3" t="s">
        <v>8</v>
      </c>
      <c r="C12" s="3">
        <f>68+66</f>
        <v>134</v>
      </c>
      <c r="D12" s="3"/>
    </row>
    <row r="13" spans="1:4" x14ac:dyDescent="0.3">
      <c r="A13" s="3"/>
      <c r="B13" s="3"/>
      <c r="C13" s="3"/>
      <c r="D13" s="3"/>
    </row>
    <row r="14" spans="1:4" x14ac:dyDescent="0.3">
      <c r="A14" s="3">
        <v>3</v>
      </c>
      <c r="B14" s="3" t="s">
        <v>11</v>
      </c>
      <c r="C14" s="3">
        <f>1+1</f>
        <v>2</v>
      </c>
      <c r="D14" s="3" t="s">
        <v>54</v>
      </c>
    </row>
    <row r="15" spans="1:4" x14ac:dyDescent="0.3">
      <c r="A15" s="3"/>
      <c r="B15" s="3" t="s">
        <v>8</v>
      </c>
      <c r="C15" s="3">
        <f>19+15</f>
        <v>34</v>
      </c>
      <c r="D15" s="3" t="s">
        <v>55</v>
      </c>
    </row>
    <row r="16" spans="1:4" x14ac:dyDescent="0.3">
      <c r="A16" s="3"/>
      <c r="B16" s="3"/>
      <c r="C16" s="3"/>
      <c r="D16" s="3"/>
    </row>
    <row r="17" spans="1:4" x14ac:dyDescent="0.3">
      <c r="A17" s="3">
        <v>4</v>
      </c>
      <c r="B17" s="3" t="s">
        <v>13</v>
      </c>
      <c r="C17" s="3" t="s">
        <v>37</v>
      </c>
      <c r="D17" s="3"/>
    </row>
    <row r="18" spans="1:4" x14ac:dyDescent="0.3">
      <c r="A18" s="3"/>
      <c r="B18" s="3" t="s">
        <v>8</v>
      </c>
      <c r="C18" s="3" t="s">
        <v>37</v>
      </c>
      <c r="D18" s="3"/>
    </row>
    <row r="19" spans="1:4" x14ac:dyDescent="0.3">
      <c r="A19" s="3"/>
      <c r="B19" s="3"/>
      <c r="C19" s="3"/>
      <c r="D19" s="3"/>
    </row>
    <row r="20" spans="1:4" x14ac:dyDescent="0.3">
      <c r="A20" s="3">
        <v>5</v>
      </c>
      <c r="B20" s="3" t="s">
        <v>38</v>
      </c>
      <c r="C20" s="3">
        <v>8</v>
      </c>
      <c r="D20" s="3"/>
    </row>
    <row r="21" spans="1:4" x14ac:dyDescent="0.3">
      <c r="A21" s="3"/>
      <c r="B21" s="3" t="s">
        <v>39</v>
      </c>
      <c r="C21" s="3">
        <v>28</v>
      </c>
      <c r="D21" s="3"/>
    </row>
    <row r="22" spans="1:4" x14ac:dyDescent="0.3">
      <c r="A22" s="3"/>
      <c r="B22" s="3"/>
      <c r="C22" s="3"/>
      <c r="D22" s="3"/>
    </row>
    <row r="23" spans="1:4" x14ac:dyDescent="0.3">
      <c r="A23" s="3">
        <v>6</v>
      </c>
      <c r="B23" s="3" t="s">
        <v>51</v>
      </c>
      <c r="C23" s="3">
        <v>9</v>
      </c>
      <c r="D23" s="3"/>
    </row>
    <row r="24" spans="1:4" x14ac:dyDescent="0.3">
      <c r="A24" s="3"/>
      <c r="B24" s="3" t="s">
        <v>39</v>
      </c>
      <c r="C24" s="3">
        <v>60</v>
      </c>
      <c r="D24" s="3"/>
    </row>
    <row r="25" spans="1:4" x14ac:dyDescent="0.3">
      <c r="A25" s="3"/>
      <c r="B25" s="3"/>
      <c r="C25" s="3"/>
      <c r="D25" s="3"/>
    </row>
    <row r="26" spans="1:4" x14ac:dyDescent="0.3">
      <c r="A26" s="3">
        <v>7</v>
      </c>
      <c r="B26" s="3" t="s">
        <v>60</v>
      </c>
      <c r="C26" s="3">
        <v>1</v>
      </c>
      <c r="D26" s="3"/>
    </row>
    <row r="27" spans="1:4" s="27" customFormat="1" x14ac:dyDescent="0.3">
      <c r="A27" s="26"/>
      <c r="B27" s="26" t="s">
        <v>39</v>
      </c>
      <c r="C27" s="26">
        <v>250</v>
      </c>
      <c r="D27" s="26"/>
    </row>
    <row r="28" spans="1:4" x14ac:dyDescent="0.3">
      <c r="A28" s="3"/>
      <c r="B28" s="3"/>
      <c r="C28" s="3"/>
      <c r="D28" s="3"/>
    </row>
    <row r="29" spans="1:4" x14ac:dyDescent="0.3">
      <c r="A29" s="4" t="s">
        <v>15</v>
      </c>
      <c r="B29" s="4" t="s">
        <v>14</v>
      </c>
      <c r="C29" s="3"/>
      <c r="D29" s="3"/>
    </row>
    <row r="30" spans="1:4" x14ac:dyDescent="0.3">
      <c r="A30" s="3">
        <v>1</v>
      </c>
      <c r="B30" s="3" t="s">
        <v>16</v>
      </c>
      <c r="C30" s="3">
        <v>9</v>
      </c>
      <c r="D30" s="3" t="s">
        <v>41</v>
      </c>
    </row>
    <row r="31" spans="1:4" x14ac:dyDescent="0.3">
      <c r="A31" s="3"/>
      <c r="B31" s="3" t="s">
        <v>17</v>
      </c>
      <c r="C31" s="3">
        <f>(62+64*2+438)*0+498</f>
        <v>498</v>
      </c>
      <c r="D31" s="3"/>
    </row>
    <row r="32" spans="1:4" x14ac:dyDescent="0.3">
      <c r="A32" s="3"/>
      <c r="B32" s="3"/>
      <c r="C32" s="3"/>
      <c r="D32" s="3"/>
    </row>
    <row r="33" spans="1:8" x14ac:dyDescent="0.3">
      <c r="A33" s="3">
        <v>2</v>
      </c>
      <c r="B33" s="3" t="s">
        <v>58</v>
      </c>
      <c r="C33" s="3">
        <f>1+1</f>
        <v>2</v>
      </c>
      <c r="D33" s="25" t="s">
        <v>94</v>
      </c>
    </row>
    <row r="34" spans="1:8" ht="28.8" x14ac:dyDescent="0.3">
      <c r="A34" s="3"/>
      <c r="B34" s="3" t="s">
        <v>17</v>
      </c>
      <c r="C34" s="3">
        <f>74+67+2+27</f>
        <v>170</v>
      </c>
      <c r="D34" s="5" t="s">
        <v>93</v>
      </c>
    </row>
    <row r="35" spans="1:8" x14ac:dyDescent="0.3">
      <c r="A35" s="3"/>
      <c r="B35" s="3"/>
      <c r="C35" s="3"/>
      <c r="D35" s="3"/>
    </row>
    <row r="36" spans="1:8" x14ac:dyDescent="0.3">
      <c r="A36" s="3">
        <v>3</v>
      </c>
      <c r="B36" s="3" t="s">
        <v>42</v>
      </c>
      <c r="C36" s="3">
        <f>1+1+1</f>
        <v>3</v>
      </c>
      <c r="D36" s="3" t="s">
        <v>43</v>
      </c>
    </row>
    <row r="37" spans="1:8" ht="43.2" x14ac:dyDescent="0.3">
      <c r="A37" s="3"/>
      <c r="B37" s="3" t="s">
        <v>17</v>
      </c>
      <c r="C37" s="3">
        <f>210+390+65</f>
        <v>665</v>
      </c>
      <c r="D37" s="5" t="s">
        <v>44</v>
      </c>
    </row>
    <row r="38" spans="1:8" x14ac:dyDescent="0.3">
      <c r="A38" s="3"/>
      <c r="B38" s="3"/>
      <c r="C38" s="3"/>
      <c r="D38" s="3"/>
    </row>
    <row r="39" spans="1:8" x14ac:dyDescent="0.3">
      <c r="A39" s="4" t="s">
        <v>19</v>
      </c>
      <c r="B39" s="4" t="s">
        <v>18</v>
      </c>
      <c r="C39" s="3"/>
      <c r="D39" s="3"/>
    </row>
    <row r="40" spans="1:8" x14ac:dyDescent="0.3">
      <c r="A40" s="3">
        <v>1</v>
      </c>
      <c r="B40" s="3" t="s">
        <v>20</v>
      </c>
      <c r="C40" s="3">
        <v>2</v>
      </c>
      <c r="D40" s="3" t="s">
        <v>57</v>
      </c>
    </row>
    <row r="41" spans="1:8" x14ac:dyDescent="0.3">
      <c r="A41" s="3"/>
      <c r="B41" s="3" t="s">
        <v>17</v>
      </c>
      <c r="C41" s="3">
        <f>13+25</f>
        <v>38</v>
      </c>
      <c r="D41" s="3"/>
    </row>
    <row r="42" spans="1:8" x14ac:dyDescent="0.3">
      <c r="A42" s="3"/>
      <c r="B42" s="3"/>
      <c r="C42" s="3"/>
      <c r="D42" s="3"/>
      <c r="H42">
        <f>62*8</f>
        <v>496</v>
      </c>
    </row>
    <row r="43" spans="1:8" ht="28.8" x14ac:dyDescent="0.3">
      <c r="A43" s="3">
        <v>2</v>
      </c>
      <c r="B43" s="3" t="s">
        <v>21</v>
      </c>
      <c r="C43" s="3">
        <v>1</v>
      </c>
      <c r="D43" s="5" t="s">
        <v>45</v>
      </c>
    </row>
    <row r="44" spans="1:8" x14ac:dyDescent="0.3">
      <c r="A44" s="3"/>
      <c r="B44" s="3" t="s">
        <v>17</v>
      </c>
      <c r="C44" s="3">
        <v>290</v>
      </c>
      <c r="D44" s="3"/>
    </row>
    <row r="45" spans="1:8" x14ac:dyDescent="0.3">
      <c r="A45" s="3"/>
      <c r="B45" s="3"/>
      <c r="C45" s="3"/>
      <c r="D45" s="3"/>
    </row>
    <row r="46" spans="1:8" x14ac:dyDescent="0.3">
      <c r="A46" s="4" t="s">
        <v>23</v>
      </c>
      <c r="B46" s="4" t="s">
        <v>22</v>
      </c>
      <c r="C46" s="3"/>
      <c r="D46" s="3"/>
    </row>
    <row r="47" spans="1:8" x14ac:dyDescent="0.3">
      <c r="A47" s="3">
        <v>1</v>
      </c>
      <c r="B47" s="3" t="s">
        <v>24</v>
      </c>
      <c r="C47" s="3">
        <v>1</v>
      </c>
      <c r="D47" s="3"/>
    </row>
    <row r="48" spans="1:8" x14ac:dyDescent="0.3">
      <c r="A48" s="3"/>
      <c r="B48" s="3" t="s">
        <v>25</v>
      </c>
      <c r="C48" s="3">
        <v>1</v>
      </c>
      <c r="D48" s="3"/>
    </row>
    <row r="49" spans="1:4" x14ac:dyDescent="0.3">
      <c r="A49" s="3"/>
      <c r="B49" s="3"/>
      <c r="C49" s="3"/>
      <c r="D49" s="3"/>
    </row>
    <row r="50" spans="1:4" x14ac:dyDescent="0.3">
      <c r="A50" s="3">
        <v>2</v>
      </c>
      <c r="B50" s="3" t="s">
        <v>26</v>
      </c>
      <c r="C50" s="3">
        <f>457+400+27</f>
        <v>884</v>
      </c>
      <c r="D50" s="3" t="s">
        <v>89</v>
      </c>
    </row>
    <row r="51" spans="1:4" x14ac:dyDescent="0.3">
      <c r="A51" s="3"/>
      <c r="B51" s="3" t="s">
        <v>27</v>
      </c>
      <c r="C51" s="3">
        <f>C50</f>
        <v>884</v>
      </c>
      <c r="D51" s="3"/>
    </row>
    <row r="52" spans="1:4" x14ac:dyDescent="0.3">
      <c r="A52" s="3"/>
      <c r="B52" s="3"/>
      <c r="C52" s="3"/>
      <c r="D52" s="3"/>
    </row>
    <row r="53" spans="1:4" x14ac:dyDescent="0.3">
      <c r="A53" s="3">
        <v>3</v>
      </c>
      <c r="B53" s="3" t="s">
        <v>28</v>
      </c>
      <c r="C53" s="3">
        <v>2</v>
      </c>
      <c r="D53" s="3"/>
    </row>
    <row r="54" spans="1:4" x14ac:dyDescent="0.3">
      <c r="A54" s="3"/>
      <c r="B54" s="3" t="s">
        <v>29</v>
      </c>
      <c r="C54" s="3">
        <v>2</v>
      </c>
      <c r="D54" s="3"/>
    </row>
    <row r="55" spans="1:4" x14ac:dyDescent="0.3">
      <c r="A55" s="3"/>
      <c r="B55" s="3"/>
      <c r="C55" s="3"/>
      <c r="D55" s="3"/>
    </row>
    <row r="56" spans="1:4" s="27" customFormat="1" x14ac:dyDescent="0.3">
      <c r="A56" s="28" t="s">
        <v>31</v>
      </c>
      <c r="B56" s="28" t="s">
        <v>30</v>
      </c>
      <c r="C56" s="26"/>
      <c r="D56" s="26"/>
    </row>
    <row r="57" spans="1:4" s="27" customFormat="1" ht="18" customHeight="1" x14ac:dyDescent="0.3">
      <c r="A57" s="26">
        <v>1</v>
      </c>
      <c r="B57" s="29" t="s">
        <v>32</v>
      </c>
      <c r="C57" s="26">
        <v>4</v>
      </c>
      <c r="D57" s="30" t="s">
        <v>47</v>
      </c>
    </row>
    <row r="58" spans="1:4" s="27" customFormat="1" x14ac:dyDescent="0.3">
      <c r="A58" s="26"/>
      <c r="B58" s="26" t="s">
        <v>33</v>
      </c>
      <c r="C58" s="73">
        <f>81</f>
        <v>81</v>
      </c>
      <c r="D58" s="74" t="s">
        <v>48</v>
      </c>
    </row>
    <row r="59" spans="1:4" s="27" customFormat="1" x14ac:dyDescent="0.3">
      <c r="A59" s="26"/>
      <c r="B59" s="26" t="s">
        <v>34</v>
      </c>
      <c r="C59" s="73"/>
      <c r="D59" s="74"/>
    </row>
    <row r="60" spans="1:4" s="27" customFormat="1" x14ac:dyDescent="0.3"/>
  </sheetData>
  <mergeCells count="4">
    <mergeCell ref="A2:D2"/>
    <mergeCell ref="A1:D1"/>
    <mergeCell ref="C58:C59"/>
    <mergeCell ref="D58:D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Jan2020-Mar2020</vt:lpstr>
      <vt:lpstr>Sheet3</vt:lpstr>
      <vt:lpstr>Half yly</vt:lpstr>
      <vt:lpstr>9months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Mamta Jayaram</dc:creator>
  <cp:lastModifiedBy>Mamta Jayaram</cp:lastModifiedBy>
  <dcterms:created xsi:type="dcterms:W3CDTF">2021-01-11T12:10:22Z</dcterms:created>
  <dcterms:modified xsi:type="dcterms:W3CDTF">2022-01-20T02:57:39Z</dcterms:modified>
</cp:coreProperties>
</file>