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omanzolli/Documents/GitHub/Drive-Tech/"/>
    </mc:Choice>
  </mc:AlternateContent>
  <xr:revisionPtr revIDLastSave="0" documentId="13_ncr:1_{AE0885E8-2B3F-8A4F-8013-0B612953A1F6}" xr6:coauthVersionLast="47" xr6:coauthVersionMax="47" xr10:uidLastSave="{00000000-0000-0000-0000-000000000000}"/>
  <bookViews>
    <workbookView xWindow="0" yWindow="880" windowWidth="36000" windowHeight="22500" xr2:uid="{B5AC5AED-6860-8F4C-AD59-578B1B31F775}"/>
  </bookViews>
  <sheets>
    <sheet name="Datase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" i="1"/>
  <c r="G3" i="1"/>
  <c r="G4" i="1"/>
  <c r="G5" i="1"/>
  <c r="G6" i="1"/>
  <c r="G7" i="1"/>
  <c r="G8" i="1"/>
  <c r="G9" i="1"/>
  <c r="G10" i="1"/>
  <c r="G11" i="1"/>
  <c r="G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<sst xmlns="http://schemas.openxmlformats.org/spreadsheetml/2006/main" count="65" uniqueCount="30">
  <si>
    <t>Buses</t>
  </si>
  <si>
    <t>Charger</t>
  </si>
  <si>
    <t>Energy consumption</t>
  </si>
  <si>
    <t>Trip (Begin)</t>
  </si>
  <si>
    <t>Trip (End)</t>
  </si>
  <si>
    <t>Energy price</t>
  </si>
  <si>
    <t>Power price</t>
  </si>
  <si>
    <t>Peak power</t>
  </si>
  <si>
    <t>Timestep</t>
  </si>
  <si>
    <t>Power</t>
  </si>
  <si>
    <t>Velocity (average)</t>
  </si>
  <si>
    <t>Brand</t>
  </si>
  <si>
    <t>BYD</t>
  </si>
  <si>
    <t>Man</t>
  </si>
  <si>
    <t>Volvo</t>
  </si>
  <si>
    <t>Karsan</t>
  </si>
  <si>
    <t>Bus Brand</t>
  </si>
  <si>
    <t>Length</t>
  </si>
  <si>
    <t>SOH</t>
  </si>
  <si>
    <t>Bus ID</t>
  </si>
  <si>
    <t>Charger ID</t>
  </si>
  <si>
    <t>Siemens</t>
  </si>
  <si>
    <t>ABB</t>
  </si>
  <si>
    <t>Status</t>
  </si>
  <si>
    <t>Unidirectional</t>
  </si>
  <si>
    <t>Line ID</t>
  </si>
  <si>
    <t>Round-trips</t>
  </si>
  <si>
    <t>Bidirectional</t>
  </si>
  <si>
    <t>Mercedes-Benz</t>
  </si>
  <si>
    <t>Charger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</si>
</sst>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6C8-C06D-EC47-84E6-8FB83C00A693}">
  <dimension ref="A1:S97"/>
  <sheetViews>
    <sheetView tabSelected="1" topLeftCell="D1" workbookViewId="0">
      <selection activeCell="T17" sqref="T17"/>
    </sheetView>
  </sheetViews>
  <sheetFormatPr baseColWidth="10" defaultRowHeight="16" x14ac:dyDescent="0.2"/>
  <cols>
    <col min="9" max="9" width="14.1640625" customWidth="1"/>
    <col min="10" max="12" width="19.1640625" customWidth="1"/>
  </cols>
  <sheetData>
    <row r="1" spans="1:19" x14ac:dyDescent="0.2">
      <c r="A1" t="s">
        <v>19</v>
      </c>
      <c r="B1" t="s">
        <v>0</v>
      </c>
      <c r="C1" t="s">
        <v>16</v>
      </c>
      <c r="D1" t="s">
        <v>17</v>
      </c>
      <c r="E1" t="s">
        <v>18</v>
      </c>
      <c r="F1" t="s">
        <v>20</v>
      </c>
      <c r="G1" t="s">
        <v>1</v>
      </c>
      <c r="H1" t="s">
        <v>11</v>
      </c>
      <c r="I1" t="s">
        <v>23</v>
      </c>
      <c r="J1" t="s">
        <v>2</v>
      </c>
      <c r="K1" t="s">
        <v>25</v>
      </c>
      <c r="L1" t="s">
        <v>17</v>
      </c>
      <c r="M1" t="s">
        <v>3</v>
      </c>
      <c r="N1" t="s">
        <v>4</v>
      </c>
      <c r="O1" t="s">
        <v>26</v>
      </c>
      <c r="P1" t="s">
        <v>5</v>
      </c>
      <c r="Q1" t="s">
        <v>7</v>
      </c>
      <c r="R1" t="s">
        <v>6</v>
      </c>
      <c r="S1" t="s">
        <v>29</v>
      </c>
    </row>
    <row r="2" spans="1:19" x14ac:dyDescent="0.2">
      <c r="A2">
        <v>1</v>
      </c>
      <c r="B2">
        <v>200</v>
      </c>
      <c r="C2" t="s">
        <v>12</v>
      </c>
      <c r="D2">
        <v>12</v>
      </c>
      <c r="E2">
        <v>98</v>
      </c>
      <c r="F2">
        <v>1</v>
      </c>
      <c r="G2">
        <f>Calculation!$B$2/Calculation!$A$2</f>
        <v>25</v>
      </c>
      <c r="H2" t="s">
        <v>21</v>
      </c>
      <c r="I2" t="s">
        <v>24</v>
      </c>
      <c r="J2">
        <f>Calculation!C2*Calculation!D2/Calculation!A2</f>
        <v>2.7</v>
      </c>
      <c r="K2">
        <v>1</v>
      </c>
      <c r="L2">
        <v>10</v>
      </c>
      <c r="M2">
        <f>Calculation!E2*Calculation!$A$2*24</f>
        <v>24</v>
      </c>
      <c r="N2">
        <f>Calculation!F2*24*Calculation!$A$2</f>
        <v>72</v>
      </c>
      <c r="O2">
        <v>20</v>
      </c>
      <c r="P2">
        <v>9.6196376021798355E-2</v>
      </c>
      <c r="Q2">
        <v>50</v>
      </c>
      <c r="R2">
        <f>1.7125*1</f>
        <v>1.7124999999999999</v>
      </c>
      <c r="S2">
        <v>100</v>
      </c>
    </row>
    <row r="3" spans="1:19" x14ac:dyDescent="0.2">
      <c r="A3">
        <v>2</v>
      </c>
      <c r="B3">
        <v>200</v>
      </c>
      <c r="C3" t="s">
        <v>12</v>
      </c>
      <c r="D3">
        <v>12</v>
      </c>
      <c r="E3">
        <v>99</v>
      </c>
      <c r="F3">
        <v>2</v>
      </c>
      <c r="G3">
        <f>Calculation!$B$2/Calculation!$A$2</f>
        <v>25</v>
      </c>
      <c r="H3" t="s">
        <v>21</v>
      </c>
      <c r="I3" t="s">
        <v>24</v>
      </c>
      <c r="K3">
        <v>2</v>
      </c>
      <c r="L3">
        <v>11</v>
      </c>
      <c r="M3">
        <f>Calculation!E3*Calculation!$A$2*24</f>
        <v>25</v>
      </c>
      <c r="N3">
        <f>Calculation!F3*24*Calculation!$A$2</f>
        <v>76</v>
      </c>
      <c r="O3">
        <v>25</v>
      </c>
      <c r="P3">
        <v>9.6196376021798355E-2</v>
      </c>
      <c r="Q3">
        <v>100</v>
      </c>
      <c r="R3">
        <f>1.7125*2</f>
        <v>3.4249999999999998</v>
      </c>
      <c r="S3">
        <v>100</v>
      </c>
    </row>
    <row r="4" spans="1:19" x14ac:dyDescent="0.2">
      <c r="A4">
        <v>3</v>
      </c>
      <c r="B4">
        <v>200</v>
      </c>
      <c r="C4" t="s">
        <v>12</v>
      </c>
      <c r="D4">
        <v>12</v>
      </c>
      <c r="E4">
        <v>100</v>
      </c>
      <c r="F4">
        <v>3</v>
      </c>
      <c r="G4">
        <f>Calculation!$B$2/Calculation!$A$2</f>
        <v>25</v>
      </c>
      <c r="H4" t="s">
        <v>21</v>
      </c>
      <c r="I4" t="s">
        <v>24</v>
      </c>
      <c r="K4">
        <v>3</v>
      </c>
      <c r="L4">
        <v>20</v>
      </c>
      <c r="M4">
        <f>Calculation!E4*Calculation!$A$2*24</f>
        <v>26</v>
      </c>
      <c r="N4">
        <f>Calculation!F4*24*Calculation!$A$2</f>
        <v>74</v>
      </c>
      <c r="O4">
        <v>30</v>
      </c>
      <c r="P4">
        <v>9.6196376021798355E-2</v>
      </c>
      <c r="Q4">
        <v>150</v>
      </c>
      <c r="R4">
        <f>1.7125*3</f>
        <v>5.1374999999999993</v>
      </c>
      <c r="S4">
        <v>100</v>
      </c>
    </row>
    <row r="5" spans="1:19" x14ac:dyDescent="0.2">
      <c r="A5">
        <v>4</v>
      </c>
      <c r="B5">
        <v>200</v>
      </c>
      <c r="C5" t="s">
        <v>12</v>
      </c>
      <c r="D5">
        <v>12</v>
      </c>
      <c r="E5">
        <v>100</v>
      </c>
      <c r="F5">
        <v>4</v>
      </c>
      <c r="G5">
        <f>Calculation!$B$2/Calculation!$A$2</f>
        <v>25</v>
      </c>
      <c r="H5" t="s">
        <v>21</v>
      </c>
      <c r="I5" t="s">
        <v>24</v>
      </c>
      <c r="K5">
        <v>4</v>
      </c>
      <c r="L5">
        <v>8</v>
      </c>
      <c r="M5">
        <f>Calculation!E5*Calculation!$A$2*24</f>
        <v>27</v>
      </c>
      <c r="N5">
        <f>Calculation!F5*24*Calculation!$A$2</f>
        <v>79</v>
      </c>
      <c r="O5">
        <v>40</v>
      </c>
      <c r="P5">
        <v>9.6196376021798355E-2</v>
      </c>
      <c r="Q5">
        <v>200</v>
      </c>
      <c r="R5">
        <f>1.7125*4</f>
        <v>6.85</v>
      </c>
      <c r="S5">
        <v>100</v>
      </c>
    </row>
    <row r="6" spans="1:19" x14ac:dyDescent="0.2">
      <c r="A6">
        <v>5</v>
      </c>
      <c r="B6">
        <v>200</v>
      </c>
      <c r="C6" t="s">
        <v>12</v>
      </c>
      <c r="D6">
        <v>12</v>
      </c>
      <c r="E6">
        <v>100</v>
      </c>
      <c r="F6">
        <v>5</v>
      </c>
      <c r="G6">
        <f>Calculation!$B$2/Calculation!$A$2</f>
        <v>25</v>
      </c>
      <c r="H6" t="s">
        <v>21</v>
      </c>
      <c r="I6" t="s">
        <v>24</v>
      </c>
      <c r="K6">
        <v>5</v>
      </c>
      <c r="L6">
        <v>7</v>
      </c>
      <c r="M6">
        <f>Calculation!E6*Calculation!$A$2*24</f>
        <v>28</v>
      </c>
      <c r="N6">
        <f>Calculation!F6*24*Calculation!$A$2</f>
        <v>81</v>
      </c>
      <c r="O6">
        <v>35</v>
      </c>
      <c r="P6">
        <v>8.8765994550408719E-2</v>
      </c>
      <c r="Q6">
        <v>250</v>
      </c>
      <c r="R6">
        <f>1.7125*5</f>
        <v>8.5625</v>
      </c>
      <c r="S6">
        <v>100</v>
      </c>
    </row>
    <row r="7" spans="1:19" x14ac:dyDescent="0.2">
      <c r="A7">
        <v>6</v>
      </c>
      <c r="B7">
        <v>200</v>
      </c>
      <c r="C7" t="s">
        <v>12</v>
      </c>
      <c r="D7">
        <v>12</v>
      </c>
      <c r="E7">
        <v>100</v>
      </c>
      <c r="F7">
        <v>6</v>
      </c>
      <c r="G7">
        <f>Calculation!$B$2/Calculation!$A$2</f>
        <v>25</v>
      </c>
      <c r="H7" t="s">
        <v>22</v>
      </c>
      <c r="I7" t="s">
        <v>24</v>
      </c>
      <c r="K7">
        <v>6</v>
      </c>
      <c r="L7">
        <v>13</v>
      </c>
      <c r="M7">
        <f>Calculation!E7*Calculation!$A$2*24</f>
        <v>29</v>
      </c>
      <c r="N7">
        <f>Calculation!F7*24*Calculation!$A$2</f>
        <v>78</v>
      </c>
      <c r="O7">
        <v>20</v>
      </c>
      <c r="P7">
        <v>8.8765994550408719E-2</v>
      </c>
      <c r="Q7">
        <v>300</v>
      </c>
      <c r="R7">
        <f>1.7125*6</f>
        <v>10.274999999999999</v>
      </c>
      <c r="S7">
        <v>100</v>
      </c>
    </row>
    <row r="8" spans="1:19" x14ac:dyDescent="0.2">
      <c r="A8">
        <v>7</v>
      </c>
      <c r="B8">
        <v>200</v>
      </c>
      <c r="C8" t="s">
        <v>12</v>
      </c>
      <c r="D8">
        <v>12</v>
      </c>
      <c r="E8">
        <v>100</v>
      </c>
      <c r="F8">
        <v>7</v>
      </c>
      <c r="G8">
        <f>Calculation!$B$2/Calculation!$A$2</f>
        <v>25</v>
      </c>
      <c r="H8" t="s">
        <v>22</v>
      </c>
      <c r="I8" t="s">
        <v>24</v>
      </c>
      <c r="K8">
        <v>7</v>
      </c>
      <c r="L8">
        <v>7</v>
      </c>
      <c r="M8">
        <f>Calculation!E8*Calculation!$A$2*24</f>
        <v>30</v>
      </c>
      <c r="N8">
        <f>Calculation!F8*24*Calculation!$A$2</f>
        <v>80</v>
      </c>
      <c r="O8">
        <v>35</v>
      </c>
      <c r="P8">
        <v>8.8765994550408719E-2</v>
      </c>
      <c r="Q8">
        <v>350</v>
      </c>
      <c r="R8">
        <f>1.7125*7</f>
        <v>11.987499999999999</v>
      </c>
      <c r="S8">
        <v>100</v>
      </c>
    </row>
    <row r="9" spans="1:19" x14ac:dyDescent="0.2">
      <c r="A9">
        <v>8</v>
      </c>
      <c r="B9">
        <v>200</v>
      </c>
      <c r="C9" t="s">
        <v>12</v>
      </c>
      <c r="D9">
        <v>12</v>
      </c>
      <c r="E9">
        <v>100</v>
      </c>
      <c r="F9">
        <v>8</v>
      </c>
      <c r="G9">
        <f>Calculation!$B$2/Calculation!$A$2</f>
        <v>25</v>
      </c>
      <c r="H9" t="s">
        <v>22</v>
      </c>
      <c r="I9" t="s">
        <v>24</v>
      </c>
      <c r="K9">
        <v>8</v>
      </c>
      <c r="L9">
        <v>9</v>
      </c>
      <c r="M9">
        <f>Calculation!E9*Calculation!$A$2*24</f>
        <v>31</v>
      </c>
      <c r="N9">
        <f>Calculation!F9*24*Calculation!$A$2</f>
        <v>78</v>
      </c>
      <c r="O9">
        <v>35</v>
      </c>
      <c r="P9">
        <v>8.8765994550408719E-2</v>
      </c>
      <c r="Q9">
        <v>400</v>
      </c>
      <c r="R9">
        <f>1.7125*8</f>
        <v>13.7</v>
      </c>
      <c r="S9">
        <v>100</v>
      </c>
    </row>
    <row r="10" spans="1:19" x14ac:dyDescent="0.2">
      <c r="A10">
        <v>9</v>
      </c>
      <c r="B10">
        <v>200</v>
      </c>
      <c r="C10" t="s">
        <v>28</v>
      </c>
      <c r="D10">
        <v>12</v>
      </c>
      <c r="E10">
        <v>99</v>
      </c>
      <c r="F10">
        <v>9</v>
      </c>
      <c r="G10">
        <f>Calculation!$B$2/Calculation!$A$2</f>
        <v>25</v>
      </c>
      <c r="H10" t="s">
        <v>22</v>
      </c>
      <c r="I10" t="s">
        <v>27</v>
      </c>
      <c r="K10">
        <v>9</v>
      </c>
      <c r="L10">
        <v>15</v>
      </c>
      <c r="M10">
        <f>Calculation!E10*Calculation!$A$2*24</f>
        <v>32</v>
      </c>
      <c r="N10">
        <f>Calculation!F10*24*Calculation!$A$2</f>
        <v>84</v>
      </c>
      <c r="O10">
        <v>25</v>
      </c>
      <c r="P10">
        <v>8.4496621253405985E-2</v>
      </c>
      <c r="Q10">
        <v>450</v>
      </c>
      <c r="R10">
        <f>1.7125*9</f>
        <v>15.4125</v>
      </c>
      <c r="S10">
        <v>100</v>
      </c>
    </row>
    <row r="11" spans="1:19" x14ac:dyDescent="0.2">
      <c r="A11">
        <v>10</v>
      </c>
      <c r="B11">
        <v>200</v>
      </c>
      <c r="C11" t="s">
        <v>28</v>
      </c>
      <c r="D11">
        <v>12</v>
      </c>
      <c r="E11">
        <v>97</v>
      </c>
      <c r="F11">
        <v>10</v>
      </c>
      <c r="G11">
        <f>Calculation!$B$2/Calculation!$A$2</f>
        <v>25</v>
      </c>
      <c r="H11" t="s">
        <v>22</v>
      </c>
      <c r="I11" t="s">
        <v>27</v>
      </c>
      <c r="K11">
        <v>10</v>
      </c>
      <c r="L11">
        <v>11</v>
      </c>
      <c r="M11">
        <f>Calculation!E11*Calculation!$A$2*24</f>
        <v>24</v>
      </c>
      <c r="N11">
        <f>Calculation!F11*24*Calculation!$A$2</f>
        <v>72</v>
      </c>
      <c r="O11">
        <v>32</v>
      </c>
      <c r="P11">
        <v>8.4496621253405985E-2</v>
      </c>
      <c r="Q11">
        <v>500</v>
      </c>
      <c r="R11">
        <f>1.7125*10</f>
        <v>17.125</v>
      </c>
      <c r="S11">
        <v>100</v>
      </c>
    </row>
    <row r="12" spans="1:19" x14ac:dyDescent="0.2">
      <c r="A12">
        <v>11</v>
      </c>
      <c r="B12">
        <v>200</v>
      </c>
      <c r="C12" t="s">
        <v>28</v>
      </c>
      <c r="D12">
        <v>12</v>
      </c>
      <c r="E12">
        <v>95</v>
      </c>
      <c r="K12">
        <v>11</v>
      </c>
      <c r="L12">
        <v>16</v>
      </c>
      <c r="M12">
        <f>Calculation!E12*Calculation!$A$2*24</f>
        <v>25</v>
      </c>
      <c r="N12">
        <f>Calculation!F12*24*Calculation!$A$2</f>
        <v>76</v>
      </c>
      <c r="O12">
        <v>28</v>
      </c>
      <c r="P12">
        <v>8.4496621253405985E-2</v>
      </c>
    </row>
    <row r="13" spans="1:19" x14ac:dyDescent="0.2">
      <c r="A13">
        <v>12</v>
      </c>
      <c r="B13">
        <v>200</v>
      </c>
      <c r="C13" t="s">
        <v>28</v>
      </c>
      <c r="D13">
        <v>12</v>
      </c>
      <c r="E13">
        <v>99</v>
      </c>
      <c r="K13">
        <v>12</v>
      </c>
      <c r="L13">
        <v>19</v>
      </c>
      <c r="M13">
        <f>Calculation!E13*Calculation!$A$2*24</f>
        <v>26</v>
      </c>
      <c r="N13">
        <f>Calculation!F13*24*Calculation!$A$2</f>
        <v>74</v>
      </c>
      <c r="O13">
        <v>15</v>
      </c>
      <c r="P13">
        <v>8.4496621253405985E-2</v>
      </c>
    </row>
    <row r="14" spans="1:19" x14ac:dyDescent="0.2">
      <c r="A14">
        <v>13</v>
      </c>
      <c r="B14">
        <v>200</v>
      </c>
      <c r="C14" t="s">
        <v>13</v>
      </c>
      <c r="D14">
        <v>18</v>
      </c>
      <c r="E14">
        <v>100</v>
      </c>
      <c r="K14">
        <v>13</v>
      </c>
      <c r="L14">
        <v>21</v>
      </c>
      <c r="M14">
        <f>Calculation!E14*Calculation!$A$2*24</f>
        <v>27</v>
      </c>
      <c r="N14">
        <f>Calculation!F14*24*Calculation!$A$2</f>
        <v>79</v>
      </c>
      <c r="O14">
        <v>12</v>
      </c>
      <c r="P14">
        <v>8.2280217983651233E-2</v>
      </c>
    </row>
    <row r="15" spans="1:19" x14ac:dyDescent="0.2">
      <c r="A15">
        <v>14</v>
      </c>
      <c r="B15">
        <v>200</v>
      </c>
      <c r="C15" t="s">
        <v>13</v>
      </c>
      <c r="D15">
        <v>18</v>
      </c>
      <c r="E15">
        <v>99</v>
      </c>
      <c r="K15">
        <v>14</v>
      </c>
      <c r="L15">
        <v>10</v>
      </c>
      <c r="M15">
        <f>Calculation!E15*Calculation!$A$2*24</f>
        <v>28</v>
      </c>
      <c r="N15">
        <f>Calculation!F15*24*Calculation!$A$2</f>
        <v>81</v>
      </c>
      <c r="O15">
        <v>40</v>
      </c>
      <c r="P15">
        <v>8.2280217983651233E-2</v>
      </c>
    </row>
    <row r="16" spans="1:19" x14ac:dyDescent="0.2">
      <c r="A16">
        <v>15</v>
      </c>
      <c r="B16">
        <v>200</v>
      </c>
      <c r="C16" t="s">
        <v>13</v>
      </c>
      <c r="D16">
        <v>18</v>
      </c>
      <c r="E16">
        <v>100</v>
      </c>
      <c r="K16">
        <v>15</v>
      </c>
      <c r="L16">
        <v>25</v>
      </c>
      <c r="M16">
        <f>Calculation!E16*Calculation!$A$2*24</f>
        <v>29</v>
      </c>
      <c r="N16">
        <f>Calculation!F16*24*Calculation!$A$2</f>
        <v>78</v>
      </c>
      <c r="O16">
        <v>12</v>
      </c>
      <c r="P16">
        <v>8.2280217983651233E-2</v>
      </c>
    </row>
    <row r="17" spans="1:16" x14ac:dyDescent="0.2">
      <c r="A17">
        <v>16</v>
      </c>
      <c r="B17">
        <v>200</v>
      </c>
      <c r="C17" t="s">
        <v>14</v>
      </c>
      <c r="D17">
        <v>12</v>
      </c>
      <c r="E17">
        <v>96</v>
      </c>
      <c r="K17">
        <v>16</v>
      </c>
      <c r="L17">
        <v>11</v>
      </c>
      <c r="M17">
        <f>Calculation!E17*Calculation!$A$2*24</f>
        <v>30</v>
      </c>
      <c r="N17">
        <f>Calculation!F17*24*Calculation!$A$2</f>
        <v>80</v>
      </c>
      <c r="O17">
        <v>30</v>
      </c>
      <c r="P17">
        <v>8.2280217983651233E-2</v>
      </c>
    </row>
    <row r="18" spans="1:16" x14ac:dyDescent="0.2">
      <c r="A18">
        <v>17</v>
      </c>
      <c r="B18">
        <v>200</v>
      </c>
      <c r="C18" t="s">
        <v>14</v>
      </c>
      <c r="D18">
        <v>12</v>
      </c>
      <c r="E18">
        <v>99</v>
      </c>
      <c r="K18">
        <v>17</v>
      </c>
      <c r="L18">
        <v>7</v>
      </c>
      <c r="M18">
        <f>Calculation!E18*Calculation!$A$2*24</f>
        <v>31</v>
      </c>
      <c r="N18">
        <f>Calculation!F18*24*Calculation!$A$2</f>
        <v>78</v>
      </c>
      <c r="O18">
        <v>31</v>
      </c>
      <c r="P18">
        <v>8.0808038147138953E-2</v>
      </c>
    </row>
    <row r="19" spans="1:16" x14ac:dyDescent="0.2">
      <c r="A19">
        <v>18</v>
      </c>
      <c r="B19">
        <v>200</v>
      </c>
      <c r="C19" t="s">
        <v>14</v>
      </c>
      <c r="D19">
        <v>12</v>
      </c>
      <c r="E19">
        <v>95</v>
      </c>
      <c r="K19">
        <v>18</v>
      </c>
      <c r="L19">
        <v>18</v>
      </c>
      <c r="M19">
        <f>Calculation!E19*Calculation!$A$2*24</f>
        <v>32</v>
      </c>
      <c r="N19">
        <f>Calculation!F19*24*Calculation!$A$2</f>
        <v>84</v>
      </c>
      <c r="O19">
        <v>12</v>
      </c>
      <c r="P19">
        <v>8.0808038147138953E-2</v>
      </c>
    </row>
    <row r="20" spans="1:16" x14ac:dyDescent="0.2">
      <c r="A20">
        <v>19</v>
      </c>
      <c r="B20">
        <v>200</v>
      </c>
      <c r="C20" t="s">
        <v>15</v>
      </c>
      <c r="D20">
        <v>10</v>
      </c>
      <c r="E20">
        <v>97</v>
      </c>
      <c r="K20">
        <v>19</v>
      </c>
      <c r="L20">
        <v>17</v>
      </c>
      <c r="M20">
        <f>Calculation!E20*Calculation!$A$2*24</f>
        <v>20</v>
      </c>
      <c r="N20">
        <f>Calculation!F20*24*Calculation!$A$2</f>
        <v>72</v>
      </c>
      <c r="O20">
        <v>15</v>
      </c>
      <c r="P20">
        <v>8.0808038147138953E-2</v>
      </c>
    </row>
    <row r="21" spans="1:16" x14ac:dyDescent="0.2">
      <c r="A21">
        <v>20</v>
      </c>
      <c r="B21">
        <v>200</v>
      </c>
      <c r="C21" t="s">
        <v>15</v>
      </c>
      <c r="D21">
        <v>10</v>
      </c>
      <c r="E21">
        <v>99</v>
      </c>
      <c r="K21">
        <v>20</v>
      </c>
      <c r="L21">
        <v>22</v>
      </c>
      <c r="M21">
        <f>Calculation!E21*Calculation!$A$2*24</f>
        <v>41</v>
      </c>
      <c r="N21">
        <f>Calculation!F21*24*Calculation!$A$2</f>
        <v>92</v>
      </c>
      <c r="O21">
        <v>12</v>
      </c>
      <c r="P21">
        <v>8.0808038147138953E-2</v>
      </c>
    </row>
    <row r="22" spans="1:16" x14ac:dyDescent="0.2">
      <c r="P22">
        <v>8.3833242506811984E-2</v>
      </c>
    </row>
    <row r="23" spans="1:16" x14ac:dyDescent="0.2">
      <c r="P23">
        <v>8.3833242506811984E-2</v>
      </c>
    </row>
    <row r="24" spans="1:16" x14ac:dyDescent="0.2">
      <c r="P24">
        <v>8.3833242506811984E-2</v>
      </c>
    </row>
    <row r="25" spans="1:16" x14ac:dyDescent="0.2">
      <c r="P25">
        <v>8.3833242506811984E-2</v>
      </c>
    </row>
    <row r="26" spans="1:16" x14ac:dyDescent="0.2">
      <c r="P26">
        <v>9.2526267029972756E-2</v>
      </c>
    </row>
    <row r="27" spans="1:16" x14ac:dyDescent="0.2">
      <c r="P27">
        <v>9.2526267029972756E-2</v>
      </c>
    </row>
    <row r="28" spans="1:16" x14ac:dyDescent="0.2">
      <c r="P28">
        <v>9.2526267029972756E-2</v>
      </c>
    </row>
    <row r="29" spans="1:16" x14ac:dyDescent="0.2">
      <c r="P29">
        <v>9.2526267029972756E-2</v>
      </c>
    </row>
    <row r="30" spans="1:16" x14ac:dyDescent="0.2">
      <c r="P30">
        <v>0.102791280653951</v>
      </c>
    </row>
    <row r="31" spans="1:16" x14ac:dyDescent="0.2">
      <c r="P31">
        <v>0.102791280653951</v>
      </c>
    </row>
    <row r="32" spans="1:16" x14ac:dyDescent="0.2">
      <c r="P32">
        <v>0.102791280653951</v>
      </c>
    </row>
    <row r="33" spans="16:16" x14ac:dyDescent="0.2">
      <c r="P33">
        <v>0.102791280653951</v>
      </c>
    </row>
    <row r="34" spans="16:16" x14ac:dyDescent="0.2">
      <c r="P34">
        <v>0.10571716621253401</v>
      </c>
    </row>
    <row r="35" spans="16:16" x14ac:dyDescent="0.2">
      <c r="P35">
        <v>0.10571716621253401</v>
      </c>
    </row>
    <row r="36" spans="16:16" x14ac:dyDescent="0.2">
      <c r="P36">
        <v>0.10571716621253401</v>
      </c>
    </row>
    <row r="37" spans="16:16" x14ac:dyDescent="0.2">
      <c r="P37">
        <v>0.10571716621253401</v>
      </c>
    </row>
    <row r="38" spans="16:16" x14ac:dyDescent="0.2">
      <c r="P38">
        <v>9.5729809264305174E-2</v>
      </c>
    </row>
    <row r="39" spans="16:16" x14ac:dyDescent="0.2">
      <c r="P39">
        <v>9.5729809264305174E-2</v>
      </c>
    </row>
    <row r="40" spans="16:16" x14ac:dyDescent="0.2">
      <c r="P40">
        <v>9.5729809264305174E-2</v>
      </c>
    </row>
    <row r="41" spans="16:16" x14ac:dyDescent="0.2">
      <c r="P41">
        <v>9.5729809264305174E-2</v>
      </c>
    </row>
    <row r="42" spans="16:16" x14ac:dyDescent="0.2">
      <c r="P42">
        <v>8.299574931880109E-2</v>
      </c>
    </row>
    <row r="43" spans="16:16" x14ac:dyDescent="0.2">
      <c r="P43">
        <v>8.299574931880109E-2</v>
      </c>
    </row>
    <row r="44" spans="16:16" x14ac:dyDescent="0.2">
      <c r="P44">
        <v>8.299574931880109E-2</v>
      </c>
    </row>
    <row r="45" spans="16:16" x14ac:dyDescent="0.2">
      <c r="P45">
        <v>8.299574931880109E-2</v>
      </c>
    </row>
    <row r="46" spans="16:16" x14ac:dyDescent="0.2">
      <c r="P46">
        <v>7.7228310626703003E-2</v>
      </c>
    </row>
    <row r="47" spans="16:16" x14ac:dyDescent="0.2">
      <c r="P47">
        <v>7.7228310626703003E-2</v>
      </c>
    </row>
    <row r="48" spans="16:16" x14ac:dyDescent="0.2">
      <c r="P48">
        <v>7.7228310626703003E-2</v>
      </c>
    </row>
    <row r="49" spans="16:16" x14ac:dyDescent="0.2">
      <c r="P49">
        <v>7.7228310626703003E-2</v>
      </c>
    </row>
    <row r="50" spans="16:16" x14ac:dyDescent="0.2">
      <c r="P50">
        <v>7.4376866485013626E-2</v>
      </c>
    </row>
    <row r="51" spans="16:16" x14ac:dyDescent="0.2">
      <c r="P51">
        <v>7.4376866485013626E-2</v>
      </c>
    </row>
    <row r="52" spans="16:16" x14ac:dyDescent="0.2">
      <c r="P52">
        <v>7.4376866485013626E-2</v>
      </c>
    </row>
    <row r="53" spans="16:16" x14ac:dyDescent="0.2">
      <c r="P53">
        <v>7.4376866485013626E-2</v>
      </c>
    </row>
    <row r="54" spans="16:16" x14ac:dyDescent="0.2">
      <c r="P54">
        <v>7.1927956403269766E-2</v>
      </c>
    </row>
    <row r="55" spans="16:16" x14ac:dyDescent="0.2">
      <c r="P55">
        <v>7.1927956403269766E-2</v>
      </c>
    </row>
    <row r="56" spans="16:16" x14ac:dyDescent="0.2">
      <c r="P56">
        <v>7.1927956403269766E-2</v>
      </c>
    </row>
    <row r="57" spans="16:16" x14ac:dyDescent="0.2">
      <c r="P57">
        <v>7.1927956403269766E-2</v>
      </c>
    </row>
    <row r="58" spans="16:16" x14ac:dyDescent="0.2">
      <c r="P58">
        <v>6.8611035422343314E-2</v>
      </c>
    </row>
    <row r="59" spans="16:16" x14ac:dyDescent="0.2">
      <c r="P59">
        <v>6.8611035422343314E-2</v>
      </c>
    </row>
    <row r="60" spans="16:16" x14ac:dyDescent="0.2">
      <c r="P60">
        <v>6.8611035422343314E-2</v>
      </c>
    </row>
    <row r="61" spans="16:16" x14ac:dyDescent="0.2">
      <c r="P61">
        <v>6.8611035422343314E-2</v>
      </c>
    </row>
    <row r="62" spans="16:16" x14ac:dyDescent="0.2">
      <c r="P62">
        <v>6.7398910081743882E-2</v>
      </c>
    </row>
    <row r="63" spans="16:16" x14ac:dyDescent="0.2">
      <c r="P63">
        <v>6.7398910081743882E-2</v>
      </c>
    </row>
    <row r="64" spans="16:16" x14ac:dyDescent="0.2">
      <c r="P64">
        <v>6.7398910081743882E-2</v>
      </c>
    </row>
    <row r="65" spans="16:16" x14ac:dyDescent="0.2">
      <c r="P65">
        <v>6.7398910081743882E-2</v>
      </c>
    </row>
    <row r="66" spans="16:16" x14ac:dyDescent="0.2">
      <c r="P66">
        <v>7.1017929155313353E-2</v>
      </c>
    </row>
    <row r="67" spans="16:16" x14ac:dyDescent="0.2">
      <c r="P67">
        <v>7.1017929155313353E-2</v>
      </c>
    </row>
    <row r="68" spans="16:16" x14ac:dyDescent="0.2">
      <c r="P68">
        <v>7.1017929155313353E-2</v>
      </c>
    </row>
    <row r="69" spans="16:16" x14ac:dyDescent="0.2">
      <c r="P69">
        <v>7.1017929155313353E-2</v>
      </c>
    </row>
    <row r="70" spans="16:16" x14ac:dyDescent="0.2">
      <c r="P70">
        <v>8.1150626702997275E-2</v>
      </c>
    </row>
    <row r="71" spans="16:16" x14ac:dyDescent="0.2">
      <c r="P71">
        <v>8.1150626702997275E-2</v>
      </c>
    </row>
    <row r="72" spans="16:16" x14ac:dyDescent="0.2">
      <c r="P72">
        <v>8.1150626702997275E-2</v>
      </c>
    </row>
    <row r="73" spans="16:16" x14ac:dyDescent="0.2">
      <c r="P73">
        <v>8.1150626702997275E-2</v>
      </c>
    </row>
    <row r="74" spans="16:16" x14ac:dyDescent="0.2">
      <c r="P74">
        <v>9.4181198910081754E-2</v>
      </c>
    </row>
    <row r="75" spans="16:16" x14ac:dyDescent="0.2">
      <c r="P75">
        <v>9.4181198910081754E-2</v>
      </c>
    </row>
    <row r="76" spans="16:16" x14ac:dyDescent="0.2">
      <c r="P76">
        <v>9.4181198910081754E-2</v>
      </c>
    </row>
    <row r="77" spans="16:16" x14ac:dyDescent="0.2">
      <c r="P77">
        <v>9.4181198910081754E-2</v>
      </c>
    </row>
    <row r="78" spans="16:16" x14ac:dyDescent="0.2">
      <c r="P78">
        <v>0.11045356948228879</v>
      </c>
    </row>
    <row r="79" spans="16:16" x14ac:dyDescent="0.2">
      <c r="P79">
        <v>0.11045356948228879</v>
      </c>
    </row>
    <row r="80" spans="16:16" x14ac:dyDescent="0.2">
      <c r="P80">
        <v>0.11045356948228879</v>
      </c>
    </row>
    <row r="81" spans="16:16" x14ac:dyDescent="0.2">
      <c r="P81">
        <v>0.11045356948228879</v>
      </c>
    </row>
    <row r="82" spans="16:16" x14ac:dyDescent="0.2">
      <c r="P82">
        <v>0.1221265940054496</v>
      </c>
    </row>
    <row r="83" spans="16:16" x14ac:dyDescent="0.2">
      <c r="P83">
        <v>0.1221265940054496</v>
      </c>
    </row>
    <row r="84" spans="16:16" x14ac:dyDescent="0.2">
      <c r="P84">
        <v>0.1221265940054496</v>
      </c>
    </row>
    <row r="85" spans="16:16" x14ac:dyDescent="0.2">
      <c r="P85">
        <v>0.1221265940054496</v>
      </c>
    </row>
    <row r="86" spans="16:16" x14ac:dyDescent="0.2">
      <c r="P86">
        <v>0.12058182561307899</v>
      </c>
    </row>
    <row r="87" spans="16:16" x14ac:dyDescent="0.2">
      <c r="P87">
        <v>0.12058182561307899</v>
      </c>
    </row>
    <row r="88" spans="16:16" x14ac:dyDescent="0.2">
      <c r="P88">
        <v>0.12058182561307899</v>
      </c>
    </row>
    <row r="89" spans="16:16" x14ac:dyDescent="0.2">
      <c r="P89">
        <v>0.12058182561307899</v>
      </c>
    </row>
    <row r="90" spans="16:16" x14ac:dyDescent="0.2">
      <c r="P90">
        <v>0.1114515803814714</v>
      </c>
    </row>
    <row r="91" spans="16:16" x14ac:dyDescent="0.2">
      <c r="P91">
        <v>0.1114515803814714</v>
      </c>
    </row>
    <row r="92" spans="16:16" x14ac:dyDescent="0.2">
      <c r="P92">
        <v>0.1114515803814714</v>
      </c>
    </row>
    <row r="93" spans="16:16" x14ac:dyDescent="0.2">
      <c r="P93">
        <v>0.1114515803814714</v>
      </c>
    </row>
    <row r="94" spans="16:16" x14ac:dyDescent="0.2">
      <c r="P94">
        <v>0.1015224043715847</v>
      </c>
    </row>
    <row r="95" spans="16:16" x14ac:dyDescent="0.2">
      <c r="P95">
        <v>0.1015224043715847</v>
      </c>
    </row>
    <row r="96" spans="16:16" x14ac:dyDescent="0.2">
      <c r="P96">
        <v>0.1015224043715847</v>
      </c>
    </row>
    <row r="97" spans="16:16" x14ac:dyDescent="0.2">
      <c r="P97">
        <v>0.1015224043715847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DA4-3ED4-5A46-AA6F-5591465BF29F}">
  <dimension ref="A1:F21"/>
  <sheetViews>
    <sheetView workbookViewId="0">
      <selection activeCell="D31" sqref="D31"/>
    </sheetView>
  </sheetViews>
  <sheetFormatPr baseColWidth="10" defaultRowHeight="16" x14ac:dyDescent="0.2"/>
  <cols>
    <col min="3" max="3" width="18.33203125" customWidth="1"/>
    <col min="4" max="4" width="17" customWidth="1"/>
  </cols>
  <sheetData>
    <row r="1" spans="1:6" x14ac:dyDescent="0.2">
      <c r="A1" t="s">
        <v>8</v>
      </c>
      <c r="B1" t="s">
        <v>9</v>
      </c>
      <c r="C1" t="s">
        <v>2</v>
      </c>
      <c r="D1" t="s">
        <v>10</v>
      </c>
      <c r="E1" t="s">
        <v>3</v>
      </c>
      <c r="F1" t="s">
        <v>4</v>
      </c>
    </row>
    <row r="2" spans="1:6" x14ac:dyDescent="0.2">
      <c r="A2">
        <v>4</v>
      </c>
      <c r="B2">
        <v>100</v>
      </c>
      <c r="C2">
        <v>0.9</v>
      </c>
      <c r="D2">
        <v>12</v>
      </c>
      <c r="E2" s="1">
        <v>0.25</v>
      </c>
      <c r="F2" s="1">
        <v>0.75</v>
      </c>
    </row>
    <row r="3" spans="1:6" x14ac:dyDescent="0.2">
      <c r="E3" s="1">
        <v>0.26041666666666669</v>
      </c>
      <c r="F3" s="1">
        <v>0.79166666666666663</v>
      </c>
    </row>
    <row r="4" spans="1:6" x14ac:dyDescent="0.2">
      <c r="E4" s="1">
        <v>0.27083333333333331</v>
      </c>
      <c r="F4" s="1">
        <v>0.77083333333333337</v>
      </c>
    </row>
    <row r="5" spans="1:6" x14ac:dyDescent="0.2">
      <c r="E5" s="1">
        <v>0.28125</v>
      </c>
      <c r="F5" s="1">
        <v>0.82291666666666663</v>
      </c>
    </row>
    <row r="6" spans="1:6" x14ac:dyDescent="0.2">
      <c r="E6" s="1">
        <v>0.29166666666666669</v>
      </c>
      <c r="F6" s="1">
        <v>0.84375</v>
      </c>
    </row>
    <row r="7" spans="1:6" x14ac:dyDescent="0.2">
      <c r="E7" s="1">
        <v>0.30208333333333331</v>
      </c>
      <c r="F7" s="1">
        <v>0.8125</v>
      </c>
    </row>
    <row r="8" spans="1:6" x14ac:dyDescent="0.2">
      <c r="E8" s="1">
        <v>0.3125</v>
      </c>
      <c r="F8" s="1">
        <v>0.83333333333333337</v>
      </c>
    </row>
    <row r="9" spans="1:6" x14ac:dyDescent="0.2">
      <c r="E9" s="1">
        <v>0.32291666666666669</v>
      </c>
      <c r="F9" s="1">
        <v>0.8125</v>
      </c>
    </row>
    <row r="10" spans="1:6" x14ac:dyDescent="0.2">
      <c r="E10" s="1">
        <v>0.33333333333333331</v>
      </c>
      <c r="F10" s="1">
        <v>0.875</v>
      </c>
    </row>
    <row r="11" spans="1:6" x14ac:dyDescent="0.2">
      <c r="E11" s="1">
        <v>0.25</v>
      </c>
      <c r="F11" s="1">
        <v>0.75</v>
      </c>
    </row>
    <row r="12" spans="1:6" x14ac:dyDescent="0.2">
      <c r="E12" s="1">
        <v>0.26041666666666669</v>
      </c>
      <c r="F12" s="1">
        <v>0.79166666666666663</v>
      </c>
    </row>
    <row r="13" spans="1:6" x14ac:dyDescent="0.2">
      <c r="E13" s="1">
        <v>0.27083333333333331</v>
      </c>
      <c r="F13" s="1">
        <v>0.77083333333333337</v>
      </c>
    </row>
    <row r="14" spans="1:6" x14ac:dyDescent="0.2">
      <c r="E14" s="1">
        <v>0.28125</v>
      </c>
      <c r="F14" s="1">
        <v>0.82291666666666663</v>
      </c>
    </row>
    <row r="15" spans="1:6" x14ac:dyDescent="0.2">
      <c r="E15" s="1">
        <v>0.29166666666666669</v>
      </c>
      <c r="F15" s="1">
        <v>0.84375</v>
      </c>
    </row>
    <row r="16" spans="1:6" x14ac:dyDescent="0.2">
      <c r="E16" s="1">
        <v>0.30208333333333331</v>
      </c>
      <c r="F16" s="1">
        <v>0.8125</v>
      </c>
    </row>
    <row r="17" spans="5:6" x14ac:dyDescent="0.2">
      <c r="E17" s="1">
        <v>0.3125</v>
      </c>
      <c r="F17" s="1">
        <v>0.83333333333333337</v>
      </c>
    </row>
    <row r="18" spans="5:6" x14ac:dyDescent="0.2">
      <c r="E18" s="1">
        <v>0.32291666666666669</v>
      </c>
      <c r="F18" s="1">
        <v>0.8125</v>
      </c>
    </row>
    <row r="19" spans="5:6" x14ac:dyDescent="0.2">
      <c r="E19" s="1">
        <v>0.33333333333333331</v>
      </c>
      <c r="F19" s="1">
        <v>0.875</v>
      </c>
    </row>
    <row r="20" spans="5:6" x14ac:dyDescent="0.2">
      <c r="E20" s="1">
        <v>0.20833333333333334</v>
      </c>
      <c r="F20" s="1">
        <v>0.75</v>
      </c>
    </row>
    <row r="21" spans="5:6" x14ac:dyDescent="0.2">
      <c r="E21" s="1">
        <v>0.42708333333333331</v>
      </c>
      <c r="F21" s="1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2024-05-09T15:12:04Z</dcterms:created>
  <dcterms:modified xsi:type="dcterms:W3CDTF">2024-08-05T20:30:25Z</dcterms:modified>
</cp:coreProperties>
</file>