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uant\Informes\"/>
    </mc:Choice>
  </mc:AlternateContent>
  <bookViews>
    <workbookView xWindow="0" yWindow="0" windowWidth="28800" windowHeight="12330"/>
  </bookViews>
  <sheets>
    <sheet name="Hoja5" sheetId="5" r:id="rId1"/>
    <sheet name="Hoja1" sheetId="1" r:id="rId2"/>
    <sheet name="TECO2" sheetId="2" r:id="rId3"/>
    <sheet name="CEPU" sheetId="3" r:id="rId4"/>
    <sheet name="BYMA" sheetId="6" r:id="rId5"/>
    <sheet name="ARS=X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B29" i="3"/>
  <c r="B28" i="3"/>
  <c r="B27" i="3"/>
  <c r="C24" i="3"/>
  <c r="B24" i="3"/>
  <c r="C21" i="3"/>
  <c r="B21" i="3"/>
  <c r="H16" i="3"/>
  <c r="G16" i="3"/>
  <c r="H13" i="3"/>
  <c r="G13" i="3"/>
  <c r="H12" i="3"/>
  <c r="G12" i="3"/>
  <c r="H8" i="3"/>
  <c r="G8" i="3"/>
  <c r="H1" i="3"/>
  <c r="G1" i="3"/>
  <c r="F16" i="3"/>
  <c r="F8" i="3"/>
  <c r="F24" i="3"/>
  <c r="F23" i="3"/>
  <c r="F22" i="3"/>
  <c r="F21" i="3"/>
  <c r="F20" i="3"/>
  <c r="F19" i="3"/>
  <c r="F18" i="3"/>
  <c r="F17" i="3"/>
  <c r="F14" i="3"/>
  <c r="F13" i="3"/>
  <c r="F12" i="3"/>
  <c r="F11" i="3"/>
  <c r="F10" i="3"/>
  <c r="F9" i="3"/>
  <c r="F5" i="3"/>
  <c r="F4" i="3"/>
  <c r="F3" i="3"/>
  <c r="F2" i="3"/>
  <c r="C11" i="3"/>
  <c r="C13" i="3" s="1"/>
  <c r="B11" i="3"/>
  <c r="B13" i="3" s="1"/>
  <c r="C5" i="3"/>
  <c r="C10" i="3" s="1"/>
  <c r="C12" i="3" s="1"/>
  <c r="B5" i="3"/>
  <c r="B10" i="3" s="1"/>
  <c r="B12" i="3" s="1"/>
  <c r="F3" i="1"/>
  <c r="G3" i="1" s="1"/>
  <c r="K3" i="1"/>
  <c r="B17" i="2"/>
  <c r="C14" i="2"/>
  <c r="C17" i="2" s="1"/>
  <c r="D17" i="2" s="1"/>
  <c r="B14" i="2"/>
  <c r="D7" i="2"/>
  <c r="C6" i="2"/>
  <c r="D6" i="2" s="1"/>
  <c r="V2" i="1" s="1"/>
  <c r="B6" i="2"/>
  <c r="C5" i="2"/>
  <c r="D5" i="2" s="1"/>
  <c r="B5" i="2"/>
  <c r="D4" i="2"/>
  <c r="D3" i="2"/>
  <c r="D2" i="2"/>
  <c r="K2" i="1"/>
  <c r="R2" i="1"/>
  <c r="X2" i="1"/>
  <c r="T2" i="1"/>
  <c r="N2" i="1"/>
  <c r="M2" i="1"/>
  <c r="G2" i="1"/>
  <c r="G4" i="1"/>
  <c r="K4" i="1"/>
  <c r="G6" i="4"/>
  <c r="G5" i="4"/>
  <c r="G8" i="4"/>
  <c r="G7" i="4"/>
  <c r="G4" i="4"/>
  <c r="F8" i="4"/>
  <c r="F7" i="4"/>
  <c r="F6" i="4"/>
  <c r="F5" i="4"/>
  <c r="F4" i="4"/>
  <c r="G20" i="3" l="1"/>
  <c r="G24" i="3"/>
  <c r="G23" i="3"/>
  <c r="G21" i="3"/>
  <c r="G19" i="3"/>
  <c r="G22" i="3"/>
  <c r="G18" i="3"/>
  <c r="H24" i="3"/>
  <c r="H22" i="3"/>
  <c r="H20" i="3"/>
  <c r="H23" i="3"/>
  <c r="H21" i="3"/>
  <c r="H19" i="3"/>
  <c r="H17" i="3"/>
  <c r="H18" i="3"/>
  <c r="G17" i="3"/>
  <c r="G14" i="3"/>
  <c r="H14" i="3"/>
  <c r="G11" i="3"/>
  <c r="G10" i="3"/>
  <c r="H11" i="3"/>
  <c r="H9" i="3"/>
  <c r="H10" i="3"/>
  <c r="G9" i="3"/>
  <c r="G5" i="3"/>
  <c r="H5" i="3"/>
  <c r="G4" i="3"/>
  <c r="G3" i="3"/>
  <c r="H4" i="3"/>
  <c r="H2" i="3"/>
  <c r="H3" i="3"/>
  <c r="G2" i="3"/>
  <c r="F4" i="1"/>
  <c r="X1" i="1"/>
  <c r="W1" i="1"/>
  <c r="V1" i="1"/>
  <c r="U1" i="1"/>
  <c r="T1" i="1"/>
  <c r="S1" i="1"/>
  <c r="R1" i="1"/>
  <c r="Q1" i="1"/>
  <c r="P1" i="1"/>
  <c r="O1" i="1"/>
  <c r="N4" i="1"/>
  <c r="M4" i="1"/>
  <c r="I14" i="3" l="1"/>
  <c r="I11" i="3"/>
  <c r="I10" i="3"/>
  <c r="I9" i="3"/>
</calcChain>
</file>

<file path=xl/sharedStrings.xml><?xml version="1.0" encoding="utf-8"?>
<sst xmlns="http://schemas.openxmlformats.org/spreadsheetml/2006/main" count="137" uniqueCount="80">
  <si>
    <t>TICKER</t>
  </si>
  <si>
    <t>COMPAÑÍA</t>
  </si>
  <si>
    <t>YPF</t>
  </si>
  <si>
    <t>EBIT</t>
  </si>
  <si>
    <t>EBITDA</t>
  </si>
  <si>
    <t>EBIT mg</t>
  </si>
  <si>
    <t>SALES</t>
  </si>
  <si>
    <t>NI</t>
  </si>
  <si>
    <t>CURR</t>
  </si>
  <si>
    <t>USD</t>
  </si>
  <si>
    <t>-</t>
  </si>
  <si>
    <t>Deuda Neta / EV</t>
  </si>
  <si>
    <t>Deuda Neta</t>
  </si>
  <si>
    <t>MC</t>
  </si>
  <si>
    <t>DN / EV</t>
  </si>
  <si>
    <t>TECO2</t>
  </si>
  <si>
    <t>Telecom</t>
  </si>
  <si>
    <t>ARS</t>
  </si>
  <si>
    <t>ARS cons</t>
  </si>
  <si>
    <t>2T21</t>
  </si>
  <si>
    <t>2T22</t>
  </si>
  <si>
    <t>VENTAS</t>
  </si>
  <si>
    <t>EBITDA mg</t>
  </si>
  <si>
    <t>YoY</t>
  </si>
  <si>
    <t>LT debt</t>
  </si>
  <si>
    <t>ST debt</t>
  </si>
  <si>
    <t>Caja y eq</t>
  </si>
  <si>
    <t>Inversiones ST</t>
  </si>
  <si>
    <t>DEBT</t>
  </si>
  <si>
    <t>NET DEBT</t>
  </si>
  <si>
    <t>ST leasings</t>
  </si>
  <si>
    <t>LT leasings</t>
  </si>
  <si>
    <t>Date</t>
  </si>
  <si>
    <t>Close</t>
  </si>
  <si>
    <t>3T21</t>
  </si>
  <si>
    <t>4T21</t>
  </si>
  <si>
    <t>1T22</t>
  </si>
  <si>
    <t>Px</t>
  </si>
  <si>
    <t>Ave.</t>
  </si>
  <si>
    <t>3T22</t>
  </si>
  <si>
    <t>Fila</t>
  </si>
  <si>
    <t>Q</t>
  </si>
  <si>
    <t>CEPU</t>
  </si>
  <si>
    <t>Central Puerto</t>
  </si>
  <si>
    <t>ARS 000</t>
  </si>
  <si>
    <t>operating income</t>
  </si>
  <si>
    <t>Depreciaciones</t>
  </si>
  <si>
    <t>Amortizaciones</t>
  </si>
  <si>
    <t>USD 000</t>
  </si>
  <si>
    <t>EV</t>
  </si>
  <si>
    <t>Deuda bruta / EV</t>
  </si>
  <si>
    <t>ALUA</t>
  </si>
  <si>
    <t>Presentó</t>
  </si>
  <si>
    <t>Estimado</t>
  </si>
  <si>
    <t>BBAR</t>
  </si>
  <si>
    <t>BYMA</t>
  </si>
  <si>
    <t>T</t>
  </si>
  <si>
    <t>BMA</t>
  </si>
  <si>
    <t>COME</t>
  </si>
  <si>
    <t>CRES</t>
  </si>
  <si>
    <t>CVH</t>
  </si>
  <si>
    <t>EDN</t>
  </si>
  <si>
    <t>GGAL</t>
  </si>
  <si>
    <t>HARG</t>
  </si>
  <si>
    <t>LOMA</t>
  </si>
  <si>
    <t>MIRG</t>
  </si>
  <si>
    <t>PAMP</t>
  </si>
  <si>
    <t>SUPV</t>
  </si>
  <si>
    <t>TGNO4</t>
  </si>
  <si>
    <t>TGSU2</t>
  </si>
  <si>
    <t>TRAN</t>
  </si>
  <si>
    <t>TXAR</t>
  </si>
  <si>
    <t>VALO</t>
  </si>
  <si>
    <t>YPFD</t>
  </si>
  <si>
    <t>Ingresos por servicios</t>
  </si>
  <si>
    <t>Ingresos por derechos sobre operaciones y comisiones</t>
  </si>
  <si>
    <t>Resultados financieros operativos netos</t>
  </si>
  <si>
    <t>Total Revenues</t>
  </si>
  <si>
    <t>ARS constantes</t>
  </si>
  <si>
    <t>Resultado 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</si>
</sst>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#,##0,,\ &quot; M&quot;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2" applyFont="1"/>
    <xf numFmtId="165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4" borderId="0" xfId="0" applyFill="1"/>
    <xf numFmtId="9" fontId="0" fillId="4" borderId="0" xfId="0" applyNumberFormat="1" applyFill="1"/>
    <xf numFmtId="165" fontId="0" fillId="4" borderId="0" xfId="0" applyNumberFormat="1" applyFill="1"/>
    <xf numFmtId="43" fontId="0" fillId="2" borderId="0" xfId="1" applyFont="1" applyFill="1"/>
    <xf numFmtId="0" fontId="2" fillId="3" borderId="0" xfId="0" applyFont="1" applyFill="1"/>
    <xf numFmtId="171" fontId="0" fillId="0" borderId="0" xfId="0" applyNumberFormat="1"/>
    <xf numFmtId="171" fontId="0" fillId="2" borderId="0" xfId="0" applyNumberFormat="1" applyFill="1"/>
    <xf numFmtId="9" fontId="0" fillId="4" borderId="0" xfId="2" applyFont="1" applyFill="1"/>
    <xf numFmtId="14" fontId="0" fillId="0" borderId="0" xfId="0" applyNumberFormat="1"/>
    <xf numFmtId="14" fontId="0" fillId="2" borderId="0" xfId="0" applyNumberFormat="1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0" fontId="0" fillId="8" borderId="0" xfId="0" applyFill="1"/>
    <xf numFmtId="14" fontId="0" fillId="9" borderId="0" xfId="0" applyNumberFormat="1" applyFill="1"/>
    <xf numFmtId="0" fontId="0" fillId="9" borderId="0" xfId="0" applyFill="1"/>
    <xf numFmtId="1" fontId="0" fillId="0" borderId="0" xfId="0" applyNumberFormat="1"/>
    <xf numFmtId="9" fontId="0" fillId="0" borderId="0" xfId="2" applyNumberFormat="1" applyFont="1"/>
    <xf numFmtId="0" fontId="0" fillId="10" borderId="0" xfId="0" applyFill="1"/>
    <xf numFmtId="14" fontId="0" fillId="10" borderId="0" xfId="0" applyNumberFormat="1" applyFill="1"/>
    <xf numFmtId="0" fontId="0" fillId="0" borderId="0" xfId="0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65" formatCode="#,##0,,\ &quot; M&quot;"/>
    </dxf>
    <dxf>
      <numFmt numFmtId="165" formatCode="#,##0,,\ &quot; M&quot;"/>
    </dxf>
    <dxf>
      <numFmt numFmtId="165" formatCode="#,##0,,\ &quot; M&quot;"/>
    </dxf>
    <dxf>
      <numFmt numFmtId="165" formatCode="#,##0,,\ &quot; M&quot;"/>
    </dxf>
    <dxf>
      <numFmt numFmtId="165" formatCode="#,##0,,\ &quot; M&quot;"/>
    </dxf>
    <dxf>
      <numFmt numFmtId="165" formatCode="#,##0,,\ &quot; 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4" totalsRowShown="0">
  <autoFilter ref="A1:K4"/>
  <tableColumns count="11">
    <tableColumn id="1" name="TICKER"/>
    <tableColumn id="2" name="COMPAÑÍA"/>
    <tableColumn id="3" name="CURR"/>
    <tableColumn id="4" name="SALES" dataDxfId="6"/>
    <tableColumn id="5" name="EBITDA" dataDxfId="5"/>
    <tableColumn id="6" name="EBIT" dataDxfId="4">
      <calculatedColumnFormula>E2-693000000</calculatedColumnFormula>
    </tableColumn>
    <tableColumn id="7" name="EBIT mg" dataDxfId="0" dataCellStyle="Porcentaje">
      <calculatedColumnFormula>Tabla1[[#This Row],[EBIT]]/Tabla1[[#This Row],[SALES]]</calculatedColumnFormula>
    </tableColumn>
    <tableColumn id="8" name="NI" dataDxfId="3"/>
    <tableColumn id="9" name="Deuda Neta" dataDxfId="2"/>
    <tableColumn id="10" name="MC" dataDxfId="1"/>
    <tableColumn id="11" name="DN / EV" dataCellStyle="Porcentaje">
      <calculatedColumnFormula>Tabla1[Deuda Neta]/(Tabla1[MC]+Tabla1[Deuda Neta])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3:G9" totalsRowShown="0">
  <autoFilter ref="D3:G9"/>
  <tableColumns count="4">
    <tableColumn id="1" name="Fila"/>
    <tableColumn id="2" name="Q"/>
    <tableColumn id="3" name="Px"/>
    <tableColumn id="4" name="Ave.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5" sqref="B5:C6"/>
    </sheetView>
  </sheetViews>
  <sheetFormatPr baseColWidth="10" defaultRowHeight="15" x14ac:dyDescent="0.25"/>
  <sheetData>
    <row r="1" spans="1:3" x14ac:dyDescent="0.25">
      <c r="A1" t="s">
        <v>0</v>
      </c>
      <c r="B1" t="s">
        <v>52</v>
      </c>
      <c r="C1" t="s">
        <v>53</v>
      </c>
    </row>
    <row r="2" spans="1:3" x14ac:dyDescent="0.25">
      <c r="A2" s="28" t="s">
        <v>51</v>
      </c>
      <c r="B2" s="28"/>
      <c r="C2" s="29">
        <v>44802</v>
      </c>
    </row>
    <row r="3" spans="1:3" x14ac:dyDescent="0.25">
      <c r="A3" t="s">
        <v>54</v>
      </c>
      <c r="C3" s="14">
        <v>44784</v>
      </c>
    </row>
    <row r="4" spans="1:3" x14ac:dyDescent="0.25">
      <c r="A4" s="28" t="s">
        <v>57</v>
      </c>
      <c r="B4" s="28"/>
      <c r="C4" s="29">
        <v>44789</v>
      </c>
    </row>
    <row r="5" spans="1:3" x14ac:dyDescent="0.25">
      <c r="A5" t="s">
        <v>55</v>
      </c>
      <c r="B5" s="14">
        <v>44783</v>
      </c>
    </row>
    <row r="6" spans="1:3" x14ac:dyDescent="0.25">
      <c r="A6" s="25" t="s">
        <v>42</v>
      </c>
      <c r="B6" s="24">
        <v>44779</v>
      </c>
      <c r="C6" s="25"/>
    </row>
    <row r="7" spans="1:3" x14ac:dyDescent="0.25">
      <c r="A7" t="s">
        <v>58</v>
      </c>
      <c r="C7" s="14">
        <v>44785</v>
      </c>
    </row>
    <row r="8" spans="1:3" x14ac:dyDescent="0.25">
      <c r="A8" s="28" t="s">
        <v>59</v>
      </c>
      <c r="B8" s="28"/>
      <c r="C8" s="29">
        <v>44802</v>
      </c>
    </row>
    <row r="9" spans="1:3" x14ac:dyDescent="0.25">
      <c r="A9" t="s">
        <v>60</v>
      </c>
      <c r="B9" t="s">
        <v>56</v>
      </c>
      <c r="C9" s="14">
        <v>44845</v>
      </c>
    </row>
    <row r="10" spans="1:3" x14ac:dyDescent="0.25">
      <c r="A10" t="s">
        <v>61</v>
      </c>
      <c r="B10" t="s">
        <v>56</v>
      </c>
      <c r="C10" s="14">
        <v>44876</v>
      </c>
    </row>
    <row r="11" spans="1:3" x14ac:dyDescent="0.25">
      <c r="A11" s="28" t="s">
        <v>62</v>
      </c>
      <c r="B11" s="28"/>
      <c r="C11" s="29">
        <v>44789</v>
      </c>
    </row>
    <row r="12" spans="1:3" x14ac:dyDescent="0.25">
      <c r="A12" s="28" t="s">
        <v>63</v>
      </c>
      <c r="B12" s="28"/>
      <c r="C12" s="29">
        <v>44791</v>
      </c>
    </row>
    <row r="13" spans="1:3" x14ac:dyDescent="0.25">
      <c r="A13" t="s">
        <v>64</v>
      </c>
      <c r="C13" s="14">
        <v>44784</v>
      </c>
    </row>
    <row r="14" spans="1:3" x14ac:dyDescent="0.25">
      <c r="A14" t="s">
        <v>65</v>
      </c>
      <c r="C14" s="14">
        <v>44784</v>
      </c>
    </row>
    <row r="15" spans="1:3" x14ac:dyDescent="0.25">
      <c r="A15" t="s">
        <v>66</v>
      </c>
      <c r="C15" s="14">
        <v>44784</v>
      </c>
    </row>
    <row r="16" spans="1:3" x14ac:dyDescent="0.25">
      <c r="A16" t="s">
        <v>67</v>
      </c>
      <c r="B16" t="s">
        <v>56</v>
      </c>
    </row>
    <row r="17" spans="1:3" x14ac:dyDescent="0.25">
      <c r="A17" s="25" t="s">
        <v>15</v>
      </c>
      <c r="B17" s="24">
        <v>44782</v>
      </c>
      <c r="C17" s="25"/>
    </row>
    <row r="18" spans="1:3" x14ac:dyDescent="0.25">
      <c r="A18" t="s">
        <v>68</v>
      </c>
      <c r="C18" s="14">
        <v>44791</v>
      </c>
    </row>
    <row r="19" spans="1:3" x14ac:dyDescent="0.25">
      <c r="A19" t="s">
        <v>69</v>
      </c>
      <c r="B19" t="s">
        <v>56</v>
      </c>
    </row>
    <row r="20" spans="1:3" x14ac:dyDescent="0.25">
      <c r="A20" t="s">
        <v>70</v>
      </c>
      <c r="B20" t="s">
        <v>56</v>
      </c>
    </row>
    <row r="21" spans="1:3" x14ac:dyDescent="0.25">
      <c r="A21" t="s">
        <v>71</v>
      </c>
      <c r="B21" t="s">
        <v>56</v>
      </c>
    </row>
    <row r="22" spans="1:3" x14ac:dyDescent="0.25">
      <c r="A22" t="s">
        <v>72</v>
      </c>
      <c r="C22" s="14">
        <v>44789</v>
      </c>
    </row>
    <row r="23" spans="1:3" x14ac:dyDescent="0.25">
      <c r="A23" s="25" t="s">
        <v>73</v>
      </c>
      <c r="B23" s="24">
        <v>44783</v>
      </c>
      <c r="C2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D3" sqref="D3"/>
    </sheetView>
  </sheetViews>
  <sheetFormatPr baseColWidth="10" defaultRowHeight="15" x14ac:dyDescent="0.25"/>
  <cols>
    <col min="2" max="2" width="13.85546875" bestFit="1" customWidth="1"/>
    <col min="15" max="15" width="11.85546875" bestFit="1" customWidth="1"/>
    <col min="24" max="24" width="12.5703125" bestFit="1" customWidth="1"/>
  </cols>
  <sheetData>
    <row r="1" spans="1:24" x14ac:dyDescent="0.25">
      <c r="A1" t="s">
        <v>0</v>
      </c>
      <c r="B1" t="s">
        <v>1</v>
      </c>
      <c r="C1" t="s">
        <v>8</v>
      </c>
      <c r="D1" t="s">
        <v>6</v>
      </c>
      <c r="E1" t="s">
        <v>4</v>
      </c>
      <c r="F1" t="s">
        <v>3</v>
      </c>
      <c r="G1" t="s">
        <v>5</v>
      </c>
      <c r="H1" t="s">
        <v>7</v>
      </c>
      <c r="I1" t="s">
        <v>12</v>
      </c>
      <c r="J1" t="s">
        <v>13</v>
      </c>
      <c r="K1" t="s">
        <v>14</v>
      </c>
      <c r="M1" s="10" t="s">
        <v>0</v>
      </c>
      <c r="N1" s="10" t="s">
        <v>1</v>
      </c>
      <c r="O1" s="10" t="str">
        <f>D1&amp; " QoQ"</f>
        <v>SALES QoQ</v>
      </c>
      <c r="P1" s="10" t="str">
        <f>D1&amp; " YoY"</f>
        <v>SALES YoY</v>
      </c>
      <c r="Q1" s="10" t="str">
        <f>E1&amp;" QoQ"</f>
        <v>EBITDA QoQ</v>
      </c>
      <c r="R1" s="10" t="str">
        <f>E1&amp;" YoY"</f>
        <v>EBITDA YoY</v>
      </c>
      <c r="S1" s="10" t="str">
        <f>F1&amp;" QoQ"</f>
        <v>EBIT QoQ</v>
      </c>
      <c r="T1" s="10" t="str">
        <f>F1&amp;" YoY"</f>
        <v>EBIT YoY</v>
      </c>
      <c r="U1" s="10" t="str">
        <f>G1&amp;" QoQ"</f>
        <v>EBIT mg QoQ</v>
      </c>
      <c r="V1" s="10" t="str">
        <f>G1&amp;" YoY"</f>
        <v>EBIT mg YoY</v>
      </c>
      <c r="W1" s="10" t="str">
        <f>H1&amp;" QoQ"</f>
        <v>NI QoQ</v>
      </c>
      <c r="X1" s="10" t="str">
        <f>H1&amp;" YoY"</f>
        <v>NI YoY</v>
      </c>
    </row>
    <row r="2" spans="1:24" x14ac:dyDescent="0.25">
      <c r="A2" t="s">
        <v>15</v>
      </c>
      <c r="B2" t="s">
        <v>16</v>
      </c>
      <c r="C2" t="s">
        <v>18</v>
      </c>
      <c r="D2" s="2">
        <v>126897000000</v>
      </c>
      <c r="E2" s="2">
        <v>33114000000</v>
      </c>
      <c r="F2" s="2">
        <v>-10010000000</v>
      </c>
      <c r="G2" s="1">
        <f>Tabla1[[#This Row],[EBIT]]/Tabla1[[#This Row],[SALES]]</f>
        <v>-7.8882873511588139E-2</v>
      </c>
      <c r="H2" s="2">
        <v>4026000000</v>
      </c>
      <c r="I2" s="2">
        <v>334761000000</v>
      </c>
      <c r="J2" s="2">
        <v>557912900000</v>
      </c>
      <c r="K2" s="1">
        <f>Tabla1[Deuda Neta]/(Tabla1[MC]+Tabla1[Deuda Neta])</f>
        <v>0.37500928390535448</v>
      </c>
      <c r="M2" s="10" t="str">
        <f>A2</f>
        <v>TECO2</v>
      </c>
      <c r="N2" s="10" t="str">
        <f>B2</f>
        <v>Telecom</v>
      </c>
      <c r="O2" s="6" t="s">
        <v>10</v>
      </c>
      <c r="P2" s="13">
        <v>-0.12490259225289468</v>
      </c>
      <c r="Q2" s="4" t="s">
        <v>10</v>
      </c>
      <c r="R2" s="5">
        <f>TECO2!D3</f>
        <v>-0.27667103538663174</v>
      </c>
      <c r="S2" s="6" t="s">
        <v>10</v>
      </c>
      <c r="T2" s="7">
        <f>TECO2!D4</f>
        <v>89.588768115942031</v>
      </c>
      <c r="U2" s="4" t="s">
        <v>10</v>
      </c>
      <c r="V2" s="12">
        <f>TECO2!D6</f>
        <v>-78.050617793838455</v>
      </c>
      <c r="W2" s="6" t="s">
        <v>10</v>
      </c>
      <c r="X2" s="7">
        <f>TECO2!D7</f>
        <v>-1.2103668094889748</v>
      </c>
    </row>
    <row r="3" spans="1:24" x14ac:dyDescent="0.25">
      <c r="A3" t="s">
        <v>42</v>
      </c>
      <c r="B3" t="s">
        <v>43</v>
      </c>
      <c r="C3" t="s">
        <v>17</v>
      </c>
      <c r="D3" s="2"/>
      <c r="E3" s="2"/>
      <c r="F3" s="2">
        <f>E3-693000000</f>
        <v>-693000000</v>
      </c>
      <c r="G3" s="1" t="e">
        <f>Tabla1[[#This Row],[EBIT]]/Tabla1[[#This Row],[SALES]]</f>
        <v>#DIV/0!</v>
      </c>
      <c r="H3" s="2"/>
      <c r="I3" s="2"/>
      <c r="J3" s="2"/>
      <c r="K3" s="1" t="e">
        <f>Tabla1[Deuda Neta]/(Tabla1[MC]+Tabla1[Deuda Neta])</f>
        <v>#DIV/0!</v>
      </c>
      <c r="M3" s="10"/>
      <c r="N3" s="10"/>
      <c r="O3" s="6"/>
      <c r="P3" s="13"/>
      <c r="Q3" s="4"/>
      <c r="R3" s="5"/>
      <c r="S3" s="6"/>
      <c r="T3" s="7"/>
      <c r="U3" s="4"/>
      <c r="V3" s="12"/>
      <c r="W3" s="6"/>
      <c r="X3" s="7"/>
    </row>
    <row r="4" spans="1:24" x14ac:dyDescent="0.25">
      <c r="A4" t="s">
        <v>2</v>
      </c>
      <c r="B4" t="s">
        <v>2</v>
      </c>
      <c r="C4" t="s">
        <v>9</v>
      </c>
      <c r="D4" s="2">
        <v>4855000000</v>
      </c>
      <c r="E4" s="2">
        <v>1500000000</v>
      </c>
      <c r="F4" s="2">
        <f>E4-693000000</f>
        <v>807000000</v>
      </c>
      <c r="G4" s="1">
        <f>Tabla1[[#This Row],[EBIT]]/Tabla1[[#This Row],[SALES]]</f>
        <v>0.16622039134912461</v>
      </c>
      <c r="H4" s="2">
        <v>798000000</v>
      </c>
      <c r="I4" s="2">
        <v>6387000000</v>
      </c>
      <c r="J4" s="2">
        <v>1623600000</v>
      </c>
      <c r="K4" s="1">
        <f>Tabla1[Deuda Neta]/(Tabla1[MC]+Tabla1[Deuda Neta])</f>
        <v>0.79731855291738452</v>
      </c>
      <c r="L4" s="2"/>
      <c r="M4" s="10" t="str">
        <f>A4</f>
        <v>YPF</v>
      </c>
      <c r="N4" s="10" t="str">
        <f>B4</f>
        <v>YPF</v>
      </c>
      <c r="O4" s="7">
        <v>0.34</v>
      </c>
      <c r="P4" s="7">
        <v>0.45</v>
      </c>
      <c r="Q4" s="5">
        <v>0.49</v>
      </c>
      <c r="R4" s="5">
        <v>0.35</v>
      </c>
      <c r="S4" s="7">
        <v>1.27</v>
      </c>
      <c r="T4" s="7">
        <v>1.74</v>
      </c>
      <c r="U4" s="9">
        <v>7.23</v>
      </c>
      <c r="V4" s="9">
        <v>8.2799999999999994</v>
      </c>
      <c r="W4" s="7">
        <v>2.2200000000000002</v>
      </c>
      <c r="X4" s="8">
        <v>12900000</v>
      </c>
    </row>
    <row r="5" spans="1:24" x14ac:dyDescent="0.25">
      <c r="M5" s="10"/>
      <c r="N5" s="10"/>
      <c r="O5" s="6"/>
      <c r="P5" s="6"/>
      <c r="Q5" s="4"/>
      <c r="R5" s="4"/>
      <c r="S5" s="6"/>
      <c r="T5" s="6"/>
      <c r="U5" s="4"/>
      <c r="V5" s="4"/>
      <c r="W5" s="6"/>
      <c r="X5" s="6"/>
    </row>
    <row r="6" spans="1:24" x14ac:dyDescent="0.25">
      <c r="M6" s="10"/>
      <c r="N6" s="10"/>
      <c r="O6" s="6"/>
      <c r="P6" s="6"/>
      <c r="Q6" s="4"/>
      <c r="R6" s="4"/>
      <c r="S6" s="6"/>
      <c r="T6" s="6"/>
      <c r="U6" s="4"/>
      <c r="V6" s="4"/>
      <c r="W6" s="6"/>
      <c r="X6" s="6"/>
    </row>
    <row r="7" spans="1:24" x14ac:dyDescent="0.25">
      <c r="M7" s="10"/>
      <c r="N7" s="10"/>
      <c r="O7" s="6"/>
      <c r="P7" s="6"/>
      <c r="Q7" s="4"/>
      <c r="R7" s="4"/>
      <c r="S7" s="6"/>
      <c r="T7" s="6"/>
      <c r="U7" s="4"/>
      <c r="V7" s="4"/>
      <c r="W7" s="6"/>
      <c r="X7" s="6"/>
    </row>
    <row r="8" spans="1:24" x14ac:dyDescent="0.25">
      <c r="M8" s="10"/>
      <c r="N8" s="10"/>
      <c r="O8" s="6"/>
      <c r="P8" s="6"/>
      <c r="Q8" s="4"/>
      <c r="R8" s="4"/>
      <c r="S8" s="6"/>
      <c r="T8" s="6"/>
      <c r="U8" s="4"/>
      <c r="V8" s="4"/>
      <c r="W8" s="6"/>
      <c r="X8" s="6"/>
    </row>
    <row r="9" spans="1:24" x14ac:dyDescent="0.25">
      <c r="M9" s="10"/>
      <c r="N9" s="10"/>
      <c r="O9" s="6"/>
      <c r="P9" s="6"/>
      <c r="Q9" s="4"/>
      <c r="R9" s="4"/>
      <c r="S9" s="6"/>
      <c r="T9" s="6"/>
      <c r="U9" s="4"/>
      <c r="V9" s="4"/>
      <c r="W9" s="6"/>
      <c r="X9" s="6"/>
    </row>
    <row r="10" spans="1:24" x14ac:dyDescent="0.25">
      <c r="M10" s="10"/>
      <c r="N10" s="10"/>
      <c r="O10" s="6"/>
      <c r="P10" s="6"/>
      <c r="Q10" s="4"/>
      <c r="R10" s="4"/>
      <c r="S10" s="6"/>
      <c r="T10" s="6"/>
      <c r="U10" s="4"/>
      <c r="V10" s="4"/>
      <c r="W10" s="6"/>
      <c r="X10" s="6"/>
    </row>
    <row r="11" spans="1:24" x14ac:dyDescent="0.25">
      <c r="M11" s="10"/>
      <c r="N11" s="10"/>
      <c r="O11" s="6"/>
      <c r="P11" s="6"/>
      <c r="Q11" s="4"/>
      <c r="R11" s="4"/>
      <c r="S11" s="6"/>
      <c r="T11" s="6"/>
      <c r="U11" s="4"/>
      <c r="V11" s="4"/>
      <c r="W11" s="6"/>
      <c r="X11" s="6"/>
    </row>
    <row r="12" spans="1:24" x14ac:dyDescent="0.25">
      <c r="M12" s="10"/>
      <c r="N12" s="10"/>
      <c r="O12" s="6"/>
      <c r="P12" s="6"/>
      <c r="Q12" s="4"/>
      <c r="R12" s="4"/>
      <c r="S12" s="6"/>
      <c r="T12" s="6"/>
      <c r="U12" s="4"/>
      <c r="V12" s="4"/>
      <c r="W12" s="6"/>
      <c r="X12" s="6"/>
    </row>
    <row r="13" spans="1:24" x14ac:dyDescent="0.25">
      <c r="M13" s="10"/>
      <c r="N13" s="10"/>
      <c r="O13" s="6"/>
      <c r="P13" s="6"/>
      <c r="Q13" s="4"/>
      <c r="R13" s="4"/>
      <c r="S13" s="6"/>
      <c r="T13" s="6"/>
      <c r="U13" s="4"/>
      <c r="V13" s="4"/>
      <c r="W13" s="6"/>
      <c r="X13" s="6"/>
    </row>
    <row r="14" spans="1:24" x14ac:dyDescent="0.25">
      <c r="M14" s="10"/>
      <c r="N14" s="10"/>
      <c r="O14" s="6"/>
      <c r="P14" s="6"/>
      <c r="Q14" s="4"/>
      <c r="R14" s="4"/>
      <c r="S14" s="6"/>
      <c r="T14" s="6"/>
      <c r="U14" s="4"/>
      <c r="V14" s="4"/>
      <c r="W14" s="6"/>
      <c r="X14" s="6"/>
    </row>
    <row r="15" spans="1:24" x14ac:dyDescent="0.25">
      <c r="M15" s="10"/>
      <c r="N15" s="10"/>
      <c r="O15" s="6"/>
      <c r="P15" s="6"/>
      <c r="Q15" s="4"/>
      <c r="R15" s="4"/>
      <c r="S15" s="6"/>
      <c r="T15" s="6"/>
      <c r="U15" s="4"/>
      <c r="V15" s="4"/>
      <c r="W15" s="6"/>
      <c r="X15" s="6"/>
    </row>
    <row r="16" spans="1:24" x14ac:dyDescent="0.25">
      <c r="M16" s="10"/>
      <c r="N16" s="10"/>
      <c r="O16" s="6"/>
      <c r="P16" s="6"/>
      <c r="Q16" s="4"/>
      <c r="R16" s="4"/>
      <c r="S16" s="6"/>
      <c r="T16" s="6"/>
      <c r="U16" s="4"/>
      <c r="V16" s="4"/>
      <c r="W16" s="6"/>
      <c r="X16" s="6"/>
    </row>
    <row r="17" spans="13:24" x14ac:dyDescent="0.25">
      <c r="M17" s="10"/>
      <c r="N17" s="10"/>
      <c r="O17" s="6"/>
      <c r="P17" s="6"/>
      <c r="Q17" s="4"/>
      <c r="R17" s="4"/>
      <c r="S17" s="6"/>
      <c r="T17" s="6"/>
      <c r="U17" s="4"/>
      <c r="V17" s="4"/>
      <c r="W17" s="6"/>
      <c r="X17" s="6"/>
    </row>
    <row r="18" spans="13:24" x14ac:dyDescent="0.25">
      <c r="M18" s="10"/>
      <c r="N18" s="10"/>
      <c r="O18" s="6"/>
      <c r="P18" s="6"/>
      <c r="Q18" s="4"/>
      <c r="R18" s="4"/>
      <c r="S18" s="6"/>
      <c r="T18" s="6"/>
      <c r="U18" s="4"/>
      <c r="V18" s="4"/>
      <c r="W18" s="6"/>
      <c r="X18" s="6"/>
    </row>
    <row r="19" spans="13:24" x14ac:dyDescent="0.25">
      <c r="M19" s="10"/>
      <c r="N19" s="10"/>
      <c r="O19" s="6"/>
      <c r="P19" s="6"/>
      <c r="Q19" s="4"/>
      <c r="R19" s="4"/>
      <c r="S19" s="6"/>
      <c r="T19" s="6"/>
      <c r="U19" s="4"/>
      <c r="V19" s="4"/>
      <c r="W19" s="6"/>
      <c r="X19" s="6"/>
    </row>
    <row r="20" spans="13:24" x14ac:dyDescent="0.25">
      <c r="M20" s="10"/>
      <c r="N20" s="10"/>
      <c r="O20" s="6"/>
      <c r="P20" s="6"/>
      <c r="Q20" s="4"/>
      <c r="R20" s="4"/>
      <c r="S20" s="6"/>
      <c r="T20" s="6"/>
      <c r="U20" s="4"/>
      <c r="V20" s="4"/>
      <c r="W20" s="6"/>
      <c r="X20" s="6"/>
    </row>
    <row r="21" spans="13:24" x14ac:dyDescent="0.25">
      <c r="M21" s="10"/>
      <c r="N21" s="10"/>
      <c r="O21" s="6"/>
      <c r="P21" s="6"/>
      <c r="Q21" s="4"/>
      <c r="R21" s="4"/>
      <c r="S21" s="6"/>
      <c r="T21" s="6"/>
      <c r="U21" s="4"/>
      <c r="V21" s="4"/>
      <c r="W21" s="6"/>
      <c r="X2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RowHeight="15" x14ac:dyDescent="0.25"/>
  <sheetData>
    <row r="1" spans="1:4" x14ac:dyDescent="0.25">
      <c r="B1" t="s">
        <v>19</v>
      </c>
      <c r="C1" t="s">
        <v>20</v>
      </c>
      <c r="D1" t="s">
        <v>23</v>
      </c>
    </row>
    <row r="2" spans="1:4" x14ac:dyDescent="0.25">
      <c r="A2" t="s">
        <v>21</v>
      </c>
      <c r="B2">
        <v>145009</v>
      </c>
      <c r="C2">
        <v>126897</v>
      </c>
      <c r="D2" s="1">
        <f>C2/B2-1</f>
        <v>-0.12490259225289468</v>
      </c>
    </row>
    <row r="3" spans="1:4" x14ac:dyDescent="0.25">
      <c r="A3" t="s">
        <v>4</v>
      </c>
      <c r="B3">
        <v>45780</v>
      </c>
      <c r="C3">
        <v>33114</v>
      </c>
      <c r="D3" s="1">
        <f>C3/B3-1</f>
        <v>-0.27667103538663174</v>
      </c>
    </row>
    <row r="4" spans="1:4" x14ac:dyDescent="0.25">
      <c r="A4" t="s">
        <v>3</v>
      </c>
      <c r="B4">
        <v>-1104</v>
      </c>
      <c r="C4">
        <v>-100010</v>
      </c>
      <c r="D4" s="1">
        <f>C4/B4-1</f>
        <v>89.588768115942031</v>
      </c>
    </row>
    <row r="5" spans="1:4" x14ac:dyDescent="0.25">
      <c r="A5" t="s">
        <v>22</v>
      </c>
      <c r="B5" s="1">
        <f>B3/B2</f>
        <v>0.31570454247667384</v>
      </c>
      <c r="C5" s="1">
        <f>C3/C2</f>
        <v>0.26095179555072223</v>
      </c>
      <c r="D5" s="11">
        <f>(C5-B5)*100</f>
        <v>-5.4752746925951614</v>
      </c>
    </row>
    <row r="6" spans="1:4" x14ac:dyDescent="0.25">
      <c r="A6" t="s">
        <v>5</v>
      </c>
      <c r="B6" s="1">
        <f>B4/B2</f>
        <v>-7.6133205525174301E-3</v>
      </c>
      <c r="C6" s="1">
        <f>C4/C2</f>
        <v>-0.78811949849090202</v>
      </c>
      <c r="D6" s="11">
        <f>(C6-B6)*100</f>
        <v>-78.050617793838455</v>
      </c>
    </row>
    <row r="7" spans="1:4" x14ac:dyDescent="0.25">
      <c r="A7" t="s">
        <v>7</v>
      </c>
      <c r="B7">
        <v>-19138</v>
      </c>
      <c r="C7">
        <v>4026</v>
      </c>
      <c r="D7" s="1">
        <f>C7/B7-1</f>
        <v>-1.2103668094889748</v>
      </c>
    </row>
    <row r="9" spans="1:4" x14ac:dyDescent="0.25">
      <c r="B9" t="s">
        <v>19</v>
      </c>
      <c r="C9" t="s">
        <v>20</v>
      </c>
    </row>
    <row r="10" spans="1:4" x14ac:dyDescent="0.25">
      <c r="A10" t="s">
        <v>24</v>
      </c>
      <c r="B10">
        <v>275097</v>
      </c>
      <c r="C10">
        <v>245698</v>
      </c>
    </row>
    <row r="11" spans="1:4" x14ac:dyDescent="0.25">
      <c r="A11" t="s">
        <v>31</v>
      </c>
      <c r="B11">
        <v>17409</v>
      </c>
      <c r="C11">
        <v>14586</v>
      </c>
    </row>
    <row r="12" spans="1:4" x14ac:dyDescent="0.25">
      <c r="A12" t="s">
        <v>25</v>
      </c>
      <c r="B12">
        <v>88320</v>
      </c>
      <c r="C12">
        <v>92751</v>
      </c>
    </row>
    <row r="13" spans="1:4" x14ac:dyDescent="0.25">
      <c r="A13" t="s">
        <v>30</v>
      </c>
      <c r="B13">
        <v>8346</v>
      </c>
      <c r="C13">
        <v>8043</v>
      </c>
    </row>
    <row r="14" spans="1:4" x14ac:dyDescent="0.25">
      <c r="A14" t="s">
        <v>28</v>
      </c>
      <c r="B14">
        <f>SUM(B10:B13)</f>
        <v>389172</v>
      </c>
      <c r="C14">
        <f>SUM(C10:C13)</f>
        <v>361078</v>
      </c>
    </row>
    <row r="15" spans="1:4" x14ac:dyDescent="0.25">
      <c r="A15" t="s">
        <v>26</v>
      </c>
      <c r="B15">
        <v>27025</v>
      </c>
      <c r="C15">
        <v>21515</v>
      </c>
    </row>
    <row r="16" spans="1:4" x14ac:dyDescent="0.25">
      <c r="A16" t="s">
        <v>27</v>
      </c>
      <c r="B16">
        <v>14685</v>
      </c>
      <c r="C16">
        <v>4802</v>
      </c>
    </row>
    <row r="17" spans="1:4" x14ac:dyDescent="0.25">
      <c r="A17" t="s">
        <v>29</v>
      </c>
      <c r="B17">
        <f>B14-B15-B16</f>
        <v>347462</v>
      </c>
      <c r="C17">
        <f>C14-C15-C16</f>
        <v>334761</v>
      </c>
      <c r="D17">
        <f>C17-B17</f>
        <v>-12701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27" sqref="C27"/>
    </sheetView>
  </sheetViews>
  <sheetFormatPr baseColWidth="10" defaultRowHeight="15" x14ac:dyDescent="0.25"/>
  <cols>
    <col min="1" max="1" width="16.7109375" bestFit="1" customWidth="1"/>
    <col min="2" max="2" width="12" bestFit="1" customWidth="1"/>
    <col min="6" max="6" width="16.7109375" bestFit="1" customWidth="1"/>
  </cols>
  <sheetData>
    <row r="1" spans="1:9" x14ac:dyDescent="0.25">
      <c r="A1" t="s">
        <v>44</v>
      </c>
      <c r="B1" t="s">
        <v>19</v>
      </c>
      <c r="C1" t="s">
        <v>20</v>
      </c>
      <c r="F1" t="s">
        <v>48</v>
      </c>
      <c r="G1" t="str">
        <f>B1</f>
        <v>2T21</v>
      </c>
      <c r="H1" t="str">
        <f>C1</f>
        <v>2T22</v>
      </c>
      <c r="I1" t="s">
        <v>23</v>
      </c>
    </row>
    <row r="2" spans="1:9" x14ac:dyDescent="0.25">
      <c r="A2" t="s">
        <v>45</v>
      </c>
      <c r="B2">
        <v>3869364</v>
      </c>
      <c r="C2">
        <v>12594263</v>
      </c>
      <c r="F2" t="str">
        <f>A2</f>
        <v>operating income</v>
      </c>
      <c r="G2" s="26">
        <f ca="1">B2/VLOOKUP(B$1,Tabla2[[#All],[Q]:[Ave.]],3,0)</f>
        <v>41197.088614032997</v>
      </c>
      <c r="H2" s="26">
        <f ca="1">C2/VLOOKUP(C$1,Tabla2[[#All],[Q]:[Ave.]],3,0)</f>
        <v>103634.69351692055</v>
      </c>
    </row>
    <row r="3" spans="1:9" x14ac:dyDescent="0.25">
      <c r="A3" t="s">
        <v>46</v>
      </c>
      <c r="B3">
        <v>4975071</v>
      </c>
      <c r="C3">
        <v>5455460</v>
      </c>
      <c r="F3" t="str">
        <f t="shared" ref="F3:F24" si="0">A3</f>
        <v>Depreciaciones</v>
      </c>
      <c r="G3" s="26">
        <f ca="1">B3/VLOOKUP(B$1,Tabla2[[#All],[Q]:[Ave.]],3,0)</f>
        <v>52969.542500551965</v>
      </c>
      <c r="H3" s="26">
        <f ca="1">C3/VLOOKUP(C$1,Tabla2[[#All],[Q]:[Ave.]],3,0)</f>
        <v>44891.465669235222</v>
      </c>
    </row>
    <row r="4" spans="1:9" x14ac:dyDescent="0.25">
      <c r="A4" t="s">
        <v>47</v>
      </c>
      <c r="B4">
        <v>2269517</v>
      </c>
      <c r="C4">
        <v>1816435</v>
      </c>
      <c r="F4" t="str">
        <f t="shared" si="0"/>
        <v>Amortizaciones</v>
      </c>
      <c r="G4" s="26">
        <f ca="1">B4/VLOOKUP(B$1,Tabla2[[#All],[Q]:[Ave.]],3,0)</f>
        <v>24163.529965145259</v>
      </c>
      <c r="H4" s="26">
        <f ca="1">C4/VLOOKUP(C$1,Tabla2[[#All],[Q]:[Ave.]],3,0)</f>
        <v>14946.939294376143</v>
      </c>
    </row>
    <row r="5" spans="1:9" x14ac:dyDescent="0.25">
      <c r="A5" t="s">
        <v>4</v>
      </c>
      <c r="B5">
        <f>B2+B3+B4</f>
        <v>11113952</v>
      </c>
      <c r="C5">
        <f>C2+C3+C4</f>
        <v>19866158</v>
      </c>
      <c r="F5" t="str">
        <f t="shared" si="0"/>
        <v>EBITDA</v>
      </c>
      <c r="G5" s="26">
        <f ca="1">B5/VLOOKUP(B$1,Tabla2[[#All],[Q]:[Ave.]],3,0)</f>
        <v>118330.16107973021</v>
      </c>
      <c r="H5" s="26">
        <f ca="1">C5/VLOOKUP(C$1,Tabla2[[#All],[Q]:[Ave.]],3,0)</f>
        <v>163473.09848053192</v>
      </c>
    </row>
    <row r="8" spans="1:9" x14ac:dyDescent="0.25">
      <c r="A8" t="s">
        <v>44</v>
      </c>
      <c r="B8" t="s">
        <v>19</v>
      </c>
      <c r="C8" t="s">
        <v>20</v>
      </c>
      <c r="D8" t="s">
        <v>23</v>
      </c>
      <c r="F8" t="str">
        <f>$F$1</f>
        <v>USD 000</v>
      </c>
      <c r="G8" t="str">
        <f>B8</f>
        <v>2T21</v>
      </c>
      <c r="H8" t="str">
        <f>C8</f>
        <v>2T22</v>
      </c>
      <c r="I8" t="s">
        <v>23</v>
      </c>
    </row>
    <row r="9" spans="1:9" x14ac:dyDescent="0.25">
      <c r="A9" t="s">
        <v>21</v>
      </c>
      <c r="B9">
        <v>19148741</v>
      </c>
      <c r="C9">
        <v>20095118</v>
      </c>
      <c r="D9" s="1"/>
      <c r="F9" t="str">
        <f t="shared" si="0"/>
        <v>VENTAS</v>
      </c>
      <c r="G9" s="26">
        <f ca="1">B9/VLOOKUP(B$8,Tabla2[[#All],[Q]:[Ave.]],3,0)</f>
        <v>203876.49748748547</v>
      </c>
      <c r="H9" s="26">
        <f ca="1">C9/VLOOKUP(C$8,Tabla2[[#All],[Q]:[Ave.]],3,0)</f>
        <v>165357.14675137031</v>
      </c>
      <c r="I9" s="1">
        <f ca="1">H9/G9-1</f>
        <v>-0.18893472867552863</v>
      </c>
    </row>
    <row r="10" spans="1:9" x14ac:dyDescent="0.25">
      <c r="A10" t="s">
        <v>4</v>
      </c>
      <c r="B10">
        <f>B5</f>
        <v>11113952</v>
      </c>
      <c r="C10">
        <f>C5</f>
        <v>19866158</v>
      </c>
      <c r="D10" s="1"/>
      <c r="F10" t="str">
        <f t="shared" si="0"/>
        <v>EBITDA</v>
      </c>
      <c r="G10" s="26">
        <f ca="1">B10/VLOOKUP(B$8,Tabla2[[#All],[Q]:[Ave.]],3,0)</f>
        <v>118330.16107973021</v>
      </c>
      <c r="H10" s="26">
        <f ca="1">C10/VLOOKUP(C$8,Tabla2[[#All],[Q]:[Ave.]],3,0)</f>
        <v>163473.09848053192</v>
      </c>
      <c r="I10" s="1">
        <f t="shared" ref="I10:I11" ca="1" si="1">H10/G10-1</f>
        <v>0.38149983900034279</v>
      </c>
    </row>
    <row r="11" spans="1:9" x14ac:dyDescent="0.25">
      <c r="A11" t="s">
        <v>3</v>
      </c>
      <c r="B11">
        <f>B2</f>
        <v>3869364</v>
      </c>
      <c r="C11">
        <f>C2</f>
        <v>12594263</v>
      </c>
      <c r="D11" s="1"/>
      <c r="F11" t="str">
        <f t="shared" si="0"/>
        <v>EBIT</v>
      </c>
      <c r="G11" s="26">
        <f ca="1">B11/VLOOKUP(B$8,Tabla2[[#All],[Q]:[Ave.]],3,0)</f>
        <v>41197.088614032997</v>
      </c>
      <c r="H11" s="26">
        <f ca="1">C11/VLOOKUP(C$8,Tabla2[[#All],[Q]:[Ave.]],3,0)</f>
        <v>103634.69351692055</v>
      </c>
      <c r="I11" s="1">
        <f t="shared" ca="1" si="1"/>
        <v>1.5155829453836547</v>
      </c>
    </row>
    <row r="12" spans="1:9" x14ac:dyDescent="0.25">
      <c r="A12" t="s">
        <v>22</v>
      </c>
      <c r="B12" s="1">
        <f>B10/B9</f>
        <v>0.58040118668898388</v>
      </c>
      <c r="C12" s="1">
        <f>C10/C9</f>
        <v>0.98860618783129317</v>
      </c>
      <c r="D12" s="11"/>
      <c r="F12" t="str">
        <f t="shared" si="0"/>
        <v>EBITDA mg</v>
      </c>
      <c r="G12" s="3">
        <f>B12</f>
        <v>0.58040118668898388</v>
      </c>
      <c r="H12" s="3">
        <f t="shared" ref="H12:H13" si="2">C12</f>
        <v>0.98860618783129317</v>
      </c>
    </row>
    <row r="13" spans="1:9" x14ac:dyDescent="0.25">
      <c r="A13" t="s">
        <v>5</v>
      </c>
      <c r="B13" s="1">
        <f>B11/B9</f>
        <v>0.2020688461972513</v>
      </c>
      <c r="C13" s="1">
        <f>C11/C9</f>
        <v>0.62673247303150947</v>
      </c>
      <c r="D13" s="11"/>
      <c r="F13" t="str">
        <f t="shared" si="0"/>
        <v>EBIT mg</v>
      </c>
      <c r="G13" s="3">
        <f t="shared" ref="G13" si="3">B13</f>
        <v>0.2020688461972513</v>
      </c>
      <c r="H13" s="3">
        <f t="shared" si="2"/>
        <v>0.62673247303150947</v>
      </c>
    </row>
    <row r="14" spans="1:9" x14ac:dyDescent="0.25">
      <c r="A14" t="s">
        <v>7</v>
      </c>
      <c r="B14">
        <v>-7237072</v>
      </c>
      <c r="C14">
        <v>2359475</v>
      </c>
      <c r="D14" s="1"/>
      <c r="F14" t="str">
        <f t="shared" si="0"/>
        <v>NI</v>
      </c>
      <c r="G14" s="26">
        <f ca="1">B14/VLOOKUP(B$8,Tabla2[[#All],[Q]:[Ave.]],3,0)</f>
        <v>-77053.049671764398</v>
      </c>
      <c r="H14" s="26">
        <f ca="1">C14/VLOOKUP(C$8,Tabla2[[#All],[Q]:[Ave.]],3,0)</f>
        <v>19415.464683073245</v>
      </c>
      <c r="I14" s="1">
        <f t="shared" ref="I14" ca="1" si="4">H14/G14-1</f>
        <v>-1.2519752919031824</v>
      </c>
    </row>
    <row r="16" spans="1:9" x14ac:dyDescent="0.25">
      <c r="A16" t="s">
        <v>44</v>
      </c>
      <c r="B16" t="s">
        <v>19</v>
      </c>
      <c r="C16" t="s">
        <v>20</v>
      </c>
      <c r="F16" t="str">
        <f>$F$1</f>
        <v>USD 000</v>
      </c>
      <c r="G16" t="str">
        <f>B16</f>
        <v>2T21</v>
      </c>
      <c r="H16" t="str">
        <f>C16</f>
        <v>2T22</v>
      </c>
    </row>
    <row r="17" spans="1:8" x14ac:dyDescent="0.25">
      <c r="A17" t="s">
        <v>24</v>
      </c>
      <c r="B17">
        <v>49262864</v>
      </c>
      <c r="C17">
        <v>37912792</v>
      </c>
      <c r="F17" t="str">
        <f t="shared" si="0"/>
        <v>LT debt</v>
      </c>
      <c r="G17">
        <f ca="1">B17/VLOOKUP(B$16,Tabla2[[#All],[Q]:[Ave.]],2,0)</f>
        <v>515266.89623892622</v>
      </c>
      <c r="H17">
        <f ca="1">C17/VLOOKUP(C$16,Tabla2[[#All],[Q]:[Ave.]],2,0)</f>
        <v>282404.40968342643</v>
      </c>
    </row>
    <row r="18" spans="1:8" x14ac:dyDescent="0.25">
      <c r="A18" t="s">
        <v>31</v>
      </c>
      <c r="B18">
        <v>0</v>
      </c>
      <c r="C18">
        <v>0</v>
      </c>
      <c r="F18" t="str">
        <f t="shared" si="0"/>
        <v>LT leasings</v>
      </c>
      <c r="G18">
        <f ca="1">B18/VLOOKUP(B$16,Tabla2[[#All],[Q]:[Ave.]],2,0)</f>
        <v>0</v>
      </c>
      <c r="H18">
        <f ca="1">C18/VLOOKUP(C$16,Tabla2[[#All],[Q]:[Ave.]],2,0)</f>
        <v>0</v>
      </c>
    </row>
    <row r="19" spans="1:8" x14ac:dyDescent="0.25">
      <c r="A19" t="s">
        <v>25</v>
      </c>
      <c r="B19">
        <v>9277949</v>
      </c>
      <c r="C19">
        <v>13914848</v>
      </c>
      <c r="F19" t="str">
        <f t="shared" si="0"/>
        <v>ST debt</v>
      </c>
      <c r="G19">
        <f ca="1">B19/VLOOKUP(B$16,Tabla2[[#All],[Q]:[Ave.]],2,0)</f>
        <v>97043.078630041666</v>
      </c>
      <c r="H19">
        <f ca="1">C19/VLOOKUP(C$16,Tabla2[[#All],[Q]:[Ave.]],2,0)</f>
        <v>103648.77467411546</v>
      </c>
    </row>
    <row r="20" spans="1:8" x14ac:dyDescent="0.25">
      <c r="A20" t="s">
        <v>30</v>
      </c>
      <c r="B20">
        <v>0</v>
      </c>
      <c r="C20">
        <v>0</v>
      </c>
      <c r="F20" t="str">
        <f t="shared" si="0"/>
        <v>ST leasings</v>
      </c>
      <c r="G20">
        <f ca="1">B20/VLOOKUP(B$16,Tabla2[[#All],[Q]:[Ave.]],2,0)</f>
        <v>0</v>
      </c>
      <c r="H20">
        <f ca="1">C20/VLOOKUP(C$16,Tabla2[[#All],[Q]:[Ave.]],2,0)</f>
        <v>0</v>
      </c>
    </row>
    <row r="21" spans="1:8" x14ac:dyDescent="0.25">
      <c r="A21" t="s">
        <v>28</v>
      </c>
      <c r="B21">
        <f>SUM(B17:B20)</f>
        <v>58540813</v>
      </c>
      <c r="C21">
        <f>SUM(C17:C20)</f>
        <v>51827640</v>
      </c>
      <c r="F21" t="str">
        <f t="shared" si="0"/>
        <v>DEBT</v>
      </c>
      <c r="G21">
        <f ca="1">B21/VLOOKUP(B$16,Tabla2[[#All],[Q]:[Ave.]],2,0)</f>
        <v>612309.9748689679</v>
      </c>
      <c r="H21">
        <f ca="1">C21/VLOOKUP(C$16,Tabla2[[#All],[Q]:[Ave.]],2,0)</f>
        <v>386053.1843575419</v>
      </c>
    </row>
    <row r="22" spans="1:8" x14ac:dyDescent="0.25">
      <c r="A22" t="s">
        <v>26</v>
      </c>
      <c r="B22">
        <v>383578</v>
      </c>
      <c r="C22">
        <v>497802</v>
      </c>
      <c r="F22" t="str">
        <f t="shared" si="0"/>
        <v>Caja y eq</v>
      </c>
      <c r="G22">
        <f ca="1">B22/VLOOKUP(B$16,Tabla2[[#All],[Q]:[Ave.]],2,0)</f>
        <v>4012.0494319115273</v>
      </c>
      <c r="H22">
        <f ca="1">C22/VLOOKUP(C$16,Tabla2[[#All],[Q]:[Ave.]],2,0)</f>
        <v>3708.0223463687153</v>
      </c>
    </row>
    <row r="23" spans="1:8" x14ac:dyDescent="0.25">
      <c r="A23" t="s">
        <v>27</v>
      </c>
      <c r="B23">
        <v>27012287</v>
      </c>
      <c r="C23">
        <v>36053651</v>
      </c>
      <c r="F23" t="str">
        <f t="shared" si="0"/>
        <v>Inversiones ST</v>
      </c>
      <c r="G23">
        <f ca="1">B23/VLOOKUP(B$16,Tabla2[[#All],[Q]:[Ave.]],2,0)</f>
        <v>282536.09621245519</v>
      </c>
      <c r="H23">
        <f ca="1">C23/VLOOKUP(C$16,Tabla2[[#All],[Q]:[Ave.]],2,0)</f>
        <v>268556.05959031655</v>
      </c>
    </row>
    <row r="24" spans="1:8" x14ac:dyDescent="0.25">
      <c r="A24" t="s">
        <v>29</v>
      </c>
      <c r="B24">
        <f>B21-B22-B23</f>
        <v>31144948</v>
      </c>
      <c r="C24">
        <f>C21-C22-C23</f>
        <v>15276187</v>
      </c>
      <c r="F24" t="str">
        <f t="shared" si="0"/>
        <v>NET DEBT</v>
      </c>
      <c r="G24">
        <f ca="1">B24/VLOOKUP(B$16,Tabla2[[#All],[Q]:[Ave.]],2,0)</f>
        <v>325761.82922460116</v>
      </c>
      <c r="H24">
        <f ca="1">C24/VLOOKUP(C$16,Tabla2[[#All],[Q]:[Ave.]],2,0)</f>
        <v>113789.10242085661</v>
      </c>
    </row>
    <row r="26" spans="1:8" x14ac:dyDescent="0.25">
      <c r="A26" t="s">
        <v>13</v>
      </c>
      <c r="B26">
        <v>164214100000</v>
      </c>
    </row>
    <row r="27" spans="1:8" x14ac:dyDescent="0.25">
      <c r="A27" t="s">
        <v>49</v>
      </c>
      <c r="B27">
        <f>B26+C24*1000</f>
        <v>179490287000</v>
      </c>
    </row>
    <row r="28" spans="1:8" x14ac:dyDescent="0.25">
      <c r="A28" t="s">
        <v>50</v>
      </c>
      <c r="B28" s="27">
        <f>1000*C21/B27</f>
        <v>0.28874899509186253</v>
      </c>
    </row>
    <row r="29" spans="1:8" x14ac:dyDescent="0.25">
      <c r="A29" t="s">
        <v>11</v>
      </c>
      <c r="B29" s="1">
        <f>1000*C24/B27</f>
        <v>8.5108711202851878E-2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A7" sqref="A7"/>
    </sheetView>
  </sheetViews>
  <sheetFormatPr baseColWidth="10" defaultRowHeight="15" x14ac:dyDescent="0.25"/>
  <cols>
    <col min="1" max="1" width="26.140625" bestFit="1" customWidth="1"/>
  </cols>
  <sheetData>
    <row r="1" spans="1:3" x14ac:dyDescent="0.25">
      <c r="A1" t="s">
        <v>78</v>
      </c>
      <c r="B1" t="s">
        <v>19</v>
      </c>
      <c r="C1" t="s">
        <v>20</v>
      </c>
    </row>
    <row r="2" spans="1:3" x14ac:dyDescent="0.25">
      <c r="A2" t="s">
        <v>74</v>
      </c>
      <c r="B2">
        <v>1092916774</v>
      </c>
      <c r="C2">
        <v>972306964</v>
      </c>
    </row>
    <row r="3" spans="1:3" ht="30" x14ac:dyDescent="0.25">
      <c r="A3" s="30" t="s">
        <v>75</v>
      </c>
      <c r="B3">
        <v>1082229292</v>
      </c>
      <c r="C3">
        <v>1013599413</v>
      </c>
    </row>
    <row r="4" spans="1:3" ht="30" x14ac:dyDescent="0.25">
      <c r="A4" s="30" t="s">
        <v>76</v>
      </c>
      <c r="B4">
        <v>723926965</v>
      </c>
      <c r="C4">
        <v>313204007</v>
      </c>
    </row>
    <row r="5" spans="1:3" x14ac:dyDescent="0.25">
      <c r="A5" t="s">
        <v>77</v>
      </c>
      <c r="B5">
        <f>SUM(B2:B4)</f>
        <v>2899073031</v>
      </c>
      <c r="C5">
        <f>SUM(C2:C4)</f>
        <v>2299110384</v>
      </c>
    </row>
    <row r="6" spans="1:3" x14ac:dyDescent="0.25">
      <c r="A6" t="s">
        <v>79</v>
      </c>
      <c r="B6">
        <v>1278378116</v>
      </c>
      <c r="C6">
        <v>910113686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workbookViewId="0">
      <selection activeCell="G23" sqref="G23"/>
    </sheetView>
  </sheetViews>
  <sheetFormatPr baseColWidth="10" defaultRowHeight="15" x14ac:dyDescent="0.25"/>
  <sheetData>
    <row r="1" spans="1:7" x14ac:dyDescent="0.25">
      <c r="A1" t="s">
        <v>32</v>
      </c>
      <c r="B1" t="s">
        <v>33</v>
      </c>
    </row>
    <row r="2" spans="1:7" x14ac:dyDescent="0.25">
      <c r="A2" s="16">
        <v>44197</v>
      </c>
      <c r="B2" s="17">
        <v>84.070976000000002</v>
      </c>
      <c r="C2" s="17"/>
    </row>
    <row r="3" spans="1:7" x14ac:dyDescent="0.25">
      <c r="A3" s="16">
        <v>44200</v>
      </c>
      <c r="B3" s="17">
        <v>84.255568999999994</v>
      </c>
      <c r="C3" s="17"/>
      <c r="D3" t="s">
        <v>40</v>
      </c>
      <c r="E3" t="s">
        <v>41</v>
      </c>
      <c r="F3" t="s">
        <v>37</v>
      </c>
      <c r="G3" t="s">
        <v>38</v>
      </c>
    </row>
    <row r="4" spans="1:7" x14ac:dyDescent="0.25">
      <c r="A4" s="16">
        <v>44201</v>
      </c>
      <c r="B4" s="17">
        <v>84.624099999999999</v>
      </c>
      <c r="C4" s="17"/>
      <c r="D4">
        <v>66</v>
      </c>
      <c r="E4" t="s">
        <v>19</v>
      </c>
      <c r="F4">
        <f ca="1">INDIRECT("B"&amp;D5-1)</f>
        <v>95.606498999999999</v>
      </c>
      <c r="G4">
        <f ca="1">AVERAGE(INDIRECT("B"&amp;D4&amp;":B"&amp;D5-1))</f>
        <v>93.923239000000009</v>
      </c>
    </row>
    <row r="5" spans="1:7" x14ac:dyDescent="0.25">
      <c r="A5" s="16">
        <v>44202</v>
      </c>
      <c r="B5" s="17">
        <v>84.787598000000003</v>
      </c>
      <c r="C5" s="17"/>
      <c r="D5">
        <v>131</v>
      </c>
      <c r="E5" t="s">
        <v>34</v>
      </c>
      <c r="F5">
        <f ca="1">INDIRECT("B"&amp;D6-1)</f>
        <v>98.617500000000007</v>
      </c>
      <c r="G5">
        <f t="shared" ref="G5:G8" ca="1" si="0">AVERAGE(INDIRECT("B"&amp;D5&amp;":B"&amp;D6-1))</f>
        <v>97.145501121212149</v>
      </c>
    </row>
    <row r="6" spans="1:7" x14ac:dyDescent="0.25">
      <c r="A6" s="16">
        <v>44203</v>
      </c>
      <c r="B6" s="17">
        <v>84.898201</v>
      </c>
      <c r="C6" s="17"/>
      <c r="D6">
        <v>197</v>
      </c>
      <c r="E6" t="s">
        <v>35</v>
      </c>
      <c r="F6">
        <f t="shared" ref="F6:F8" ca="1" si="1">INDIRECT("B"&amp;D7-1)</f>
        <v>102.68229700000001</v>
      </c>
      <c r="G6">
        <f t="shared" ca="1" si="0"/>
        <v>100.43456628787879</v>
      </c>
    </row>
    <row r="7" spans="1:7" x14ac:dyDescent="0.25">
      <c r="A7" s="16">
        <v>44204</v>
      </c>
      <c r="B7" s="17">
        <v>84.935203999999999</v>
      </c>
      <c r="C7" s="17"/>
      <c r="D7">
        <v>263</v>
      </c>
      <c r="E7" t="s">
        <v>36</v>
      </c>
      <c r="F7">
        <f t="shared" ca="1" si="1"/>
        <v>110.885895</v>
      </c>
      <c r="G7">
        <f t="shared" ca="1" si="0"/>
        <v>106.54425149999999</v>
      </c>
    </row>
    <row r="8" spans="1:7" x14ac:dyDescent="0.25">
      <c r="A8" s="16">
        <v>44207</v>
      </c>
      <c r="B8" s="17">
        <v>85.333816999999996</v>
      </c>
      <c r="C8" s="17"/>
      <c r="D8">
        <v>327</v>
      </c>
      <c r="E8" t="s">
        <v>20</v>
      </c>
      <c r="F8">
        <f t="shared" ca="1" si="1"/>
        <v>134.25</v>
      </c>
      <c r="G8">
        <f t="shared" ca="1" si="0"/>
        <v>121.52554875789468</v>
      </c>
    </row>
    <row r="9" spans="1:7" x14ac:dyDescent="0.25">
      <c r="A9" s="16">
        <v>44208</v>
      </c>
      <c r="B9" s="17">
        <v>85.301902999999996</v>
      </c>
      <c r="C9" s="17"/>
      <c r="D9">
        <v>422</v>
      </c>
    </row>
    <row r="10" spans="1:7" x14ac:dyDescent="0.25">
      <c r="A10" s="16">
        <v>44209</v>
      </c>
      <c r="B10" s="17">
        <v>85.457199000000003</v>
      </c>
      <c r="C10" s="17"/>
    </row>
    <row r="11" spans="1:7" x14ac:dyDescent="0.25">
      <c r="A11" s="16">
        <v>44210</v>
      </c>
      <c r="B11" s="17">
        <v>85.557297000000005</v>
      </c>
      <c r="C11" s="17"/>
    </row>
    <row r="12" spans="1:7" x14ac:dyDescent="0.25">
      <c r="A12" s="16">
        <v>44211</v>
      </c>
      <c r="B12" s="17">
        <v>85.642196999999996</v>
      </c>
      <c r="C12" s="17"/>
    </row>
    <row r="13" spans="1:7" x14ac:dyDescent="0.25">
      <c r="A13" s="16">
        <v>44214</v>
      </c>
      <c r="B13" s="17">
        <v>85.974029999999999</v>
      </c>
      <c r="C13" s="17"/>
    </row>
    <row r="14" spans="1:7" x14ac:dyDescent="0.25">
      <c r="A14" s="16">
        <v>44215</v>
      </c>
      <c r="B14" s="17">
        <v>86.068199000000007</v>
      </c>
      <c r="C14" s="17"/>
    </row>
    <row r="15" spans="1:7" x14ac:dyDescent="0.25">
      <c r="A15" s="16">
        <v>44216</v>
      </c>
      <c r="B15" s="17">
        <v>86.202003000000005</v>
      </c>
      <c r="C15" s="17"/>
    </row>
    <row r="16" spans="1:7" x14ac:dyDescent="0.25">
      <c r="A16" s="16">
        <v>44217</v>
      </c>
      <c r="B16" s="17">
        <v>86.355002999999996</v>
      </c>
      <c r="C16" s="17"/>
    </row>
    <row r="17" spans="1:3" x14ac:dyDescent="0.25">
      <c r="A17" s="16">
        <v>44218</v>
      </c>
      <c r="B17" s="17">
        <v>86.434997999999993</v>
      </c>
      <c r="C17" s="17"/>
    </row>
    <row r="18" spans="1:3" x14ac:dyDescent="0.25">
      <c r="A18" s="16">
        <v>44221</v>
      </c>
      <c r="B18" s="17">
        <v>86.484673000000001</v>
      </c>
      <c r="C18" s="17"/>
    </row>
    <row r="19" spans="1:3" x14ac:dyDescent="0.25">
      <c r="A19" s="16">
        <v>44222</v>
      </c>
      <c r="B19" s="17">
        <v>86.839995999999999</v>
      </c>
      <c r="C19" s="17"/>
    </row>
    <row r="20" spans="1:3" x14ac:dyDescent="0.25">
      <c r="A20" s="16">
        <v>44223</v>
      </c>
      <c r="B20" s="17">
        <v>86.928200000000004</v>
      </c>
      <c r="C20" s="17"/>
    </row>
    <row r="21" spans="1:3" x14ac:dyDescent="0.25">
      <c r="A21" s="16">
        <v>44224</v>
      </c>
      <c r="B21" s="17">
        <v>87.109702999999996</v>
      </c>
      <c r="C21" s="17"/>
    </row>
    <row r="22" spans="1:3" x14ac:dyDescent="0.25">
      <c r="A22" s="16">
        <v>44225</v>
      </c>
      <c r="B22" s="17">
        <v>87.134048000000007</v>
      </c>
      <c r="C22" s="17"/>
    </row>
    <row r="23" spans="1:3" x14ac:dyDescent="0.25">
      <c r="A23" s="16">
        <v>44228</v>
      </c>
      <c r="B23" s="17">
        <v>87.107765000000001</v>
      </c>
      <c r="C23" s="17"/>
    </row>
    <row r="24" spans="1:3" x14ac:dyDescent="0.25">
      <c r="A24" s="16">
        <v>44229</v>
      </c>
      <c r="B24" s="17">
        <v>87.602203000000003</v>
      </c>
      <c r="C24" s="17"/>
    </row>
    <row r="25" spans="1:3" x14ac:dyDescent="0.25">
      <c r="A25" s="16">
        <v>44230</v>
      </c>
      <c r="B25" s="17">
        <v>87.697700999999995</v>
      </c>
      <c r="C25" s="17"/>
    </row>
    <row r="26" spans="1:3" x14ac:dyDescent="0.25">
      <c r="A26" s="16">
        <v>44231</v>
      </c>
      <c r="B26" s="17">
        <v>87.801956000000004</v>
      </c>
      <c r="C26" s="17"/>
    </row>
    <row r="27" spans="1:3" x14ac:dyDescent="0.25">
      <c r="A27" s="16">
        <v>44232</v>
      </c>
      <c r="B27" s="17">
        <v>87.906402999999997</v>
      </c>
      <c r="C27" s="17"/>
    </row>
    <row r="28" spans="1:3" x14ac:dyDescent="0.25">
      <c r="A28" s="16">
        <v>44235</v>
      </c>
      <c r="B28" s="17">
        <v>87.886161999999999</v>
      </c>
      <c r="C28" s="17"/>
    </row>
    <row r="29" spans="1:3" x14ac:dyDescent="0.25">
      <c r="A29" s="16">
        <v>44236</v>
      </c>
      <c r="B29" s="17">
        <v>88.156302999999994</v>
      </c>
      <c r="C29" s="17"/>
    </row>
    <row r="30" spans="1:3" x14ac:dyDescent="0.25">
      <c r="A30" s="16">
        <v>44237</v>
      </c>
      <c r="B30" s="17">
        <v>88.264999000000003</v>
      </c>
      <c r="C30" s="17"/>
    </row>
    <row r="31" spans="1:3" x14ac:dyDescent="0.25">
      <c r="A31" s="16">
        <v>44238</v>
      </c>
      <c r="B31" s="17">
        <v>88.355598000000001</v>
      </c>
      <c r="C31" s="17"/>
    </row>
    <row r="32" spans="1:3" x14ac:dyDescent="0.25">
      <c r="A32" s="16">
        <v>44239</v>
      </c>
      <c r="B32" s="17">
        <v>88.429496999999998</v>
      </c>
      <c r="C32" s="17"/>
    </row>
    <row r="33" spans="1:3" x14ac:dyDescent="0.25">
      <c r="A33" s="16">
        <v>44242</v>
      </c>
      <c r="B33" s="17">
        <v>88.433082999999996</v>
      </c>
      <c r="C33" s="17"/>
    </row>
    <row r="34" spans="1:3" x14ac:dyDescent="0.25">
      <c r="A34" s="16">
        <v>44243</v>
      </c>
      <c r="B34" s="17">
        <v>88.443297999999999</v>
      </c>
      <c r="C34" s="17"/>
    </row>
    <row r="35" spans="1:3" x14ac:dyDescent="0.25">
      <c r="A35" s="16">
        <v>44244</v>
      </c>
      <c r="B35" s="17">
        <v>88.461799999999997</v>
      </c>
      <c r="C35" s="17"/>
    </row>
    <row r="36" spans="1:3" x14ac:dyDescent="0.25">
      <c r="A36" s="16">
        <v>44245</v>
      </c>
      <c r="B36" s="17">
        <v>88.927498</v>
      </c>
      <c r="C36" s="17"/>
    </row>
    <row r="37" spans="1:3" x14ac:dyDescent="0.25">
      <c r="A37" s="16">
        <v>44246</v>
      </c>
      <c r="B37" s="17">
        <v>89.051497999999995</v>
      </c>
      <c r="C37" s="17"/>
    </row>
    <row r="38" spans="1:3" x14ac:dyDescent="0.25">
      <c r="A38" s="16">
        <v>44249</v>
      </c>
      <c r="B38" s="17">
        <v>89.076796999999999</v>
      </c>
      <c r="C38" s="17"/>
    </row>
    <row r="39" spans="1:3" x14ac:dyDescent="0.25">
      <c r="A39" s="16">
        <v>44250</v>
      </c>
      <c r="B39" s="17">
        <v>89.418998999999999</v>
      </c>
      <c r="C39" s="17"/>
    </row>
    <row r="40" spans="1:3" x14ac:dyDescent="0.25">
      <c r="A40" s="16">
        <v>44251</v>
      </c>
      <c r="B40" s="17">
        <v>89.450699</v>
      </c>
      <c r="C40" s="17"/>
    </row>
    <row r="41" spans="1:3" x14ac:dyDescent="0.25">
      <c r="A41" s="16">
        <v>44252</v>
      </c>
      <c r="B41" s="17">
        <v>89.663749999999993</v>
      </c>
      <c r="C41" s="17"/>
    </row>
    <row r="42" spans="1:3" x14ac:dyDescent="0.25">
      <c r="A42" s="16">
        <v>44253</v>
      </c>
      <c r="B42" s="17">
        <v>89.684890999999993</v>
      </c>
      <c r="C42" s="17"/>
    </row>
    <row r="43" spans="1:3" x14ac:dyDescent="0.25">
      <c r="A43" s="16">
        <v>44256</v>
      </c>
      <c r="B43" s="17">
        <v>89.726935999999995</v>
      </c>
      <c r="C43" s="17"/>
    </row>
    <row r="44" spans="1:3" x14ac:dyDescent="0.25">
      <c r="A44" s="16">
        <v>44257</v>
      </c>
      <c r="B44" s="17">
        <v>90.081260999999998</v>
      </c>
      <c r="C44" s="17"/>
    </row>
    <row r="45" spans="1:3" x14ac:dyDescent="0.25">
      <c r="A45" s="16">
        <v>44258</v>
      </c>
      <c r="B45" s="17">
        <v>90.154983999999999</v>
      </c>
      <c r="C45" s="17"/>
    </row>
    <row r="46" spans="1:3" x14ac:dyDescent="0.25">
      <c r="A46" s="16">
        <v>44259</v>
      </c>
      <c r="B46" s="17">
        <v>90.221237000000002</v>
      </c>
      <c r="C46" s="17"/>
    </row>
    <row r="47" spans="1:3" x14ac:dyDescent="0.25">
      <c r="A47" s="16">
        <v>44260</v>
      </c>
      <c r="B47" s="17">
        <v>90.276916999999997</v>
      </c>
      <c r="C47" s="17"/>
    </row>
    <row r="48" spans="1:3" x14ac:dyDescent="0.25">
      <c r="A48" s="16">
        <v>44263</v>
      </c>
      <c r="B48" s="17">
        <v>90.224097999999998</v>
      </c>
      <c r="C48" s="17"/>
    </row>
    <row r="49" spans="1:3" x14ac:dyDescent="0.25">
      <c r="A49" s="16">
        <v>44264</v>
      </c>
      <c r="B49" s="17">
        <v>90.502998000000005</v>
      </c>
      <c r="C49" s="17"/>
    </row>
    <row r="50" spans="1:3" x14ac:dyDescent="0.25">
      <c r="A50" s="16">
        <v>44265</v>
      </c>
      <c r="B50" s="17">
        <v>90.559402000000006</v>
      </c>
      <c r="C50" s="17"/>
    </row>
    <row r="51" spans="1:3" x14ac:dyDescent="0.25">
      <c r="A51" s="16">
        <v>44266</v>
      </c>
      <c r="B51" s="17">
        <v>90.723297000000002</v>
      </c>
      <c r="C51" s="17"/>
    </row>
    <row r="52" spans="1:3" x14ac:dyDescent="0.25">
      <c r="A52" s="16">
        <v>44267</v>
      </c>
      <c r="B52" s="17">
        <v>90.785751000000005</v>
      </c>
      <c r="C52" s="17"/>
    </row>
    <row r="53" spans="1:3" x14ac:dyDescent="0.25">
      <c r="A53" s="16">
        <v>44270</v>
      </c>
      <c r="B53" s="17">
        <v>90.474579000000006</v>
      </c>
      <c r="C53" s="17"/>
    </row>
    <row r="54" spans="1:3" x14ac:dyDescent="0.25">
      <c r="A54" s="16">
        <v>44271</v>
      </c>
      <c r="B54" s="17">
        <v>91.060096999999999</v>
      </c>
      <c r="C54" s="17"/>
    </row>
    <row r="55" spans="1:3" x14ac:dyDescent="0.25">
      <c r="A55" s="16">
        <v>44272</v>
      </c>
      <c r="B55" s="17">
        <v>91.126198000000002</v>
      </c>
      <c r="C55" s="17"/>
    </row>
    <row r="56" spans="1:3" x14ac:dyDescent="0.25">
      <c r="A56" s="16">
        <v>44273</v>
      </c>
      <c r="B56" s="17">
        <v>91.189796000000001</v>
      </c>
      <c r="C56" s="17"/>
    </row>
    <row r="57" spans="1:3" x14ac:dyDescent="0.25">
      <c r="A57" s="16">
        <v>44274</v>
      </c>
      <c r="B57" s="17">
        <v>91.268799000000001</v>
      </c>
      <c r="C57" s="17"/>
    </row>
    <row r="58" spans="1:3" x14ac:dyDescent="0.25">
      <c r="A58" s="16">
        <v>44277</v>
      </c>
      <c r="B58" s="17">
        <v>91.278617999999994</v>
      </c>
      <c r="C58" s="17"/>
    </row>
    <row r="59" spans="1:3" x14ac:dyDescent="0.25">
      <c r="A59" s="16">
        <v>44278</v>
      </c>
      <c r="B59" s="17">
        <v>91.552825999999996</v>
      </c>
      <c r="C59" s="17"/>
    </row>
    <row r="60" spans="1:3" x14ac:dyDescent="0.25">
      <c r="A60" s="16">
        <v>44279</v>
      </c>
      <c r="B60" s="17">
        <v>91.543266000000003</v>
      </c>
      <c r="C60" s="17"/>
    </row>
    <row r="61" spans="1:3" x14ac:dyDescent="0.25">
      <c r="A61" s="16">
        <v>44280</v>
      </c>
      <c r="B61" s="17">
        <v>91.453605999999994</v>
      </c>
      <c r="C61" s="17"/>
    </row>
    <row r="62" spans="1:3" x14ac:dyDescent="0.25">
      <c r="A62" s="16">
        <v>44281</v>
      </c>
      <c r="B62" s="17">
        <v>91.695235999999994</v>
      </c>
      <c r="C62" s="17"/>
    </row>
    <row r="63" spans="1:3" x14ac:dyDescent="0.25">
      <c r="A63" s="16">
        <v>44284</v>
      </c>
      <c r="B63" s="17">
        <v>91.931601999999998</v>
      </c>
      <c r="C63" s="17"/>
    </row>
    <row r="64" spans="1:3" x14ac:dyDescent="0.25">
      <c r="A64" s="16">
        <v>44285</v>
      </c>
      <c r="B64" s="17">
        <v>91.898300000000006</v>
      </c>
      <c r="C64" s="17"/>
    </row>
    <row r="65" spans="1:3" x14ac:dyDescent="0.25">
      <c r="A65" s="16">
        <v>44286</v>
      </c>
      <c r="B65" s="17">
        <v>91.943496999999994</v>
      </c>
      <c r="C65" s="17"/>
    </row>
    <row r="66" spans="1:3" x14ac:dyDescent="0.25">
      <c r="A66" s="20">
        <v>44287</v>
      </c>
      <c r="B66" s="21">
        <v>91.982803000000004</v>
      </c>
      <c r="C66" s="21" t="s">
        <v>19</v>
      </c>
    </row>
    <row r="67" spans="1:3" x14ac:dyDescent="0.25">
      <c r="A67" s="20">
        <v>44288</v>
      </c>
      <c r="B67" s="21">
        <v>91.653403999999995</v>
      </c>
      <c r="C67" s="21"/>
    </row>
    <row r="68" spans="1:3" x14ac:dyDescent="0.25">
      <c r="A68" s="20">
        <v>44291</v>
      </c>
      <c r="B68" s="21">
        <v>91.675506999999996</v>
      </c>
      <c r="C68" s="21"/>
    </row>
    <row r="69" spans="1:3" x14ac:dyDescent="0.25">
      <c r="A69" s="20">
        <v>44292</v>
      </c>
      <c r="B69" s="21">
        <v>91.294196999999997</v>
      </c>
      <c r="C69" s="21"/>
    </row>
    <row r="70" spans="1:3" x14ac:dyDescent="0.25">
      <c r="A70" s="20">
        <v>44293</v>
      </c>
      <c r="B70" s="21">
        <v>92.281981999999999</v>
      </c>
      <c r="C70" s="21"/>
    </row>
    <row r="71" spans="1:3" x14ac:dyDescent="0.25">
      <c r="A71" s="20">
        <v>44294</v>
      </c>
      <c r="B71" s="21">
        <v>92.246498000000003</v>
      </c>
      <c r="C71" s="21"/>
    </row>
    <row r="72" spans="1:3" x14ac:dyDescent="0.25">
      <c r="A72" s="20">
        <v>44295</v>
      </c>
      <c r="B72" s="21">
        <v>92.300399999999996</v>
      </c>
      <c r="C72" s="21"/>
    </row>
    <row r="73" spans="1:3" x14ac:dyDescent="0.25">
      <c r="A73" s="20">
        <v>44298</v>
      </c>
      <c r="B73" s="21">
        <v>92.168602000000007</v>
      </c>
      <c r="C73" s="21"/>
    </row>
    <row r="74" spans="1:3" x14ac:dyDescent="0.25">
      <c r="A74" s="20">
        <v>44299</v>
      </c>
      <c r="B74" s="21">
        <v>92.577797000000004</v>
      </c>
      <c r="C74" s="21"/>
    </row>
    <row r="75" spans="1:3" x14ac:dyDescent="0.25">
      <c r="A75" s="20">
        <v>44300</v>
      </c>
      <c r="B75" s="21">
        <v>92.614402999999996</v>
      </c>
      <c r="C75" s="21"/>
    </row>
    <row r="76" spans="1:3" x14ac:dyDescent="0.25">
      <c r="A76" s="20">
        <v>44301</v>
      </c>
      <c r="B76" s="21">
        <v>92.666252</v>
      </c>
      <c r="C76" s="21"/>
    </row>
    <row r="77" spans="1:3" x14ac:dyDescent="0.25">
      <c r="A77" s="20">
        <v>44302</v>
      </c>
      <c r="B77" s="21">
        <v>92.720000999999996</v>
      </c>
      <c r="C77" s="21"/>
    </row>
    <row r="78" spans="1:3" x14ac:dyDescent="0.25">
      <c r="A78" s="20">
        <v>44305</v>
      </c>
      <c r="B78" s="21">
        <v>92.869597999999996</v>
      </c>
      <c r="C78" s="21"/>
    </row>
    <row r="79" spans="1:3" x14ac:dyDescent="0.25">
      <c r="A79" s="20">
        <v>44306</v>
      </c>
      <c r="B79" s="21">
        <v>92.933600999999996</v>
      </c>
      <c r="C79" s="21"/>
    </row>
    <row r="80" spans="1:3" x14ac:dyDescent="0.25">
      <c r="A80" s="20">
        <v>44307</v>
      </c>
      <c r="B80" s="21">
        <v>92.976996999999997</v>
      </c>
      <c r="C80" s="21"/>
    </row>
    <row r="81" spans="1:3" x14ac:dyDescent="0.25">
      <c r="A81" s="20">
        <v>44308</v>
      </c>
      <c r="B81" s="21">
        <v>92.946503000000007</v>
      </c>
      <c r="C81" s="21"/>
    </row>
    <row r="82" spans="1:3" x14ac:dyDescent="0.25">
      <c r="A82" s="20">
        <v>44309</v>
      </c>
      <c r="B82" s="21">
        <v>93.075164999999998</v>
      </c>
      <c r="C82" s="21"/>
    </row>
    <row r="83" spans="1:3" x14ac:dyDescent="0.25">
      <c r="A83" s="20">
        <v>44312</v>
      </c>
      <c r="B83" s="21">
        <v>93.193496999999994</v>
      </c>
      <c r="C83" s="21"/>
    </row>
    <row r="84" spans="1:3" x14ac:dyDescent="0.25">
      <c r="A84" s="20">
        <v>44313</v>
      </c>
      <c r="B84" s="21">
        <v>93.284301999999997</v>
      </c>
      <c r="C84" s="21"/>
    </row>
    <row r="85" spans="1:3" x14ac:dyDescent="0.25">
      <c r="A85" s="20">
        <v>44314</v>
      </c>
      <c r="B85" s="21">
        <v>93.337699999999998</v>
      </c>
      <c r="C85" s="21"/>
    </row>
    <row r="86" spans="1:3" x14ac:dyDescent="0.25">
      <c r="A86" s="20">
        <v>44315</v>
      </c>
      <c r="B86" s="21">
        <v>93.426201000000006</v>
      </c>
      <c r="C86" s="21"/>
    </row>
    <row r="87" spans="1:3" x14ac:dyDescent="0.25">
      <c r="A87" s="20">
        <v>44316</v>
      </c>
      <c r="B87" s="21">
        <v>93.479598999999993</v>
      </c>
      <c r="C87" s="21"/>
    </row>
    <row r="88" spans="1:3" x14ac:dyDescent="0.25">
      <c r="A88" s="20">
        <v>44319</v>
      </c>
      <c r="B88" s="21">
        <v>93.905602000000002</v>
      </c>
      <c r="C88" s="21"/>
    </row>
    <row r="89" spans="1:3" x14ac:dyDescent="0.25">
      <c r="A89" s="20">
        <v>44320</v>
      </c>
      <c r="B89" s="21">
        <v>93.6661</v>
      </c>
      <c r="C89" s="21"/>
    </row>
    <row r="90" spans="1:3" x14ac:dyDescent="0.25">
      <c r="A90" s="20">
        <v>44321</v>
      </c>
      <c r="B90" s="21">
        <v>93.690498000000005</v>
      </c>
      <c r="C90" s="21"/>
    </row>
    <row r="91" spans="1:3" x14ac:dyDescent="0.25">
      <c r="A91" s="20">
        <v>44322</v>
      </c>
      <c r="B91" s="21">
        <v>93.668998999999999</v>
      </c>
      <c r="C91" s="21"/>
    </row>
    <row r="92" spans="1:3" x14ac:dyDescent="0.25">
      <c r="A92" s="20">
        <v>44323</v>
      </c>
      <c r="B92" s="21">
        <v>93.784203000000005</v>
      </c>
      <c r="C92" s="21"/>
    </row>
    <row r="93" spans="1:3" x14ac:dyDescent="0.25">
      <c r="A93" s="20">
        <v>44326</v>
      </c>
      <c r="B93" s="21">
        <v>92.962890999999999</v>
      </c>
      <c r="C93" s="21"/>
    </row>
    <row r="94" spans="1:3" x14ac:dyDescent="0.25">
      <c r="A94" s="20">
        <v>44327</v>
      </c>
      <c r="B94" s="21">
        <v>93.844063000000006</v>
      </c>
      <c r="C94" s="21"/>
    </row>
    <row r="95" spans="1:3" x14ac:dyDescent="0.25">
      <c r="A95" s="20">
        <v>44328</v>
      </c>
      <c r="B95" s="21">
        <v>93.899956000000003</v>
      </c>
      <c r="C95" s="21"/>
    </row>
    <row r="96" spans="1:3" x14ac:dyDescent="0.25">
      <c r="A96" s="20">
        <v>44329</v>
      </c>
      <c r="B96" s="21">
        <v>93.983902</v>
      </c>
      <c r="C96" s="21"/>
    </row>
    <row r="97" spans="1:3" x14ac:dyDescent="0.25">
      <c r="A97" s="20">
        <v>44330</v>
      </c>
      <c r="B97" s="21">
        <v>94.003799000000001</v>
      </c>
      <c r="C97" s="21"/>
    </row>
    <row r="98" spans="1:3" x14ac:dyDescent="0.25">
      <c r="A98" s="20">
        <v>44333</v>
      </c>
      <c r="B98" s="21">
        <v>93.895752000000002</v>
      </c>
      <c r="C98" s="21"/>
    </row>
    <row r="99" spans="1:3" x14ac:dyDescent="0.25">
      <c r="A99" s="20">
        <v>44334</v>
      </c>
      <c r="B99" s="21">
        <v>94.047302000000002</v>
      </c>
      <c r="C99" s="21"/>
    </row>
    <row r="100" spans="1:3" x14ac:dyDescent="0.25">
      <c r="A100" s="20">
        <v>44335</v>
      </c>
      <c r="B100" s="21">
        <v>94.070114000000004</v>
      </c>
      <c r="C100" s="21"/>
    </row>
    <row r="101" spans="1:3" x14ac:dyDescent="0.25">
      <c r="A101" s="20">
        <v>44336</v>
      </c>
      <c r="B101" s="21">
        <v>94.207702999999995</v>
      </c>
      <c r="C101" s="21"/>
    </row>
    <row r="102" spans="1:3" x14ac:dyDescent="0.25">
      <c r="A102" s="20">
        <v>44337</v>
      </c>
      <c r="B102" s="21">
        <v>94.244597999999996</v>
      </c>
      <c r="C102" s="21"/>
    </row>
    <row r="103" spans="1:3" x14ac:dyDescent="0.25">
      <c r="A103" s="20">
        <v>44340</v>
      </c>
      <c r="B103" s="21">
        <v>94.201224999999994</v>
      </c>
      <c r="C103" s="21"/>
    </row>
    <row r="104" spans="1:3" x14ac:dyDescent="0.25">
      <c r="A104" s="20">
        <v>44341</v>
      </c>
      <c r="B104" s="21">
        <v>94.193459000000004</v>
      </c>
      <c r="C104" s="21"/>
    </row>
    <row r="105" spans="1:3" x14ac:dyDescent="0.25">
      <c r="A105" s="20">
        <v>44342</v>
      </c>
      <c r="B105" s="21">
        <v>94.204200999999998</v>
      </c>
      <c r="C105" s="21"/>
    </row>
    <row r="106" spans="1:3" x14ac:dyDescent="0.25">
      <c r="A106" s="20">
        <v>44343</v>
      </c>
      <c r="B106" s="21">
        <v>94.476096999999996</v>
      </c>
      <c r="C106" s="21"/>
    </row>
    <row r="107" spans="1:3" x14ac:dyDescent="0.25">
      <c r="A107" s="20">
        <v>44344</v>
      </c>
      <c r="B107" s="21">
        <v>94.439903000000001</v>
      </c>
      <c r="C107" s="21"/>
    </row>
    <row r="108" spans="1:3" x14ac:dyDescent="0.25">
      <c r="A108" s="20">
        <v>44347</v>
      </c>
      <c r="B108" s="21">
        <v>94.571701000000004</v>
      </c>
      <c r="C108" s="21"/>
    </row>
    <row r="109" spans="1:3" x14ac:dyDescent="0.25">
      <c r="A109" s="20">
        <v>44348</v>
      </c>
      <c r="B109" s="21">
        <v>94.603301999999999</v>
      </c>
      <c r="C109" s="21"/>
    </row>
    <row r="110" spans="1:3" x14ac:dyDescent="0.25">
      <c r="A110" s="20">
        <v>44349</v>
      </c>
      <c r="B110" s="21">
        <v>94.636902000000006</v>
      </c>
      <c r="C110" s="21"/>
    </row>
    <row r="111" spans="1:3" x14ac:dyDescent="0.25">
      <c r="A111" s="20">
        <v>44350</v>
      </c>
      <c r="B111" s="21">
        <v>94.783203</v>
      </c>
      <c r="C111" s="21"/>
    </row>
    <row r="112" spans="1:3" x14ac:dyDescent="0.25">
      <c r="A112" s="20">
        <v>44351</v>
      </c>
      <c r="B112" s="21">
        <v>94.71508</v>
      </c>
      <c r="C112" s="21"/>
    </row>
    <row r="113" spans="1:3" x14ac:dyDescent="0.25">
      <c r="A113" s="20">
        <v>44354</v>
      </c>
      <c r="B113" s="21">
        <v>94.777298000000002</v>
      </c>
      <c r="C113" s="21"/>
    </row>
    <row r="114" spans="1:3" x14ac:dyDescent="0.25">
      <c r="A114" s="20">
        <v>44355</v>
      </c>
      <c r="B114" s="21">
        <v>94.912497999999999</v>
      </c>
      <c r="C114" s="21"/>
    </row>
    <row r="115" spans="1:3" x14ac:dyDescent="0.25">
      <c r="A115" s="20">
        <v>44356</v>
      </c>
      <c r="B115" s="21">
        <v>94.925697</v>
      </c>
      <c r="C115" s="21"/>
    </row>
    <row r="116" spans="1:3" x14ac:dyDescent="0.25">
      <c r="A116" s="20">
        <v>44357</v>
      </c>
      <c r="B116" s="21">
        <v>95.049201999999994</v>
      </c>
      <c r="C116" s="21"/>
    </row>
    <row r="117" spans="1:3" x14ac:dyDescent="0.25">
      <c r="A117" s="20">
        <v>44358</v>
      </c>
      <c r="B117" s="21">
        <v>95.081801999999996</v>
      </c>
      <c r="C117" s="21"/>
    </row>
    <row r="118" spans="1:3" x14ac:dyDescent="0.25">
      <c r="A118" s="20">
        <v>44361</v>
      </c>
      <c r="B118" s="21">
        <v>95.115402000000003</v>
      </c>
      <c r="C118" s="21"/>
    </row>
    <row r="119" spans="1:3" x14ac:dyDescent="0.25">
      <c r="A119" s="20">
        <v>44362</v>
      </c>
      <c r="B119" s="21">
        <v>95.265701000000007</v>
      </c>
      <c r="C119" s="21"/>
    </row>
    <row r="120" spans="1:3" x14ac:dyDescent="0.25">
      <c r="A120" s="20">
        <v>44363</v>
      </c>
      <c r="B120" s="21">
        <v>95.194098999999994</v>
      </c>
      <c r="C120" s="21"/>
    </row>
    <row r="121" spans="1:3" x14ac:dyDescent="0.25">
      <c r="A121" s="20">
        <v>44364</v>
      </c>
      <c r="B121" s="21">
        <v>95.309997999999993</v>
      </c>
      <c r="C121" s="21"/>
    </row>
    <row r="122" spans="1:3" x14ac:dyDescent="0.25">
      <c r="A122" s="20">
        <v>44365</v>
      </c>
      <c r="B122" s="21">
        <v>95.364600999999993</v>
      </c>
      <c r="C122" s="21"/>
    </row>
    <row r="123" spans="1:3" x14ac:dyDescent="0.25">
      <c r="A123" s="20">
        <v>44368</v>
      </c>
      <c r="B123" s="21">
        <v>95.312118999999996</v>
      </c>
      <c r="C123" s="21"/>
    </row>
    <row r="124" spans="1:3" x14ac:dyDescent="0.25">
      <c r="A124" s="20">
        <v>44369</v>
      </c>
      <c r="B124" s="21">
        <v>95.298241000000004</v>
      </c>
      <c r="C124" s="21"/>
    </row>
    <row r="125" spans="1:3" x14ac:dyDescent="0.25">
      <c r="A125" s="20">
        <v>44370</v>
      </c>
      <c r="B125" s="21">
        <v>95.424698000000006</v>
      </c>
      <c r="C125" s="21"/>
    </row>
    <row r="126" spans="1:3" x14ac:dyDescent="0.25">
      <c r="A126" s="20">
        <v>44371</v>
      </c>
      <c r="B126" s="21">
        <v>95.454597000000007</v>
      </c>
      <c r="C126" s="21"/>
    </row>
    <row r="127" spans="1:3" x14ac:dyDescent="0.25">
      <c r="A127" s="20">
        <v>44372</v>
      </c>
      <c r="B127" s="21">
        <v>95.484718000000001</v>
      </c>
      <c r="C127" s="21"/>
    </row>
    <row r="128" spans="1:3" x14ac:dyDescent="0.25">
      <c r="A128" s="20">
        <v>44375</v>
      </c>
      <c r="B128" s="21">
        <v>95.505797999999999</v>
      </c>
      <c r="C128" s="21"/>
    </row>
    <row r="129" spans="1:3" x14ac:dyDescent="0.25">
      <c r="A129" s="20">
        <v>44376</v>
      </c>
      <c r="B129" s="21">
        <v>95.522002999999998</v>
      </c>
      <c r="C129" s="21"/>
    </row>
    <row r="130" spans="1:3" x14ac:dyDescent="0.25">
      <c r="A130" s="20">
        <v>44377</v>
      </c>
      <c r="B130" s="21">
        <v>95.606498999999999</v>
      </c>
      <c r="C130" s="21"/>
    </row>
    <row r="131" spans="1:3" x14ac:dyDescent="0.25">
      <c r="A131" s="18">
        <v>44378</v>
      </c>
      <c r="B131" s="19">
        <v>95.702186999999995</v>
      </c>
      <c r="C131" s="19" t="s">
        <v>34</v>
      </c>
    </row>
    <row r="132" spans="1:3" x14ac:dyDescent="0.25">
      <c r="A132" s="18">
        <v>44379</v>
      </c>
      <c r="B132" s="19">
        <v>95.758758999999998</v>
      </c>
      <c r="C132" s="19"/>
    </row>
    <row r="133" spans="1:3" x14ac:dyDescent="0.25">
      <c r="A133" s="18">
        <v>44382</v>
      </c>
      <c r="B133" s="19">
        <v>95.466521999999998</v>
      </c>
      <c r="C133" s="19"/>
    </row>
    <row r="134" spans="1:3" x14ac:dyDescent="0.25">
      <c r="A134" s="18">
        <v>44383</v>
      </c>
      <c r="B134" s="19">
        <v>95.878899000000004</v>
      </c>
      <c r="C134" s="19"/>
    </row>
    <row r="135" spans="1:3" x14ac:dyDescent="0.25">
      <c r="A135" s="18">
        <v>44384</v>
      </c>
      <c r="B135" s="19">
        <v>95.915702999999993</v>
      </c>
      <c r="C135" s="19"/>
    </row>
    <row r="136" spans="1:3" x14ac:dyDescent="0.25">
      <c r="A136" s="18">
        <v>44385</v>
      </c>
      <c r="B136" s="19">
        <v>95.933197000000007</v>
      </c>
      <c r="C136" s="19"/>
    </row>
    <row r="137" spans="1:3" x14ac:dyDescent="0.25">
      <c r="A137" s="18">
        <v>44386</v>
      </c>
      <c r="B137" s="19">
        <v>95.990088999999998</v>
      </c>
      <c r="C137" s="19"/>
    </row>
    <row r="138" spans="1:3" x14ac:dyDescent="0.25">
      <c r="A138" s="18">
        <v>44389</v>
      </c>
      <c r="B138" s="19">
        <v>95.846198999999999</v>
      </c>
      <c r="C138" s="19"/>
    </row>
    <row r="139" spans="1:3" x14ac:dyDescent="0.25">
      <c r="A139" s="18">
        <v>44390</v>
      </c>
      <c r="B139" s="19">
        <v>96.094100999999995</v>
      </c>
      <c r="C139" s="19"/>
    </row>
    <row r="140" spans="1:3" x14ac:dyDescent="0.25">
      <c r="A140" s="18">
        <v>44391</v>
      </c>
      <c r="B140" s="19">
        <v>96.115996999999993</v>
      </c>
      <c r="C140" s="19"/>
    </row>
    <row r="141" spans="1:3" x14ac:dyDescent="0.25">
      <c r="A141" s="18">
        <v>44392</v>
      </c>
      <c r="B141" s="19">
        <v>96.150802999999996</v>
      </c>
      <c r="C141" s="19"/>
    </row>
    <row r="142" spans="1:3" x14ac:dyDescent="0.25">
      <c r="A142" s="18">
        <v>44393</v>
      </c>
      <c r="B142" s="19">
        <v>96.189323000000002</v>
      </c>
      <c r="C142" s="19"/>
    </row>
    <row r="143" spans="1:3" x14ac:dyDescent="0.25">
      <c r="A143" s="18">
        <v>44396</v>
      </c>
      <c r="B143" s="19">
        <v>96.088798999999995</v>
      </c>
      <c r="C143" s="19"/>
    </row>
    <row r="144" spans="1:3" x14ac:dyDescent="0.25">
      <c r="A144" s="18">
        <v>44397</v>
      </c>
      <c r="B144" s="19">
        <v>96.304473999999999</v>
      </c>
      <c r="C144" s="19"/>
    </row>
    <row r="145" spans="1:3" x14ac:dyDescent="0.25">
      <c r="A145" s="18">
        <v>44398</v>
      </c>
      <c r="B145" s="19">
        <v>96.326401000000004</v>
      </c>
      <c r="C145" s="19"/>
    </row>
    <row r="146" spans="1:3" x14ac:dyDescent="0.25">
      <c r="A146" s="18">
        <v>44399</v>
      </c>
      <c r="B146" s="19">
        <v>96.357596999999998</v>
      </c>
      <c r="C146" s="19"/>
    </row>
    <row r="147" spans="1:3" x14ac:dyDescent="0.25">
      <c r="A147" s="18">
        <v>44400</v>
      </c>
      <c r="B147" s="19">
        <v>96.401191999999995</v>
      </c>
      <c r="C147" s="19"/>
    </row>
    <row r="148" spans="1:3" x14ac:dyDescent="0.25">
      <c r="A148" s="18">
        <v>44403</v>
      </c>
      <c r="B148" s="19">
        <v>96.247826000000003</v>
      </c>
      <c r="C148" s="19"/>
    </row>
    <row r="149" spans="1:3" x14ac:dyDescent="0.25">
      <c r="A149" s="18">
        <v>44404</v>
      </c>
      <c r="B149" s="19">
        <v>96.508003000000002</v>
      </c>
      <c r="C149" s="19"/>
    </row>
    <row r="150" spans="1:3" x14ac:dyDescent="0.25">
      <c r="A150" s="18">
        <v>44405</v>
      </c>
      <c r="B150" s="19">
        <v>96.57</v>
      </c>
      <c r="C150" s="19"/>
    </row>
    <row r="151" spans="1:3" x14ac:dyDescent="0.25">
      <c r="A151" s="18">
        <v>44406</v>
      </c>
      <c r="B151" s="19">
        <v>96.606003000000001</v>
      </c>
      <c r="C151" s="19"/>
    </row>
    <row r="152" spans="1:3" x14ac:dyDescent="0.25">
      <c r="A152" s="18">
        <v>44407</v>
      </c>
      <c r="B152" s="19">
        <v>96.558402999999998</v>
      </c>
      <c r="C152" s="19"/>
    </row>
    <row r="153" spans="1:3" x14ac:dyDescent="0.25">
      <c r="A153" s="18">
        <v>44410</v>
      </c>
      <c r="B153" s="19">
        <v>96.721703000000005</v>
      </c>
      <c r="C153" s="19"/>
    </row>
    <row r="154" spans="1:3" x14ac:dyDescent="0.25">
      <c r="A154" s="18">
        <v>44411</v>
      </c>
      <c r="B154" s="19">
        <v>96.783019999999993</v>
      </c>
      <c r="C154" s="19"/>
    </row>
    <row r="155" spans="1:3" x14ac:dyDescent="0.25">
      <c r="A155" s="18">
        <v>44412</v>
      </c>
      <c r="B155" s="19">
        <v>96.793059999999997</v>
      </c>
      <c r="C155" s="19"/>
    </row>
    <row r="156" spans="1:3" x14ac:dyDescent="0.25">
      <c r="A156" s="18">
        <v>44413</v>
      </c>
      <c r="B156" s="19">
        <v>96.832397</v>
      </c>
      <c r="C156" s="19"/>
    </row>
    <row r="157" spans="1:3" x14ac:dyDescent="0.25">
      <c r="A157" s="18">
        <v>44414</v>
      </c>
      <c r="B157" s="19">
        <v>96.796501000000006</v>
      </c>
      <c r="C157" s="19"/>
    </row>
    <row r="158" spans="1:3" x14ac:dyDescent="0.25">
      <c r="A158" s="18">
        <v>44417</v>
      </c>
      <c r="B158" s="19">
        <v>97.261200000000002</v>
      </c>
      <c r="C158" s="19"/>
    </row>
    <row r="159" spans="1:3" x14ac:dyDescent="0.25">
      <c r="A159" s="18">
        <v>44418</v>
      </c>
      <c r="B159" s="19">
        <v>96.997497999999993</v>
      </c>
      <c r="C159" s="19"/>
    </row>
    <row r="160" spans="1:3" x14ac:dyDescent="0.25">
      <c r="A160" s="18">
        <v>44419</v>
      </c>
      <c r="B160" s="19">
        <v>97.019203000000005</v>
      </c>
      <c r="C160" s="19"/>
    </row>
    <row r="161" spans="1:3" x14ac:dyDescent="0.25">
      <c r="A161" s="18">
        <v>44420</v>
      </c>
      <c r="B161" s="19">
        <v>96.972755000000006</v>
      </c>
      <c r="C161" s="19"/>
    </row>
    <row r="162" spans="1:3" x14ac:dyDescent="0.25">
      <c r="A162" s="18">
        <v>44421</v>
      </c>
      <c r="B162" s="19">
        <v>96.993217000000001</v>
      </c>
      <c r="C162" s="19"/>
    </row>
    <row r="163" spans="1:3" x14ac:dyDescent="0.25">
      <c r="A163" s="18">
        <v>44424</v>
      </c>
      <c r="B163" s="19">
        <v>97.091797</v>
      </c>
      <c r="C163" s="19"/>
    </row>
    <row r="164" spans="1:3" x14ac:dyDescent="0.25">
      <c r="A164" s="18">
        <v>44425</v>
      </c>
      <c r="B164" s="19">
        <v>97.022102000000004</v>
      </c>
      <c r="C164" s="19"/>
    </row>
    <row r="165" spans="1:3" x14ac:dyDescent="0.25">
      <c r="A165" s="18">
        <v>44426</v>
      </c>
      <c r="B165" s="19">
        <v>97.149803000000006</v>
      </c>
      <c r="C165" s="19"/>
    </row>
    <row r="166" spans="1:3" x14ac:dyDescent="0.25">
      <c r="A166" s="18">
        <v>44427</v>
      </c>
      <c r="B166" s="19">
        <v>97.267501999999993</v>
      </c>
      <c r="C166" s="19"/>
    </row>
    <row r="167" spans="1:3" x14ac:dyDescent="0.25">
      <c r="A167" s="18">
        <v>44428</v>
      </c>
      <c r="B167" s="19">
        <v>97.276298999999995</v>
      </c>
      <c r="C167" s="19"/>
    </row>
    <row r="168" spans="1:3" x14ac:dyDescent="0.25">
      <c r="A168" s="18">
        <v>44431</v>
      </c>
      <c r="B168" s="19">
        <v>97.076042000000001</v>
      </c>
      <c r="C168" s="19"/>
    </row>
    <row r="169" spans="1:3" x14ac:dyDescent="0.25">
      <c r="A169" s="18">
        <v>44432</v>
      </c>
      <c r="B169" s="19">
        <v>97.401298999999995</v>
      </c>
      <c r="C169" s="19"/>
    </row>
    <row r="170" spans="1:3" x14ac:dyDescent="0.25">
      <c r="A170" s="18">
        <v>44433</v>
      </c>
      <c r="B170" s="19">
        <v>97.360100000000003</v>
      </c>
      <c r="C170" s="19"/>
    </row>
    <row r="171" spans="1:3" x14ac:dyDescent="0.25">
      <c r="A171" s="18">
        <v>44434</v>
      </c>
      <c r="B171" s="19">
        <v>97.405296000000007</v>
      </c>
      <c r="C171" s="19"/>
    </row>
    <row r="172" spans="1:3" x14ac:dyDescent="0.25">
      <c r="A172" s="18">
        <v>44435</v>
      </c>
      <c r="B172" s="19">
        <v>97.436699000000004</v>
      </c>
      <c r="C172" s="19"/>
    </row>
    <row r="173" spans="1:3" x14ac:dyDescent="0.25">
      <c r="A173" s="18">
        <v>44438</v>
      </c>
      <c r="B173" s="19">
        <v>97.456322</v>
      </c>
      <c r="C173" s="19"/>
    </row>
    <row r="174" spans="1:3" x14ac:dyDescent="0.25">
      <c r="A174" s="18">
        <v>44439</v>
      </c>
      <c r="B174" s="19">
        <v>97.616996999999998</v>
      </c>
      <c r="C174" s="19"/>
    </row>
    <row r="175" spans="1:3" x14ac:dyDescent="0.25">
      <c r="A175" s="18">
        <v>44440</v>
      </c>
      <c r="B175" s="19">
        <v>97.747382999999999</v>
      </c>
      <c r="C175" s="19"/>
    </row>
    <row r="176" spans="1:3" x14ac:dyDescent="0.25">
      <c r="A176" s="18">
        <v>44441</v>
      </c>
      <c r="B176" s="19">
        <v>97.713356000000005</v>
      </c>
      <c r="C176" s="19"/>
    </row>
    <row r="177" spans="1:3" x14ac:dyDescent="0.25">
      <c r="A177" s="18">
        <v>44442</v>
      </c>
      <c r="B177" s="19">
        <v>97.828339</v>
      </c>
      <c r="C177" s="19"/>
    </row>
    <row r="178" spans="1:3" x14ac:dyDescent="0.25">
      <c r="A178" s="18">
        <v>44445</v>
      </c>
      <c r="B178" s="19">
        <v>97.843964</v>
      </c>
      <c r="C178" s="19"/>
    </row>
    <row r="179" spans="1:3" x14ac:dyDescent="0.25">
      <c r="A179" s="18">
        <v>44446</v>
      </c>
      <c r="B179" s="19">
        <v>97.948700000000002</v>
      </c>
      <c r="C179" s="19"/>
    </row>
    <row r="180" spans="1:3" x14ac:dyDescent="0.25">
      <c r="A180" s="18">
        <v>44447</v>
      </c>
      <c r="B180" s="19">
        <v>97.884697000000003</v>
      </c>
      <c r="C180" s="19"/>
    </row>
    <row r="181" spans="1:3" x14ac:dyDescent="0.25">
      <c r="A181" s="18">
        <v>44448</v>
      </c>
      <c r="B181" s="19">
        <v>97.988403000000005</v>
      </c>
      <c r="C181" s="19"/>
    </row>
    <row r="182" spans="1:3" x14ac:dyDescent="0.25">
      <c r="A182" s="18">
        <v>44449</v>
      </c>
      <c r="B182" s="19">
        <v>97.953697000000005</v>
      </c>
      <c r="C182" s="19"/>
    </row>
    <row r="183" spans="1:3" x14ac:dyDescent="0.25">
      <c r="A183" s="18">
        <v>44452</v>
      </c>
      <c r="B183" s="19">
        <v>98.045212000000006</v>
      </c>
      <c r="C183" s="19"/>
    </row>
    <row r="184" spans="1:3" x14ac:dyDescent="0.25">
      <c r="A184" s="18">
        <v>44453</v>
      </c>
      <c r="B184" s="19">
        <v>98.175903000000005</v>
      </c>
      <c r="C184" s="19"/>
    </row>
    <row r="185" spans="1:3" x14ac:dyDescent="0.25">
      <c r="A185" s="18">
        <v>44454</v>
      </c>
      <c r="B185" s="19">
        <v>98.119040999999996</v>
      </c>
      <c r="C185" s="19"/>
    </row>
    <row r="186" spans="1:3" x14ac:dyDescent="0.25">
      <c r="A186" s="18">
        <v>44455</v>
      </c>
      <c r="B186" s="19">
        <v>98.161597999999998</v>
      </c>
      <c r="C186" s="19"/>
    </row>
    <row r="187" spans="1:3" x14ac:dyDescent="0.25">
      <c r="A187" s="18">
        <v>44456</v>
      </c>
      <c r="B187" s="19">
        <v>98.272757999999996</v>
      </c>
      <c r="C187" s="19"/>
    </row>
    <row r="188" spans="1:3" x14ac:dyDescent="0.25">
      <c r="A188" s="18">
        <v>44459</v>
      </c>
      <c r="B188" s="19">
        <v>98.250602999999998</v>
      </c>
      <c r="C188" s="19"/>
    </row>
    <row r="189" spans="1:3" x14ac:dyDescent="0.25">
      <c r="A189" s="18">
        <v>44460</v>
      </c>
      <c r="B189" s="19">
        <v>98.372497999999993</v>
      </c>
      <c r="C189" s="19"/>
    </row>
    <row r="190" spans="1:3" x14ac:dyDescent="0.25">
      <c r="A190" s="18">
        <v>44461</v>
      </c>
      <c r="B190" s="19">
        <v>98.384697000000003</v>
      </c>
      <c r="C190" s="19"/>
    </row>
    <row r="191" spans="1:3" x14ac:dyDescent="0.25">
      <c r="A191" s="18">
        <v>44462</v>
      </c>
      <c r="B191" s="19">
        <v>98.483397999999994</v>
      </c>
      <c r="C191" s="19"/>
    </row>
    <row r="192" spans="1:3" x14ac:dyDescent="0.25">
      <c r="A192" s="18">
        <v>44463</v>
      </c>
      <c r="B192" s="19">
        <v>98.447800000000001</v>
      </c>
      <c r="C192" s="19"/>
    </row>
    <row r="193" spans="1:3" x14ac:dyDescent="0.25">
      <c r="A193" s="18">
        <v>44466</v>
      </c>
      <c r="B193" s="19">
        <v>98.507796999999997</v>
      </c>
      <c r="C193" s="19"/>
    </row>
    <row r="194" spans="1:3" x14ac:dyDescent="0.25">
      <c r="A194" s="18">
        <v>44467</v>
      </c>
      <c r="B194" s="19">
        <v>98.552040000000005</v>
      </c>
      <c r="C194" s="19"/>
    </row>
    <row r="195" spans="1:3" x14ac:dyDescent="0.25">
      <c r="A195" s="18">
        <v>44468</v>
      </c>
      <c r="B195" s="19">
        <v>98.562400999999994</v>
      </c>
      <c r="C195" s="19"/>
    </row>
    <row r="196" spans="1:3" x14ac:dyDescent="0.25">
      <c r="A196" s="18">
        <v>44469</v>
      </c>
      <c r="B196" s="19">
        <v>98.617500000000007</v>
      </c>
      <c r="C196" s="19"/>
    </row>
    <row r="197" spans="1:3" x14ac:dyDescent="0.25">
      <c r="A197" s="15">
        <v>44470</v>
      </c>
      <c r="B197" s="4">
        <v>98.740097000000006</v>
      </c>
      <c r="C197" s="4" t="s">
        <v>35</v>
      </c>
    </row>
    <row r="198" spans="1:3" x14ac:dyDescent="0.25">
      <c r="A198" s="15">
        <v>44473</v>
      </c>
      <c r="B198" s="4">
        <v>98.608802999999995</v>
      </c>
      <c r="C198" s="4"/>
    </row>
    <row r="199" spans="1:3" x14ac:dyDescent="0.25">
      <c r="A199" s="15">
        <v>44474</v>
      </c>
      <c r="B199" s="4">
        <v>98.894997000000004</v>
      </c>
      <c r="C199" s="4"/>
    </row>
    <row r="200" spans="1:3" x14ac:dyDescent="0.25">
      <c r="A200" s="15">
        <v>44475</v>
      </c>
      <c r="B200" s="4">
        <v>98.886497000000006</v>
      </c>
      <c r="C200" s="4"/>
    </row>
    <row r="201" spans="1:3" x14ac:dyDescent="0.25">
      <c r="A201" s="15">
        <v>44476</v>
      </c>
      <c r="B201" s="4">
        <v>98.901497000000006</v>
      </c>
      <c r="C201" s="4"/>
    </row>
    <row r="202" spans="1:3" x14ac:dyDescent="0.25">
      <c r="A202" s="15">
        <v>44477</v>
      </c>
      <c r="B202" s="4">
        <v>98.856133</v>
      </c>
      <c r="C202" s="4"/>
    </row>
    <row r="203" spans="1:3" x14ac:dyDescent="0.25">
      <c r="A203" s="15">
        <v>44480</v>
      </c>
      <c r="B203" s="4">
        <v>98.766884000000005</v>
      </c>
      <c r="C203" s="4"/>
    </row>
    <row r="204" spans="1:3" x14ac:dyDescent="0.25">
      <c r="A204" s="15">
        <v>44481</v>
      </c>
      <c r="B204" s="4">
        <v>98.843306999999996</v>
      </c>
      <c r="C204" s="4"/>
    </row>
    <row r="205" spans="1:3" x14ac:dyDescent="0.25">
      <c r="A205" s="15">
        <v>44482</v>
      </c>
      <c r="B205" s="4">
        <v>98.994354000000001</v>
      </c>
      <c r="C205" s="4"/>
    </row>
    <row r="206" spans="1:3" x14ac:dyDescent="0.25">
      <c r="A206" s="15">
        <v>44483</v>
      </c>
      <c r="B206" s="4">
        <v>99.028709000000006</v>
      </c>
      <c r="C206" s="4"/>
    </row>
    <row r="207" spans="1:3" x14ac:dyDescent="0.25">
      <c r="A207" s="15">
        <v>44484</v>
      </c>
      <c r="B207" s="4">
        <v>99.056503000000006</v>
      </c>
      <c r="C207" s="4"/>
    </row>
    <row r="208" spans="1:3" x14ac:dyDescent="0.25">
      <c r="A208" s="15">
        <v>44487</v>
      </c>
      <c r="B208" s="4">
        <v>99.178000999999995</v>
      </c>
      <c r="C208" s="4"/>
    </row>
    <row r="209" spans="1:3" x14ac:dyDescent="0.25">
      <c r="A209" s="15">
        <v>44488</v>
      </c>
      <c r="B209" s="4">
        <v>99.225098000000003</v>
      </c>
      <c r="C209" s="4"/>
    </row>
    <row r="210" spans="1:3" x14ac:dyDescent="0.25">
      <c r="A210" s="15">
        <v>44489</v>
      </c>
      <c r="B210" s="4">
        <v>99.306800999999993</v>
      </c>
      <c r="C210" s="4"/>
    </row>
    <row r="211" spans="1:3" x14ac:dyDescent="0.25">
      <c r="A211" s="15">
        <v>44490</v>
      </c>
      <c r="B211" s="4">
        <v>99.319901000000002</v>
      </c>
      <c r="C211" s="4"/>
    </row>
    <row r="212" spans="1:3" x14ac:dyDescent="0.25">
      <c r="A212" s="15">
        <v>44491</v>
      </c>
      <c r="B212" s="4">
        <v>99.321197999999995</v>
      </c>
      <c r="C212" s="4"/>
    </row>
    <row r="213" spans="1:3" x14ac:dyDescent="0.25">
      <c r="A213" s="15">
        <v>44494</v>
      </c>
      <c r="B213" s="4">
        <v>99.304496999999998</v>
      </c>
      <c r="C213" s="4"/>
    </row>
    <row r="214" spans="1:3" x14ac:dyDescent="0.25">
      <c r="A214" s="15">
        <v>44495</v>
      </c>
      <c r="B214" s="4">
        <v>99.434501999999995</v>
      </c>
      <c r="C214" s="4"/>
    </row>
    <row r="215" spans="1:3" x14ac:dyDescent="0.25">
      <c r="A215" s="15">
        <v>44496</v>
      </c>
      <c r="B215" s="4">
        <v>99.537696999999994</v>
      </c>
      <c r="C215" s="4"/>
    </row>
    <row r="216" spans="1:3" x14ac:dyDescent="0.25">
      <c r="A216" s="15">
        <v>44497</v>
      </c>
      <c r="B216" s="4">
        <v>99.638099999999994</v>
      </c>
      <c r="C216" s="4"/>
    </row>
    <row r="217" spans="1:3" x14ac:dyDescent="0.25">
      <c r="A217" s="15">
        <v>44498</v>
      </c>
      <c r="B217" s="4">
        <v>99.648696999999999</v>
      </c>
      <c r="C217" s="4"/>
    </row>
    <row r="218" spans="1:3" x14ac:dyDescent="0.25">
      <c r="A218" s="15">
        <v>44501</v>
      </c>
      <c r="B218" s="4">
        <v>99.736930999999998</v>
      </c>
      <c r="C218" s="4"/>
    </row>
    <row r="219" spans="1:3" x14ac:dyDescent="0.25">
      <c r="A219" s="15">
        <v>44502</v>
      </c>
      <c r="B219" s="4">
        <v>99.7714</v>
      </c>
      <c r="C219" s="4"/>
    </row>
    <row r="220" spans="1:3" x14ac:dyDescent="0.25">
      <c r="A220" s="15">
        <v>44503</v>
      </c>
      <c r="B220" s="4">
        <v>99.812400999999994</v>
      </c>
      <c r="C220" s="4"/>
    </row>
    <row r="221" spans="1:3" x14ac:dyDescent="0.25">
      <c r="A221" s="15">
        <v>44504</v>
      </c>
      <c r="B221" s="4">
        <v>99.853240999999997</v>
      </c>
      <c r="C221" s="4"/>
    </row>
    <row r="222" spans="1:3" x14ac:dyDescent="0.25">
      <c r="A222" s="15">
        <v>44505</v>
      </c>
      <c r="B222" s="4">
        <v>99.897002999999998</v>
      </c>
      <c r="C222" s="4"/>
    </row>
    <row r="223" spans="1:3" x14ac:dyDescent="0.25">
      <c r="A223" s="15">
        <v>44508</v>
      </c>
      <c r="B223" s="4">
        <v>99.892899</v>
      </c>
      <c r="C223" s="4"/>
    </row>
    <row r="224" spans="1:3" x14ac:dyDescent="0.25">
      <c r="A224" s="15">
        <v>44509</v>
      </c>
      <c r="B224" s="4">
        <v>100.0112</v>
      </c>
      <c r="C224" s="4"/>
    </row>
    <row r="225" spans="1:3" x14ac:dyDescent="0.25">
      <c r="A225" s="15">
        <v>44510</v>
      </c>
      <c r="B225" s="4">
        <v>100.070465</v>
      </c>
      <c r="C225" s="4"/>
    </row>
    <row r="226" spans="1:3" x14ac:dyDescent="0.25">
      <c r="A226" s="15">
        <v>44511</v>
      </c>
      <c r="B226" s="4">
        <v>100.12629699999999</v>
      </c>
      <c r="C226" s="4"/>
    </row>
    <row r="227" spans="1:3" x14ac:dyDescent="0.25">
      <c r="A227" s="15">
        <v>44512</v>
      </c>
      <c r="B227" s="4">
        <v>100.18667600000001</v>
      </c>
      <c r="C227" s="4"/>
    </row>
    <row r="228" spans="1:3" x14ac:dyDescent="0.25">
      <c r="A228" s="15">
        <v>44515</v>
      </c>
      <c r="B228" s="4">
        <v>100.26474</v>
      </c>
      <c r="C228" s="4"/>
    </row>
    <row r="229" spans="1:3" x14ac:dyDescent="0.25">
      <c r="A229" s="15">
        <v>44516</v>
      </c>
      <c r="B229" s="4">
        <v>100.2724</v>
      </c>
      <c r="C229" s="4"/>
    </row>
    <row r="230" spans="1:3" x14ac:dyDescent="0.25">
      <c r="A230" s="15">
        <v>44517</v>
      </c>
      <c r="B230" s="4">
        <v>100.29409800000001</v>
      </c>
      <c r="C230" s="4"/>
    </row>
    <row r="231" spans="1:3" x14ac:dyDescent="0.25">
      <c r="A231" s="15">
        <v>44518</v>
      </c>
      <c r="B231" s="4">
        <v>100.380302</v>
      </c>
      <c r="C231" s="4"/>
    </row>
    <row r="232" spans="1:3" x14ac:dyDescent="0.25">
      <c r="A232" s="15">
        <v>44519</v>
      </c>
      <c r="B232" s="4">
        <v>100.353798</v>
      </c>
      <c r="C232" s="4"/>
    </row>
    <row r="233" spans="1:3" x14ac:dyDescent="0.25">
      <c r="A233" s="15">
        <v>44522</v>
      </c>
      <c r="B233" s="4">
        <v>100.558395</v>
      </c>
      <c r="C233" s="4"/>
    </row>
    <row r="234" spans="1:3" x14ac:dyDescent="0.25">
      <c r="A234" s="15">
        <v>44523</v>
      </c>
      <c r="B234" s="4">
        <v>100.402298</v>
      </c>
      <c r="C234" s="4"/>
    </row>
    <row r="235" spans="1:3" x14ac:dyDescent="0.25">
      <c r="A235" s="15">
        <v>44524</v>
      </c>
      <c r="B235" s="4">
        <v>100.56549800000001</v>
      </c>
      <c r="C235" s="4"/>
    </row>
    <row r="236" spans="1:3" x14ac:dyDescent="0.25">
      <c r="A236" s="15">
        <v>44525</v>
      </c>
      <c r="B236" s="4">
        <v>100.583099</v>
      </c>
      <c r="C236" s="4"/>
    </row>
    <row r="237" spans="1:3" x14ac:dyDescent="0.25">
      <c r="A237" s="15">
        <v>44526</v>
      </c>
      <c r="B237" s="4">
        <v>100.688202</v>
      </c>
      <c r="C237" s="4"/>
    </row>
    <row r="238" spans="1:3" x14ac:dyDescent="0.25">
      <c r="A238" s="15">
        <v>44529</v>
      </c>
      <c r="B238" s="4">
        <v>100.98613</v>
      </c>
      <c r="C238" s="4"/>
    </row>
    <row r="239" spans="1:3" x14ac:dyDescent="0.25">
      <c r="A239" s="15">
        <v>44530</v>
      </c>
      <c r="B239" s="4">
        <v>100.87509900000001</v>
      </c>
      <c r="C239" s="4"/>
    </row>
    <row r="240" spans="1:3" x14ac:dyDescent="0.25">
      <c r="A240" s="15">
        <v>44531</v>
      </c>
      <c r="B240" s="4">
        <v>100.949257</v>
      </c>
      <c r="C240" s="4"/>
    </row>
    <row r="241" spans="1:3" x14ac:dyDescent="0.25">
      <c r="A241" s="15">
        <v>44532</v>
      </c>
      <c r="B241" s="4">
        <v>100.974419</v>
      </c>
      <c r="C241" s="4"/>
    </row>
    <row r="242" spans="1:3" x14ac:dyDescent="0.25">
      <c r="A242" s="15">
        <v>44533</v>
      </c>
      <c r="B242" s="4">
        <v>101.02816799999999</v>
      </c>
      <c r="C242" s="4"/>
    </row>
    <row r="243" spans="1:3" x14ac:dyDescent="0.25">
      <c r="A243" s="15">
        <v>44536</v>
      </c>
      <c r="B243" s="4">
        <v>101.02124000000001</v>
      </c>
      <c r="C243" s="4"/>
    </row>
    <row r="244" spans="1:3" x14ac:dyDescent="0.25">
      <c r="A244" s="15">
        <v>44537</v>
      </c>
      <c r="B244" s="4">
        <v>101.239754</v>
      </c>
      <c r="C244" s="4"/>
    </row>
    <row r="245" spans="1:3" x14ac:dyDescent="0.25">
      <c r="A245" s="15">
        <v>44538</v>
      </c>
      <c r="B245" s="4">
        <v>101.372299</v>
      </c>
      <c r="C245" s="4"/>
    </row>
    <row r="246" spans="1:3" x14ac:dyDescent="0.25">
      <c r="A246" s="15">
        <v>44539</v>
      </c>
      <c r="B246" s="4">
        <v>101.377701</v>
      </c>
      <c r="C246" s="4"/>
    </row>
    <row r="247" spans="1:3" x14ac:dyDescent="0.25">
      <c r="A247" s="15">
        <v>44540</v>
      </c>
      <c r="B247" s="4">
        <v>101.52950300000001</v>
      </c>
      <c r="C247" s="4"/>
    </row>
    <row r="248" spans="1:3" x14ac:dyDescent="0.25">
      <c r="A248" s="15">
        <v>44543</v>
      </c>
      <c r="B248" s="4">
        <v>101.067505</v>
      </c>
      <c r="C248" s="4"/>
    </row>
    <row r="249" spans="1:3" x14ac:dyDescent="0.25">
      <c r="A249" s="15">
        <v>44544</v>
      </c>
      <c r="B249" s="4">
        <v>101.654602</v>
      </c>
      <c r="C249" s="4"/>
    </row>
    <row r="250" spans="1:3" x14ac:dyDescent="0.25">
      <c r="A250" s="15">
        <v>44545</v>
      </c>
      <c r="B250" s="4">
        <v>101.727699</v>
      </c>
      <c r="C250" s="4"/>
    </row>
    <row r="251" spans="1:3" x14ac:dyDescent="0.25">
      <c r="A251" s="15">
        <v>44546</v>
      </c>
      <c r="B251" s="4">
        <v>101.820984</v>
      </c>
      <c r="C251" s="4"/>
    </row>
    <row r="252" spans="1:3" x14ac:dyDescent="0.25">
      <c r="A252" s="15">
        <v>44547</v>
      </c>
      <c r="B252" s="4">
        <v>101.860603</v>
      </c>
      <c r="C252" s="4"/>
    </row>
    <row r="253" spans="1:3" x14ac:dyDescent="0.25">
      <c r="A253" s="15">
        <v>44550</v>
      </c>
      <c r="B253" s="4">
        <v>102.474281</v>
      </c>
      <c r="C253" s="4"/>
    </row>
    <row r="254" spans="1:3" x14ac:dyDescent="0.25">
      <c r="A254" s="15">
        <v>44551</v>
      </c>
      <c r="B254" s="4">
        <v>102.127701</v>
      </c>
      <c r="C254" s="4"/>
    </row>
    <row r="255" spans="1:3" x14ac:dyDescent="0.25">
      <c r="A255" s="15">
        <v>44552</v>
      </c>
      <c r="B255" s="4">
        <v>102.1782</v>
      </c>
      <c r="C255" s="4"/>
    </row>
    <row r="256" spans="1:3" x14ac:dyDescent="0.25">
      <c r="A256" s="15">
        <v>44553</v>
      </c>
      <c r="B256" s="4">
        <v>102.249802</v>
      </c>
      <c r="C256" s="4"/>
    </row>
    <row r="257" spans="1:3" x14ac:dyDescent="0.25">
      <c r="A257" s="15">
        <v>44554</v>
      </c>
      <c r="B257" s="4">
        <v>102.269699</v>
      </c>
      <c r="C257" s="4"/>
    </row>
    <row r="258" spans="1:3" x14ac:dyDescent="0.25">
      <c r="A258" s="15">
        <v>44557</v>
      </c>
      <c r="B258" s="4">
        <v>102.21494300000001</v>
      </c>
      <c r="C258" s="4"/>
    </row>
    <row r="259" spans="1:3" x14ac:dyDescent="0.25">
      <c r="A259" s="15">
        <v>44558</v>
      </c>
      <c r="B259" s="4">
        <v>102.550117</v>
      </c>
      <c r="C259" s="4"/>
    </row>
    <row r="260" spans="1:3" x14ac:dyDescent="0.25">
      <c r="A260" s="15">
        <v>44559</v>
      </c>
      <c r="B260" s="4">
        <v>102.610596</v>
      </c>
      <c r="C260" s="4"/>
    </row>
    <row r="261" spans="1:3" x14ac:dyDescent="0.25">
      <c r="A261" s="15">
        <v>44560</v>
      </c>
      <c r="B261" s="4">
        <v>102.62515999999999</v>
      </c>
      <c r="C261" s="4"/>
    </row>
    <row r="262" spans="1:3" x14ac:dyDescent="0.25">
      <c r="A262" s="15">
        <v>44561</v>
      </c>
      <c r="B262" s="4">
        <v>102.68229700000001</v>
      </c>
      <c r="C262" s="4"/>
    </row>
    <row r="263" spans="1:3" x14ac:dyDescent="0.25">
      <c r="A263" s="22">
        <v>44564</v>
      </c>
      <c r="B263" s="23">
        <v>102.659828</v>
      </c>
      <c r="C263" s="23" t="s">
        <v>36</v>
      </c>
    </row>
    <row r="264" spans="1:3" x14ac:dyDescent="0.25">
      <c r="A264" s="22">
        <v>44565</v>
      </c>
      <c r="B264" s="23">
        <v>102.952904</v>
      </c>
      <c r="C264" s="23"/>
    </row>
    <row r="265" spans="1:3" x14ac:dyDescent="0.25">
      <c r="A265" s="22">
        <v>44566</v>
      </c>
      <c r="B265" s="23">
        <v>103.108704</v>
      </c>
      <c r="C265" s="23"/>
    </row>
    <row r="266" spans="1:3" x14ac:dyDescent="0.25">
      <c r="A266" s="22">
        <v>44567</v>
      </c>
      <c r="B266" s="23">
        <v>103.095001</v>
      </c>
      <c r="C266" s="23"/>
    </row>
    <row r="267" spans="1:3" x14ac:dyDescent="0.25">
      <c r="A267" s="22">
        <v>44568</v>
      </c>
      <c r="B267" s="23">
        <v>103.233704</v>
      </c>
      <c r="C267" s="23"/>
    </row>
    <row r="268" spans="1:3" x14ac:dyDescent="0.25">
      <c r="A268" s="22">
        <v>44571</v>
      </c>
      <c r="B268" s="23">
        <v>102.70946499999999</v>
      </c>
      <c r="C268" s="23"/>
    </row>
    <row r="269" spans="1:3" x14ac:dyDescent="0.25">
      <c r="A269" s="22">
        <v>44572</v>
      </c>
      <c r="B269" s="23">
        <v>103.45410200000001</v>
      </c>
      <c r="C269" s="23"/>
    </row>
    <row r="270" spans="1:3" x14ac:dyDescent="0.25">
      <c r="A270" s="22">
        <v>44573</v>
      </c>
      <c r="B270" s="23">
        <v>103.518204</v>
      </c>
      <c r="C270" s="23"/>
    </row>
    <row r="271" spans="1:3" x14ac:dyDescent="0.25">
      <c r="A271" s="22">
        <v>44574</v>
      </c>
      <c r="B271" s="23">
        <v>103.655502</v>
      </c>
      <c r="C271" s="23"/>
    </row>
    <row r="272" spans="1:3" x14ac:dyDescent="0.25">
      <c r="A272" s="22">
        <v>44575</v>
      </c>
      <c r="B272" s="23">
        <v>103.758698</v>
      </c>
      <c r="C272" s="23"/>
    </row>
    <row r="273" spans="1:3" x14ac:dyDescent="0.25">
      <c r="A273" s="22">
        <v>44578</v>
      </c>
      <c r="B273" s="23">
        <v>103.90479999999999</v>
      </c>
      <c r="C273" s="23"/>
    </row>
    <row r="274" spans="1:3" x14ac:dyDescent="0.25">
      <c r="A274" s="22">
        <v>44579</v>
      </c>
      <c r="B274" s="23">
        <v>104.041985</v>
      </c>
      <c r="C274" s="23"/>
    </row>
    <row r="275" spans="1:3" x14ac:dyDescent="0.25">
      <c r="A275" s="22">
        <v>44580</v>
      </c>
      <c r="B275" s="23">
        <v>104.12237500000001</v>
      </c>
      <c r="C275" s="23"/>
    </row>
    <row r="276" spans="1:3" x14ac:dyDescent="0.25">
      <c r="A276" s="22">
        <v>44581</v>
      </c>
      <c r="B276" s="23">
        <v>104.20108</v>
      </c>
      <c r="C276" s="23"/>
    </row>
    <row r="277" spans="1:3" x14ac:dyDescent="0.25">
      <c r="A277" s="22">
        <v>44582</v>
      </c>
      <c r="B277" s="23">
        <v>104.261841</v>
      </c>
      <c r="C277" s="23"/>
    </row>
    <row r="278" spans="1:3" x14ac:dyDescent="0.25">
      <c r="A278" s="22">
        <v>44585</v>
      </c>
      <c r="B278" s="23">
        <v>104.350235</v>
      </c>
      <c r="C278" s="23"/>
    </row>
    <row r="279" spans="1:3" x14ac:dyDescent="0.25">
      <c r="A279" s="22">
        <v>44586</v>
      </c>
      <c r="B279" s="23">
        <v>104.485275</v>
      </c>
      <c r="C279" s="23"/>
    </row>
    <row r="280" spans="1:3" x14ac:dyDescent="0.25">
      <c r="A280" s="22">
        <v>44587</v>
      </c>
      <c r="B280" s="23">
        <v>104.614754</v>
      </c>
      <c r="C280" s="23"/>
    </row>
    <row r="281" spans="1:3" x14ac:dyDescent="0.25">
      <c r="A281" s="22">
        <v>44588</v>
      </c>
      <c r="B281" s="23">
        <v>104.70005</v>
      </c>
      <c r="C281" s="23"/>
    </row>
    <row r="282" spans="1:3" x14ac:dyDescent="0.25">
      <c r="A282" s="22">
        <v>44589</v>
      </c>
      <c r="B282" s="23">
        <v>104.755959</v>
      </c>
      <c r="C282" s="23"/>
    </row>
    <row r="283" spans="1:3" x14ac:dyDescent="0.25">
      <c r="A283" s="22">
        <v>44592</v>
      </c>
      <c r="B283" s="23">
        <v>104.521973</v>
      </c>
      <c r="C283" s="23"/>
    </row>
    <row r="284" spans="1:3" x14ac:dyDescent="0.25">
      <c r="A284" s="22">
        <v>44593</v>
      </c>
      <c r="B284" s="23">
        <v>105.151253</v>
      </c>
      <c r="C284" s="23"/>
    </row>
    <row r="285" spans="1:3" x14ac:dyDescent="0.25">
      <c r="A285" s="22">
        <v>44594</v>
      </c>
      <c r="B285" s="23">
        <v>105.10496500000001</v>
      </c>
      <c r="C285" s="23"/>
    </row>
    <row r="286" spans="1:3" x14ac:dyDescent="0.25">
      <c r="A286" s="22">
        <v>44595</v>
      </c>
      <c r="B286" s="23">
        <v>105.15834</v>
      </c>
      <c r="C286" s="23"/>
    </row>
    <row r="287" spans="1:3" x14ac:dyDescent="0.25">
      <c r="A287" s="22">
        <v>44596</v>
      </c>
      <c r="B287" s="23">
        <v>105.281235</v>
      </c>
      <c r="C287" s="23"/>
    </row>
    <row r="288" spans="1:3" x14ac:dyDescent="0.25">
      <c r="A288" s="22">
        <v>44599</v>
      </c>
      <c r="B288" s="23">
        <v>105.316795</v>
      </c>
      <c r="C288" s="23"/>
    </row>
    <row r="289" spans="1:3" x14ac:dyDescent="0.25">
      <c r="A289" s="22">
        <v>44600</v>
      </c>
      <c r="B289" s="23">
        <v>105.629677</v>
      </c>
      <c r="C289" s="23"/>
    </row>
    <row r="290" spans="1:3" x14ac:dyDescent="0.25">
      <c r="A290" s="22">
        <v>44601</v>
      </c>
      <c r="B290" s="23">
        <v>105.796768</v>
      </c>
      <c r="C290" s="23"/>
    </row>
    <row r="291" spans="1:3" x14ac:dyDescent="0.25">
      <c r="A291" s="22">
        <v>44602</v>
      </c>
      <c r="B291" s="23">
        <v>105.880173</v>
      </c>
      <c r="C291" s="23"/>
    </row>
    <row r="292" spans="1:3" x14ac:dyDescent="0.25">
      <c r="A292" s="22">
        <v>44603</v>
      </c>
      <c r="B292" s="23">
        <v>106.02497099999999</v>
      </c>
      <c r="C292" s="23"/>
    </row>
    <row r="293" spans="1:3" x14ac:dyDescent="0.25">
      <c r="A293" s="22">
        <v>44606</v>
      </c>
      <c r="B293" s="23">
        <v>106.206261</v>
      </c>
      <c r="C293" s="23"/>
    </row>
    <row r="294" spans="1:3" x14ac:dyDescent="0.25">
      <c r="A294" s="22">
        <v>44607</v>
      </c>
      <c r="B294" s="23">
        <v>106.306343</v>
      </c>
      <c r="C294" s="23"/>
    </row>
    <row r="295" spans="1:3" x14ac:dyDescent="0.25">
      <c r="A295" s="22">
        <v>44608</v>
      </c>
      <c r="B295" s="23">
        <v>106.498566</v>
      </c>
      <c r="C295" s="23"/>
    </row>
    <row r="296" spans="1:3" x14ac:dyDescent="0.25">
      <c r="A296" s="22">
        <v>44609</v>
      </c>
      <c r="B296" s="23">
        <v>106.521034</v>
      </c>
      <c r="C296" s="23"/>
    </row>
    <row r="297" spans="1:3" x14ac:dyDescent="0.25">
      <c r="A297" s="22">
        <v>44610</v>
      </c>
      <c r="B297" s="23">
        <v>106.65731</v>
      </c>
      <c r="C297" s="23"/>
    </row>
    <row r="298" spans="1:3" x14ac:dyDescent="0.25">
      <c r="A298" s="22">
        <v>44613</v>
      </c>
      <c r="B298" s="23">
        <v>106.841454</v>
      </c>
      <c r="C298" s="23"/>
    </row>
    <row r="299" spans="1:3" x14ac:dyDescent="0.25">
      <c r="A299" s="22">
        <v>44614</v>
      </c>
      <c r="B299" s="23">
        <v>107.070374</v>
      </c>
      <c r="C299" s="23"/>
    </row>
    <row r="300" spans="1:3" x14ac:dyDescent="0.25">
      <c r="A300" s="22">
        <v>44615</v>
      </c>
      <c r="B300" s="23">
        <v>107.19104799999999</v>
      </c>
      <c r="C300" s="23"/>
    </row>
    <row r="301" spans="1:3" x14ac:dyDescent="0.25">
      <c r="A301" s="22">
        <v>44616</v>
      </c>
      <c r="B301" s="23">
        <v>107.271568</v>
      </c>
      <c r="C301" s="23"/>
    </row>
    <row r="302" spans="1:3" x14ac:dyDescent="0.25">
      <c r="A302" s="22">
        <v>44617</v>
      </c>
      <c r="B302" s="23">
        <v>107.376289</v>
      </c>
      <c r="C302" s="23"/>
    </row>
    <row r="303" spans="1:3" x14ac:dyDescent="0.25">
      <c r="A303" s="22">
        <v>44620</v>
      </c>
      <c r="B303" s="23">
        <v>107.345726</v>
      </c>
      <c r="C303" s="23"/>
    </row>
    <row r="304" spans="1:3" x14ac:dyDescent="0.25">
      <c r="A304" s="22">
        <v>44621</v>
      </c>
      <c r="B304" s="23">
        <v>107.372055</v>
      </c>
      <c r="C304" s="23"/>
    </row>
    <row r="305" spans="1:3" x14ac:dyDescent="0.25">
      <c r="A305" s="22">
        <v>44622</v>
      </c>
      <c r="B305" s="23">
        <v>107.391426</v>
      </c>
      <c r="C305" s="23"/>
    </row>
    <row r="306" spans="1:3" x14ac:dyDescent="0.25">
      <c r="A306" s="22">
        <v>44623</v>
      </c>
      <c r="B306" s="23">
        <v>107.87705200000001</v>
      </c>
      <c r="C306" s="23"/>
    </row>
    <row r="307" spans="1:3" x14ac:dyDescent="0.25">
      <c r="A307" s="22">
        <v>44624</v>
      </c>
      <c r="B307" s="23">
        <v>108.043282</v>
      </c>
      <c r="C307" s="23"/>
    </row>
    <row r="308" spans="1:3" x14ac:dyDescent="0.25">
      <c r="A308" s="22">
        <v>44627</v>
      </c>
      <c r="B308" s="23">
        <v>108.996407</v>
      </c>
      <c r="C308" s="23"/>
    </row>
    <row r="309" spans="1:3" x14ac:dyDescent="0.25">
      <c r="A309" s="22">
        <v>44628</v>
      </c>
      <c r="B309" s="23">
        <v>108.439865</v>
      </c>
      <c r="C309" s="23"/>
    </row>
    <row r="310" spans="1:3" x14ac:dyDescent="0.25">
      <c r="A310" s="22">
        <v>44629</v>
      </c>
      <c r="B310" s="23">
        <v>108.548424</v>
      </c>
      <c r="C310" s="23"/>
    </row>
    <row r="311" spans="1:3" x14ac:dyDescent="0.25">
      <c r="A311" s="22">
        <v>44630</v>
      </c>
      <c r="B311" s="23">
        <v>108.676239</v>
      </c>
      <c r="C311" s="23"/>
    </row>
    <row r="312" spans="1:3" x14ac:dyDescent="0.25">
      <c r="A312" s="22">
        <v>44631</v>
      </c>
      <c r="B312" s="23">
        <v>108.76992</v>
      </c>
      <c r="C312" s="23"/>
    </row>
    <row r="313" spans="1:3" x14ac:dyDescent="0.25">
      <c r="A313" s="22">
        <v>44634</v>
      </c>
      <c r="B313" s="23">
        <v>108.627281</v>
      </c>
      <c r="C313" s="23"/>
    </row>
    <row r="314" spans="1:3" x14ac:dyDescent="0.25">
      <c r="A314" s="22">
        <v>44635</v>
      </c>
      <c r="B314" s="23">
        <v>109.200363</v>
      </c>
      <c r="C314" s="23"/>
    </row>
    <row r="315" spans="1:3" x14ac:dyDescent="0.25">
      <c r="A315" s="22">
        <v>44636</v>
      </c>
      <c r="B315" s="23">
        <v>109.267426</v>
      </c>
      <c r="C315" s="23"/>
    </row>
    <row r="316" spans="1:3" x14ac:dyDescent="0.25">
      <c r="A316" s="22">
        <v>44637</v>
      </c>
      <c r="B316" s="23">
        <v>109.4114</v>
      </c>
      <c r="C316" s="23"/>
    </row>
    <row r="317" spans="1:3" x14ac:dyDescent="0.25">
      <c r="A317" s="22">
        <v>44638</v>
      </c>
      <c r="B317" s="23">
        <v>109.510452</v>
      </c>
      <c r="C317" s="23"/>
    </row>
    <row r="318" spans="1:3" x14ac:dyDescent="0.25">
      <c r="A318" s="22">
        <v>44641</v>
      </c>
      <c r="B318" s="23">
        <v>109.81250799999999</v>
      </c>
      <c r="C318" s="23"/>
    </row>
    <row r="319" spans="1:3" x14ac:dyDescent="0.25">
      <c r="A319" s="22">
        <v>44642</v>
      </c>
      <c r="B319" s="23">
        <v>109.959885</v>
      </c>
      <c r="C319" s="23"/>
    </row>
    <row r="320" spans="1:3" x14ac:dyDescent="0.25">
      <c r="A320" s="22">
        <v>44643</v>
      </c>
      <c r="B320" s="23">
        <v>110.06841300000001</v>
      </c>
      <c r="C320" s="23"/>
    </row>
    <row r="321" spans="1:3" x14ac:dyDescent="0.25">
      <c r="A321" s="22">
        <v>44644</v>
      </c>
      <c r="B321" s="23">
        <v>110.20797</v>
      </c>
      <c r="C321" s="23"/>
    </row>
    <row r="322" spans="1:3" x14ac:dyDescent="0.25">
      <c r="A322" s="22">
        <v>44645</v>
      </c>
      <c r="B322" s="23">
        <v>110.625557</v>
      </c>
      <c r="C322" s="23"/>
    </row>
    <row r="323" spans="1:3" x14ac:dyDescent="0.25">
      <c r="A323" s="22">
        <v>44648</v>
      </c>
      <c r="B323" s="23">
        <v>110.90870700000001</v>
      </c>
      <c r="C323" s="23"/>
    </row>
    <row r="324" spans="1:3" x14ac:dyDescent="0.25">
      <c r="A324" s="22">
        <v>44649</v>
      </c>
      <c r="B324" s="23">
        <v>110.69051399999999</v>
      </c>
      <c r="C324" s="23"/>
    </row>
    <row r="325" spans="1:3" x14ac:dyDescent="0.25">
      <c r="A325" s="22">
        <v>44650</v>
      </c>
      <c r="B325" s="23">
        <v>110.80446600000001</v>
      </c>
      <c r="C325" s="23"/>
    </row>
    <row r="326" spans="1:3" x14ac:dyDescent="0.25">
      <c r="A326" s="22">
        <v>44651</v>
      </c>
      <c r="B326" s="23">
        <v>110.885895</v>
      </c>
      <c r="C326" s="23"/>
    </row>
    <row r="327" spans="1:3" x14ac:dyDescent="0.25">
      <c r="A327" s="16">
        <v>44652</v>
      </c>
      <c r="B327" s="17">
        <v>110.99588799999999</v>
      </c>
      <c r="C327" s="17" t="s">
        <v>20</v>
      </c>
    </row>
    <row r="328" spans="1:3" x14ac:dyDescent="0.25">
      <c r="A328" s="16">
        <v>44655</v>
      </c>
      <c r="B328" s="17">
        <v>111.17182200000001</v>
      </c>
      <c r="C328" s="17"/>
    </row>
    <row r="329" spans="1:3" x14ac:dyDescent="0.25">
      <c r="A329" s="16">
        <v>44656</v>
      </c>
      <c r="B329" s="17">
        <v>111.56476600000001</v>
      </c>
      <c r="C329" s="17"/>
    </row>
    <row r="330" spans="1:3" x14ac:dyDescent="0.25">
      <c r="A330" s="16">
        <v>44657</v>
      </c>
      <c r="B330" s="17">
        <v>111.70663500000001</v>
      </c>
      <c r="C330" s="17"/>
    </row>
    <row r="331" spans="1:3" x14ac:dyDescent="0.25">
      <c r="A331" s="16">
        <v>44658</v>
      </c>
      <c r="B331" s="17">
        <v>111.831917</v>
      </c>
      <c r="C331" s="17"/>
    </row>
    <row r="332" spans="1:3" x14ac:dyDescent="0.25">
      <c r="A332" s="16">
        <v>44659</v>
      </c>
      <c r="B332" s="17">
        <v>111.97073399999999</v>
      </c>
      <c r="C332" s="17"/>
    </row>
    <row r="333" spans="1:3" x14ac:dyDescent="0.25">
      <c r="A333" s="16">
        <v>44662</v>
      </c>
      <c r="B333" s="17">
        <v>112.064835</v>
      </c>
      <c r="C333" s="17"/>
    </row>
    <row r="334" spans="1:3" x14ac:dyDescent="0.25">
      <c r="A334" s="16">
        <v>44663</v>
      </c>
      <c r="B334" s="17">
        <v>112.53124200000001</v>
      </c>
      <c r="C334" s="17"/>
    </row>
    <row r="335" spans="1:3" x14ac:dyDescent="0.25">
      <c r="A335" s="16">
        <v>44664</v>
      </c>
      <c r="B335" s="17">
        <v>112.72331200000001</v>
      </c>
      <c r="C335" s="17"/>
    </row>
    <row r="336" spans="1:3" x14ac:dyDescent="0.25">
      <c r="A336" s="16">
        <v>44665</v>
      </c>
      <c r="B336" s="17">
        <v>112.94600699999999</v>
      </c>
      <c r="C336" s="17"/>
    </row>
    <row r="337" spans="1:3" x14ac:dyDescent="0.25">
      <c r="A337" s="16">
        <v>44666</v>
      </c>
      <c r="B337" s="17">
        <v>112.933533</v>
      </c>
      <c r="C337" s="17"/>
    </row>
    <row r="338" spans="1:3" x14ac:dyDescent="0.25">
      <c r="A338" s="16">
        <v>44669</v>
      </c>
      <c r="B338" s="17">
        <v>113.83335099999999</v>
      </c>
      <c r="C338" s="17"/>
    </row>
    <row r="339" spans="1:3" x14ac:dyDescent="0.25">
      <c r="A339" s="16">
        <v>44670</v>
      </c>
      <c r="B339" s="17">
        <v>114.175934</v>
      </c>
      <c r="C339" s="17"/>
    </row>
    <row r="340" spans="1:3" x14ac:dyDescent="0.25">
      <c r="A340" s="16">
        <v>44671</v>
      </c>
      <c r="B340" s="17">
        <v>113.786095</v>
      </c>
      <c r="C340" s="17"/>
    </row>
    <row r="341" spans="1:3" x14ac:dyDescent="0.25">
      <c r="A341" s="16">
        <v>44672</v>
      </c>
      <c r="B341" s="17">
        <v>113.95790100000001</v>
      </c>
      <c r="C341" s="17"/>
    </row>
    <row r="342" spans="1:3" x14ac:dyDescent="0.25">
      <c r="A342" s="16">
        <v>44673</v>
      </c>
      <c r="B342" s="17">
        <v>114.083298</v>
      </c>
      <c r="C342" s="17"/>
    </row>
    <row r="343" spans="1:3" x14ac:dyDescent="0.25">
      <c r="A343" s="16">
        <v>44676</v>
      </c>
      <c r="B343" s="17">
        <v>114.159599</v>
      </c>
      <c r="C343" s="17"/>
    </row>
    <row r="344" spans="1:3" x14ac:dyDescent="0.25">
      <c r="A344" s="16">
        <v>44677</v>
      </c>
      <c r="B344" s="17">
        <v>114.68119799999999</v>
      </c>
      <c r="C344" s="17"/>
    </row>
    <row r="345" spans="1:3" x14ac:dyDescent="0.25">
      <c r="A345" s="16">
        <v>44678</v>
      </c>
      <c r="B345" s="17">
        <v>114.839119</v>
      </c>
      <c r="C345" s="17"/>
    </row>
    <row r="346" spans="1:3" x14ac:dyDescent="0.25">
      <c r="A346" s="16">
        <v>44679</v>
      </c>
      <c r="B346" s="17">
        <v>115.033096</v>
      </c>
      <c r="C346" s="17"/>
    </row>
    <row r="347" spans="1:3" x14ac:dyDescent="0.25">
      <c r="A347" s="16">
        <v>44680</v>
      </c>
      <c r="B347" s="17">
        <v>115.169228</v>
      </c>
      <c r="C347" s="17"/>
    </row>
    <row r="348" spans="1:3" x14ac:dyDescent="0.25">
      <c r="A348" s="16">
        <v>44683</v>
      </c>
      <c r="B348" s="17">
        <v>115.385193</v>
      </c>
      <c r="C348" s="17"/>
    </row>
    <row r="349" spans="1:3" x14ac:dyDescent="0.25">
      <c r="A349" s="16">
        <v>44684</v>
      </c>
      <c r="B349" s="17">
        <v>115.730598</v>
      </c>
      <c r="C349" s="17"/>
    </row>
    <row r="350" spans="1:3" x14ac:dyDescent="0.25">
      <c r="A350" s="16">
        <v>44685</v>
      </c>
      <c r="B350" s="17">
        <v>115.872597</v>
      </c>
      <c r="C350" s="17"/>
    </row>
    <row r="351" spans="1:3" x14ac:dyDescent="0.25">
      <c r="A351" s="16">
        <v>44686</v>
      </c>
      <c r="B351" s="17">
        <v>116.008003</v>
      </c>
      <c r="C351" s="17"/>
    </row>
    <row r="352" spans="1:3" x14ac:dyDescent="0.25">
      <c r="A352" s="16">
        <v>44687</v>
      </c>
      <c r="B352" s="17">
        <v>116.145813</v>
      </c>
      <c r="C352" s="17"/>
    </row>
    <row r="353" spans="1:3" x14ac:dyDescent="0.25">
      <c r="A353" s="16">
        <v>44690</v>
      </c>
      <c r="B353" s="17">
        <v>116.481369</v>
      </c>
      <c r="C353" s="17"/>
    </row>
    <row r="354" spans="1:3" x14ac:dyDescent="0.25">
      <c r="A354" s="16">
        <v>44691</v>
      </c>
      <c r="B354" s="17">
        <v>116.754578</v>
      </c>
      <c r="C354" s="17"/>
    </row>
    <row r="355" spans="1:3" x14ac:dyDescent="0.25">
      <c r="A355" s="16">
        <v>44692</v>
      </c>
      <c r="B355" s="17">
        <v>116.935677</v>
      </c>
      <c r="C355" s="17"/>
    </row>
    <row r="356" spans="1:3" x14ac:dyDescent="0.25">
      <c r="A356" s="16">
        <v>44693</v>
      </c>
      <c r="B356" s="17">
        <v>117.082375</v>
      </c>
      <c r="C356" s="17"/>
    </row>
    <row r="357" spans="1:3" x14ac:dyDescent="0.25">
      <c r="A357" s="16">
        <v>44694</v>
      </c>
      <c r="B357" s="17">
        <v>117.251266</v>
      </c>
      <c r="C357" s="17"/>
    </row>
    <row r="358" spans="1:3" x14ac:dyDescent="0.25">
      <c r="A358" s="16">
        <v>44697</v>
      </c>
      <c r="B358" s="17">
        <v>117.54998000000001</v>
      </c>
      <c r="C358" s="17"/>
    </row>
    <row r="359" spans="1:3" x14ac:dyDescent="0.25">
      <c r="A359" s="16">
        <v>44698</v>
      </c>
      <c r="B359" s="17">
        <v>117.81804700000001</v>
      </c>
      <c r="C359" s="17"/>
    </row>
    <row r="360" spans="1:3" x14ac:dyDescent="0.25">
      <c r="A360" s="16">
        <v>44699</v>
      </c>
      <c r="B360" s="17">
        <v>118.081917</v>
      </c>
      <c r="C360" s="17"/>
    </row>
    <row r="361" spans="1:3" x14ac:dyDescent="0.25">
      <c r="A361" s="16">
        <v>44700</v>
      </c>
      <c r="B361" s="17">
        <v>118.01192500000001</v>
      </c>
      <c r="C361" s="17"/>
    </row>
    <row r="362" spans="1:3" x14ac:dyDescent="0.25">
      <c r="A362" s="16">
        <v>44701</v>
      </c>
      <c r="B362" s="17">
        <v>118.34580200000001</v>
      </c>
      <c r="C362" s="17"/>
    </row>
    <row r="363" spans="1:3" x14ac:dyDescent="0.25">
      <c r="A363" s="16">
        <v>44704</v>
      </c>
      <c r="B363" s="17">
        <v>118.39727000000001</v>
      </c>
      <c r="C363" s="17"/>
    </row>
    <row r="364" spans="1:3" x14ac:dyDescent="0.25">
      <c r="A364" s="16">
        <v>44705</v>
      </c>
      <c r="B364" s="17">
        <v>118.89632400000001</v>
      </c>
      <c r="C364" s="17"/>
    </row>
    <row r="365" spans="1:3" x14ac:dyDescent="0.25">
      <c r="A365" s="16">
        <v>44706</v>
      </c>
      <c r="B365" s="17">
        <v>119.065285</v>
      </c>
      <c r="C365" s="17"/>
    </row>
    <row r="366" spans="1:3" x14ac:dyDescent="0.25">
      <c r="A366" s="16">
        <v>44707</v>
      </c>
      <c r="B366" s="17">
        <v>119.050201</v>
      </c>
      <c r="C366" s="17"/>
    </row>
    <row r="367" spans="1:3" x14ac:dyDescent="0.25">
      <c r="A367" s="16">
        <v>44708</v>
      </c>
      <c r="B367" s="17">
        <v>119.389168</v>
      </c>
      <c r="C367" s="17"/>
    </row>
    <row r="368" spans="1:3" x14ac:dyDescent="0.25">
      <c r="A368" s="16">
        <v>44711</v>
      </c>
      <c r="B368" s="17">
        <v>119.51185599999999</v>
      </c>
      <c r="C368" s="17"/>
    </row>
    <row r="369" spans="1:3" x14ac:dyDescent="0.25">
      <c r="A369" s="16">
        <v>44712</v>
      </c>
      <c r="B369" s="17">
        <v>119.998611</v>
      </c>
      <c r="C369" s="17"/>
    </row>
    <row r="370" spans="1:3" x14ac:dyDescent="0.25">
      <c r="A370" s="16">
        <v>44713</v>
      </c>
      <c r="B370" s="17">
        <v>120.18238100000001</v>
      </c>
      <c r="C370" s="17"/>
    </row>
    <row r="371" spans="1:3" x14ac:dyDescent="0.25">
      <c r="A371" s="16">
        <v>44714</v>
      </c>
      <c r="B371" s="17">
        <v>120.287514</v>
      </c>
      <c r="C371" s="17"/>
    </row>
    <row r="372" spans="1:3" x14ac:dyDescent="0.25">
      <c r="A372" s="16">
        <v>44715</v>
      </c>
      <c r="B372" s="17">
        <v>120.432777</v>
      </c>
      <c r="C372" s="17"/>
    </row>
    <row r="373" spans="1:3" x14ac:dyDescent="0.25">
      <c r="A373" s="16">
        <v>44718</v>
      </c>
      <c r="B373" s="17">
        <v>120.615135</v>
      </c>
      <c r="C373" s="17"/>
    </row>
    <row r="374" spans="1:3" x14ac:dyDescent="0.25">
      <c r="A374" s="16">
        <v>44719</v>
      </c>
      <c r="B374" s="17">
        <v>121.051918</v>
      </c>
      <c r="C374" s="17"/>
    </row>
    <row r="375" spans="1:3" x14ac:dyDescent="0.25">
      <c r="A375" s="16">
        <v>44720</v>
      </c>
      <c r="B375" s="17">
        <v>121.281418</v>
      </c>
      <c r="C375" s="17"/>
    </row>
    <row r="376" spans="1:3" x14ac:dyDescent="0.25">
      <c r="A376" s="16">
        <v>44721</v>
      </c>
      <c r="B376" s="17">
        <v>121.45253</v>
      </c>
      <c r="C376" s="17"/>
    </row>
    <row r="377" spans="1:3" x14ac:dyDescent="0.25">
      <c r="A377" s="16">
        <v>44722</v>
      </c>
      <c r="B377" s="17">
        <v>121.578819</v>
      </c>
      <c r="C377" s="17"/>
    </row>
    <row r="378" spans="1:3" x14ac:dyDescent="0.25">
      <c r="A378" s="16">
        <v>44725</v>
      </c>
      <c r="B378" s="17">
        <v>122.687782</v>
      </c>
      <c r="C378" s="17"/>
    </row>
    <row r="379" spans="1:3" x14ac:dyDescent="0.25">
      <c r="A379" s="16">
        <v>44726</v>
      </c>
      <c r="B379" s="17">
        <v>122.303917</v>
      </c>
      <c r="C379" s="17"/>
    </row>
    <row r="380" spans="1:3" x14ac:dyDescent="0.25">
      <c r="A380" s="16">
        <v>44727</v>
      </c>
      <c r="B380" s="17">
        <v>122.51387</v>
      </c>
      <c r="C380" s="17"/>
    </row>
    <row r="381" spans="1:3" x14ac:dyDescent="0.25">
      <c r="A381" s="16">
        <v>44728</v>
      </c>
      <c r="B381" s="17">
        <v>122.673073</v>
      </c>
      <c r="C381" s="17"/>
    </row>
    <row r="382" spans="1:3" x14ac:dyDescent="0.25">
      <c r="A382" s="16">
        <v>44729</v>
      </c>
      <c r="B382" s="17">
        <v>122.917191</v>
      </c>
      <c r="C382" s="17"/>
    </row>
    <row r="383" spans="1:3" x14ac:dyDescent="0.25">
      <c r="A383" s="16">
        <v>44732</v>
      </c>
      <c r="B383" s="17">
        <v>123.15271799999999</v>
      </c>
      <c r="C383" s="17"/>
    </row>
    <row r="384" spans="1:3" x14ac:dyDescent="0.25">
      <c r="A384" s="16">
        <v>44733</v>
      </c>
      <c r="B384" s="17">
        <v>122.86739300000001</v>
      </c>
      <c r="C384" s="17"/>
    </row>
    <row r="385" spans="1:3" x14ac:dyDescent="0.25">
      <c r="A385" s="16">
        <v>44734</v>
      </c>
      <c r="B385" s="17">
        <v>123.676018</v>
      </c>
      <c r="C385" s="17"/>
    </row>
    <row r="386" spans="1:3" x14ac:dyDescent="0.25">
      <c r="A386" s="16">
        <v>44735</v>
      </c>
      <c r="B386" s="17">
        <v>123.864532</v>
      </c>
      <c r="C386" s="17"/>
    </row>
    <row r="387" spans="1:3" x14ac:dyDescent="0.25">
      <c r="A387" s="16">
        <v>44736</v>
      </c>
      <c r="B387" s="17">
        <v>124.086922</v>
      </c>
      <c r="C387" s="17"/>
    </row>
    <row r="388" spans="1:3" x14ac:dyDescent="0.25">
      <c r="A388" s="16">
        <v>44739</v>
      </c>
      <c r="B388" s="17">
        <v>124.11992600000001</v>
      </c>
      <c r="C388" s="17"/>
    </row>
    <row r="389" spans="1:3" x14ac:dyDescent="0.25">
      <c r="A389" s="16">
        <v>44740</v>
      </c>
      <c r="B389" s="17">
        <v>124.654297</v>
      </c>
      <c r="C389" s="17"/>
    </row>
    <row r="390" spans="1:3" x14ac:dyDescent="0.25">
      <c r="A390" s="16">
        <v>44741</v>
      </c>
      <c r="B390" s="17">
        <v>124.85591100000001</v>
      </c>
      <c r="C390" s="17"/>
    </row>
    <row r="391" spans="1:3" x14ac:dyDescent="0.25">
      <c r="A391" s="16">
        <v>44742</v>
      </c>
      <c r="B391" s="17">
        <v>125.03469800000001</v>
      </c>
      <c r="C391" s="17"/>
    </row>
    <row r="392" spans="1:3" x14ac:dyDescent="0.25">
      <c r="A392" s="16">
        <v>44743</v>
      </c>
      <c r="B392" s="17">
        <v>125.21152499999999</v>
      </c>
      <c r="C392" s="17"/>
    </row>
    <row r="393" spans="1:3" x14ac:dyDescent="0.25">
      <c r="A393" s="16">
        <v>44746</v>
      </c>
      <c r="B393" s="17">
        <v>125.405418</v>
      </c>
      <c r="C393" s="17"/>
    </row>
    <row r="394" spans="1:3" x14ac:dyDescent="0.25">
      <c r="A394" s="16">
        <v>44747</v>
      </c>
      <c r="B394" s="17">
        <v>125.964325</v>
      </c>
      <c r="C394" s="17"/>
    </row>
    <row r="395" spans="1:3" x14ac:dyDescent="0.25">
      <c r="A395" s="16">
        <v>44748</v>
      </c>
      <c r="B395" s="17">
        <v>126.183167</v>
      </c>
      <c r="C395" s="17"/>
    </row>
    <row r="396" spans="1:3" x14ac:dyDescent="0.25">
      <c r="A396" s="16">
        <v>44749</v>
      </c>
      <c r="B396" s="17">
        <v>126.366272</v>
      </c>
      <c r="C396" s="17"/>
    </row>
    <row r="397" spans="1:3" x14ac:dyDescent="0.25">
      <c r="A397" s="16">
        <v>44750</v>
      </c>
      <c r="B397" s="17">
        <v>126.51055100000001</v>
      </c>
      <c r="C397" s="17"/>
    </row>
    <row r="398" spans="1:3" x14ac:dyDescent="0.25">
      <c r="A398" s="16">
        <v>44753</v>
      </c>
      <c r="B398" s="17">
        <v>126.08657100000001</v>
      </c>
      <c r="C398" s="17"/>
    </row>
    <row r="399" spans="1:3" x14ac:dyDescent="0.25">
      <c r="A399" s="16">
        <v>44754</v>
      </c>
      <c r="B399" s="17">
        <v>127.344177</v>
      </c>
      <c r="C399" s="17"/>
    </row>
    <row r="400" spans="1:3" x14ac:dyDescent="0.25">
      <c r="A400" s="16">
        <v>44755</v>
      </c>
      <c r="B400" s="17">
        <v>127.599625</v>
      </c>
      <c r="C400" s="17"/>
    </row>
    <row r="401" spans="1:3" x14ac:dyDescent="0.25">
      <c r="A401" s="16">
        <v>44756</v>
      </c>
      <c r="B401" s="17">
        <v>127.82814</v>
      </c>
      <c r="C401" s="17"/>
    </row>
    <row r="402" spans="1:3" x14ac:dyDescent="0.25">
      <c r="A402" s="16">
        <v>44757</v>
      </c>
      <c r="B402" s="17">
        <v>128.00943000000001</v>
      </c>
      <c r="C402" s="17"/>
    </row>
    <row r="403" spans="1:3" x14ac:dyDescent="0.25">
      <c r="A403" s="16">
        <v>44760</v>
      </c>
      <c r="B403" s="17">
        <v>127.459824</v>
      </c>
      <c r="C403" s="17"/>
    </row>
    <row r="404" spans="1:3" x14ac:dyDescent="0.25">
      <c r="A404" s="16">
        <v>44761</v>
      </c>
      <c r="B404" s="17">
        <v>128.829285</v>
      </c>
      <c r="C404" s="17"/>
    </row>
    <row r="405" spans="1:3" x14ac:dyDescent="0.25">
      <c r="A405" s="16">
        <v>44762</v>
      </c>
      <c r="B405" s="17">
        <v>129.15010100000001</v>
      </c>
      <c r="C405" s="17"/>
    </row>
    <row r="406" spans="1:3" x14ac:dyDescent="0.25">
      <c r="A406" s="16">
        <v>44763</v>
      </c>
      <c r="B406" s="17">
        <v>129.38999899999999</v>
      </c>
      <c r="C406" s="17"/>
    </row>
    <row r="407" spans="1:3" x14ac:dyDescent="0.25">
      <c r="A407" s="16">
        <v>44764</v>
      </c>
      <c r="B407" s="17">
        <v>129.59635900000001</v>
      </c>
      <c r="C407" s="17"/>
    </row>
    <row r="408" spans="1:3" x14ac:dyDescent="0.25">
      <c r="A408" s="16">
        <v>44767</v>
      </c>
      <c r="B408" s="17">
        <v>129.161438</v>
      </c>
      <c r="C408" s="17"/>
    </row>
    <row r="409" spans="1:3" x14ac:dyDescent="0.25">
      <c r="A409" s="16">
        <v>44768</v>
      </c>
      <c r="B409" s="17">
        <v>130.394409</v>
      </c>
      <c r="C409" s="17"/>
    </row>
    <row r="410" spans="1:3" x14ac:dyDescent="0.25">
      <c r="A410" s="16">
        <v>44769</v>
      </c>
      <c r="B410" s="17">
        <v>130.62011699999999</v>
      </c>
      <c r="C410" s="17"/>
    </row>
    <row r="411" spans="1:3" x14ac:dyDescent="0.25">
      <c r="A411" s="16">
        <v>44770</v>
      </c>
      <c r="B411" s="17">
        <v>130.90704299999999</v>
      </c>
      <c r="C411" s="17"/>
    </row>
    <row r="412" spans="1:3" x14ac:dyDescent="0.25">
      <c r="A412" s="16">
        <v>44771</v>
      </c>
      <c r="B412" s="17">
        <v>131.12123099999999</v>
      </c>
      <c r="C412" s="17"/>
    </row>
    <row r="413" spans="1:3" x14ac:dyDescent="0.25">
      <c r="A413" s="16">
        <v>44774</v>
      </c>
      <c r="B413" s="17">
        <v>131.439178</v>
      </c>
      <c r="C413" s="17"/>
    </row>
    <row r="414" spans="1:3" x14ac:dyDescent="0.25">
      <c r="A414" s="16">
        <v>44775</v>
      </c>
      <c r="B414" s="17">
        <v>131.89506499999999</v>
      </c>
      <c r="C414" s="17"/>
    </row>
    <row r="415" spans="1:3" x14ac:dyDescent="0.25">
      <c r="A415" s="16">
        <v>44776</v>
      </c>
      <c r="B415" s="17">
        <v>132.14227299999999</v>
      </c>
      <c r="C415" s="17"/>
    </row>
    <row r="416" spans="1:3" x14ac:dyDescent="0.25">
      <c r="A416" s="16">
        <v>44777</v>
      </c>
      <c r="B416" s="17">
        <v>132.404099</v>
      </c>
      <c r="C416" s="17"/>
    </row>
    <row r="417" spans="1:3" x14ac:dyDescent="0.25">
      <c r="A417" s="16">
        <v>44778</v>
      </c>
      <c r="B417" s="17">
        <v>132.64176900000001</v>
      </c>
      <c r="C417" s="17"/>
    </row>
    <row r="418" spans="1:3" x14ac:dyDescent="0.25">
      <c r="A418" s="16">
        <v>44781</v>
      </c>
      <c r="B418" s="17">
        <v>133.40074200000001</v>
      </c>
      <c r="C418" s="17"/>
    </row>
    <row r="419" spans="1:3" x14ac:dyDescent="0.25">
      <c r="A419" s="16">
        <v>44782</v>
      </c>
      <c r="B419" s="17">
        <v>133.56149300000001</v>
      </c>
      <c r="C419" s="17"/>
    </row>
    <row r="420" spans="1:3" x14ac:dyDescent="0.25">
      <c r="A420" s="16">
        <v>44783</v>
      </c>
      <c r="B420" s="17">
        <v>133.83940100000001</v>
      </c>
      <c r="C420" s="17"/>
    </row>
    <row r="421" spans="1:3" x14ac:dyDescent="0.25">
      <c r="A421" s="16">
        <v>44784</v>
      </c>
      <c r="B421" s="17">
        <v>134.25</v>
      </c>
      <c r="C421" s="17"/>
    </row>
    <row r="422" spans="1:3" x14ac:dyDescent="0.25">
      <c r="C422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Hoja1</vt:lpstr>
      <vt:lpstr>TECO2</vt:lpstr>
      <vt:lpstr>CEPU</vt:lpstr>
      <vt:lpstr>BYMA</vt:lpstr>
      <vt:lpstr>ARS=X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2022-08-11T13:41:55Z</dcterms:created>
  <dcterms:modified xsi:type="dcterms:W3CDTF">2022-08-11T21:28:11Z</dcterms:modified>
</cp:coreProperties>
</file>