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\Documents\"/>
    </mc:Choice>
  </mc:AlternateContent>
  <xr:revisionPtr revIDLastSave="0" documentId="13_ncr:1_{E8A4942E-F065-45E6-A42E-2DF7DCD79E39}" xr6:coauthVersionLast="47" xr6:coauthVersionMax="47" xr10:uidLastSave="{00000000-0000-0000-0000-000000000000}"/>
  <bookViews>
    <workbookView xWindow="-120" yWindow="-120" windowWidth="20730" windowHeight="11040" xr2:uid="{0CBA23BD-75C1-4444-944C-8274E83F9B63}"/>
  </bookViews>
  <sheets>
    <sheet name="ARS" sheetId="1" r:id="rId1"/>
    <sheet name="USD" sheetId="2" r:id="rId2"/>
    <sheet name="OPER. MEP" sheetId="3" r:id="rId3"/>
    <sheet name="RESUMEN" sheetId="4" r:id="rId4"/>
    <sheet name="INFLAC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C2" i="5"/>
  <c r="D5" i="5" s="1"/>
  <c r="D3" i="5"/>
  <c r="D4" i="5"/>
  <c r="D9" i="5"/>
  <c r="D10" i="5"/>
  <c r="D2" i="5"/>
  <c r="C10" i="5"/>
  <c r="C9" i="5"/>
  <c r="C8" i="5"/>
  <c r="C7" i="5"/>
  <c r="C6" i="5"/>
  <c r="C5" i="5"/>
  <c r="C4" i="5"/>
  <c r="C3" i="5"/>
  <c r="C9" i="4"/>
  <c r="C3" i="4"/>
  <c r="C5" i="4"/>
  <c r="C6" i="4" s="1"/>
  <c r="C8" i="4" s="1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4" i="1"/>
  <c r="H34" i="1"/>
  <c r="L4" i="1"/>
  <c r="H4" i="1"/>
  <c r="L36" i="1"/>
  <c r="L35" i="1"/>
  <c r="L32" i="1"/>
  <c r="L31" i="1"/>
  <c r="L22" i="1"/>
  <c r="L23" i="1"/>
  <c r="L33" i="1"/>
  <c r="L30" i="1"/>
  <c r="L29" i="1"/>
  <c r="L28" i="1"/>
  <c r="L27" i="1"/>
  <c r="L26" i="1"/>
  <c r="L25" i="1"/>
  <c r="L24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5" i="1"/>
  <c r="L6" i="1"/>
  <c r="L3" i="1"/>
  <c r="L2" i="1"/>
  <c r="D8" i="5" l="1"/>
  <c r="D7" i="5"/>
  <c r="D6" i="5"/>
  <c r="C7" i="4"/>
</calcChain>
</file>

<file path=xl/sharedStrings.xml><?xml version="1.0" encoding="utf-8"?>
<sst xmlns="http://schemas.openxmlformats.org/spreadsheetml/2006/main" count="383" uniqueCount="195">
  <si>
    <t>AL30</t>
  </si>
  <si>
    <t>DIVIDENDOS</t>
  </si>
  <si>
    <t>0,00</t>
  </si>
  <si>
    <t>PBR</t>
  </si>
  <si>
    <t>AUY</t>
  </si>
  <si>
    <t>AAPL</t>
  </si>
  <si>
    <t>GOLD</t>
  </si>
  <si>
    <t>Liquida</t>
  </si>
  <si>
    <t>Operado</t>
  </si>
  <si>
    <t>Comprobante</t>
  </si>
  <si>
    <t>Numero</t>
  </si>
  <si>
    <t>Cantidad</t>
  </si>
  <si>
    <t>Especie</t>
  </si>
  <si>
    <t>Precio</t>
  </si>
  <si>
    <t>Importe</t>
  </si>
  <si>
    <t>Saldo</t>
  </si>
  <si>
    <t>Referencia</t>
  </si>
  <si>
    <t/>
  </si>
  <si>
    <t>RENTA Y AMORTIZ</t>
  </si>
  <si>
    <t>AL35</t>
  </si>
  <si>
    <t>RECIBO DE COBRO</t>
  </si>
  <si>
    <t>CREDITO CTA. CTE.</t>
  </si>
  <si>
    <t>189839</t>
  </si>
  <si>
    <t>190014</t>
  </si>
  <si>
    <t>COMPRA NORMAL</t>
  </si>
  <si>
    <t>900,00</t>
  </si>
  <si>
    <t>1273744</t>
  </si>
  <si>
    <t>5,00</t>
  </si>
  <si>
    <t>1273897</t>
  </si>
  <si>
    <t>4,00</t>
  </si>
  <si>
    <t>1328896</t>
  </si>
  <si>
    <t>200,00</t>
  </si>
  <si>
    <t>1328684</t>
  </si>
  <si>
    <t>2,00</t>
  </si>
  <si>
    <t>MELI</t>
  </si>
  <si>
    <t>1329016</t>
  </si>
  <si>
    <t>AMZN</t>
  </si>
  <si>
    <t>1329087</t>
  </si>
  <si>
    <t>SUSCRIPCION FCI</t>
  </si>
  <si>
    <t>306973</t>
  </si>
  <si>
    <t>RJMULIA</t>
  </si>
  <si>
    <t>1496515</t>
  </si>
  <si>
    <t>12,00</t>
  </si>
  <si>
    <t>GGAL</t>
  </si>
  <si>
    <t>1496596</t>
  </si>
  <si>
    <t>30,00</t>
  </si>
  <si>
    <t>SUPV</t>
  </si>
  <si>
    <t>1496610</t>
  </si>
  <si>
    <t>3,00</t>
  </si>
  <si>
    <t>YPFD</t>
  </si>
  <si>
    <t>1496653</t>
  </si>
  <si>
    <t>40,00</t>
  </si>
  <si>
    <t>TGNO4</t>
  </si>
  <si>
    <t>1905914</t>
  </si>
  <si>
    <t>2.000,00</t>
  </si>
  <si>
    <t>TB21</t>
  </si>
  <si>
    <t>1906300</t>
  </si>
  <si>
    <t>1.000,00</t>
  </si>
  <si>
    <t>TX21</t>
  </si>
  <si>
    <t>1906283</t>
  </si>
  <si>
    <t>1,00</t>
  </si>
  <si>
    <t>NFLX</t>
  </si>
  <si>
    <t>1906344</t>
  </si>
  <si>
    <t>GOOGL</t>
  </si>
  <si>
    <t>1906403</t>
  </si>
  <si>
    <t>TSLA</t>
  </si>
  <si>
    <t>1906563</t>
  </si>
  <si>
    <t>VIST</t>
  </si>
  <si>
    <t>320638</t>
  </si>
  <si>
    <t>5359</t>
  </si>
  <si>
    <t>320794</t>
  </si>
  <si>
    <t>5360</t>
  </si>
  <si>
    <t>2115167</t>
  </si>
  <si>
    <t>TX22</t>
  </si>
  <si>
    <t>2115464</t>
  </si>
  <si>
    <t>80,00</t>
  </si>
  <si>
    <t>GD41</t>
  </si>
  <si>
    <t>2118436</t>
  </si>
  <si>
    <t>217,00</t>
  </si>
  <si>
    <t>AA22</t>
  </si>
  <si>
    <t>2128427</t>
  </si>
  <si>
    <t>16,00</t>
  </si>
  <si>
    <t>ALUA</t>
  </si>
  <si>
    <t>2129211</t>
  </si>
  <si>
    <t>20,00</t>
  </si>
  <si>
    <t>TV22</t>
  </si>
  <si>
    <t>2134191</t>
  </si>
  <si>
    <t>2159782</t>
  </si>
  <si>
    <t>ERJ</t>
  </si>
  <si>
    <t>414466</t>
  </si>
  <si>
    <t>5491</t>
  </si>
  <si>
    <t>438247</t>
  </si>
  <si>
    <t>5480</t>
  </si>
  <si>
    <t>2662563</t>
  </si>
  <si>
    <t>FB</t>
  </si>
  <si>
    <t>2663939</t>
  </si>
  <si>
    <t>473442</t>
  </si>
  <si>
    <t>5499</t>
  </si>
  <si>
    <t>482460</t>
  </si>
  <si>
    <t>7</t>
  </si>
  <si>
    <t>PRECIO HOY</t>
  </si>
  <si>
    <t>VALOR HOY</t>
  </si>
  <si>
    <t>VENTA PARIDAD</t>
  </si>
  <si>
    <t>-900,00</t>
  </si>
  <si>
    <t>0,35</t>
  </si>
  <si>
    <t>13/07/21</t>
  </si>
  <si>
    <t>281655</t>
  </si>
  <si>
    <t>425,61</t>
  </si>
  <si>
    <t>5922</t>
  </si>
  <si>
    <t>286103</t>
  </si>
  <si>
    <t>425,70</t>
  </si>
  <si>
    <t>5921</t>
  </si>
  <si>
    <t>-200,00</t>
  </si>
  <si>
    <t>0,36</t>
  </si>
  <si>
    <t>497,34</t>
  </si>
  <si>
    <t>COMPRA USD MEP AL30</t>
  </si>
  <si>
    <t>1272346/1294380</t>
  </si>
  <si>
    <t>USD MEP</t>
  </si>
  <si>
    <t>AL30D</t>
  </si>
  <si>
    <t>2663939/2699946</t>
  </si>
  <si>
    <t>18/06/21</t>
  </si>
  <si>
    <t>243767</t>
  </si>
  <si>
    <t>0,46</t>
  </si>
  <si>
    <t>8260</t>
  </si>
  <si>
    <t>22/06/21</t>
  </si>
  <si>
    <t>249746</t>
  </si>
  <si>
    <t>1,14</t>
  </si>
  <si>
    <t>16/07/21</t>
  </si>
  <si>
    <t>300274</t>
  </si>
  <si>
    <t>1,21</t>
  </si>
  <si>
    <t>8415</t>
  </si>
  <si>
    <t>12/08/21</t>
  </si>
  <si>
    <t>327344</t>
  </si>
  <si>
    <t>AXP</t>
  </si>
  <si>
    <t>1,25</t>
  </si>
  <si>
    <t>8009</t>
  </si>
  <si>
    <t>17/08/21</t>
  </si>
  <si>
    <t>331670</t>
  </si>
  <si>
    <t>1,26</t>
  </si>
  <si>
    <t>8445</t>
  </si>
  <si>
    <t>06/09/21</t>
  </si>
  <si>
    <t>371445</t>
  </si>
  <si>
    <t>1,77</t>
  </si>
  <si>
    <t>8526</t>
  </si>
  <si>
    <t>20/09/21</t>
  </si>
  <si>
    <t>409711</t>
  </si>
  <si>
    <t>2,36</t>
  </si>
  <si>
    <t>23/09/21</t>
  </si>
  <si>
    <t>417931</t>
  </si>
  <si>
    <t>2,64</t>
  </si>
  <si>
    <t>19/10/21</t>
  </si>
  <si>
    <t>462609</t>
  </si>
  <si>
    <t>2,72</t>
  </si>
  <si>
    <t>15/11/21</t>
  </si>
  <si>
    <t>493959</t>
  </si>
  <si>
    <t>2,76</t>
  </si>
  <si>
    <t>16/11/21</t>
  </si>
  <si>
    <t>502883</t>
  </si>
  <si>
    <t>2,77</t>
  </si>
  <si>
    <t>17/12/21</t>
  </si>
  <si>
    <t>567352</t>
  </si>
  <si>
    <t>3,05</t>
  </si>
  <si>
    <t>20/12/21</t>
  </si>
  <si>
    <t>575689</t>
  </si>
  <si>
    <t>3,64</t>
  </si>
  <si>
    <t>30/12/21</t>
  </si>
  <si>
    <t>588826</t>
  </si>
  <si>
    <t>3,90</t>
  </si>
  <si>
    <t>590286</t>
  </si>
  <si>
    <t>4,55</t>
  </si>
  <si>
    <t>TC HOY</t>
  </si>
  <si>
    <t>INVERSION INICIAL</t>
  </si>
  <si>
    <t>VALOR PORTAFOLIO</t>
  </si>
  <si>
    <t>SIN INVERTIR</t>
  </si>
  <si>
    <t>RETORNO ACUMULADO</t>
  </si>
  <si>
    <t>RETORNO ANUALIZADO</t>
  </si>
  <si>
    <t>FECHA DE INICIO</t>
  </si>
  <si>
    <t>FECHA DE HOY</t>
  </si>
  <si>
    <t>DÓLAR MEP INICIO</t>
  </si>
  <si>
    <t>DÓLAR MEP HOY</t>
  </si>
  <si>
    <t>RETORNO DÓLAR MEP</t>
  </si>
  <si>
    <t>INFLACIÓN</t>
  </si>
  <si>
    <t>FECHA</t>
  </si>
  <si>
    <t>INFLACION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</si>
  <si>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</si>
  <si>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</si>
  <si>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</si>
  <si>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</si>
  <si>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</si>
  <si>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</si>
  <si>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</si>
  <si>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</si>
  <si>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</si>
  <si>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ACUMULADA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</si>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</sst>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4" fillId="0" borderId="0" xfId="0" applyFont="1"/>
    <xf numFmtId="14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0" fontId="5" fillId="4" borderId="0" xfId="0" applyFont="1" applyFill="1" applyAlignment="1">
      <alignment vertical="center"/>
    </xf>
    <xf numFmtId="164" fontId="0" fillId="0" borderId="0" xfId="0" applyNumberFormat="1"/>
    <xf numFmtId="0" fontId="3" fillId="4" borderId="0" xfId="0" applyFont="1" applyFill="1"/>
    <xf numFmtId="14" fontId="0" fillId="5" borderId="0" xfId="0" applyNumberForma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9" fontId="0" fillId="6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D472-15AE-4FFD-98F0-C7AD2BEDD112}">
  <dimension ref="A1:L3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0" max="10" width="17.28515625" bestFit="1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100</v>
      </c>
      <c r="L1" s="1" t="s">
        <v>101</v>
      </c>
    </row>
    <row r="2" spans="1:12" x14ac:dyDescent="0.25">
      <c r="A2" s="2">
        <v>44334</v>
      </c>
      <c r="B2" s="2">
        <v>44334</v>
      </c>
      <c r="C2" t="s">
        <v>20</v>
      </c>
      <c r="D2" t="s">
        <v>22</v>
      </c>
      <c r="E2" t="s">
        <v>2</v>
      </c>
      <c r="G2">
        <v>0</v>
      </c>
      <c r="H2" s="3">
        <v>100000</v>
      </c>
      <c r="I2" s="3">
        <v>100499.92</v>
      </c>
      <c r="J2" t="s">
        <v>21</v>
      </c>
      <c r="K2">
        <v>100000</v>
      </c>
      <c r="L2">
        <f>-K2</f>
        <v>-100000</v>
      </c>
    </row>
    <row r="3" spans="1:12" x14ac:dyDescent="0.25">
      <c r="A3" s="2">
        <v>44334</v>
      </c>
      <c r="B3" s="2">
        <v>44334</v>
      </c>
      <c r="C3" t="s">
        <v>20</v>
      </c>
      <c r="D3" t="s">
        <v>23</v>
      </c>
      <c r="E3" t="s">
        <v>2</v>
      </c>
      <c r="G3">
        <v>0</v>
      </c>
      <c r="H3" s="3">
        <v>100000</v>
      </c>
      <c r="I3" s="3">
        <v>200499.92</v>
      </c>
      <c r="J3" t="s">
        <v>21</v>
      </c>
      <c r="K3">
        <v>100000</v>
      </c>
      <c r="L3">
        <f>-K3</f>
        <v>-100000</v>
      </c>
    </row>
    <row r="4" spans="1:12" x14ac:dyDescent="0.25">
      <c r="A4" s="2">
        <v>44337</v>
      </c>
      <c r="B4" s="2">
        <v>44337</v>
      </c>
      <c r="C4" t="s">
        <v>115</v>
      </c>
      <c r="D4" t="s">
        <v>116</v>
      </c>
      <c r="E4" s="3">
        <v>310.92</v>
      </c>
      <c r="F4" t="s">
        <v>117</v>
      </c>
      <c r="G4">
        <v>160.99247394828299</v>
      </c>
      <c r="H4">
        <f>-G4*E4</f>
        <v>-50055.780000000152</v>
      </c>
      <c r="I4" s="3"/>
      <c r="K4">
        <v>197</v>
      </c>
      <c r="L4">
        <f>E4*K4</f>
        <v>61251.240000000005</v>
      </c>
    </row>
    <row r="5" spans="1:12" x14ac:dyDescent="0.25">
      <c r="A5" s="2">
        <v>44337</v>
      </c>
      <c r="B5" s="2">
        <v>44335</v>
      </c>
      <c r="C5" t="s">
        <v>24</v>
      </c>
      <c r="D5" t="s">
        <v>26</v>
      </c>
      <c r="E5" t="s">
        <v>27</v>
      </c>
      <c r="F5" t="s">
        <v>4</v>
      </c>
      <c r="G5">
        <v>871.07</v>
      </c>
      <c r="H5" s="3">
        <v>-4355.3599999999997</v>
      </c>
      <c r="I5" s="3">
        <v>146088.78</v>
      </c>
      <c r="J5" t="s">
        <v>17</v>
      </c>
      <c r="K5">
        <v>839</v>
      </c>
      <c r="L5">
        <f>K5*E5</f>
        <v>4195</v>
      </c>
    </row>
    <row r="6" spans="1:12" x14ac:dyDescent="0.25">
      <c r="A6" s="2">
        <v>44337</v>
      </c>
      <c r="B6" s="2">
        <v>44335</v>
      </c>
      <c r="C6" t="s">
        <v>24</v>
      </c>
      <c r="D6" t="s">
        <v>28</v>
      </c>
      <c r="E6" t="s">
        <v>29</v>
      </c>
      <c r="F6" t="s">
        <v>6</v>
      </c>
      <c r="G6" s="3">
        <v>4113.67</v>
      </c>
      <c r="H6" s="3">
        <v>-16454.669999999998</v>
      </c>
      <c r="I6" s="3">
        <v>129634.11</v>
      </c>
      <c r="J6" t="s">
        <v>17</v>
      </c>
      <c r="K6">
        <v>3852.5</v>
      </c>
      <c r="L6">
        <f>E6*K6</f>
        <v>15410</v>
      </c>
    </row>
    <row r="7" spans="1:12" x14ac:dyDescent="0.25">
      <c r="A7" s="2">
        <v>44343</v>
      </c>
      <c r="B7" s="2">
        <v>44343</v>
      </c>
      <c r="C7" t="s">
        <v>24</v>
      </c>
      <c r="D7" t="s">
        <v>30</v>
      </c>
      <c r="E7" t="s">
        <v>31</v>
      </c>
      <c r="F7" t="s">
        <v>19</v>
      </c>
      <c r="G7">
        <v>53.79</v>
      </c>
      <c r="H7" s="3">
        <v>-10758.69</v>
      </c>
      <c r="I7" s="3">
        <v>118875.42</v>
      </c>
      <c r="J7" t="s">
        <v>17</v>
      </c>
      <c r="K7">
        <v>63.01</v>
      </c>
      <c r="L7">
        <f>E7*K7</f>
        <v>12602</v>
      </c>
    </row>
    <row r="8" spans="1:12" x14ac:dyDescent="0.25">
      <c r="A8" s="2">
        <v>44347</v>
      </c>
      <c r="B8" s="2">
        <v>44343</v>
      </c>
      <c r="C8" t="s">
        <v>24</v>
      </c>
      <c r="D8" t="s">
        <v>32</v>
      </c>
      <c r="E8" t="s">
        <v>33</v>
      </c>
      <c r="F8" t="s">
        <v>34</v>
      </c>
      <c r="G8" s="3">
        <v>3818.12</v>
      </c>
      <c r="H8" s="3">
        <v>-7636.23</v>
      </c>
      <c r="I8" s="3">
        <v>111239.19</v>
      </c>
      <c r="J8" t="s">
        <v>17</v>
      </c>
      <c r="K8">
        <v>4219</v>
      </c>
      <c r="L8">
        <f>E8*K8</f>
        <v>8438</v>
      </c>
    </row>
    <row r="9" spans="1:12" x14ac:dyDescent="0.25">
      <c r="A9" s="2">
        <v>44347</v>
      </c>
      <c r="B9" s="2">
        <v>44343</v>
      </c>
      <c r="C9" t="s">
        <v>24</v>
      </c>
      <c r="D9" t="s">
        <v>35</v>
      </c>
      <c r="E9" t="s">
        <v>33</v>
      </c>
      <c r="F9" t="s">
        <v>36</v>
      </c>
      <c r="G9" s="3">
        <v>3753.16</v>
      </c>
      <c r="H9" s="3">
        <v>-7506.31</v>
      </c>
      <c r="I9" s="3">
        <v>103732.88</v>
      </c>
      <c r="J9" t="s">
        <v>17</v>
      </c>
      <c r="K9">
        <v>4770</v>
      </c>
      <c r="L9">
        <f>E9*K9</f>
        <v>9540</v>
      </c>
    </row>
    <row r="10" spans="1:12" x14ac:dyDescent="0.25">
      <c r="A10" s="2">
        <v>44347</v>
      </c>
      <c r="B10" s="2">
        <v>44343</v>
      </c>
      <c r="C10" t="s">
        <v>24</v>
      </c>
      <c r="D10" t="s">
        <v>37</v>
      </c>
      <c r="E10" t="s">
        <v>33</v>
      </c>
      <c r="F10" t="s">
        <v>5</v>
      </c>
      <c r="G10" s="3">
        <v>2091.58</v>
      </c>
      <c r="H10" s="3">
        <v>-4183.1499999999996</v>
      </c>
      <c r="I10" s="3">
        <v>99549.73</v>
      </c>
      <c r="J10" t="s">
        <v>17</v>
      </c>
      <c r="K10">
        <v>3689</v>
      </c>
      <c r="L10">
        <f>E10*K10</f>
        <v>7378</v>
      </c>
    </row>
    <row r="11" spans="1:12" x14ac:dyDescent="0.25">
      <c r="A11" s="2">
        <v>44350</v>
      </c>
      <c r="B11" s="2">
        <v>44350</v>
      </c>
      <c r="C11" t="s">
        <v>38</v>
      </c>
      <c r="D11" t="s">
        <v>39</v>
      </c>
      <c r="E11" t="s">
        <v>2</v>
      </c>
      <c r="F11" t="s">
        <v>40</v>
      </c>
      <c r="G11">
        <v>0</v>
      </c>
      <c r="H11" s="3">
        <v>-15000</v>
      </c>
      <c r="I11" s="3">
        <v>84549.73</v>
      </c>
      <c r="J11" t="s">
        <v>17</v>
      </c>
      <c r="K11">
        <v>21517.43</v>
      </c>
      <c r="L11">
        <v>21517.43</v>
      </c>
    </row>
    <row r="12" spans="1:12" x14ac:dyDescent="0.25">
      <c r="A12" s="2">
        <v>44362</v>
      </c>
      <c r="B12" s="2">
        <v>44358</v>
      </c>
      <c r="C12" t="s">
        <v>24</v>
      </c>
      <c r="D12" t="s">
        <v>41</v>
      </c>
      <c r="E12" t="s">
        <v>42</v>
      </c>
      <c r="F12" t="s">
        <v>43</v>
      </c>
      <c r="G12">
        <v>169.13</v>
      </c>
      <c r="H12" s="3">
        <v>-2029.54</v>
      </c>
      <c r="I12" s="3">
        <v>82520.19</v>
      </c>
      <c r="J12" t="s">
        <v>17</v>
      </c>
      <c r="K12">
        <v>198</v>
      </c>
      <c r="L12">
        <f t="shared" ref="L12:L21" si="0">E12*K12</f>
        <v>2376</v>
      </c>
    </row>
    <row r="13" spans="1:12" x14ac:dyDescent="0.25">
      <c r="A13" s="2">
        <v>44362</v>
      </c>
      <c r="B13" s="2">
        <v>44358</v>
      </c>
      <c r="C13" t="s">
        <v>24</v>
      </c>
      <c r="D13" t="s">
        <v>44</v>
      </c>
      <c r="E13" t="s">
        <v>45</v>
      </c>
      <c r="F13" t="s">
        <v>46</v>
      </c>
      <c r="G13">
        <v>74.52</v>
      </c>
      <c r="H13" s="3">
        <v>-2235.58</v>
      </c>
      <c r="I13" s="3">
        <v>80284.61</v>
      </c>
      <c r="J13" t="s">
        <v>17</v>
      </c>
      <c r="K13">
        <v>81.3</v>
      </c>
      <c r="L13">
        <f t="shared" si="0"/>
        <v>2439</v>
      </c>
    </row>
    <row r="14" spans="1:12" x14ac:dyDescent="0.25">
      <c r="A14" s="2">
        <v>44362</v>
      </c>
      <c r="B14" s="2">
        <v>44358</v>
      </c>
      <c r="C14" t="s">
        <v>24</v>
      </c>
      <c r="D14" t="s">
        <v>47</v>
      </c>
      <c r="E14" t="s">
        <v>48</v>
      </c>
      <c r="F14" t="s">
        <v>49</v>
      </c>
      <c r="G14">
        <v>926.46</v>
      </c>
      <c r="H14" s="3">
        <v>-2779.37</v>
      </c>
      <c r="I14" s="3">
        <v>77505.240000000005</v>
      </c>
      <c r="J14" t="s">
        <v>17</v>
      </c>
      <c r="K14">
        <v>847</v>
      </c>
      <c r="L14">
        <f t="shared" si="0"/>
        <v>2541</v>
      </c>
    </row>
    <row r="15" spans="1:12" x14ac:dyDescent="0.25">
      <c r="A15" s="2">
        <v>44362</v>
      </c>
      <c r="B15" s="2">
        <v>44358</v>
      </c>
      <c r="C15" t="s">
        <v>24</v>
      </c>
      <c r="D15" t="s">
        <v>50</v>
      </c>
      <c r="E15" t="s">
        <v>51</v>
      </c>
      <c r="F15" t="s">
        <v>52</v>
      </c>
      <c r="G15">
        <v>49.34</v>
      </c>
      <c r="H15" s="3">
        <v>-1973.76</v>
      </c>
      <c r="I15" s="3">
        <v>75531.48</v>
      </c>
      <c r="J15" t="s">
        <v>17</v>
      </c>
      <c r="K15">
        <v>96.5</v>
      </c>
      <c r="L15">
        <f t="shared" si="0"/>
        <v>3860</v>
      </c>
    </row>
    <row r="16" spans="1:12" x14ac:dyDescent="0.25">
      <c r="A16" s="2">
        <v>44398</v>
      </c>
      <c r="B16" s="2">
        <v>44398</v>
      </c>
      <c r="C16" t="s">
        <v>24</v>
      </c>
      <c r="D16" t="s">
        <v>53</v>
      </c>
      <c r="E16" t="s">
        <v>54</v>
      </c>
      <c r="F16" t="s">
        <v>55</v>
      </c>
      <c r="G16">
        <v>1.08</v>
      </c>
      <c r="H16" s="3">
        <v>-2156.7600000000002</v>
      </c>
      <c r="I16" s="3">
        <v>83374.720000000001</v>
      </c>
      <c r="J16" t="s">
        <v>17</v>
      </c>
      <c r="L16">
        <f t="shared" si="0"/>
        <v>0</v>
      </c>
    </row>
    <row r="17" spans="1:12" x14ac:dyDescent="0.25">
      <c r="A17" s="2">
        <v>44398</v>
      </c>
      <c r="B17" s="2">
        <v>44398</v>
      </c>
      <c r="C17" t="s">
        <v>24</v>
      </c>
      <c r="D17" t="s">
        <v>56</v>
      </c>
      <c r="E17" t="s">
        <v>57</v>
      </c>
      <c r="F17" t="s">
        <v>58</v>
      </c>
      <c r="G17">
        <v>1.7</v>
      </c>
      <c r="H17" s="3">
        <v>-1703</v>
      </c>
      <c r="I17" s="3">
        <v>81671.72</v>
      </c>
      <c r="J17" t="s">
        <v>17</v>
      </c>
      <c r="L17">
        <f t="shared" si="0"/>
        <v>0</v>
      </c>
    </row>
    <row r="18" spans="1:12" x14ac:dyDescent="0.25">
      <c r="A18" s="2">
        <v>44400</v>
      </c>
      <c r="B18" s="2">
        <v>44398</v>
      </c>
      <c r="C18" t="s">
        <v>24</v>
      </c>
      <c r="D18" t="s">
        <v>59</v>
      </c>
      <c r="E18" t="s">
        <v>60</v>
      </c>
      <c r="F18" t="s">
        <v>61</v>
      </c>
      <c r="G18" s="3">
        <v>5765.18</v>
      </c>
      <c r="H18" s="3">
        <v>-5765.18</v>
      </c>
      <c r="I18" s="3">
        <v>75906.539999999994</v>
      </c>
      <c r="J18" t="s">
        <v>17</v>
      </c>
      <c r="K18">
        <v>7545.5</v>
      </c>
      <c r="L18">
        <f t="shared" si="0"/>
        <v>7545.5</v>
      </c>
    </row>
    <row r="19" spans="1:12" x14ac:dyDescent="0.25">
      <c r="A19" s="2">
        <v>44400</v>
      </c>
      <c r="B19" s="2">
        <v>44398</v>
      </c>
      <c r="C19" t="s">
        <v>24</v>
      </c>
      <c r="D19" t="s">
        <v>62</v>
      </c>
      <c r="E19" t="s">
        <v>60</v>
      </c>
      <c r="F19" t="s">
        <v>63</v>
      </c>
      <c r="G19" s="3">
        <v>7894.02</v>
      </c>
      <c r="H19" s="3">
        <v>-7894.02</v>
      </c>
      <c r="I19" s="3">
        <v>68012.52</v>
      </c>
      <c r="J19" t="s">
        <v>17</v>
      </c>
      <c r="K19">
        <v>10238.5</v>
      </c>
      <c r="L19">
        <f t="shared" si="0"/>
        <v>10238.5</v>
      </c>
    </row>
    <row r="20" spans="1:12" x14ac:dyDescent="0.25">
      <c r="A20" s="2">
        <v>44400</v>
      </c>
      <c r="B20" s="2">
        <v>44398</v>
      </c>
      <c r="C20" t="s">
        <v>24</v>
      </c>
      <c r="D20" t="s">
        <v>64</v>
      </c>
      <c r="E20" t="s">
        <v>60</v>
      </c>
      <c r="F20" t="s">
        <v>65</v>
      </c>
      <c r="G20" s="3">
        <v>7889.99</v>
      </c>
      <c r="H20" s="3">
        <v>-7889.99</v>
      </c>
      <c r="I20" s="3">
        <v>60122.53</v>
      </c>
      <c r="J20" t="s">
        <v>17</v>
      </c>
      <c r="K20">
        <v>15670</v>
      </c>
      <c r="L20">
        <f t="shared" si="0"/>
        <v>15670</v>
      </c>
    </row>
    <row r="21" spans="1:12" x14ac:dyDescent="0.25">
      <c r="A21" s="2">
        <v>44400</v>
      </c>
      <c r="B21" s="2">
        <v>44398</v>
      </c>
      <c r="C21" t="s">
        <v>24</v>
      </c>
      <c r="D21" t="s">
        <v>66</v>
      </c>
      <c r="E21" t="s">
        <v>33</v>
      </c>
      <c r="F21" t="s">
        <v>67</v>
      </c>
      <c r="G21" s="3">
        <v>3532.62</v>
      </c>
      <c r="H21" s="3">
        <v>-7065.23</v>
      </c>
      <c r="I21" s="3">
        <v>53057.3</v>
      </c>
      <c r="J21" t="s">
        <v>17</v>
      </c>
      <c r="K21">
        <v>5899.5</v>
      </c>
      <c r="L21">
        <f t="shared" si="0"/>
        <v>11799</v>
      </c>
    </row>
    <row r="22" spans="1:12" x14ac:dyDescent="0.25">
      <c r="A22" s="2">
        <v>44413</v>
      </c>
      <c r="B22" s="2">
        <v>44413</v>
      </c>
      <c r="C22" t="s">
        <v>18</v>
      </c>
      <c r="D22" t="s">
        <v>68</v>
      </c>
      <c r="E22" t="s">
        <v>2</v>
      </c>
      <c r="F22" t="s">
        <v>58</v>
      </c>
      <c r="G22">
        <v>0</v>
      </c>
      <c r="H22" s="3">
        <v>1718.86</v>
      </c>
      <c r="I22" s="3">
        <v>54776.160000000003</v>
      </c>
      <c r="J22" t="s">
        <v>69</v>
      </c>
      <c r="L22" s="3">
        <f>H22</f>
        <v>1718.86</v>
      </c>
    </row>
    <row r="23" spans="1:12" x14ac:dyDescent="0.25">
      <c r="A23" s="2">
        <v>44413</v>
      </c>
      <c r="B23" s="2">
        <v>44413</v>
      </c>
      <c r="C23" t="s">
        <v>18</v>
      </c>
      <c r="D23" t="s">
        <v>70</v>
      </c>
      <c r="E23" t="s">
        <v>2</v>
      </c>
      <c r="F23" t="s">
        <v>55</v>
      </c>
      <c r="G23">
        <v>0</v>
      </c>
      <c r="H23" s="3">
        <v>2174.7600000000002</v>
      </c>
      <c r="I23" s="3">
        <v>56950.92</v>
      </c>
      <c r="J23" t="s">
        <v>71</v>
      </c>
      <c r="L23" s="3">
        <f>H23</f>
        <v>2174.7600000000002</v>
      </c>
    </row>
    <row r="24" spans="1:12" x14ac:dyDescent="0.25">
      <c r="A24" s="2">
        <v>44420</v>
      </c>
      <c r="B24" s="2">
        <v>44418</v>
      </c>
      <c r="C24" t="s">
        <v>24</v>
      </c>
      <c r="D24" t="s">
        <v>72</v>
      </c>
      <c r="E24" t="s">
        <v>54</v>
      </c>
      <c r="F24" t="s">
        <v>73</v>
      </c>
      <c r="G24">
        <v>1.66</v>
      </c>
      <c r="H24" s="3">
        <v>-3314.54</v>
      </c>
      <c r="I24" s="3">
        <v>73636.38</v>
      </c>
      <c r="J24" t="s">
        <v>17</v>
      </c>
      <c r="K24">
        <v>1.9245000000000001</v>
      </c>
      <c r="L24">
        <f t="shared" ref="L24:L30" si="1">E24*K24</f>
        <v>3849</v>
      </c>
    </row>
    <row r="25" spans="1:12" x14ac:dyDescent="0.25">
      <c r="A25" s="2">
        <v>44420</v>
      </c>
      <c r="B25" s="2">
        <v>44418</v>
      </c>
      <c r="C25" t="s">
        <v>24</v>
      </c>
      <c r="D25" t="s">
        <v>74</v>
      </c>
      <c r="E25" t="s">
        <v>75</v>
      </c>
      <c r="F25" t="s">
        <v>76</v>
      </c>
      <c r="G25">
        <v>67.92</v>
      </c>
      <c r="H25" s="3">
        <v>-5433.71</v>
      </c>
      <c r="I25" s="3">
        <v>68202.67</v>
      </c>
      <c r="J25" t="s">
        <v>17</v>
      </c>
      <c r="K25">
        <v>74.599999999999994</v>
      </c>
      <c r="L25">
        <f t="shared" si="1"/>
        <v>5968</v>
      </c>
    </row>
    <row r="26" spans="1:12" x14ac:dyDescent="0.25">
      <c r="A26" s="2">
        <v>44420</v>
      </c>
      <c r="B26" s="2">
        <v>44418</v>
      </c>
      <c r="C26" t="s">
        <v>24</v>
      </c>
      <c r="D26" t="s">
        <v>77</v>
      </c>
      <c r="E26" t="s">
        <v>78</v>
      </c>
      <c r="F26" t="s">
        <v>79</v>
      </c>
      <c r="G26">
        <v>1.02</v>
      </c>
      <c r="H26">
        <v>-221.9</v>
      </c>
      <c r="I26" s="3">
        <v>67980.77</v>
      </c>
      <c r="J26" t="s">
        <v>17</v>
      </c>
      <c r="K26">
        <v>0.99770000000000003</v>
      </c>
      <c r="L26">
        <f t="shared" si="1"/>
        <v>216.5009</v>
      </c>
    </row>
    <row r="27" spans="1:12" x14ac:dyDescent="0.25">
      <c r="A27" s="2">
        <v>44421</v>
      </c>
      <c r="B27" s="2">
        <v>44419</v>
      </c>
      <c r="C27" t="s">
        <v>24</v>
      </c>
      <c r="D27" t="s">
        <v>80</v>
      </c>
      <c r="E27" t="s">
        <v>81</v>
      </c>
      <c r="F27" t="s">
        <v>82</v>
      </c>
      <c r="G27">
        <v>62.44</v>
      </c>
      <c r="H27">
        <v>-998.96</v>
      </c>
      <c r="I27" s="3">
        <v>66981.81</v>
      </c>
      <c r="J27" t="s">
        <v>17</v>
      </c>
      <c r="K27">
        <v>92.6</v>
      </c>
      <c r="L27">
        <f t="shared" si="1"/>
        <v>1481.6</v>
      </c>
    </row>
    <row r="28" spans="1:12" x14ac:dyDescent="0.25">
      <c r="A28" s="2">
        <v>44421</v>
      </c>
      <c r="B28" s="2">
        <v>44419</v>
      </c>
      <c r="C28" t="s">
        <v>24</v>
      </c>
      <c r="D28" t="s">
        <v>83</v>
      </c>
      <c r="E28" t="s">
        <v>84</v>
      </c>
      <c r="F28" t="s">
        <v>85</v>
      </c>
      <c r="G28">
        <v>98.04</v>
      </c>
      <c r="H28" s="3">
        <v>-1960.79</v>
      </c>
      <c r="I28" s="3">
        <v>65021.02</v>
      </c>
      <c r="J28" t="s">
        <v>17</v>
      </c>
      <c r="K28">
        <v>0.1714</v>
      </c>
      <c r="L28">
        <f t="shared" si="1"/>
        <v>3.4279999999999999</v>
      </c>
    </row>
    <row r="29" spans="1:12" x14ac:dyDescent="0.25">
      <c r="A29" s="2">
        <v>44421</v>
      </c>
      <c r="B29" s="2">
        <v>44419</v>
      </c>
      <c r="C29" t="s">
        <v>24</v>
      </c>
      <c r="D29" t="s">
        <v>86</v>
      </c>
      <c r="E29" t="s">
        <v>60</v>
      </c>
      <c r="F29" t="s">
        <v>3</v>
      </c>
      <c r="G29" s="3">
        <v>2003.96</v>
      </c>
      <c r="H29" s="3">
        <v>-2003.96</v>
      </c>
      <c r="I29" s="3">
        <v>63017.06</v>
      </c>
      <c r="J29" t="s">
        <v>17</v>
      </c>
      <c r="K29" s="3">
        <v>2325</v>
      </c>
      <c r="L29">
        <f t="shared" si="1"/>
        <v>2325</v>
      </c>
    </row>
    <row r="30" spans="1:12" x14ac:dyDescent="0.25">
      <c r="A30" s="2">
        <v>44426</v>
      </c>
      <c r="B30" s="2">
        <v>44421</v>
      </c>
      <c r="C30" t="s">
        <v>24</v>
      </c>
      <c r="D30" t="s">
        <v>87</v>
      </c>
      <c r="E30" t="s">
        <v>33</v>
      </c>
      <c r="F30" t="s">
        <v>88</v>
      </c>
      <c r="G30" s="3">
        <v>2735.07</v>
      </c>
      <c r="H30" s="3">
        <v>-5470.13</v>
      </c>
      <c r="I30" s="3">
        <v>57546.93</v>
      </c>
      <c r="J30" t="s">
        <v>17</v>
      </c>
      <c r="K30" s="3">
        <v>3614</v>
      </c>
      <c r="L30">
        <f t="shared" si="1"/>
        <v>7228</v>
      </c>
    </row>
    <row r="31" spans="1:12" x14ac:dyDescent="0.25">
      <c r="A31" s="2">
        <v>44460</v>
      </c>
      <c r="B31" s="2">
        <v>44460</v>
      </c>
      <c r="C31" t="s">
        <v>18</v>
      </c>
      <c r="D31" t="s">
        <v>89</v>
      </c>
      <c r="E31" t="s">
        <v>2</v>
      </c>
      <c r="F31" t="s">
        <v>73</v>
      </c>
      <c r="G31">
        <v>0</v>
      </c>
      <c r="H31">
        <v>19.88</v>
      </c>
      <c r="I31" s="3">
        <v>57566.81</v>
      </c>
      <c r="J31" t="s">
        <v>90</v>
      </c>
      <c r="K31" s="4"/>
      <c r="L31">
        <f>H31</f>
        <v>19.88</v>
      </c>
    </row>
    <row r="32" spans="1:12" x14ac:dyDescent="0.25">
      <c r="A32" s="2">
        <v>44473</v>
      </c>
      <c r="B32" s="2">
        <v>44473</v>
      </c>
      <c r="C32" t="s">
        <v>18</v>
      </c>
      <c r="D32" t="s">
        <v>91</v>
      </c>
      <c r="E32" t="s">
        <v>2</v>
      </c>
      <c r="F32" t="s">
        <v>79</v>
      </c>
      <c r="G32">
        <v>0</v>
      </c>
      <c r="H32">
        <v>18.850000000000001</v>
      </c>
      <c r="I32" s="3">
        <v>57585.66</v>
      </c>
      <c r="J32" t="s">
        <v>92</v>
      </c>
      <c r="L32">
        <f>H32</f>
        <v>18.850000000000001</v>
      </c>
    </row>
    <row r="33" spans="1:12" x14ac:dyDescent="0.25">
      <c r="A33" s="2">
        <v>44475</v>
      </c>
      <c r="B33" s="2">
        <v>44473</v>
      </c>
      <c r="C33" t="s">
        <v>24</v>
      </c>
      <c r="D33" t="s">
        <v>93</v>
      </c>
      <c r="E33" t="s">
        <v>60</v>
      </c>
      <c r="F33" t="s">
        <v>94</v>
      </c>
      <c r="G33" s="3">
        <v>7834.6</v>
      </c>
      <c r="H33" s="3">
        <v>-7834.6</v>
      </c>
      <c r="I33" s="3">
        <v>49751.06</v>
      </c>
      <c r="J33" t="s">
        <v>17</v>
      </c>
      <c r="K33" s="3">
        <v>8621</v>
      </c>
      <c r="L33">
        <f>E33*K33</f>
        <v>8621</v>
      </c>
    </row>
    <row r="34" spans="1:12" x14ac:dyDescent="0.25">
      <c r="A34" s="2">
        <v>44476</v>
      </c>
      <c r="B34" s="2">
        <v>44337</v>
      </c>
      <c r="C34" t="s">
        <v>115</v>
      </c>
      <c r="D34" t="s">
        <v>119</v>
      </c>
      <c r="E34">
        <v>71.64</v>
      </c>
      <c r="F34" t="s">
        <v>117</v>
      </c>
      <c r="G34">
        <v>182.09226689000599</v>
      </c>
      <c r="H34">
        <f>-G34*E34</f>
        <v>-13045.090000000029</v>
      </c>
      <c r="I34" s="3"/>
      <c r="K34">
        <v>197</v>
      </c>
      <c r="L34">
        <f>E34*K34</f>
        <v>14113.08</v>
      </c>
    </row>
    <row r="35" spans="1:12" x14ac:dyDescent="0.25">
      <c r="A35" s="2">
        <v>44498</v>
      </c>
      <c r="B35" s="2">
        <v>44498</v>
      </c>
      <c r="C35" t="s">
        <v>18</v>
      </c>
      <c r="D35" t="s">
        <v>96</v>
      </c>
      <c r="E35" t="s">
        <v>2</v>
      </c>
      <c r="F35" t="s">
        <v>85</v>
      </c>
      <c r="G35">
        <v>0</v>
      </c>
      <c r="H35">
        <v>0.47</v>
      </c>
      <c r="I35" s="3">
        <v>36706.44</v>
      </c>
      <c r="J35" t="s">
        <v>97</v>
      </c>
      <c r="L35">
        <f>H35</f>
        <v>0.47</v>
      </c>
    </row>
    <row r="36" spans="1:12" x14ac:dyDescent="0.25">
      <c r="A36" s="2">
        <v>44505</v>
      </c>
      <c r="B36" s="2">
        <v>44505</v>
      </c>
      <c r="C36" t="s">
        <v>1</v>
      </c>
      <c r="D36" t="s">
        <v>98</v>
      </c>
      <c r="E36" t="s">
        <v>2</v>
      </c>
      <c r="F36" t="s">
        <v>82</v>
      </c>
      <c r="G36">
        <v>0</v>
      </c>
      <c r="H36">
        <v>14.08</v>
      </c>
      <c r="I36" s="3">
        <v>36720.519999999997</v>
      </c>
      <c r="J36" t="s">
        <v>99</v>
      </c>
      <c r="L36">
        <f>H36</f>
        <v>14.08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4848-166A-47F0-842E-3687C51A3BEB}">
  <dimension ref="A1:L18"/>
  <sheetViews>
    <sheetView workbookViewId="0">
      <selection activeCell="L2" sqref="L2:L18"/>
    </sheetView>
  </sheetViews>
  <sheetFormatPr baseColWidth="10" defaultRowHeight="15" x14ac:dyDescent="0.25"/>
  <sheetData>
    <row r="1" spans="1:12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1" t="s">
        <v>170</v>
      </c>
      <c r="L1" s="1" t="s">
        <v>101</v>
      </c>
    </row>
    <row r="2" spans="1:12" x14ac:dyDescent="0.25">
      <c r="A2" s="2">
        <v>44390</v>
      </c>
      <c r="B2" t="s">
        <v>105</v>
      </c>
      <c r="C2" t="s">
        <v>18</v>
      </c>
      <c r="D2" t="s">
        <v>106</v>
      </c>
      <c r="E2" t="s">
        <v>2</v>
      </c>
      <c r="F2" t="s">
        <v>19</v>
      </c>
      <c r="G2" t="s">
        <v>2</v>
      </c>
      <c r="H2">
        <v>0.41</v>
      </c>
      <c r="I2" t="s">
        <v>107</v>
      </c>
      <c r="J2" t="s">
        <v>108</v>
      </c>
      <c r="K2">
        <v>197</v>
      </c>
      <c r="L2">
        <f>H2*K2</f>
        <v>80.77</v>
      </c>
    </row>
    <row r="3" spans="1:12" x14ac:dyDescent="0.25">
      <c r="A3" s="2">
        <v>44390</v>
      </c>
      <c r="B3" t="s">
        <v>105</v>
      </c>
      <c r="C3" t="s">
        <v>18</v>
      </c>
      <c r="D3" t="s">
        <v>109</v>
      </c>
      <c r="E3" t="s">
        <v>2</v>
      </c>
      <c r="F3" t="s">
        <v>0</v>
      </c>
      <c r="G3" t="s">
        <v>2</v>
      </c>
      <c r="H3">
        <v>0.09</v>
      </c>
      <c r="I3" t="s">
        <v>110</v>
      </c>
      <c r="J3" t="s">
        <v>111</v>
      </c>
      <c r="K3">
        <v>197</v>
      </c>
      <c r="L3">
        <f t="shared" ref="L3:L18" si="0">H3*K3</f>
        <v>17.73</v>
      </c>
    </row>
    <row r="4" spans="1:12" x14ac:dyDescent="0.25">
      <c r="A4" s="13">
        <v>44365</v>
      </c>
      <c r="B4" t="s">
        <v>120</v>
      </c>
      <c r="C4" t="s">
        <v>1</v>
      </c>
      <c r="D4" t="s">
        <v>121</v>
      </c>
      <c r="E4" t="s">
        <v>2</v>
      </c>
      <c r="F4" t="s">
        <v>6</v>
      </c>
      <c r="G4" t="s">
        <v>2</v>
      </c>
      <c r="H4">
        <v>0.28000000000000003</v>
      </c>
      <c r="I4" t="s">
        <v>122</v>
      </c>
      <c r="J4" t="s">
        <v>123</v>
      </c>
      <c r="K4">
        <v>205.5</v>
      </c>
      <c r="L4">
        <f t="shared" si="0"/>
        <v>57.540000000000006</v>
      </c>
    </row>
    <row r="5" spans="1:12" x14ac:dyDescent="0.25">
      <c r="A5" s="13">
        <v>44369</v>
      </c>
      <c r="B5" t="s">
        <v>124</v>
      </c>
      <c r="C5" t="s">
        <v>1</v>
      </c>
      <c r="D5" t="s">
        <v>125</v>
      </c>
      <c r="E5" t="s">
        <v>2</v>
      </c>
      <c r="F5" t="s">
        <v>6</v>
      </c>
      <c r="G5" t="s">
        <v>2</v>
      </c>
      <c r="H5">
        <v>0.68</v>
      </c>
      <c r="I5" t="s">
        <v>126</v>
      </c>
      <c r="J5" t="s">
        <v>123</v>
      </c>
      <c r="K5">
        <v>205.5</v>
      </c>
      <c r="L5">
        <f t="shared" si="0"/>
        <v>139.74</v>
      </c>
    </row>
    <row r="6" spans="1:12" x14ac:dyDescent="0.25">
      <c r="A6" s="13">
        <v>44393</v>
      </c>
      <c r="B6" t="s">
        <v>127</v>
      </c>
      <c r="C6" t="s">
        <v>1</v>
      </c>
      <c r="D6" t="s">
        <v>128</v>
      </c>
      <c r="E6" t="s">
        <v>2</v>
      </c>
      <c r="F6" t="s">
        <v>4</v>
      </c>
      <c r="G6" t="s">
        <v>2</v>
      </c>
      <c r="H6">
        <v>7.0000000000000007E-2</v>
      </c>
      <c r="I6" t="s">
        <v>129</v>
      </c>
      <c r="J6" t="s">
        <v>130</v>
      </c>
      <c r="K6">
        <v>205.5</v>
      </c>
      <c r="L6">
        <f t="shared" si="0"/>
        <v>14.385000000000002</v>
      </c>
    </row>
    <row r="7" spans="1:12" x14ac:dyDescent="0.25">
      <c r="A7" s="13">
        <v>44420</v>
      </c>
      <c r="B7" t="s">
        <v>131</v>
      </c>
      <c r="C7" t="s">
        <v>1</v>
      </c>
      <c r="D7" t="s">
        <v>132</v>
      </c>
      <c r="E7" t="s">
        <v>2</v>
      </c>
      <c r="F7" t="s">
        <v>133</v>
      </c>
      <c r="G7" t="s">
        <v>2</v>
      </c>
      <c r="H7">
        <v>0.04</v>
      </c>
      <c r="I7" t="s">
        <v>134</v>
      </c>
      <c r="J7" t="s">
        <v>135</v>
      </c>
      <c r="K7">
        <v>205.5</v>
      </c>
      <c r="L7">
        <f t="shared" si="0"/>
        <v>8.2200000000000006</v>
      </c>
    </row>
    <row r="8" spans="1:12" x14ac:dyDescent="0.25">
      <c r="A8" s="13">
        <v>44425</v>
      </c>
      <c r="B8" t="s">
        <v>136</v>
      </c>
      <c r="C8" t="s">
        <v>1</v>
      </c>
      <c r="D8" t="s">
        <v>137</v>
      </c>
      <c r="E8" t="s">
        <v>2</v>
      </c>
      <c r="F8" t="s">
        <v>5</v>
      </c>
      <c r="G8" t="s">
        <v>2</v>
      </c>
      <c r="H8">
        <v>0.01</v>
      </c>
      <c r="I8" t="s">
        <v>138</v>
      </c>
      <c r="J8" t="s">
        <v>139</v>
      </c>
      <c r="K8">
        <v>205.5</v>
      </c>
      <c r="L8">
        <f t="shared" si="0"/>
        <v>2.0550000000000002</v>
      </c>
    </row>
    <row r="9" spans="1:12" x14ac:dyDescent="0.25">
      <c r="A9" s="13">
        <v>44445</v>
      </c>
      <c r="B9" t="s">
        <v>140</v>
      </c>
      <c r="C9" t="s">
        <v>1</v>
      </c>
      <c r="D9" t="s">
        <v>141</v>
      </c>
      <c r="E9" t="s">
        <v>2</v>
      </c>
      <c r="F9" t="s">
        <v>3</v>
      </c>
      <c r="G9" t="s">
        <v>2</v>
      </c>
      <c r="H9">
        <v>0.51</v>
      </c>
      <c r="I9" t="s">
        <v>142</v>
      </c>
      <c r="J9" t="s">
        <v>143</v>
      </c>
      <c r="K9">
        <v>205.5</v>
      </c>
      <c r="L9">
        <f t="shared" si="0"/>
        <v>104.80500000000001</v>
      </c>
    </row>
    <row r="10" spans="1:12" x14ac:dyDescent="0.25">
      <c r="A10" s="13">
        <v>44459</v>
      </c>
      <c r="B10" t="s">
        <v>144</v>
      </c>
      <c r="C10" t="s">
        <v>1</v>
      </c>
      <c r="D10" t="s">
        <v>145</v>
      </c>
      <c r="E10" t="s">
        <v>2</v>
      </c>
      <c r="F10" t="s">
        <v>6</v>
      </c>
      <c r="G10" t="s">
        <v>2</v>
      </c>
      <c r="H10">
        <v>0.59</v>
      </c>
      <c r="I10" t="s">
        <v>146</v>
      </c>
      <c r="J10" t="s">
        <v>123</v>
      </c>
      <c r="K10">
        <v>205.5</v>
      </c>
      <c r="L10">
        <f t="shared" si="0"/>
        <v>121.24499999999999</v>
      </c>
    </row>
    <row r="11" spans="1:12" x14ac:dyDescent="0.25">
      <c r="A11" s="13">
        <v>44462</v>
      </c>
      <c r="B11" t="s">
        <v>147</v>
      </c>
      <c r="C11" t="s">
        <v>1</v>
      </c>
      <c r="D11" t="s">
        <v>148</v>
      </c>
      <c r="E11" t="s">
        <v>2</v>
      </c>
      <c r="F11" t="s">
        <v>6</v>
      </c>
      <c r="G11" t="s">
        <v>2</v>
      </c>
      <c r="H11">
        <v>0.28000000000000003</v>
      </c>
      <c r="I11" t="s">
        <v>149</v>
      </c>
      <c r="J11" t="s">
        <v>123</v>
      </c>
      <c r="K11">
        <v>205.5</v>
      </c>
      <c r="L11">
        <f t="shared" si="0"/>
        <v>57.540000000000006</v>
      </c>
    </row>
    <row r="12" spans="1:12" x14ac:dyDescent="0.25">
      <c r="A12" s="13">
        <v>44488</v>
      </c>
      <c r="B12" t="s">
        <v>150</v>
      </c>
      <c r="C12" t="s">
        <v>1</v>
      </c>
      <c r="D12" t="s">
        <v>151</v>
      </c>
      <c r="E12" t="s">
        <v>2</v>
      </c>
      <c r="F12" t="s">
        <v>4</v>
      </c>
      <c r="G12" t="s">
        <v>2</v>
      </c>
      <c r="H12">
        <v>0.08</v>
      </c>
      <c r="I12" t="s">
        <v>152</v>
      </c>
      <c r="J12" t="s">
        <v>130</v>
      </c>
      <c r="K12">
        <v>205.5</v>
      </c>
      <c r="L12">
        <f t="shared" si="0"/>
        <v>16.440000000000001</v>
      </c>
    </row>
    <row r="13" spans="1:12" x14ac:dyDescent="0.25">
      <c r="A13" s="13">
        <v>44515</v>
      </c>
      <c r="B13" t="s">
        <v>153</v>
      </c>
      <c r="C13" t="s">
        <v>1</v>
      </c>
      <c r="D13" t="s">
        <v>154</v>
      </c>
      <c r="E13" t="s">
        <v>2</v>
      </c>
      <c r="F13" t="s">
        <v>133</v>
      </c>
      <c r="G13" t="s">
        <v>2</v>
      </c>
      <c r="H13">
        <v>0.04</v>
      </c>
      <c r="I13" t="s">
        <v>155</v>
      </c>
      <c r="J13" t="s">
        <v>135</v>
      </c>
      <c r="K13">
        <v>205.5</v>
      </c>
      <c r="L13">
        <f t="shared" si="0"/>
        <v>8.2200000000000006</v>
      </c>
    </row>
    <row r="14" spans="1:12" x14ac:dyDescent="0.25">
      <c r="A14" s="13">
        <v>44516</v>
      </c>
      <c r="B14" t="s">
        <v>156</v>
      </c>
      <c r="C14" t="s">
        <v>1</v>
      </c>
      <c r="D14" t="s">
        <v>157</v>
      </c>
      <c r="E14" t="s">
        <v>2</v>
      </c>
      <c r="F14" t="s">
        <v>5</v>
      </c>
      <c r="G14" t="s">
        <v>2</v>
      </c>
      <c r="H14">
        <v>0.01</v>
      </c>
      <c r="I14" t="s">
        <v>158</v>
      </c>
      <c r="J14" t="s">
        <v>139</v>
      </c>
      <c r="K14">
        <v>205.5</v>
      </c>
      <c r="L14">
        <f t="shared" si="0"/>
        <v>2.0550000000000002</v>
      </c>
    </row>
    <row r="15" spans="1:12" x14ac:dyDescent="0.25">
      <c r="A15" s="13">
        <v>44547</v>
      </c>
      <c r="B15" t="s">
        <v>159</v>
      </c>
      <c r="C15" t="s">
        <v>1</v>
      </c>
      <c r="D15" t="s">
        <v>160</v>
      </c>
      <c r="E15" t="s">
        <v>2</v>
      </c>
      <c r="F15" t="s">
        <v>6</v>
      </c>
      <c r="G15" t="s">
        <v>2</v>
      </c>
      <c r="H15">
        <v>0.28000000000000003</v>
      </c>
      <c r="I15" t="s">
        <v>161</v>
      </c>
      <c r="J15" t="s">
        <v>123</v>
      </c>
      <c r="K15">
        <v>205.5</v>
      </c>
      <c r="L15">
        <f t="shared" si="0"/>
        <v>57.540000000000006</v>
      </c>
    </row>
    <row r="16" spans="1:12" x14ac:dyDescent="0.25">
      <c r="A16" s="13">
        <v>44550</v>
      </c>
      <c r="B16" t="s">
        <v>162</v>
      </c>
      <c r="C16" t="s">
        <v>1</v>
      </c>
      <c r="D16" t="s">
        <v>163</v>
      </c>
      <c r="E16" t="s">
        <v>2</v>
      </c>
      <c r="F16" t="s">
        <v>6</v>
      </c>
      <c r="G16" t="s">
        <v>2</v>
      </c>
      <c r="H16">
        <v>0.59</v>
      </c>
      <c r="I16" t="s">
        <v>164</v>
      </c>
      <c r="J16" t="s">
        <v>123</v>
      </c>
      <c r="K16">
        <v>205.5</v>
      </c>
      <c r="L16">
        <f t="shared" si="0"/>
        <v>121.24499999999999</v>
      </c>
    </row>
    <row r="17" spans="1:12" x14ac:dyDescent="0.25">
      <c r="A17" s="13">
        <v>44560</v>
      </c>
      <c r="B17" t="s">
        <v>165</v>
      </c>
      <c r="C17" t="s">
        <v>1</v>
      </c>
      <c r="D17" t="s">
        <v>166</v>
      </c>
      <c r="E17" t="s">
        <v>2</v>
      </c>
      <c r="F17" t="s">
        <v>3</v>
      </c>
      <c r="G17" t="s">
        <v>2</v>
      </c>
      <c r="H17">
        <v>0.26</v>
      </c>
      <c r="I17" t="s">
        <v>167</v>
      </c>
      <c r="J17" t="s">
        <v>143</v>
      </c>
      <c r="K17">
        <v>205.5</v>
      </c>
      <c r="L17">
        <f t="shared" si="0"/>
        <v>53.43</v>
      </c>
    </row>
    <row r="18" spans="1:12" x14ac:dyDescent="0.25">
      <c r="A18" s="13">
        <v>44560</v>
      </c>
      <c r="B18" t="s">
        <v>165</v>
      </c>
      <c r="C18" t="s">
        <v>1</v>
      </c>
      <c r="D18" t="s">
        <v>168</v>
      </c>
      <c r="E18" t="s">
        <v>2</v>
      </c>
      <c r="F18" t="s">
        <v>3</v>
      </c>
      <c r="G18" t="s">
        <v>2</v>
      </c>
      <c r="H18">
        <v>0.65</v>
      </c>
      <c r="I18" t="s">
        <v>169</v>
      </c>
      <c r="J18" t="s">
        <v>143</v>
      </c>
      <c r="K18">
        <v>205.5</v>
      </c>
      <c r="L18">
        <f t="shared" si="0"/>
        <v>133.57500000000002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F16-C065-4E70-845C-48016888FC0D}">
  <dimension ref="A1:L5"/>
  <sheetViews>
    <sheetView workbookViewId="0">
      <selection activeCell="B5" sqref="B5"/>
    </sheetView>
  </sheetViews>
  <sheetFormatPr baseColWidth="10" defaultRowHeight="15" x14ac:dyDescent="0.25"/>
  <sheetData>
    <row r="1" spans="1:12" x14ac:dyDescent="0.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"/>
      <c r="L1" s="1"/>
    </row>
    <row r="2" spans="1:12" x14ac:dyDescent="0.25">
      <c r="A2" s="9">
        <v>44335</v>
      </c>
      <c r="B2" s="9">
        <v>44335</v>
      </c>
      <c r="C2" s="10" t="s">
        <v>24</v>
      </c>
      <c r="D2" s="10">
        <v>1272346</v>
      </c>
      <c r="E2" s="10" t="s">
        <v>25</v>
      </c>
      <c r="F2" s="10" t="s">
        <v>0</v>
      </c>
      <c r="G2" s="10">
        <v>55.62</v>
      </c>
      <c r="H2" s="11">
        <v>-50055.78</v>
      </c>
      <c r="I2" s="11">
        <v>150444.14000000001</v>
      </c>
      <c r="J2" s="10" t="s">
        <v>17</v>
      </c>
    </row>
    <row r="3" spans="1:12" x14ac:dyDescent="0.25">
      <c r="A3" s="9">
        <v>44337</v>
      </c>
      <c r="B3" s="9">
        <v>44337</v>
      </c>
      <c r="C3" s="10" t="s">
        <v>102</v>
      </c>
      <c r="D3" s="10">
        <v>1294380</v>
      </c>
      <c r="E3" s="10" t="s">
        <v>103</v>
      </c>
      <c r="F3" s="10" t="s">
        <v>118</v>
      </c>
      <c r="G3" s="10" t="s">
        <v>104</v>
      </c>
      <c r="H3" s="10">
        <v>310.92</v>
      </c>
      <c r="I3" s="10">
        <v>425.2</v>
      </c>
      <c r="J3" s="10" t="s">
        <v>17</v>
      </c>
    </row>
    <row r="4" spans="1:12" x14ac:dyDescent="0.25">
      <c r="A4" s="6">
        <v>44475</v>
      </c>
      <c r="B4" s="6">
        <v>44473</v>
      </c>
      <c r="C4" s="7" t="s">
        <v>24</v>
      </c>
      <c r="D4" s="7" t="s">
        <v>95</v>
      </c>
      <c r="E4" s="7" t="s">
        <v>31</v>
      </c>
      <c r="F4" s="7" t="s">
        <v>0</v>
      </c>
      <c r="G4" s="7">
        <v>65.23</v>
      </c>
      <c r="H4" s="8">
        <v>-13045.09</v>
      </c>
      <c r="I4" s="8">
        <v>36705.97</v>
      </c>
      <c r="J4" s="7" t="s">
        <v>17</v>
      </c>
      <c r="K4" s="3"/>
    </row>
    <row r="5" spans="1:12" x14ac:dyDescent="0.25">
      <c r="A5" s="6">
        <v>44476</v>
      </c>
      <c r="B5" s="6">
        <v>44476</v>
      </c>
      <c r="C5" s="7" t="s">
        <v>102</v>
      </c>
      <c r="D5" s="7">
        <v>2699946</v>
      </c>
      <c r="E5" s="7" t="s">
        <v>112</v>
      </c>
      <c r="F5" s="7" t="s">
        <v>0</v>
      </c>
      <c r="G5" s="7" t="s">
        <v>113</v>
      </c>
      <c r="H5" s="7">
        <v>71.64</v>
      </c>
      <c r="I5" s="7" t="s">
        <v>114</v>
      </c>
      <c r="J5" s="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573-095F-4366-AFD9-BF4186BB3B7D}">
  <dimension ref="A1:G13"/>
  <sheetViews>
    <sheetView workbookViewId="0">
      <selection activeCell="C9" sqref="C9"/>
    </sheetView>
  </sheetViews>
  <sheetFormatPr baseColWidth="10" defaultRowHeight="15" x14ac:dyDescent="0.25"/>
  <cols>
    <col min="2" max="2" width="21.85546875" bestFit="1" customWidth="1"/>
    <col min="3" max="3" width="12" customWidth="1"/>
    <col min="5" max="5" width="17.5703125" bestFit="1" customWidth="1"/>
  </cols>
  <sheetData>
    <row r="1" spans="1:7" s="18" customFormat="1" x14ac:dyDescent="0.25"/>
    <row r="2" spans="1:7" x14ac:dyDescent="0.25">
      <c r="A2" s="18"/>
      <c r="B2" s="14" t="s">
        <v>176</v>
      </c>
      <c r="C2" s="15">
        <v>44334</v>
      </c>
      <c r="D2" s="18"/>
      <c r="E2" s="14" t="s">
        <v>178</v>
      </c>
      <c r="F2" s="16">
        <v>154.65</v>
      </c>
      <c r="G2" s="18"/>
    </row>
    <row r="3" spans="1:7" x14ac:dyDescent="0.25">
      <c r="A3" s="18"/>
      <c r="B3" s="14" t="s">
        <v>177</v>
      </c>
      <c r="C3" s="15">
        <f ca="1">TODAY()</f>
        <v>44571</v>
      </c>
      <c r="D3" s="18"/>
      <c r="E3" s="14" t="s">
        <v>179</v>
      </c>
      <c r="F3" s="16">
        <v>197</v>
      </c>
      <c r="G3" s="18"/>
    </row>
    <row r="4" spans="1:7" x14ac:dyDescent="0.25">
      <c r="A4" s="18"/>
      <c r="B4" s="14" t="s">
        <v>171</v>
      </c>
      <c r="C4" s="16">
        <v>200000</v>
      </c>
      <c r="D4" s="18"/>
      <c r="E4" s="18"/>
      <c r="F4" s="18"/>
      <c r="G4" s="18"/>
    </row>
    <row r="5" spans="1:7" x14ac:dyDescent="0.25">
      <c r="A5" s="18"/>
      <c r="B5" s="14" t="s">
        <v>173</v>
      </c>
      <c r="C5" s="16">
        <f>C4+SUM(ARS!H4:H36)</f>
        <v>6220.5999999998603</v>
      </c>
      <c r="D5" s="18"/>
      <c r="E5" s="18"/>
      <c r="F5" s="18"/>
      <c r="G5" s="18"/>
    </row>
    <row r="6" spans="1:7" x14ac:dyDescent="0.25">
      <c r="A6" s="18"/>
      <c r="B6" s="14" t="s">
        <v>172</v>
      </c>
      <c r="C6" s="16">
        <f>SUM(USD!L2:L18)+SUM(ARS!L4:L36)+C5</f>
        <v>251770.31389999989</v>
      </c>
      <c r="D6" s="18"/>
      <c r="E6" s="18"/>
      <c r="F6" s="18"/>
      <c r="G6" s="18"/>
    </row>
    <row r="7" spans="1:7" x14ac:dyDescent="0.25">
      <c r="A7" s="18"/>
      <c r="B7" s="14" t="s">
        <v>175</v>
      </c>
      <c r="C7" s="17">
        <f ca="1">(1+C8)^(1/YEARFRAC(C2,C3))-1</f>
        <v>0.42933123602413126</v>
      </c>
      <c r="D7" s="18"/>
      <c r="E7" s="19"/>
      <c r="F7" s="18"/>
      <c r="G7" s="18"/>
    </row>
    <row r="8" spans="1:7" x14ac:dyDescent="0.25">
      <c r="A8" s="18"/>
      <c r="B8" s="14" t="s">
        <v>174</v>
      </c>
      <c r="C8" s="17">
        <f>C6/C4-1</f>
        <v>0.25885156949999955</v>
      </c>
      <c r="D8" s="18"/>
      <c r="E8" s="18"/>
      <c r="F8" s="18"/>
      <c r="G8" s="18"/>
    </row>
    <row r="9" spans="1:7" x14ac:dyDescent="0.25">
      <c r="A9" s="18"/>
      <c r="B9" s="14" t="s">
        <v>180</v>
      </c>
      <c r="C9" s="17">
        <f>F3/F2-1</f>
        <v>0.27384416424183633</v>
      </c>
      <c r="D9" s="18"/>
      <c r="E9" s="18"/>
      <c r="F9" s="18"/>
      <c r="G9" s="18"/>
    </row>
    <row r="10" spans="1:7" x14ac:dyDescent="0.25">
      <c r="A10" s="18"/>
      <c r="B10" s="14" t="s">
        <v>181</v>
      </c>
      <c r="C10" s="17">
        <f>INFLACION!D9</f>
        <v>0.25237023676271297</v>
      </c>
      <c r="D10" s="18"/>
      <c r="E10" s="18"/>
      <c r="F10" s="18"/>
      <c r="G10" s="18"/>
    </row>
    <row r="11" spans="1:7" x14ac:dyDescent="0.25">
      <c r="A11" s="18"/>
      <c r="B11" s="18"/>
      <c r="C11" s="18"/>
      <c r="D11" s="18"/>
      <c r="E11" s="18"/>
      <c r="F11" s="18"/>
      <c r="G11" s="18"/>
    </row>
    <row r="12" spans="1:7" x14ac:dyDescent="0.25">
      <c r="A12" s="18"/>
      <c r="B12" s="18"/>
      <c r="C12" s="18"/>
      <c r="D12" s="18"/>
      <c r="E12" s="18"/>
      <c r="F12" s="18"/>
      <c r="G12" s="18"/>
    </row>
    <row r="13" spans="1:7" x14ac:dyDescent="0.25">
      <c r="A1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91DE-865C-4097-920C-EC617A0073FA}">
  <dimension ref="A1:D10"/>
  <sheetViews>
    <sheetView workbookViewId="0"/>
  </sheetViews>
  <sheetFormatPr baseColWidth="10" defaultRowHeight="15" x14ac:dyDescent="0.25"/>
  <cols>
    <col min="3" max="4" width="12.42578125" bestFit="1" customWidth="1"/>
  </cols>
  <sheetData>
    <row r="1" spans="1:4" x14ac:dyDescent="0.25">
      <c r="A1" t="s">
        <v>182</v>
      </c>
      <c r="B1" t="s">
        <v>183</v>
      </c>
      <c r="C1" t="s">
        <v>194</v>
      </c>
      <c r="D1" t="s">
        <v>193</v>
      </c>
    </row>
    <row r="2" spans="1:4" x14ac:dyDescent="0.25">
      <c r="A2" t="s">
        <v>184</v>
      </c>
      <c r="B2">
        <v>3.3</v>
      </c>
      <c r="C2">
        <f>(1+B2/100)^0.5</f>
        <v>1.016366075781753</v>
      </c>
      <c r="D2">
        <f>PRODUCT($C$2:C2)-1</f>
        <v>1.6366075781752976E-2</v>
      </c>
    </row>
    <row r="3" spans="1:4" x14ac:dyDescent="0.25">
      <c r="A3" t="s">
        <v>185</v>
      </c>
      <c r="B3">
        <v>3.2</v>
      </c>
      <c r="C3">
        <f t="shared" ref="C3:C10" si="0">1+B3/100</f>
        <v>1.032</v>
      </c>
      <c r="D3">
        <f>PRODUCT($C$2:C3)-1</f>
        <v>4.888979020676909E-2</v>
      </c>
    </row>
    <row r="4" spans="1:4" x14ac:dyDescent="0.25">
      <c r="A4" t="s">
        <v>186</v>
      </c>
      <c r="B4">
        <v>3</v>
      </c>
      <c r="C4">
        <f t="shared" si="0"/>
        <v>1.03</v>
      </c>
      <c r="D4">
        <f>PRODUCT($C$2:C4)-1</f>
        <v>8.0356483912972232E-2</v>
      </c>
    </row>
    <row r="5" spans="1:4" x14ac:dyDescent="0.25">
      <c r="A5" t="s">
        <v>187</v>
      </c>
      <c r="B5">
        <v>2.5</v>
      </c>
      <c r="C5">
        <f t="shared" si="0"/>
        <v>1.0249999999999999</v>
      </c>
      <c r="D5">
        <f>PRODUCT($C$2:C5)-1</f>
        <v>0.10736539601079653</v>
      </c>
    </row>
    <row r="6" spans="1:4" x14ac:dyDescent="0.25">
      <c r="A6" t="s">
        <v>188</v>
      </c>
      <c r="B6">
        <v>3.5</v>
      </c>
      <c r="C6">
        <f t="shared" si="0"/>
        <v>1.0349999999999999</v>
      </c>
      <c r="D6">
        <f>PRODUCT($C$2:C6)-1</f>
        <v>0.14612318487117437</v>
      </c>
    </row>
    <row r="7" spans="1:4" x14ac:dyDescent="0.25">
      <c r="A7" t="s">
        <v>189</v>
      </c>
      <c r="B7">
        <v>3.5</v>
      </c>
      <c r="C7">
        <f t="shared" si="0"/>
        <v>1.0349999999999999</v>
      </c>
      <c r="D7">
        <f>PRODUCT($C$2:C7)-1</f>
        <v>0.18623749634166531</v>
      </c>
    </row>
    <row r="8" spans="1:4" x14ac:dyDescent="0.25">
      <c r="A8" t="s">
        <v>190</v>
      </c>
      <c r="B8">
        <v>2.5</v>
      </c>
      <c r="C8">
        <f t="shared" si="0"/>
        <v>1.0249999999999999</v>
      </c>
      <c r="D8">
        <f>PRODUCT($C$2:C8)-1</f>
        <v>0.21589343375020675</v>
      </c>
    </row>
    <row r="9" spans="1:4" x14ac:dyDescent="0.25">
      <c r="A9" t="s">
        <v>191</v>
      </c>
      <c r="B9">
        <v>3</v>
      </c>
      <c r="C9">
        <f t="shared" si="0"/>
        <v>1.03</v>
      </c>
      <c r="D9">
        <f>PRODUCT($C$2:C9)-1</f>
        <v>0.25237023676271297</v>
      </c>
    </row>
    <row r="10" spans="1:4" x14ac:dyDescent="0.25">
      <c r="A10" t="s">
        <v>192</v>
      </c>
      <c r="B10">
        <v>3</v>
      </c>
      <c r="C10">
        <f t="shared" si="0"/>
        <v>1.03</v>
      </c>
      <c r="D10">
        <f>PRODUCT($C$2:C10)-1</f>
        <v>0.28994134386559445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ARS</vt:lpstr>
      <vt:lpstr>USD</vt:lpstr>
      <vt:lpstr>OPER. MEP</vt:lpstr>
      <vt:lpstr>RESUMEN</vt:lpstr>
      <vt:lpstr>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2022-01-04T20:41:34Z</dcterms:created>
  <dcterms:modified xsi:type="dcterms:W3CDTF">2022-01-10T04:37:07Z</dcterms:modified>
</cp:coreProperties>
</file>