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a\Documents\DataBootcamp\Prework_AFH.Maupin\Module-1\"/>
    </mc:Choice>
  </mc:AlternateContent>
  <xr:revisionPtr revIDLastSave="0" documentId="13_ncr:1_{42B077E8-7235-453C-BA20-10B7C8D0E06C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ategory" sheetId="2" r:id="rId2"/>
    <sheet name="Sub-Category" sheetId="3" r:id="rId3"/>
    <sheet name="Dates" sheetId="4" r:id="rId4"/>
    <sheet name="Bonus" sheetId="5" r:id="rId5"/>
    <sheet name="Sheet1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5" l="1"/>
  <c r="D13" i="5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12" i="5"/>
  <c r="E12" i="5" s="1"/>
  <c r="B11" i="5"/>
  <c r="E11" i="5" s="1"/>
  <c r="B10" i="5"/>
  <c r="E10" i="5" s="1"/>
  <c r="B9" i="5"/>
  <c r="E9" i="5" s="1"/>
  <c r="H9" i="5" s="1"/>
  <c r="B8" i="5"/>
  <c r="B7" i="5"/>
  <c r="B6" i="5"/>
  <c r="B5" i="5"/>
  <c r="B4" i="5"/>
  <c r="E4" i="5" s="1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5" l="1"/>
  <c r="G12" i="5"/>
  <c r="H11" i="5"/>
  <c r="H10" i="5"/>
  <c r="G8" i="5"/>
  <c r="G9" i="5"/>
  <c r="H4" i="5"/>
  <c r="H12" i="5"/>
  <c r="G10" i="5"/>
  <c r="H5" i="5"/>
  <c r="H13" i="5"/>
  <c r="G11" i="5"/>
  <c r="E8" i="5"/>
  <c r="H8" i="5" s="1"/>
  <c r="F12" i="5"/>
  <c r="F4" i="5"/>
  <c r="E7" i="5"/>
  <c r="H7" i="5" s="1"/>
  <c r="F11" i="5"/>
  <c r="E6" i="5"/>
  <c r="G6" i="5" s="1"/>
  <c r="F10" i="5"/>
  <c r="E2" i="5"/>
  <c r="F2" i="5" s="1"/>
  <c r="E5" i="5"/>
  <c r="G5" i="5" s="1"/>
  <c r="F9" i="5"/>
  <c r="E13" i="5"/>
  <c r="G13" i="5" s="1"/>
  <c r="E3" i="5"/>
  <c r="G3" i="5" s="1"/>
  <c r="H3" i="5"/>
  <c r="G7" i="5" l="1"/>
  <c r="F8" i="5"/>
  <c r="H6" i="5"/>
  <c r="F3" i="5"/>
  <c r="F13" i="5"/>
  <c r="F7" i="5"/>
  <c r="F5" i="5"/>
  <c r="F6" i="5"/>
  <c r="G2" i="5"/>
  <c r="H2" i="5"/>
</calcChain>
</file>

<file path=xl/sharedStrings.xml><?xml version="1.0" encoding="utf-8"?>
<sst xmlns="http://schemas.openxmlformats.org/spreadsheetml/2006/main" count="33050" uniqueCount="8404">
  <si>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</si>
  <si>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</si>
  <si>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</si>
  <si>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</si>
  <si>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</si>
  <si>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</si>
  <si>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</si>
  <si>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</si>
  <si>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</si>
  <si>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</si>
  <si>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</si>
  <si>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</si>
  <si>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</si>
  <si>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</si>
  <si>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</si>
  <si>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</si>
  <si>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</si>
  <si>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</si>
  <si>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</si>
  <si>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</si>
  <si>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</si>
  <si>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</si>
  <si>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</si>
  <si>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</si>
  <si>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</si>
  <si>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</si>
  <si>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</si>
  <si>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</si>
  <si>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</si>
  <si>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</si>
  <si>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</si>
  <si>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</si>
  <si>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</si>
  <si>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</si>
  <si>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</si>
  <si>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</si>
  <si>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</si>
  <si>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</si>
  <si>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</si>
  <si>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</si>
  <si>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</si>
  <si>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</si>
  <si>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</si>
  <si>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</si>
  <si>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</si>
  <si>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</si>
  <si>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</si>
  <si>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</si>
  <si>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</si>
  <si>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</si>
  <si>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</si>
  <si>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</si>
  <si>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</si>
  <si>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</si>
  <si>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</si>
  <si>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</si>
  <si>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</si>
  <si>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</si>
  <si>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</si>
  <si>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</si>
  <si>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</si>
  <si>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</si>
  <si>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</si>
  <si>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</si>
  <si>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</si>
  <si>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</si>
  <si>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</si>
  <si>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</si>
  <si>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</si>
  <si>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</si>
  <si>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</si>
  <si>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</si>
  <si>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</si>
  <si>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</si>
  <si>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</si>
  <si>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</si>
  <si>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</si>
  <si>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</si>
  <si>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</si>
  <si>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</si>
  <si>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</si>
  <si>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</si>
  <si>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</si>
  <si>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</si>
  <si>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</si>
  <si>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</si>
  <si>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</si>
  <si>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</si>
  <si>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</si>
  <si>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</si>
  <si>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</si>
  <si>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</si>
  <si>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</si>
  <si>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</si>
  <si>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</si>
  <si>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</si>
  <si>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</si>
  <si>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</si>
  <si>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</si>
  <si>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</si>
  <si>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</si>
  <si>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</si>
  <si>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</si>
  <si>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</si>
  <si>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</si>
  <si>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</si>
  <si>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</si>
  <si>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</si>
  <si>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</si>
  <si>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</si>
  <si>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</si>
  <si>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</si>
  <si>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</si>
  <si>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</si>
  <si>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</si>
  <si>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</si>
  <si>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</si>
  <si>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</si>
  <si>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</si>
  <si>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</si>
  <si>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</si>
  <si>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</si>
  <si>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</si>
  <si>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</si>
  <si>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</si>
  <si>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</si>
  <si>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</si>
  <si>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</si>
  <si>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</si>
  <si>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</si>
  <si>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</si>
  <si>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</si>
  <si>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</si>
  <si>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</si>
  <si>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</si>
  <si>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</si>
  <si>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</si>
  <si>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</si>
  <si>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</si>
  <si>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</si>
  <si>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</si>
  <si>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</si>
  <si>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</si>
  <si>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</si>
  <si>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</si>
  <si>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</si>
  <si>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</si>
  <si>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</si>
  <si>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</si>
  <si>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</si>
  <si>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</si>
  <si>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</si>
  <si>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</si>
  <si>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</si>
  <si>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</si>
  <si>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</si>
  <si>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</si>
  <si>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</si>
  <si>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</si>
  <si>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</si>
  <si>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</si>
  <si>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</si>
  <si>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</si>
  <si>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</si>
  <si>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</si>
  <si>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</si>
  <si>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</si>
  <si>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</si>
  <si>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</si>
  <si>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</si>
  <si>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</si>
  <si>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</si>
  <si>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</si>
  <si>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</si>
  <si>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</si>
  <si>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</si>
  <si>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</si>
  <si>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</si>
  <si>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</si>
  <si>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</si>
  <si>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</si>
  <si>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</si>
  <si>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</si>
  <si>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</si>
  <si>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</si>
  <si>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</si>
  <si>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</si>
  <si>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</si>
  <si>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</si>
  <si>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</si>
  <si>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</si>
  <si>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</si>
  <si>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</si>
  <si>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</si>
  <si>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</si>
  <si>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</si>
  <si>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</si>
  <si>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</si>
  <si>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</si>
  <si>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</si>
  <si>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</si>
  <si>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</si>
  <si>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</si>
  <si>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</si>
  <si>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</si>
  <si>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</si>
  <si>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</si>
  <si>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</si>
  <si>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</si>
  <si>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</si>
  <si>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</si>
  <si>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</si>
  <si>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</si>
  <si>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</si>
  <si>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</si>
  <si>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</si>
  <si>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</si>
  <si>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</si>
  <si>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</si>
  <si>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</si>
  <si>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</si>
  <si>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</si>
  <si>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</si>
  <si>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</si>
  <si>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</si>
  <si>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</si>
  <si>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</si>
  <si>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</si>
  <si>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</si>
  <si>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</si>
  <si>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</si>
  <si>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</si>
  <si>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</si>
  <si>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</si>
  <si>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</si>
  <si>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</si>
  <si>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</si>
  <si>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</si>
  <si>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</si>
  <si>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</si>
  <si>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</si>
  <si>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</si>
  <si>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</si>
  <si>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</si>
  <si>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</si>
  <si>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</si>
  <si>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</si>
  <si>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</si>
  <si>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</si>
  <si>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</si>
  <si>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</si>
  <si>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</si>
  <si>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</si>
  <si>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</si>
  <si>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</si>
  <si>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</si>
  <si>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</si>
  <si>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</si>
  <si>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</si>
  <si>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</si>
  <si>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</si>
  <si>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</si>
  <si>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</si>
  <si>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</si>
  <si>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</si>
  <si>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</si>
  <si>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</si>
  <si>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</si>
  <si>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</si>
  <si>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</si>
  <si>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</si>
  <si>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</si>
  <si>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</si>
  <si>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</si>
  <si>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</si>
  <si>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</si>
  <si>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</si>
  <si>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</si>
  <si>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</si>
  <si>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</si>
  <si>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</si>
  <si>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</si>
  <si>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</si>
  <si>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</si>
  <si>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</si>
  <si>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</si>
  <si>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</si>
  <si>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</si>
  <si>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</si>
  <si>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</si>
  <si>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</si>
  <si>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</si>
  <si>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</si>
  <si>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</si>
  <si>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</si>
  <si>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</si>
  <si>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</si>
  <si>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</si>
  <si>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</si>
  <si>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</si>
  <si>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</si>
  <si>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</si>
  <si>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</si>
  <si>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</si>
  <si>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</si>
  <si>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</si>
  <si>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</si>
  <si>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</si>
  <si>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</si>
  <si>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</si>
  <si>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</si>
  <si>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</si>
  <si>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</si>
  <si>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</si>
  <si>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</si>
  <si>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</si>
  <si>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</si>
  <si>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</si>
  <si>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</si>
  <si>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</si>
  <si>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</si>
  <si>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</si>
  <si>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</si>
  <si>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</si>
  <si>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</si>
  <si>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</si>
  <si>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</si>
  <si>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</si>
  <si>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</si>
  <si>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</si>
  <si>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</si>
  <si>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</si>
  <si>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</si>
  <si>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</si>
  <si>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</si>
  <si>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</si>
  <si>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</si>
  <si>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</si>
  <si>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</si>
  <si>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</si>
  <si>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</si>
  <si>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</si>
  <si>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</si>
  <si>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</si>
  <si>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</si>
  <si>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</si>
  <si>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</si>
  <si>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</si>
  <si>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</si>
  <si>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</si>
  <si>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</si>
  <si>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</si>
  <si>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</si>
  <si>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</si>
  <si>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</si>
  <si>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</si>
  <si>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</si>
  <si>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</si>
  <si>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</si>
  <si>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</si>
  <si>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</si>
  <si>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</si>
  <si>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</si>
  <si>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</si>
  <si>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</si>
  <si>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</si>
  <si>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</si>
  <si>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</si>
  <si>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</si>
  <si>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</si>
  <si>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</si>
  <si>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</si>
  <si>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</si>
  <si>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</si>
  <si>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</si>
  <si>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</si>
  <si>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</si>
  <si>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</si>
  <si>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</si>
  <si>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</si>
  <si>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</si>
  <si>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</si>
  <si>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</si>
  <si>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</si>
  <si>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</si>
  <si>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</si>
  <si>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</si>
  <si>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</si>
  <si>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</si>
  <si>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</si>
  <si>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</si>
  <si>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</si>
  <si>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</si>
  <si>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</si>
  <si>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</si>
  <si>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</si>
  <si>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</si>
  <si>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</si>
  <si>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</si>
  <si>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</si>
  <si>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</si>
  <si>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</si>
  <si>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</si>
  <si>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</si>
  <si>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</si>
  <si>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</si>
  <si>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</si>
  <si>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</si>
  <si>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</si>
  <si>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</si>
  <si>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</si>
  <si>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</si>
  <si>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</si>
  <si>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</si>
  <si>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</si>
  <si>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</si>
  <si>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</si>
  <si>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</si>
  <si>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</si>
  <si>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</si>
  <si>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</si>
  <si>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</si>
  <si>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</si>
  <si>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</si>
  <si>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</si>
  <si>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</si>
  <si>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</si>
  <si>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</si>
  <si>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</si>
  <si>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</si>
  <si>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</si>
  <si>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</si>
  <si>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</si>
  <si>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</si>
  <si>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</si>
  <si>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</si>
  <si>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</si>
  <si>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</si>
  <si>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</si>
  <si>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</si>
  <si>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</si>
  <si>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</si>
  <si>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</si>
  <si>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</si>
  <si>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</si>
  <si>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</si>
  <si>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</si>
  <si>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</si>
  <si>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</si>
  <si>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</si>
  <si>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</si>
  <si>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</si>
  <si>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</si>
  <si>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</si>
  <si>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</si>
  <si>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</si>
  <si>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</si>
  <si>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</si>
  <si>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</si>
  <si>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</si>
  <si>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</si>
  <si>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</si>
  <si>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</si>
  <si>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</si>
  <si>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</si>
  <si>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</si>
  <si>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</si>
  <si>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</si>
  <si>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</si>
  <si>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</si>
  <si>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</si>
  <si>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</si>
  <si>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</si>
  <si>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</si>
  <si>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</si>
  <si>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</si>
  <si>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</si>
  <si>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</si>
  <si>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</si>
  <si>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</si>
  <si>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</si>
  <si>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</si>
  <si>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</si>
  <si>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</si>
  <si>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</si>
  <si>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</si>
  <si>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</si>
  <si>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</si>
  <si>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</si>
  <si>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</si>
  <si>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</si>
  <si>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</si>
  <si>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</si>
  <si>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</si>
  <si>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</si>
  <si>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</si>
  <si>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</si>
  <si>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</si>
  <si>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</si>
  <si>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</si>
  <si>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</si>
  <si>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</si>
  <si>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</si>
  <si>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</si>
  <si>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</si>
  <si>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</si>
  <si>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</si>
  <si>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</si>
  <si>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</si>
  <si>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</si>
  <si>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</si>
  <si>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</si>
  <si>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</si>
  <si>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</si>
  <si>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</si>
  <si>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</si>
  <si>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</si>
  <si>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</si>
  <si>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</si>
  <si>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</si>
  <si>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</si>
  <si>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</si>
  <si>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</si>
  <si>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</si>
  <si>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</si>
  <si>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</si>
  <si>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</si>
  <si>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</si>
  <si>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</si>
  <si>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</si>
  <si>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</si>
  <si>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</si>
  <si>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</si>
  <si>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</si>
  <si>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</si>
  <si>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</si>
  <si>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</si>
  <si>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</si>
  <si>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</si>
  <si>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</si>
  <si>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</si>
  <si>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</si>
  <si>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</si>
  <si>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</si>
  <si>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</si>
  <si>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</si>
  <si>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</si>
  <si>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</si>
  <si>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</si>
  <si>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</si>
  <si>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</si>
  <si>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</si>
  <si>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</si>
  <si>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</si>
  <si>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</si>
  <si>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</si>
  <si>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</si>
  <si>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</si>
  <si>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</si>
  <si>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</si>
  <si>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</si>
  <si>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</si>
  <si>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</si>
  <si>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</si>
  <si>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</si>
  <si>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</si>
  <si>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</si>
  <si>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</si>
  <si>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</si>
  <si>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</si>
  <si>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</si>
  <si>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</si>
  <si>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</si>
  <si>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</si>
  <si>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</si>
  <si>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</si>
  <si>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</si>
  <si>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</si>
  <si>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</si>
  <si>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</si>
  <si>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</si>
  <si>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</si>
  <si>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</si>
  <si>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</si>
  <si>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</si>
  <si>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</si>
  <si>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</si>
  <si>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</si>
  <si>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</si>
  <si>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</si>
  <si>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</si>
  <si>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</si>
  <si>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</si>
  <si>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</si>
  <si>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</si>
  <si>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</si>
  <si>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</si>
  <si>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</si>
  <si>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</si>
  <si>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</si>
  <si>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</si>
  <si>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</si>
  <si>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</si>
  <si>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</si>
  <si>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</si>
  <si>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</si>
  <si>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</si>
  <si>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</si>
  <si>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</si>
  <si>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</si>
  <si>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</si>
  <si>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</si>
  <si>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</si>
  <si>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</si>
  <si>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</si>
  <si>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</si>
  <si>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</si>
  <si>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</si>
  <si>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</si>
  <si>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</si>
  <si>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</si>
  <si>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</si>
  <si>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</si>
  <si>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</si>
  <si>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</si>
  <si>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</si>
  <si>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</si>
  <si>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</si>
  <si>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</si>
  <si>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</si>
  <si>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</si>
  <si>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</si>
  <si>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</si>
  <si>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</si>
  <si>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</si>
  <si>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</si>
  <si>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</si>
  <si>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</si>
  <si>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</si>
  <si>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</si>
  <si>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</si>
  <si>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</si>
  <si>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</si>
  <si>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</si>
  <si>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</si>
  <si>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</si>
  <si>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</si>
  <si>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</si>
  <si>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</si>
  <si>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</si>
  <si>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</si>
  <si>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</si>
  <si>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</si>
  <si>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</si>
  <si>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</si>
  <si>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</si>
  <si>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</si>
  <si>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</si>
  <si>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</si>
  <si>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</si>
  <si>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</si>
  <si>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</si>
  <si>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</si>
  <si>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</si>
  <si>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</si>
  <si>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</si>
  <si>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</si>
  <si>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</si>
  <si>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</si>
  <si>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</si>
  <si>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</si>
  <si>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</si>
  <si>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</si>
  <si>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</si>
  <si>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</si>
  <si>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</si>
  <si>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</si>
  <si>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</si>
  <si>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</si>
  <si>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</si>
  <si>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</si>
  <si>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</si>
  <si>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</si>
  <si>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</si>
  <si>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</si>
  <si>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</si>
  <si>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</si>
  <si>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</si>
  <si>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</si>
  <si>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</si>
  <si>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</si>
  <si>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</si>
  <si>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</si>
  <si>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</si>
  <si>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</si>
  <si>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</si>
  <si>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</si>
  <si>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</si>
  <si>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</si>
  <si>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</si>
  <si>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</si>
  <si>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</si>
  <si>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</si>
  <si>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</si>
  <si>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</si>
  <si>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</si>
  <si>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</si>
  <si>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</si>
  <si>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</si>
  <si>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</si>
  <si>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</si>
  <si>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</si>
  <si>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</si>
  <si>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</si>
  <si>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</si>
  <si>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</si>
  <si>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</si>
  <si>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</si>
  <si>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</si>
  <si>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</si>
  <si>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</si>
  <si>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</si>
  <si>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</si>
  <si>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</si>
  <si>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</si>
  <si>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</si>
  <si>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</si>
  <si>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</si>
  <si>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</si>
  <si>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</si>
  <si>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</si>
  <si>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</si>
  <si>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</si>
  <si>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</si>
  <si>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</si>
  <si>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</si>
  <si>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</si>
  <si>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</si>
  <si>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</si>
  <si>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</si>
  <si>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</si>
  <si>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</si>
  <si>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</si>
  <si>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</si>
  <si>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</si>
  <si>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</si>
  <si>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</si>
  <si>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</si>
  <si>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</si>
  <si>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</si>
  <si>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</si>
  <si>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</si>
  <si>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</si>
  <si>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</si>
  <si>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</si>
  <si>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</si>
  <si>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</si>
  <si>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</si>
  <si>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</si>
  <si>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</si>
  <si>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</si>
  <si>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</si>
  <si>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</si>
  <si>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</si>
  <si>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</si>
  <si>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</si>
  <si>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</si>
  <si>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</si>
  <si>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</si>
  <si>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</si>
  <si>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</si>
  <si>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</si>
  <si>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</si>
  <si>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</si>
  <si>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</si>
  <si>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</si>
  <si>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</si>
  <si>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</si>
  <si>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</si>
  <si>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</si>
  <si>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</si>
  <si>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</si>
  <si>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</si>
  <si>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</si>
  <si>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</si>
  <si>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</si>
  <si>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</si>
  <si>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</si>
  <si>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</si>
  <si>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</si>
  <si>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</si>
  <si>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</si>
  <si>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</si>
  <si>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</si>
  <si>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</si>
  <si>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</si>
  <si>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</si>
  <si>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</si>
  <si>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</si>
  <si>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</si>
  <si>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</si>
  <si>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</si>
  <si>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</si>
  <si>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</si>
  <si>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</si>
  <si>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</si>
  <si>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</si>
  <si>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</si>
  <si>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</si>
  <si>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</si>
  <si>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</si>
  <si>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</si>
  <si>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</si>
  <si>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</si>
  <si>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</si>
  <si>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</si>
  <si>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</si>
  <si>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</si>
  <si>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</si>
  <si>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</si>
  <si>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</si>
  <si>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</si>
  <si>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</si>
  <si>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</si>
  <si>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</si>
  <si>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</si>
  <si>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</si>
  <si>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</si>
  <si>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</si>
  <si>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</si>
  <si>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</si>
  <si>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</si>
  <si>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</si>
  <si>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</si>
  <si>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</si>
  <si>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</si>
  <si>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</si>
  <si>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</si>
  <si>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</si>
  <si>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</si>
  <si>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</si>
  <si>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</si>
  <si>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</si>
  <si>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</si>
  <si>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</si>
  <si>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</si>
  <si>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</si>
  <si>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</si>
  <si>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</si>
  <si>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</si>
  <si>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</si>
  <si>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</si>
  <si>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</si>
  <si>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</si>
  <si>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</si>
  <si>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</si>
  <si>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</si>
  <si>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</si>
  <si>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</si>
  <si>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</si>
  <si>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</si>
  <si>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</si>
  <si>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</si>
  <si>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</si>
  <si>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</si>
  <si>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</si>
  <si>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</si>
  <si>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</si>
  <si>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</si>
  <si>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</si>
  <si>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</si>
  <si>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</si>
  <si>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</si>
  <si>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</si>
  <si>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</si>
  <si>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</si>
  <si>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</si>
  <si>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</si>
  <si>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</si>
  <si>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</si>
  <si>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</si>
  <si>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</si>
  <si>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</si>
  <si>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</si>
  <si>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</si>
  <si>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</si>
  <si>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</si>
  <si>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</si>
  <si>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</si>
  <si>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</si>
  <si>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</si>
  <si>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</si>
  <si>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</si>
  <si>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</si>
  <si>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</si>
  <si>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</si>
  <si>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</si>
  <si>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</si>
  <si>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</si>
  <si>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</si>
  <si>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</si>
  <si>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</si>
  <si>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</si>
  <si>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</si>
  <si>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</si>
  <si>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</si>
  <si>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</si>
  <si>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</si>
  <si>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</si>
  <si>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</si>
  <si>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</si>
  <si>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</si>
  <si>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</si>
  <si>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</si>
  <si>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</si>
  <si>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</si>
  <si>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</si>
  <si>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</si>
  <si>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</si>
  <si>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</si>
  <si>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</si>
  <si>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</si>
  <si>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</si>
  <si>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</si>
  <si>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</si>
  <si>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</si>
  <si>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</si>
  <si>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</si>
  <si>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</si>
  <si>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</si>
  <si>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</si>
  <si>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</si>
  <si>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</si>
  <si>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</si>
  <si>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</si>
  <si>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</si>
  <si>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</si>
  <si>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</si>
  <si>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</si>
  <si>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</si>
  <si>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</si>
  <si>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</si>
  <si>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</si>
  <si>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</si>
  <si>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</si>
  <si>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</si>
  <si>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</si>
  <si>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</si>
  <si>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</si>
  <si>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</si>
  <si>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</si>
  <si>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</si>
  <si>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</si>
  <si>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</si>
  <si>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</si>
  <si>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</si>
  <si>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</si>
  <si>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</si>
  <si>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</si>
  <si>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</si>
  <si>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</si>
  <si>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</si>
  <si>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</si>
  <si>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</si>
  <si>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</si>
  <si>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</si>
  <si>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</si>
  <si>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</si>
  <si>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</si>
  <si>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</si>
  <si>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</si>
  <si>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</si>
  <si>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</si>
  <si>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</si>
  <si>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</si>
  <si>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</si>
  <si>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</si>
  <si>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</si>
  <si>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</si>
  <si>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</si>
  <si>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</si>
  <si>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</si>
  <si>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</si>
  <si>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</si>
  <si>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</si>
  <si>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</si>
  <si>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</si>
  <si>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</si>
  <si>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</si>
  <si>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</si>
  <si>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</si>
  <si>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</si>
  <si>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</si>
  <si>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</si>
  <si>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</si>
  <si>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</si>
  <si>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</si>
  <si>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</si>
  <si>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</si>
  <si>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</si>
  <si>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</si>
  <si>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</si>
  <si>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</si>
  <si>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</si>
  <si>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</si>
  <si>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</si>
  <si>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</si>
  <si>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</si>
  <si>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</si>
  <si>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</si>
  <si>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</si>
  <si>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</si>
  <si>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</si>
  <si>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</si>
  <si>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</si>
  <si>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</si>
  <si>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</si>
  <si>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</si>
  <si>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</si>
  <si>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</si>
  <si>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</si>
  <si>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</si>
  <si>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</si>
  <si>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</si>
  <si>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</si>
  <si>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</si>
  <si>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</si>
  <si>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</si>
  <si>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</si>
  <si>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</si>
  <si>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</si>
  <si>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</si>
  <si>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</si>
  <si>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</si>
  <si>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</si>
  <si>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</si>
  <si>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</si>
  <si>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</si>
  <si>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</si>
  <si>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</si>
  <si>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</si>
  <si>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</si>
  <si>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</si>
  <si>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</si>
  <si>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</si>
  <si>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</si>
  <si>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</si>
  <si>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</si>
  <si>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</si>
  <si>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</si>
  <si>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</si>
  <si>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</si>
  <si>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</si>
  <si>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</si>
  <si>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</si>
  <si>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</si>
  <si>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</si>
  <si>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</si>
  <si>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</si>
  <si>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</si>
  <si>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</si>
  <si>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</si>
  <si>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</si>
  <si>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</si>
  <si>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</si>
  <si>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</si>
  <si>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</si>
  <si>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</si>
  <si>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</si>
  <si>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</si>
  <si>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</si>
  <si>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</si>
  <si>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</si>
  <si>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</si>
  <si>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</si>
  <si>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</si>
  <si>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</si>
  <si>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</si>
  <si>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</si>
  <si>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</si>
  <si>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</si>
  <si>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</si>
  <si>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</si>
  <si>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</si>
  <si>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</si>
  <si>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</si>
  <si>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</si>
  <si>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</si>
  <si>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</si>
  <si>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</si>
  <si>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</si>
  <si>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</si>
  <si>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</si>
  <si>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</si>
  <si>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</si>
  <si>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</si>
  <si>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</si>
  <si>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</si>
  <si>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</si>
  <si>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</si>
  <si>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</si>
  <si>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</si>
  <si>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</si>
  <si>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</si>
  <si>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</si>
  <si>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</si>
  <si>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</si>
  <si>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</si>
  <si>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</si>
  <si>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</si>
  <si>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</si>
  <si>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</si>
  <si>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</si>
  <si>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</si>
  <si>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</si>
  <si>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</si>
  <si>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</si>
  <si>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</si>
  <si>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</si>
  <si>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</si>
  <si>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</si>
  <si>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</si>
  <si>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</si>
  <si>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</si>
  <si>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</si>
  <si>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</si>
  <si>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</si>
  <si>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</si>
  <si>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</si>
  <si>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</si>
  <si>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</si>
  <si>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</si>
  <si>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</si>
  <si>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</si>
  <si>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</si>
  <si>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</si>
  <si>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</si>
  <si>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</si>
  <si>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</si>
  <si>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</si>
  <si>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</si>
  <si>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</si>
  <si>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</si>
  <si>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</si>
  <si>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</si>
  <si>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</si>
  <si>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</si>
  <si>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</si>
  <si>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</si>
  <si>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</si>
  <si>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</si>
  <si>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</si>
  <si>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</si>
  <si>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</si>
  <si>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</si>
  <si>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</si>
  <si>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</si>
  <si>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</si>
  <si>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</si>
  <si>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</si>
  <si>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</si>
  <si>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</si>
  <si>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</si>
  <si>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</si>
  <si>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</si>
  <si>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</si>
  <si>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</si>
  <si>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</si>
  <si>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</si>
  <si>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</si>
  <si>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</si>
  <si>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</si>
  <si>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</si>
  <si>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</si>
  <si>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</si>
  <si>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</si>
  <si>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</si>
  <si>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</si>
  <si>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</si>
  <si>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</si>
  <si>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</si>
  <si>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</si>
  <si>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</si>
  <si>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</si>
  <si>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</si>
  <si>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</si>
  <si>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</si>
  <si>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</si>
  <si>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</si>
  <si>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</si>
  <si>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</si>
  <si>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</si>
  <si>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</si>
  <si>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</si>
  <si>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</si>
  <si>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</si>
  <si>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</si>
  <si>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</si>
  <si>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</si>
  <si>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</si>
  <si>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</si>
  <si>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</si>
  <si>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</si>
  <si>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</si>
  <si>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</si>
  <si>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</si>
  <si>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</si>
  <si>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</si>
  <si>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</si>
  <si>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</si>
  <si>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</si>
  <si>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</si>
  <si>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</si>
  <si>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</si>
  <si>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</si>
  <si>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</si>
  <si>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</si>
  <si>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</si>
  <si>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</si>
  <si>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</si>
  <si>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</si>
  <si>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</si>
  <si>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</si>
  <si>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</si>
  <si>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</si>
  <si>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</si>
  <si>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</si>
  <si>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</si>
  <si>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</si>
  <si>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</si>
  <si>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</si>
  <si>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</si>
  <si>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</si>
  <si>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</si>
  <si>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</si>
  <si>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</si>
  <si>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</si>
  <si>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</si>
  <si>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</si>
  <si>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</si>
  <si>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</si>
  <si>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</si>
  <si>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</si>
  <si>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</si>
  <si>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</si>
  <si>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</si>
  <si>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</si>
  <si>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</si>
  <si>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</si>
  <si>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</si>
  <si>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</si>
  <si>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</si>
  <si>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</si>
  <si>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</si>
  <si>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</si>
  <si>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</si>
  <si>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</si>
  <si>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</si>
  <si>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</si>
  <si>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</si>
  <si>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</si>
  <si>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</si>
  <si>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</si>
  <si>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</si>
  <si>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</si>
  <si>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</si>
  <si>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</si>
  <si>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</si>
  <si>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</si>
  <si>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</si>
  <si>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</si>
  <si>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</si>
  <si>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</si>
  <si>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</si>
  <si>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</si>
  <si>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</si>
  <si>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</si>
  <si>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</si>
  <si>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</si>
  <si>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</si>
  <si>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</si>
  <si>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</si>
  <si>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</si>
  <si>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</si>
  <si>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</si>
  <si>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</si>
  <si>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</si>
  <si>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</si>
  <si>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</si>
  <si>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</si>
  <si>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</si>
  <si>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</si>
  <si>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</si>
  <si>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</si>
  <si>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</si>
  <si>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</si>
  <si>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</si>
  <si>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</si>
  <si>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</si>
  <si>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</si>
  <si>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</si>
  <si>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</si>
  <si>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</si>
  <si>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</si>
  <si>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</si>
  <si>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</si>
  <si>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</si>
  <si>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</si>
  <si>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</si>
  <si>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</si>
  <si>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</si>
  <si>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</si>
  <si>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</si>
  <si>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</si>
  <si>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</si>
  <si>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</si>
  <si>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</si>
  <si>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</si>
  <si>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</si>
  <si>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</si>
  <si>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</si>
  <si>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</si>
  <si>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</si>
  <si>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</si>
  <si>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</si>
  <si>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</si>
  <si>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</si>
  <si>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</si>
  <si>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</si>
  <si>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</si>
  <si>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</si>
  <si>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</si>
  <si>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</si>
  <si>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</si>
  <si>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</si>
  <si>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</si>
  <si>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</si>
  <si>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</si>
  <si>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</si>
  <si>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</si>
  <si>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</si>
  <si>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</si>
  <si>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</si>
  <si>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</si>
  <si>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</si>
  <si>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</si>
  <si>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</si>
  <si>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</si>
  <si>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</si>
  <si>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</si>
  <si>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</si>
  <si>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</si>
  <si>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</si>
  <si>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</si>
  <si>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</si>
  <si>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</si>
  <si>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</si>
  <si>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</si>
  <si>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</si>
  <si>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</si>
  <si>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</si>
  <si>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</si>
  <si>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</si>
  <si>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</si>
  <si>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</si>
  <si>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</si>
  <si>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</si>
  <si>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</si>
  <si>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</si>
  <si>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</si>
  <si>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</si>
  <si>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</si>
  <si>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</si>
  <si>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</si>
  <si>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</si>
  <si>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</si>
  <si>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</si>
  <si>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</si>
  <si>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</si>
  <si>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</si>
  <si>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</si>
  <si>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</si>
  <si>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</si>
  <si>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</si>
  <si>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</si>
  <si>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</si>
  <si>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</si>
  <si>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</si>
  <si>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</si>
  <si>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</si>
  <si>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</si>
  <si>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</si>
  <si>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</si>
  <si>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</si>
  <si>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</si>
  <si>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</si>
  <si>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</si>
  <si>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</si>
  <si>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</si>
  <si>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</si>
  <si>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</si>
  <si>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</si>
  <si>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</si>
  <si>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</si>
  <si>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</si>
  <si>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</si>
  <si>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</si>
  <si>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</si>
  <si>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</si>
  <si>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</si>
  <si>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</si>
  <si>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</si>
  <si>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</si>
  <si>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</si>
  <si>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</si>
  <si>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</si>
  <si>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</si>
  <si>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</si>
  <si>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</si>
  <si>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</si>
  <si>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</si>
  <si>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</si>
  <si>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</si>
  <si>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</si>
  <si>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</si>
  <si>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</si>
  <si>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</si>
  <si>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</si>
  <si>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</si>
  <si>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</si>
  <si>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</si>
  <si>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</si>
  <si>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</si>
  <si>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</si>
  <si>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</si>
  <si>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</si>
  <si>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</si>
  <si>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</si>
  <si>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</si>
  <si>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</si>
  <si>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</si>
  <si>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</si>
  <si>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</si>
  <si>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</si>
  <si>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</si>
  <si>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</si>
  <si>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</si>
  <si>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</si>
  <si>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</si>
  <si>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</si>
  <si>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</si>
  <si>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</si>
  <si>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</si>
  <si>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</si>
  <si>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</si>
  <si>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</si>
  <si>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</si>
  <si>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</si>
  <si>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</si>
  <si>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</si>
  <si>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</si>
  <si>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</si>
  <si>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</si>
  <si>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</si>
  <si>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</si>
  <si>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</si>
  <si>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</si>
  <si>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</si>
  <si>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</si>
  <si>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</si>
  <si>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</si>
  <si>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</si>
  <si>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</si>
  <si>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</si>
  <si>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</si>
  <si>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</si>
  <si>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</si>
  <si>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</si>
  <si>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</si>
  <si>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</si>
  <si>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</si>
  <si>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</si>
  <si>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</si>
  <si>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</si>
  <si>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</si>
  <si>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</si>
  <si>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</si>
  <si>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</si>
  <si>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</si>
  <si>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</si>
  <si>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</si>
  <si>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</si>
  <si>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</si>
  <si>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</si>
  <si>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</si>
  <si>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</si>
  <si>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</si>
  <si>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</si>
  <si>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</si>
  <si>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</si>
  <si>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</si>
  <si>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</si>
  <si>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</si>
  <si>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</si>
  <si>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</si>
  <si>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</si>
  <si>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</si>
  <si>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</si>
  <si>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</si>
  <si>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</si>
  <si>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</si>
  <si>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</si>
  <si>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</si>
  <si>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</si>
  <si>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</si>
  <si>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</si>
  <si>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</si>
  <si>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</si>
  <si>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</si>
  <si>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</si>
  <si>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</si>
  <si>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</si>
  <si>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</si>
  <si>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</si>
  <si>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</si>
  <si>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</si>
  <si>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</si>
  <si>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</si>
  <si>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</si>
  <si>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</si>
  <si>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</si>
  <si>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</si>
  <si>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</si>
  <si>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</si>
  <si>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</si>
  <si>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</si>
  <si>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</si>
  <si>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</si>
  <si>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</si>
  <si>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</si>
  <si>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</si>
  <si>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</si>
  <si>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</si>
  <si>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</si>
  <si>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</si>
  <si>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</si>
  <si>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</si>
  <si>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</si>
  <si>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</si>
  <si>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</si>
  <si>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</si>
  <si>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</si>
  <si>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</si>
  <si>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</si>
  <si>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</si>
  <si>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</si>
  <si>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</si>
  <si>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</si>
  <si>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</si>
  <si>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</si>
  <si>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</si>
  <si>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</si>
  <si>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</si>
  <si>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</si>
  <si>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</si>
  <si>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</si>
  <si>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</si>
  <si>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</si>
  <si>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</si>
  <si>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</si>
  <si>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</si>
  <si>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</si>
  <si>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</si>
  <si>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</si>
  <si>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</si>
  <si>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</si>
  <si>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</si>
  <si>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</si>
  <si>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</si>
  <si>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</si>
  <si>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</si>
  <si>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</si>
  <si>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</si>
  <si>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</si>
  <si>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</si>
  <si>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</si>
  <si>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</si>
  <si>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</si>
  <si>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</si>
  <si>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</si>
  <si>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</si>
  <si>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</si>
  <si>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</si>
  <si>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</si>
  <si>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</si>
  <si>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</si>
  <si>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</si>
  <si>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</si>
  <si>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</si>
  <si>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</si>
  <si>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</si>
  <si>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</si>
  <si>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</si>
  <si>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</si>
  <si>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</si>
  <si>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</si>
  <si>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</si>
  <si>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</si>
  <si>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</si>
  <si>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</si>
  <si>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</si>
  <si>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</si>
  <si>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</si>
  <si>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</si>
  <si>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</si>
  <si>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</si>
  <si>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</si>
  <si>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</si>
  <si>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</si>
  <si>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</si>
  <si>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</si>
  <si>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</si>
  <si>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</si>
  <si>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</si>
  <si>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</si>
  <si>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</si>
  <si>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</si>
  <si>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</si>
  <si>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</si>
  <si>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</si>
  <si>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</si>
  <si>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</si>
  <si>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</si>
  <si>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</si>
  <si>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</si>
  <si>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</si>
  <si>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</si>
  <si>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</si>
  <si>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</si>
  <si>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</si>
  <si>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</si>
  <si>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</si>
  <si>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</si>
  <si>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</si>
  <si>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</si>
  <si>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</si>
  <si>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</si>
  <si>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</si>
  <si>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</si>
  <si>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</si>
  <si>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</si>
  <si>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</si>
  <si>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</si>
  <si>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</si>
  <si>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</si>
  <si>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</si>
  <si>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</si>
  <si>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</si>
  <si>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</si>
  <si>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</si>
  <si>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</si>
  <si>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</si>
  <si>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</si>
  <si>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</si>
  <si>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</si>
  <si>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</si>
  <si>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</si>
  <si>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</si>
  <si>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</si>
  <si>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</si>
  <si>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</si>
  <si>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</si>
  <si>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</si>
  <si>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</si>
  <si>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</si>
  <si>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</si>
  <si>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</si>
  <si>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</si>
  <si>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</si>
  <si>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</si>
  <si>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</si>
  <si>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</si>
  <si>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</si>
  <si>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</si>
  <si>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</si>
  <si>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</si>
  <si>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</si>
  <si>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</si>
  <si>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</si>
  <si>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</si>
  <si>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</si>
  <si>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</si>
  <si>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</si>
  <si>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</si>
  <si>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</si>
  <si>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</si>
  <si>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</si>
  <si>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</si>
  <si>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</si>
  <si>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</si>
  <si>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</si>
  <si>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</si>
  <si>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</si>
  <si>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</si>
  <si>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</si>
  <si>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</si>
  <si>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</si>
  <si>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</si>
  <si>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</si>
  <si>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</si>
  <si>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</si>
  <si>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</si>
  <si>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</si>
  <si>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</si>
  <si>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</si>
  <si>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</si>
  <si>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</si>
  <si>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</si>
  <si>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</si>
  <si>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</si>
  <si>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</si>
  <si>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</si>
  <si>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</si>
  <si>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</si>
  <si>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</si>
  <si>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</si>
  <si>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</si>
  <si>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</si>
  <si>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</si>
  <si>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</si>
  <si>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</si>
  <si>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</si>
  <si>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</si>
  <si>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</si>
  <si>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</si>
  <si>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</si>
  <si>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</si>
  <si>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</si>
  <si>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</si>
  <si>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</si>
  <si>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</si>
  <si>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</si>
  <si>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</si>
  <si>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</si>
  <si>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</si>
  <si>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</si>
  <si>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</si>
  <si>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</si>
  <si>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</si>
  <si>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</si>
  <si>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</si>
  <si>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</si>
  <si>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</si>
  <si>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</si>
  <si>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</si>
  <si>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</si>
  <si>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</si>
  <si>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</si>
  <si>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</si>
  <si>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</si>
  <si>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</si>
  <si>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</si>
  <si>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</si>
  <si>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</si>
  <si>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</si>
  <si>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</si>
  <si>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</si>
  <si>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</si>
  <si>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</si>
  <si>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</si>
  <si>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</si>
  <si>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</si>
  <si>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</si>
  <si>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</si>
  <si>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</si>
  <si>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</si>
  <si>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</si>
  <si>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</si>
  <si>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</si>
  <si>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</si>
  <si>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</si>
  <si>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</si>
  <si>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</si>
  <si>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</si>
  <si>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</si>
  <si>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</si>
  <si>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</si>
  <si>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</si>
  <si>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</si>
  <si>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</si>
  <si>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</si>
  <si>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</si>
  <si>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</si>
  <si>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</si>
  <si>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</si>
  <si>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</si>
  <si>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</si>
  <si>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</si>
  <si>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</si>
  <si>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</si>
  <si>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</si>
  <si>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</si>
  <si>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</si>
  <si>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</si>
  <si>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</si>
  <si>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</si>
  <si>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</si>
  <si>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</si>
  <si>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</si>
  <si>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</si>
  <si>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</si>
  <si>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</si>
  <si>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</si>
  <si>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</si>
  <si>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</si>
  <si>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</si>
  <si>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</si>
  <si>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</si>
  <si>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</si>
  <si>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</si>
  <si>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</si>
  <si>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</si>
  <si>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</si>
  <si>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</si>
  <si>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</si>
  <si>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</si>
  <si>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</si>
  <si>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</si>
  <si>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</si>
  <si>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</si>
  <si>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</si>
  <si>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</si>
  <si>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</si>
  <si>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</si>
  <si>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</si>
  <si>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</si>
  <si>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</si>
  <si>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</si>
  <si>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</si>
  <si>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</si>
  <si>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</si>
  <si>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</si>
  <si>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</si>
  <si>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</si>
  <si>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</si>
  <si>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</si>
  <si>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</si>
  <si>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</si>
  <si>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</si>
  <si>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</si>
  <si>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</si>
  <si>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</si>
  <si>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</si>
  <si>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</si>
  <si>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</si>
  <si>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</si>
  <si>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</si>
  <si>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</si>
  <si>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</si>
  <si>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</si>
  <si>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</si>
  <si>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</si>
  <si>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</si>
  <si>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</si>
  <si>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</si>
  <si>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</si>
  <si>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</si>
  <si>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</si>
  <si>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</si>
  <si>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</si>
  <si>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</si>
  <si>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</si>
  <si>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</si>
  <si>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</si>
  <si>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</si>
  <si>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</si>
  <si>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</si>
  <si>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</si>
  <si>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</si>
  <si>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</si>
  <si>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</si>
  <si>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</si>
  <si>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</si>
  <si>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</si>
  <si>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</si>
  <si>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</si>
  <si>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</si>
  <si>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</si>
  <si>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</si>
  <si>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</si>
  <si>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</si>
  <si>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</si>
  <si>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</si>
  <si>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</si>
  <si>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</si>
  <si>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</si>
  <si>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</si>
  <si>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</si>
  <si>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</si>
  <si>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</si>
  <si>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</si>
  <si>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</si>
  <si>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</si>
  <si>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</si>
  <si>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</si>
  <si>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</si>
  <si>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</si>
  <si>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</si>
  <si>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</si>
  <si>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</si>
  <si>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</si>
  <si>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</si>
  <si>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</si>
  <si>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</si>
  <si>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</si>
  <si>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</si>
  <si>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</si>
  <si>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</si>
  <si>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</si>
  <si>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</si>
  <si>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</si>
  <si>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</si>
  <si>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</si>
  <si>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</si>
  <si>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</si>
  <si>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</si>
  <si>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</si>
  <si>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</si>
  <si>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</si>
  <si>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</si>
  <si>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</si>
  <si>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</si>
  <si>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</si>
  <si>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</si>
  <si>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</si>
  <si>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</si>
  <si>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</si>
  <si>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</si>
  <si>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</si>
  <si>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</si>
  <si>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</si>
  <si>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</si>
  <si>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</si>
  <si>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</si>
  <si>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</si>
  <si>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</si>
  <si>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</si>
  <si>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</si>
  <si>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</si>
  <si>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</si>
  <si>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</si>
  <si>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</si>
  <si>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</si>
  <si>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</si>
  <si>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</si>
  <si>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</si>
  <si>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</si>
  <si>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</si>
  <si>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</si>
  <si>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</si>
  <si>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</si>
  <si>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</si>
  <si>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</si>
  <si>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</si>
  <si>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</si>
  <si>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</si>
  <si>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</si>
  <si>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</si>
  <si>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</si>
  <si>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</si>
  <si>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</si>
  <si>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</si>
  <si>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</si>
  <si>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</si>
  <si>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</si>
  <si>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</si>
  <si>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</si>
  <si>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</si>
  <si>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</si>
  <si>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</si>
  <si>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</si>
  <si>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</si>
  <si>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</si>
  <si>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</si>
  <si>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</si>
  <si>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</si>
  <si>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</si>
  <si>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</si>
  <si>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</si>
  <si>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</si>
  <si>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</si>
  <si>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</si>
  <si>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</si>
  <si>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</si>
  <si>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</si>
  <si>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</si>
  <si>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</si>
  <si>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</si>
  <si>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</si>
  <si>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</si>
  <si>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</si>
  <si>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</si>
  <si>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</si>
  <si>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</si>
  <si>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</si>
  <si>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</si>
  <si>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</si>
  <si>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</si>
  <si>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</si>
  <si>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</si>
  <si>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</si>
  <si>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</si>
  <si>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</si>
  <si>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</si>
  <si>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</si>
  <si>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</si>
  <si>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</si>
  <si>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</si>
  <si>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</si>
  <si>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</si>
  <si>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</si>
  <si>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</si>
  <si>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</si>
  <si>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</si>
  <si>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</si>
  <si>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</si>
  <si>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</si>
  <si>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</si>
  <si>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</si>
  <si>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</si>
  <si>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</si>
  <si>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</si>
  <si>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</si>
  <si>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</si>
  <si>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</si>
  <si>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</si>
  <si>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</si>
  <si>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</si>
  <si>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</si>
  <si>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</si>
  <si>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</si>
  <si>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</si>
  <si>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</si>
  <si>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</si>
  <si>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</si>
  <si>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</si>
  <si>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</si>
  <si>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</si>
  <si>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</si>
  <si>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</si>
  <si>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</si>
  <si>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</si>
  <si>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</si>
  <si>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</si>
  <si>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</si>
  <si>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</si>
  <si>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</si>
  <si>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</si>
  <si>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</si>
  <si>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</si>
  <si>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</si>
  <si>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</si>
  <si>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</si>
  <si>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</si>
  <si>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</si>
  <si>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</si>
  <si>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</si>
  <si>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</si>
  <si>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</si>
  <si>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</si>
  <si>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</si>
  <si>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</si>
  <si>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</si>
  <si>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</si>
  <si>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</si>
  <si>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</si>
  <si>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</si>
  <si>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</si>
  <si>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</si>
  <si>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</si>
  <si>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</si>
  <si>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</si>
  <si>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</si>
  <si>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</si>
  <si>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</si>
  <si>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</si>
  <si>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</si>
  <si>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</si>
  <si>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</si>
  <si>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</si>
  <si>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</si>
  <si>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</si>
  <si>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</si>
  <si>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</si>
  <si>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</si>
  <si>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</si>
  <si>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</si>
  <si>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</si>
  <si>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</si>
  <si>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</si>
  <si>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</si>
  <si>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</si>
  <si>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</si>
  <si>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</si>
  <si>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</si>
  <si>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</si>
  <si>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</si>
  <si>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</si>
  <si>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</si>
  <si>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</si>
  <si>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</si>
  <si>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</si>
  <si>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</si>
  <si>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</si>
  <si>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</si>
  <si>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</si>
  <si>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</si>
  <si>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</si>
  <si>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</si>
  <si>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</si>
  <si>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</si>
  <si>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</si>
  <si>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</si>
  <si>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</si>
  <si>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</si>
  <si>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</si>
  <si>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</si>
  <si>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</si>
  <si>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</si>
  <si>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</si>
  <si>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</si>
  <si>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</si>
  <si>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</si>
  <si>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</si>
  <si>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</si>
  <si>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</si>
  <si>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</si>
  <si>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</si>
  <si>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</si>
  <si>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</si>
  <si>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</si>
  <si>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</si>
  <si>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</si>
  <si>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</si>
  <si>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</si>
  <si>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</si>
  <si>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</si>
  <si>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</si>
  <si>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</si>
  <si>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</si>
  <si>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</si>
  <si>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</si>
  <si>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</si>
  <si>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</si>
  <si>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</si>
  <si>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</si>
  <si>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</si>
  <si>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</si>
  <si>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</si>
  <si>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</si>
  <si>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</si>
  <si>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</si>
  <si>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</si>
  <si>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</si>
  <si>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</si>
  <si>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</si>
  <si>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</si>
  <si>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</si>
  <si>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</si>
  <si>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</si>
  <si>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</si>
  <si>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</si>
  <si>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</si>
  <si>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</si>
  <si>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</si>
  <si>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</si>
  <si>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</si>
  <si>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</si>
  <si>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</si>
  <si>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</si>
  <si>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</si>
  <si>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</si>
  <si>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</si>
  <si>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</si>
  <si>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</si>
  <si>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</si>
  <si>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</si>
  <si>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</si>
  <si>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</si>
  <si>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</si>
  <si>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</si>
  <si>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</si>
  <si>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</si>
  <si>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</si>
  <si>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</si>
  <si>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</si>
  <si>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</si>
  <si>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</si>
  <si>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</si>
  <si>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</si>
  <si>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</si>
  <si>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</si>
  <si>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</si>
  <si>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</si>
  <si>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</si>
  <si>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</si>
  <si>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</si>
  <si>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</si>
  <si>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</si>
  <si>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</si>
  <si>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</si>
  <si>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</si>
  <si>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</si>
  <si>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</si>
  <si>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</si>
  <si>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</si>
  <si>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</si>
  <si>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</si>
  <si>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</si>
  <si>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</si>
  <si>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</si>
  <si>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</si>
  <si>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</si>
  <si>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</si>
  <si>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</si>
  <si>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</si>
  <si>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</si>
  <si>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</si>
  <si>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</si>
  <si>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</si>
  <si>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</si>
  <si>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</si>
  <si>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</si>
  <si>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</si>
  <si>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</si>
  <si>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</si>
  <si>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</si>
  <si>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</si>
  <si>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</si>
  <si>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</si>
  <si>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</si>
  <si>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</si>
  <si>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</si>
  <si>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</si>
  <si>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</si>
  <si>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</si>
  <si>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</si>
  <si>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</si>
  <si>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</si>
  <si>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</si>
  <si>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</si>
  <si>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</si>
  <si>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</si>
  <si>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</si>
  <si>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</si>
  <si>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</si>
  <si>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</si>
  <si>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</si>
  <si>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</si>
  <si>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</si>
  <si>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</si>
  <si>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</si>
  <si>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</si>
  <si>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</si>
  <si>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</si>
  <si>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</si>
  <si>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</si>
  <si>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</si>
  <si>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</si>
  <si>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</si>
  <si>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</si>
  <si>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</si>
  <si>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</si>
  <si>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</si>
  <si>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</si>
  <si>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</si>
  <si>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</si>
  <si>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</si>
  <si>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</si>
  <si>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</si>
  <si>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</si>
  <si>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</si>
  <si>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</si>
  <si>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</si>
  <si>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</si>
  <si>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</si>
  <si>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</si>
  <si>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</si>
  <si>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</si>
  <si>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</si>
  <si>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</si>
  <si>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</si>
  <si>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</si>
  <si>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</si>
  <si>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</si>
  <si>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</si>
  <si>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</si>
  <si>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</si>
  <si>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</si>
  <si>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</si>
  <si>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</si>
  <si>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</si>
  <si>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</si>
  <si>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</si>
  <si>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</si>
  <si>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</si>
  <si>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</si>
  <si>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</si>
  <si>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</si>
  <si>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</si>
  <si>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</si>
  <si>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</si>
  <si>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</si>
  <si>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</si>
  <si>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</si>
  <si>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</si>
  <si>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</si>
  <si>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</si>
  <si>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</si>
  <si>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</si>
  <si>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</si>
  <si>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</si>
  <si>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</si>
  <si>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</si>
  <si>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</si>
  <si>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</si>
  <si>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</si>
  <si>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</si>
  <si>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</si>
  <si>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</si>
  <si>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</si>
  <si>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</si>
  <si>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</si>
  <si>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</si>
  <si>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</si>
  <si>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</si>
  <si>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</si>
  <si>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</si>
  <si>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</si>
  <si>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</si>
  <si>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</si>
  <si>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</si>
  <si>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</si>
  <si>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</si>
  <si>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</si>
  <si>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</si>
  <si>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</si>
  <si>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</si>
  <si>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</si>
  <si>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</si>
  <si>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</si>
  <si>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</si>
  <si>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</si>
  <si>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</si>
  <si>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</si>
  <si>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</si>
  <si>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</si>
  <si>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</si>
  <si>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</si>
  <si>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</si>
  <si>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</si>
  <si>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</si>
  <si>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</si>
  <si>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</si>
  <si>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</si>
  <si>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</si>
  <si>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</si>
  <si>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</si>
  <si>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</si>
  <si>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</si>
  <si>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</si>
  <si>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</si>
  <si>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</si>
  <si>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</si>
  <si>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</si>
  <si>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</si>
  <si>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</si>
  <si>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</si>
  <si>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</si>
  <si>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</si>
  <si>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</si>
  <si>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</si>
  <si>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</si>
  <si>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</si>
  <si>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</si>
  <si>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</si>
  <si>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</si>
  <si>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</si>
  <si>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</si>
  <si>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</si>
  <si>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</si>
  <si>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</si>
  <si>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</si>
  <si>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</si>
  <si>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</si>
  <si>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</si>
  <si>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</si>
  <si>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</si>
  <si>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</si>
  <si>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</si>
  <si>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</si>
  <si>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</si>
  <si>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</si>
  <si>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</si>
  <si>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</si>
  <si>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</si>
  <si>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</si>
  <si>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</si>
  <si>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</si>
  <si>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</si>
  <si>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</si>
  <si>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</si>
  <si>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</si>
  <si>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</si>
  <si>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</si>
  <si>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</si>
  <si>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</si>
  <si>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</si>
  <si>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</si>
  <si>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</si>
  <si>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</si>
  <si>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</si>
  <si>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</si>
  <si>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</si>
  <si>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</si>
  <si>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</si>
  <si>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</si>
  <si>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</si>
  <si>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</si>
  <si>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</si>
  <si>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</si>
  <si>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</si>
  <si>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</si>
  <si>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</si>
  <si>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</si>
  <si>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</si>
  <si>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</si>
  <si>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</si>
  <si>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</si>
  <si>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</si>
  <si>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</si>
  <si>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</si>
  <si>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</si>
  <si>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</si>
  <si>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</si>
  <si>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</si>
  <si>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</si>
  <si>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</si>
  <si>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</si>
  <si>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</si>
  <si>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</si>
  <si>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</si>
  <si>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</si>
  <si>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</si>
  <si>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</si>
  <si>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</si>
  <si>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</si>
  <si>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</si>
  <si>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</si>
  <si>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</si>
  <si>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</si>
  <si>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</si>
  <si>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</si>
  <si>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</si>
  <si>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</si>
  <si>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</si>
  <si>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</si>
  <si>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</si>
  <si>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</si>
  <si>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</si>
  <si>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</si>
  <si>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</si>
  <si>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</si>
  <si>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</si>
  <si>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</si>
  <si>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</si>
  <si>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</si>
  <si>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</si>
  <si>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</si>
  <si>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</si>
  <si>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</si>
  <si>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</si>
  <si>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</si>
  <si>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</si>
  <si>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</si>
  <si>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</si>
  <si>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</si>
  <si>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</si>
  <si>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</si>
  <si>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</si>
  <si>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</si>
  <si>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</si>
  <si>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</si>
  <si>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</si>
  <si>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</si>
  <si>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</si>
  <si>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</si>
  <si>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</si>
  <si>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</si>
  <si>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</si>
  <si>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</si>
  <si>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</si>
  <si>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</si>
  <si>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</si>
  <si>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</si>
  <si>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</si>
  <si>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</si>
  <si>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</si>
  <si>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</si>
  <si>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</si>
  <si>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</si>
  <si>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</si>
  <si>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</si>
  <si>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</si>
  <si>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</si>
  <si>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</si>
  <si>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</si>
  <si>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</si>
  <si>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</si>
  <si>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</si>
  <si>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</si>
  <si>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</si>
  <si>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</si>
  <si>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</si>
  <si>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</si>
  <si>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</si>
  <si>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</si>
  <si>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</si>
  <si>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</si>
  <si>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</si>
  <si>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</si>
  <si>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</si>
  <si>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</si>
  <si>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</si>
  <si>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</si>
  <si>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</si>
  <si>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</si>
  <si>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</si>
  <si>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</si>
  <si>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</si>
  <si>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</si>
  <si>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</si>
  <si>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</si>
  <si>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</si>
  <si>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</si>
  <si>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</si>
  <si>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</si>
  <si>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</si>
  <si>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</si>
  <si>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</si>
  <si>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</si>
  <si>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</si>
  <si>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</si>
  <si>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</si>
  <si>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</si>
  <si>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</si>
  <si>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</si>
  <si>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</si>
  <si>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</si>
  <si>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</si>
  <si>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</si>
  <si>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</si>
  <si>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</si>
  <si>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</si>
  <si>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</si>
  <si>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</si>
  <si>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</si>
  <si>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</si>
  <si>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</si>
  <si>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</si>
  <si>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</si>
  <si>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</si>
  <si>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</si>
  <si>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</si>
  <si>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</si>
  <si>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</si>
  <si>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</si>
  <si>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</si>
  <si>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</si>
  <si>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</si>
  <si>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</si>
  <si>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</si>
  <si>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</si>
  <si>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</si>
  <si>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</si>
  <si>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</si>
  <si>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</si>
  <si>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</si>
  <si>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</si>
  <si>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</si>
  <si>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</si>
  <si>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</si>
  <si>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</si>
  <si>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</si>
  <si>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</si>
  <si>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</si>
  <si>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</si>
  <si>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</si>
  <si>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</si>
  <si>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</si>
  <si>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</si>
  <si>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</si>
  <si>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</si>
  <si>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</si>
  <si>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</si>
  <si>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</si>
  <si>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</si>
  <si>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</si>
  <si>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</si>
  <si>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</si>
  <si>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</si>
  <si>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</si>
  <si>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</si>
  <si>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</si>
  <si>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</si>
  <si>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</si>
  <si>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</si>
  <si>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</si>
  <si>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</si>
  <si>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</si>
  <si>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</si>
  <si>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</si>
  <si>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</si>
  <si>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</si>
  <si>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</si>
  <si>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</si>
  <si>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</si>
  <si>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</si>
  <si>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</si>
  <si>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</si>
  <si>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</si>
  <si>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</si>
  <si>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</si>
  <si>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</si>
  <si>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</si>
  <si>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</si>
  <si>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</si>
  <si>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</si>
  <si>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</si>
  <si>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</si>
  <si>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</si>
  <si>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</si>
  <si>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</si>
  <si>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</si>
  <si>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</si>
  <si>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</si>
  <si>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</si>
  <si>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</si>
  <si>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</si>
  <si>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</si>
  <si>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</si>
  <si>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</si>
  <si>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</si>
  <si>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</si>
  <si>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</si>
  <si>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</si>
  <si>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</si>
  <si>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</si>
  <si>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</si>
  <si>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</si>
  <si>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</si>
  <si>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</si>
  <si>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</si>
  <si>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</si>
  <si>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</si>
  <si>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</si>
  <si>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</si>
  <si>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</si>
  <si>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</si>
  <si>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</si>
  <si>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</si>
  <si>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</si>
  <si>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</si>
  <si>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</si>
  <si>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</si>
  <si>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</si>
  <si>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</si>
  <si>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</si>
  <si>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</si>
  <si>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</si>
  <si>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</si>
  <si>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</si>
  <si>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</si>
  <si>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</si>
  <si>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</si>
  <si>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</si>
  <si>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</si>
  <si>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</si>
  <si>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</si>
  <si>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</si>
  <si>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</si>
  <si>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</si>
  <si>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</si>
  <si>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</si>
  <si>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</si>
  <si>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</si>
  <si>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</si>
  <si>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</si>
  <si>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</si>
  <si>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</si>
  <si>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</si>
  <si>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</si>
  <si>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</si>
  <si>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</si>
  <si>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</si>
  <si>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</si>
  <si>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</si>
  <si>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</si>
  <si>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</si>
  <si>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</si>
  <si>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</si>
  <si>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</si>
  <si>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</si>
  <si>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</si>
  <si>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</si>
  <si>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</si>
  <si>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</si>
  <si>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</si>
  <si>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</si>
  <si>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</si>
  <si>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</si>
  <si>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</si>
  <si>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</si>
  <si>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</si>
  <si>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</si>
  <si>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</si>
  <si>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</si>
  <si>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</si>
  <si>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</si>
  <si>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</si>
  <si>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</si>
  <si>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</si>
  <si>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</si>
  <si>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</si>
  <si>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</si>
  <si>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</si>
  <si>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</si>
  <si>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</si>
  <si>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</si>
  <si>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</si>
  <si>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</si>
  <si>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</si>
  <si>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</si>
  <si>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</si>
  <si>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</si>
  <si>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</si>
  <si>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</si>
  <si>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</si>
  <si>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</si>
  <si>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</si>
  <si>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</si>
  <si>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</si>
  <si>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</si>
  <si>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</si>
  <si>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</si>
  <si>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</si>
  <si>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</si>
  <si>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</si>
  <si>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</si>
  <si>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</si>
  <si>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</si>
  <si>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</si>
  <si>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</si>
  <si>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</si>
  <si>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</si>
  <si>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</si>
  <si>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</si>
  <si>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</si>
  <si>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</si>
  <si>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</si>
  <si>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</si>
  <si>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</si>
  <si>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</si>
  <si>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</si>
  <si>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</si>
  <si>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</si>
  <si>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</si>
  <si>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</si>
  <si>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</si>
  <si>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</si>
  <si>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</si>
  <si>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</si>
  <si>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</si>
  <si>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</si>
  <si>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</si>
  <si>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</si>
  <si>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</si>
  <si>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</si>
  <si>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</si>
  <si>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</si>
  <si>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</si>
  <si>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</si>
  <si>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</si>
  <si>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</si>
  <si>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</si>
  <si>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</si>
  <si>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</si>
  <si>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</si>
  <si>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</si>
  <si>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</si>
  <si>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</si>
  <si>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</si>
  <si>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</si>
  <si>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</si>
  <si>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</si>
  <si>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</si>
  <si>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</si>
  <si>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</si>
  <si>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</si>
  <si>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</si>
  <si>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</si>
  <si>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</si>
  <si>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</si>
  <si>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</si>
  <si>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</si>
  <si>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</si>
  <si>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</si>
  <si>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</si>
  <si>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</si>
  <si>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</si>
  <si>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</si>
  <si>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</si>
  <si>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</si>
  <si>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</si>
  <si>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</si>
  <si>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</si>
  <si>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</si>
  <si>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</si>
  <si>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</si>
  <si>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</si>
  <si>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</si>
  <si>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</si>
  <si>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</si>
  <si>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</si>
  <si>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</si>
  <si>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</si>
  <si>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</si>
  <si>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</si>
  <si>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</si>
  <si>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</si>
  <si>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</si>
  <si>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</si>
  <si>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</si>
  <si>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</si>
  <si>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</si>
  <si>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</si>
  <si>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</si>
  <si>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</si>
  <si>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</si>
  <si>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</si>
  <si>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</si>
  <si>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</si>
  <si>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</si>
  <si>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</si>
  <si>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</si>
  <si>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</si>
  <si>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</si>
  <si>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</si>
  <si>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</si>
  <si>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</si>
  <si>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</si>
  <si>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</si>
  <si>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</si>
  <si>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</si>
  <si>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</si>
  <si>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</si>
  <si>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</si>
  <si>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</si>
  <si>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</si>
  <si>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</si>
  <si>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</si>
  <si>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</si>
  <si>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</si>
  <si>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</si>
  <si>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</si>
  <si>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</si>
  <si>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</si>
  <si>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</si>
  <si>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</si>
  <si>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</si>
  <si>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</si>
  <si>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</si>
  <si>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</si>
  <si>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</si>
  <si>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</si>
  <si>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</si>
  <si>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</si>
  <si>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</si>
  <si>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</si>
  <si>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</si>
  <si>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</si>
  <si>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</si>
  <si>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</si>
  <si>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</si>
  <si>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</si>
  <si>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</si>
  <si>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</si>
  <si>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</si>
  <si>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</si>
  <si>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</si>
  <si>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</si>
  <si>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</si>
  <si>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</si>
  <si>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</si>
  <si>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</si>
  <si>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</si>
  <si>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</si>
  <si>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</si>
  <si>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</si>
  <si>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</si>
  <si>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</si>
  <si>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</si>
  <si>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</si>
  <si>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</si>
  <si>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</si>
  <si>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</si>
  <si>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</si>
  <si>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</si>
  <si>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</si>
  <si>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</si>
  <si>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</si>
  <si>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</si>
  <si>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</si>
  <si>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</si>
  <si>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</si>
  <si>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</si>
  <si>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</si>
  <si>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</si>
  <si>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</si>
  <si>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</si>
  <si>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</si>
  <si>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</si>
  <si>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</si>
  <si>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</si>
  <si>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</si>
  <si>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</si>
  <si>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</si>
  <si>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</si>
  <si>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</si>
  <si>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</si>
  <si>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</si>
  <si>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</si>
  <si>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</si>
  <si>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</si>
  <si>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</si>
  <si>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</si>
  <si>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</si>
  <si>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</si>
  <si>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</si>
  <si>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</si>
  <si>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</si>
  <si>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</si>
  <si>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</si>
  <si>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</si>
  <si>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</si>
  <si>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</si>
  <si>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</si>
  <si>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</si>
  <si>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</si>
  <si>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</si>
  <si>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</si>
  <si>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</si>
  <si>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</si>
  <si>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</si>
  <si>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</si>
  <si>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</si>
  <si>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</si>
  <si>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</si>
  <si>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</si>
  <si>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</si>
  <si>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</si>
  <si>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</si>
  <si>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</si>
  <si>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</si>
  <si>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</si>
  <si>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</si>
  <si>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</si>
  <si>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</si>
  <si>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</si>
  <si>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</si>
  <si>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</si>
  <si>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</si>
  <si>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</si>
  <si>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</si>
  <si>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</si>
  <si>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</si>
  <si>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</si>
  <si>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</si>
  <si>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</si>
  <si>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</si>
  <si>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</si>
  <si>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</si>
  <si>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</si>
  <si>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</si>
  <si>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</si>
  <si>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</si>
  <si>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</si>
  <si>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</si>
  <si>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</si>
  <si>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</si>
  <si>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</si>
  <si>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</si>
  <si>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</si>
  <si>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</si>
  <si>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</si>
  <si>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</si>
  <si>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</si>
  <si>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</si>
  <si>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</si>
  <si>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</si>
  <si>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</si>
  <si>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</si>
  <si>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</si>
  <si>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</si>
  <si>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</si>
  <si>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</si>
  <si>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</si>
  <si>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</si>
  <si>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</si>
  <si>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</si>
  <si>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</si>
  <si>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</si>
  <si>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</si>
  <si>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</si>
  <si>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</si>
  <si>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</si>
  <si>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</si>
  <si>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</si>
  <si>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</si>
  <si>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</si>
  <si>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</si>
  <si>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</si>
  <si>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</si>
  <si>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</si>
  <si>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</si>
  <si>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</si>
  <si>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</si>
  <si>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</si>
  <si>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</si>
  <si>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</si>
  <si>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</si>
  <si>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</si>
  <si>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</si>
  <si>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</si>
  <si>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</si>
  <si>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</si>
  <si>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</si>
  <si>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</si>
  <si>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</si>
  <si>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</si>
  <si>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</si>
  <si>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</si>
  <si>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</si>
  <si>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</si>
  <si>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</si>
  <si>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</si>
  <si>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</si>
  <si>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</si>
  <si>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</si>
  <si>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</si>
  <si>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</si>
  <si>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</si>
  <si>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</si>
  <si>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</si>
  <si>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</si>
  <si>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</si>
  <si>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</si>
  <si>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</si>
  <si>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</si>
  <si>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</si>
  <si>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</si>
  <si>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</si>
  <si>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</si>
  <si>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</si>
  <si>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</si>
  <si>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</si>
  <si>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</si>
  <si>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</si>
  <si>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</si>
  <si>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</si>
  <si>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</si>
  <si>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</si>
  <si>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</si>
  <si>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</si>
  <si>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</si>
  <si>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</si>
  <si>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</si>
  <si>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</si>
  <si>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</si>
  <si>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</si>
  <si>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</si>
  <si>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</si>
  <si>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</si>
  <si>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</si>
  <si>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</si>
  <si>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</si>
  <si>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</si>
  <si>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</si>
  <si>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</si>
  <si>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</si>
  <si>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</si>
  <si>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</si>
  <si>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</si>
  <si>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</si>
  <si>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</si>
  <si>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</si>
  <si>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</si>
  <si>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</si>
  <si>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</si>
  <si>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</si>
  <si>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</si>
  <si>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</si>
  <si>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</si>
  <si>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</si>
  <si>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</si>
  <si>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</si>
  <si>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</si>
  <si>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</si>
  <si>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</si>
  <si>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</si>
  <si>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</si>
  <si>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</si>
  <si>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</si>
  <si>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</si>
  <si>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</si>
  <si>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</si>
  <si>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</si>
  <si>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</si>
  <si>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</si>
  <si>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</si>
  <si>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</si>
  <si>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</si>
  <si>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</si>
  <si>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</si>
  <si>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</si>
  <si>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</si>
  <si>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</si>
  <si>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</si>
  <si>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</si>
  <si>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</si>
  <si>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</si>
  <si>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</si>
  <si>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</si>
  <si>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</si>
  <si>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</si>
  <si>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</si>
  <si>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</si>
  <si>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</si>
  <si>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</si>
  <si>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</si>
  <si>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</si>
  <si>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</si>
  <si>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</si>
  <si>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</si>
  <si>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</si>
  <si>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</si>
  <si>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</si>
  <si>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</si>
  <si>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</si>
  <si>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</si>
  <si>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</si>
  <si>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</si>
  <si>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</si>
  <si>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</si>
  <si>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</si>
  <si>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</si>
  <si>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</si>
  <si>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</si>
  <si>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</si>
  <si>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</si>
  <si>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</si>
  <si>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</si>
  <si>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</si>
  <si>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</si>
  <si>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</si>
  <si>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</si>
  <si>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</si>
  <si>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</si>
  <si>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</si>
  <si>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</si>
  <si>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</si>
  <si>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</si>
  <si>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</si>
  <si>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</si>
  <si>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</si>
  <si>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</si>
  <si>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</si>
  <si>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</si>
  <si>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</si>
  <si>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</si>
  <si>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</si>
  <si>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</si>
  <si>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</si>
  <si>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</si>
  <si>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</si>
  <si>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</si>
  <si>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</si>
  <si>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</si>
  <si>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</si>
  <si>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</si>
  <si>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</si>
  <si>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</si>
  <si>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</si>
  <si>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</si>
  <si>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</si>
  <si>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</si>
  <si>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</si>
  <si>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</si>
  <si>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</si>
  <si>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</si>
  <si>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</si>
  <si>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</si>
  <si>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</si>
  <si>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</si>
  <si>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</si>
  <si>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</si>
  <si>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</si>
  <si>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</si>
  <si>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</si>
  <si>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</si>
  <si>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</si>
  <si>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</si>
  <si>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</si>
  <si>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</si>
  <si>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</si>
  <si>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</si>
  <si>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</si>
  <si>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</si>
  <si>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</si>
  <si>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</si>
  <si>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</si>
  <si>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</si>
  <si>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</si>
  <si>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</si>
  <si>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</si>
  <si>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</si>
  <si>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</si>
  <si>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</si>
  <si>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</si>
  <si>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</si>
  <si>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</si>
  <si>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</si>
  <si>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</si>
  <si>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</si>
  <si>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</si>
  <si>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</si>
  <si>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</si>
  <si>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</si>
  <si>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</si>
  <si>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</si>
  <si>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</si>
  <si>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</si>
  <si>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</si>
  <si>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</si>
  <si>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</si>
  <si>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</si>
  <si>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</si>
  <si>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</si>
  <si>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</si>
  <si>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</si>
  <si>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</si>
  <si>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</si>
  <si>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</si>
  <si>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</si>
  <si>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</si>
  <si>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</si>
  <si>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</si>
  <si>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</si>
  <si>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</si>
  <si>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</si>
  <si>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</si>
  <si>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</si>
  <si>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</si>
  <si>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</si>
  <si>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</si>
  <si>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</si>
  <si>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</si>
  <si>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</si>
  <si>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</si>
  <si>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</si>
  <si>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</si>
  <si>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</si>
  <si>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</si>
  <si>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</si>
  <si>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</si>
  <si>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</si>
  <si>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</si>
  <si>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</si>
  <si>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</si>
  <si>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</si>
  <si>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</si>
  <si>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</si>
  <si>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</si>
  <si>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</si>
  <si>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</si>
  <si>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</si>
  <si>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</si>
  <si>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</si>
  <si>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</si>
  <si>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</si>
  <si>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</si>
  <si>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</si>
  <si>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</si>
  <si>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</si>
  <si>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</si>
  <si>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</si>
  <si>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</si>
  <si>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</si>
  <si>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</si>
  <si>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</si>
  <si>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</si>
  <si>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</si>
  <si>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</si>
  <si>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</si>
  <si>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</si>
  <si>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</si>
  <si>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</si>
  <si>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</si>
  <si>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</si>
  <si>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</si>
  <si>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</si>
  <si>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</si>
  <si>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</si>
  <si>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</si>
  <si>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</si>
  <si>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</si>
  <si>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</si>
  <si>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</si>
  <si>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</si>
  <si>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</si>
  <si>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</si>
  <si>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</si>
  <si>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</si>
  <si>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</si>
  <si>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</si>
  <si>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</si>
  <si>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</si>
  <si>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</si>
  <si>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</si>
  <si>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</si>
  <si>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</si>
  <si>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</si>
  <si>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</si>
  <si>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</si>
  <si>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</si>
  <si>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</si>
  <si>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</si>
  <si>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</si>
  <si>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</si>
  <si>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</si>
  <si>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</si>
  <si>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</si>
  <si>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</si>
  <si>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</si>
  <si>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</si>
  <si>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</si>
  <si>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</si>
  <si>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</si>
  <si>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</si>
  <si>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</si>
  <si>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</si>
  <si>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</si>
  <si>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</si>
  <si>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</si>
  <si>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</si>
  <si>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</si>
  <si>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</si>
  <si>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</si>
  <si>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</si>
  <si>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</si>
  <si>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</si>
  <si>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</si>
  <si>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</si>
  <si>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</si>
  <si>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</si>
  <si>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</si>
  <si>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</si>
  <si>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</si>
  <si>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</si>
  <si>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</si>
  <si>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</si>
  <si>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</si>
  <si>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</si>
  <si>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</si>
  <si>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</si>
  <si>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</si>
  <si>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</si>
  <si>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</si>
  <si>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</si>
  <si>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</si>
  <si>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</si>
  <si>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</si>
  <si>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</si>
  <si>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</si>
  <si>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</si>
  <si>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</si>
  <si>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</si>
  <si>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</si>
  <si>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</si>
  <si>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</si>
  <si>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</si>
  <si>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</si>
  <si>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</si>
  <si>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</si>
  <si>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</si>
  <si>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</si>
  <si>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</si>
  <si>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</si>
  <si>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</si>
  <si>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</si>
  <si>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</si>
  <si>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</si>
  <si>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</si>
  <si>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</si>
  <si>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</si>
  <si>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</si>
  <si>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</si>
  <si>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</si>
  <si>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</si>
  <si>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</si>
  <si>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</si>
  <si>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</si>
  <si>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</si>
  <si>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</si>
  <si>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</si>
  <si>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</si>
  <si>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</si>
  <si>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</si>
  <si>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</si>
  <si>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</si>
  <si>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</si>
  <si>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</si>
  <si>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</si>
  <si>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</si>
  <si>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</si>
  <si>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</si>
  <si>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</si>
  <si>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</si>
  <si>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</si>
  <si>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</si>
  <si>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</si>
  <si>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</si>
  <si>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</si>
  <si>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</si>
  <si>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</si>
  <si>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</si>
  <si>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</si>
  <si>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</si>
  <si>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</si>
  <si>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</si>
  <si>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</si>
  <si>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</si>
  <si>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</si>
  <si>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</si>
  <si>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</si>
  <si>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</si>
  <si>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</si>
  <si>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</si>
  <si>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</si>
  <si>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</si>
  <si>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</si>
  <si>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</si>
  <si>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</si>
  <si>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</si>
  <si>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</si>
  <si>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</si>
  <si>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</si>
  <si>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</si>
  <si>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</si>
  <si>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</si>
  <si>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</si>
  <si>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</si>
  <si>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</si>
  <si>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</si>
  <si>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</si>
  <si>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</si>
  <si>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</si>
  <si>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</si>
  <si>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</si>
  <si>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</si>
  <si>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</si>
  <si>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</si>
  <si>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</si>
  <si>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</si>
  <si>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</si>
  <si>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</si>
  <si>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</si>
  <si>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</si>
  <si>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</si>
  <si>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</si>
  <si>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</si>
  <si>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</si>
  <si>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</si>
  <si>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</si>
  <si>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</si>
  <si>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</si>
  <si>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</si>
  <si>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</si>
  <si>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</si>
  <si>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</si>
  <si>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</si>
  <si>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</si>
  <si>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</si>
  <si>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</si>
  <si>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</si>
  <si>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</si>
  <si>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</si>
  <si>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</si>
  <si>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</si>
  <si>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</si>
  <si>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</si>
  <si>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</si>
  <si>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</si>
  <si>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</si>
  <si>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</si>
  <si>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</si>
  <si>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</si>
  <si>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</si>
  <si>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</si>
  <si>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</si>
  <si>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</si>
  <si>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</si>
  <si>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</si>
  <si>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</si>
  <si>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</si>
  <si>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</si>
  <si>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</si>
  <si>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</si>
  <si>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</si>
  <si>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</si>
  <si>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</si>
  <si>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</si>
  <si>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</si>
  <si>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</si>
  <si>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</si>
  <si>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</si>
  <si>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</si>
  <si>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</si>
  <si>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</si>
  <si>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</si>
  <si>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</si>
  <si>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</si>
  <si>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</si>
  <si>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</si>
  <si>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</si>
  <si>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</si>
  <si>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</si>
  <si>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</si>
  <si>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</si>
  <si>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</si>
  <si>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</si>
  <si>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</si>
  <si>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</si>
  <si>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</si>
  <si>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</si>
  <si>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</si>
  <si>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</si>
  <si>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</si>
  <si>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</si>
  <si>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</si>
  <si>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</si>
  <si>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</si>
  <si>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</si>
  <si>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</si>
  <si>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</si>
  <si>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</si>
  <si>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</si>
  <si>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</si>
  <si>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</si>
  <si>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</si>
  <si>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</si>
  <si>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</si>
  <si>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</si>
  <si>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</si>
  <si>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</si>
  <si>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</si>
  <si>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</si>
  <si>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</si>
  <si>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</si>
  <si>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</si>
  <si>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</si>
  <si>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</si>
  <si>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</si>
  <si>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</si>
  <si>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</si>
  <si>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</si>
  <si>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</si>
  <si>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</si>
  <si>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</si>
  <si>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</si>
  <si>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</si>
  <si>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</si>
  <si>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</si>
  <si>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</si>
  <si>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</si>
  <si>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</si>
  <si>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</si>
  <si>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</si>
  <si>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</si>
  <si>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</si>
  <si>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</si>
  <si>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</si>
  <si>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</si>
  <si>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</si>
  <si>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</si>
  <si>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</si>
  <si>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</si>
  <si>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</si>
  <si>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</si>
  <si>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</si>
  <si>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</si>
  <si>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</si>
  <si>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</si>
  <si>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</si>
  <si>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</si>
  <si>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</si>
  <si>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</si>
  <si>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</si>
  <si>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</si>
  <si>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</si>
  <si>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</si>
  <si>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</si>
  <si>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</si>
  <si>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</si>
  <si>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</si>
  <si>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</si>
  <si>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</si>
  <si>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</si>
  <si>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</si>
  <si>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</si>
  <si>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</si>
  <si>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</si>
  <si>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</si>
  <si>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</si>
  <si>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</si>
  <si>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</si>
  <si>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</si>
  <si>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</si>
  <si>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</si>
  <si>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</si>
  <si>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</si>
  <si>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</si>
  <si>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</si>
  <si>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</si>
  <si>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</si>
  <si>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</si>
  <si>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</si>
  <si>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</si>
  <si>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</si>
  <si>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</si>
  <si>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</si>
  <si>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</si>
  <si>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</si>
  <si>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</si>
  <si>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</si>
  <si>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</si>
  <si>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</si>
  <si>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</si>
  <si>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</si>
  <si>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</si>
  <si>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</si>
  <si>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</si>
  <si>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</si>
  <si>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</si>
  <si>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</si>
  <si>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</si>
  <si>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</si>
  <si>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</si>
  <si>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</si>
  <si>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</si>
  <si>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</si>
  <si>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</si>
  <si>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</si>
  <si>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</si>
  <si>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</si>
  <si>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</si>
  <si>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</si>
  <si>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</si>
  <si>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</si>
  <si>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</si>
  <si>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</si>
  <si>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</si>
  <si>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</si>
  <si>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</si>
  <si>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</si>
  <si>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</si>
  <si>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</si>
  <si>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</si>
  <si>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</si>
  <si>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</si>
  <si>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</si>
  <si>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</si>
  <si>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</si>
  <si>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</si>
  <si>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</si>
  <si>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</si>
  <si>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</si>
  <si>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</si>
  <si>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</si>
  <si>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</si>
  <si>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</si>
  <si>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</si>
  <si>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</si>
  <si>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</si>
  <si>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</si>
  <si>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</si>
  <si>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</si>
  <si>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</si>
  <si>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</si>
  <si>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</si>
  <si>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</si>
  <si>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</si>
  <si>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</si>
  <si>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</si>
  <si>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</si>
  <si>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</si>
  <si>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</si>
  <si>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</si>
  <si>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</si>
  <si>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</si>
  <si>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</si>
  <si>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</si>
  <si>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</si>
  <si>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</si>
  <si>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</si>
  <si>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</si>
  <si>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</si>
  <si>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</si>
  <si>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</si>
  <si>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</si>
  <si>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</si>
  <si>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</si>
  <si>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</si>
  <si>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</si>
  <si>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</si>
  <si>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</si>
  <si>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</si>
  <si>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</si>
  <si>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</si>
  <si>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</si>
  <si>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</si>
  <si>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</si>
  <si>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</si>
  <si>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</si>
  <si>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</si>
  <si>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</si>
  <si>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</si>
  <si>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</si>
  <si>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</si>
  <si>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</si>
  <si>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</si>
  <si>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</si>
  <si>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</si>
  <si>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</si>
  <si>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</si>
  <si>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</si>
  <si>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</si>
  <si>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</si>
  <si>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</si>
  <si>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</si>
  <si>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</si>
  <si>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</si>
  <si>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</si>
  <si>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</si>
  <si>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</si>
  <si>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</si>
  <si>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</si>
  <si>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</si>
  <si>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</si>
  <si>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</si>
  <si>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</si>
  <si>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</si>
  <si>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</si>
  <si>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</si>
  <si>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</si>
  <si>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</si>
  <si>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</si>
  <si>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</si>
  <si>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</si>
  <si>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</si>
  <si>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</si>
  <si>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</si>
  <si>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</si>
  <si>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</si>
  <si>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</si>
  <si>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</si>
  <si>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</si>
  <si>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</si>
  <si>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</si>
  <si>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</si>
  <si>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</si>
  <si>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</si>
  <si>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</si>
  <si>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</si>
  <si>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</si>
  <si>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</si>
  <si>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</si>
  <si>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</si>
  <si>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</si>
  <si>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</si>
  <si>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</si>
  <si>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</si>
  <si>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</si>
  <si>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</si>
  <si>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</si>
  <si>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</si>
  <si>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</si>
  <si>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</si>
  <si>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</si>
  <si>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</si>
  <si>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</si>
  <si>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</si>
  <si>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</si>
  <si>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</si>
  <si>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</si>
  <si>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</si>
  <si>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</si>
  <si>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</si>
  <si>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</si>
  <si>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</si>
  <si>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</si>
  <si>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</si>
  <si>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</si>
  <si>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</si>
  <si>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</si>
  <si>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</si>
  <si>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</si>
  <si>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</si>
  <si>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</si>
  <si>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</si>
  <si>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</si>
  <si>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</si>
  <si>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</si>
  <si>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</si>
  <si>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</si>
  <si>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</si>
  <si>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</si>
  <si>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</si>
  <si>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</si>
  <si>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</si>
  <si>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</si>
  <si>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</si>
  <si>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</si>
  <si>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</si>
  <si>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</si>
  <si>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</si>
  <si>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</si>
  <si>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</si>
  <si>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</si>
  <si>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</si>
  <si>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</si>
  <si>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</si>
  <si>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</si>
  <si>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</si>
  <si>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</si>
  <si>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</si>
  <si>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</si>
  <si>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</si>
  <si>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</si>
  <si>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</si>
  <si>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</si>
  <si>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</si>
  <si>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</si>
  <si>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</si>
  <si>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</si>
  <si>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</si>
  <si>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</si>
  <si>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</si>
  <si>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</si>
  <si>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</si>
  <si>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</si>
  <si>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</si>
  <si>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</si>
  <si>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</si>
  <si>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</si>
  <si>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</si>
  <si>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</si>
  <si>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</si>
  <si>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</si>
  <si>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</si>
  <si>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</si>
  <si>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</si>
  <si>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</si>
  <si>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</si>
  <si>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</si>
  <si>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</si>
  <si>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</si>
  <si>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</si>
  <si>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</si>
  <si>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</si>
  <si>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</si>
  <si>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</si>
  <si>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</si>
  <si>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</si>
  <si>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</si>
  <si>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</si>
  <si>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</si>
  <si>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</si>
  <si>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</si>
  <si>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</si>
  <si>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</si>
  <si>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</si>
  <si>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</si>
  <si>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</si>
  <si>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</si>
  <si>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</si>
  <si>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</si>
  <si>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</si>
  <si>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</si>
  <si>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</si>
  <si>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</si>
  <si>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</si>
  <si>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</si>
  <si>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</si>
  <si>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</si>
  <si>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</si>
  <si>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</si>
  <si>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</si>
  <si>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</si>
  <si>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</si>
  <si>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</si>
  <si>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</si>
  <si>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</si>
  <si>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</si>
  <si>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</si>
  <si>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</si>
  <si>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</si>
  <si>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</si>
  <si>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</si>
  <si>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</si>
  <si>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</si>
  <si>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</si>
  <si>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</si>
  <si>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</si>
  <si>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</si>
  <si>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</si>
  <si>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</si>
  <si>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</si>
  <si>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</si>
  <si>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</si>
  <si>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</si>
  <si>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</si>
  <si>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</si>
  <si>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</si>
  <si>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</si>
  <si>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</si>
  <si>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</si>
  <si>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</si>
  <si>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</si>
  <si>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</si>
  <si>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</si>
  <si>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</si>
  <si>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</si>
  <si>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</si>
  <si>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</si>
  <si>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</si>
  <si>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</si>
  <si>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</si>
  <si>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</si>
  <si>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</si>
  <si>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</si>
  <si>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</si>
  <si>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</si>
  <si>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</si>
  <si>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</si>
  <si>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</si>
  <si>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</si>
  <si>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</si>
  <si>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</si>
  <si>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</si>
  <si>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</si>
  <si>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</si>
  <si>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</si>
  <si>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</si>
  <si>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</si>
  <si>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</si>
  <si>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</si>
  <si>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</si>
  <si>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</si>
  <si>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</si>
  <si>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</si>
  <si>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</si>
  <si>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</si>
  <si>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</si>
  <si>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</si>
  <si>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</si>
  <si>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</si>
  <si>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</si>
  <si>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</si>
  <si>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</si>
  <si>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</si>
  <si>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</si>
  <si>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</si>
  <si>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</si>
  <si>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</si>
  <si>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</si>
  <si>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</si>
  <si>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</si>
  <si>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</si>
  <si>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</si>
  <si>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</si>
  <si>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</si>
  <si>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</si>
  <si>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</si>
  <si>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</si>
  <si>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</si>
  <si>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</si>
  <si>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</si>
  <si>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</si>
  <si>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</si>
  <si>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</si>
  <si>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</si>
  <si>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</si>
  <si>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</si>
  <si>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</si>
  <si>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</si>
  <si>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</si>
  <si>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</si>
  <si>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</si>
  <si>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</si>
  <si>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</si>
  <si>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</si>
  <si>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</si>
  <si>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</si>
  <si>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</si>
  <si>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</si>
  <si>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</si>
  <si>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</si>
  <si>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</si>
  <si>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</si>
  <si>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</si>
  <si>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</si>
  <si>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</si>
  <si>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</si>
  <si>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</si>
  <si>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</si>
  <si>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</si>
  <si>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</si>
  <si>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</si>
  <si>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</si>
  <si>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</si>
  <si>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</si>
  <si>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</si>
  <si>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</si>
  <si>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</si>
  <si>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</si>
  <si>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</si>
  <si>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</si>
  <si>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</si>
  <si>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</si>
  <si>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</si>
  <si>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</si>
  <si>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</si>
  <si>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</si>
  <si>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</si>
  <si>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</si>
  <si>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</si>
  <si>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</si>
  <si>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</si>
  <si>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</si>
  <si>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</si>
  <si>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</si>
  <si>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</si>
  <si>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</si>
  <si>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</si>
  <si>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</si>
  <si>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</si>
  <si>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</si>
  <si>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</si>
  <si>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</si>
  <si>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</si>
  <si>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</si>
  <si>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</si>
  <si>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</si>
  <si>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</si>
  <si>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</si>
  <si>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</si>
  <si>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</si>
  <si>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</si>
  <si>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</si>
  <si>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</si>
  <si>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</si>
  <si>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</si>
  <si>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</si>
  <si>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</si>
  <si>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</si>
  <si>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</si>
  <si>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</si>
  <si>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</si>
  <si>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</si>
  <si>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</si>
  <si>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</si>
  <si>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</si>
  <si>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</si>
  <si>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</si>
  <si>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</si>
  <si>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</si>
  <si>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</si>
  <si>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</si>
  <si>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</si>
  <si>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</si>
  <si>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</si>
  <si>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</si>
  <si>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</si>
  <si>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</si>
  <si>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</si>
  <si>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</si>
  <si>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</si>
  <si>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</si>
  <si>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</si>
  <si>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</si>
  <si>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</si>
  <si>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</si>
  <si>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</si>
  <si>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</si>
  <si>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</si>
  <si>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</si>
  <si>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</si>
  <si>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</si>
  <si>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</si>
  <si>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</si>
  <si>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</si>
  <si>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</si>
  <si>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</si>
  <si>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</si>
  <si>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</si>
  <si>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</si>
  <si>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</si>
  <si>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</si>
  <si>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</si>
  <si>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</si>
  <si>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</si>
  <si>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</si>
  <si>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</si>
  <si>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</si>
  <si>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</si>
  <si>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</si>
  <si>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</si>
  <si>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</si>
  <si>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</si>
  <si>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</si>
  <si>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</si>
  <si>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</si>
  <si>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</si>
  <si>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</si>
  <si>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</si>
  <si>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</si>
  <si>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</si>
  <si>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</si>
  <si>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</si>
  <si>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</si>
  <si>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</si>
  <si>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</si>
  <si>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</si>
  <si>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</si>
  <si>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</si>
  <si>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</si>
  <si>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</si>
  <si>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</si>
  <si>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</si>
  <si>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</si>
  <si>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</si>
  <si>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</si>
  <si>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</si>
  <si>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</si>
  <si>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</si>
  <si>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</si>
  <si>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</si>
  <si>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</si>
  <si>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</si>
  <si>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</si>
  <si>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</si>
  <si>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</si>
  <si>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</si>
  <si>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</si>
  <si>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</si>
  <si>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</si>
  <si>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</si>
  <si>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</si>
  <si>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</si>
  <si>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</si>
  <si>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</si>
  <si>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</si>
  <si>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</si>
  <si>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</si>
  <si>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</si>
  <si>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</si>
  <si>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</si>
  <si>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</si>
  <si>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</si>
  <si>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</si>
  <si>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</si>
  <si>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</si>
  <si>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</si>
  <si>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</si>
  <si>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</si>
  <si>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</si>
  <si>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</si>
  <si>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</si>
  <si>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</si>
  <si>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</si>
  <si>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</si>
  <si>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</si>
  <si>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</si>
  <si>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</si>
  <si>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</si>
  <si>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</si>
  <si>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</si>
  <si>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</si>
  <si>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</si>
  <si>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</si>
  <si>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</si>
  <si>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</si>
  <si>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</si>
  <si>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</si>
  <si>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</si>
  <si>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</si>
  <si>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</si>
  <si>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</si>
  <si>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</si>
  <si>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</si>
  <si>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</si>
  <si>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</si>
  <si>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</si>
  <si>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</si>
  <si>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</si>
  <si>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</si>
  <si>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</si>
  <si>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</si>
  <si>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</si>
  <si>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</si>
  <si>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</si>
  <si>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</si>
  <si>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</si>
  <si>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</si>
  <si>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</si>
  <si>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</si>
  <si>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</si>
  <si>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</si>
  <si>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</si>
  <si>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</si>
  <si>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</si>
  <si>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</si>
  <si>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</si>
  <si>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</si>
  <si>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</si>
  <si>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</si>
  <si>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</si>
  <si>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</si>
  <si>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</si>
  <si>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</si>
  <si>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</si>
  <si>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</si>
  <si>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</si>
  <si>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</si>
  <si>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</si>
  <si>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</si>
  <si>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</si>
  <si>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</si>
  <si>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</si>
  <si>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</si>
  <si>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</si>
  <si>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</si>
  <si>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</si>
  <si>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</si>
  <si>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</si>
  <si>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</si>
  <si>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</si>
  <si>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</si>
  <si>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</si>
  <si>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</si>
  <si>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</si>
  <si>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</si>
  <si>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</si>
  <si>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</si>
  <si>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</si>
  <si>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</si>
  <si>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</si>
  <si>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</si>
  <si>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</si>
  <si>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</si>
  <si>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</si>
  <si>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</si>
  <si>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</si>
  <si>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</si>
  <si>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</si>
  <si>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</si>
  <si>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</si>
  <si>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</si>
  <si>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</si>
  <si>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</si>
  <si>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</si>
  <si>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</si>
  <si>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</si>
  <si>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</si>
  <si>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</si>
  <si>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</si>
  <si>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</si>
  <si>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</si>
  <si>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</si>
  <si>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</si>
  <si>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</si>
  <si>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</si>
  <si>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</si>
  <si>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</si>
  <si>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</si>
  <si>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</si>
  <si>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</si>
  <si>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</si>
  <si>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</si>
  <si>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</si>
  <si>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</si>
  <si>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</si>
  <si>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</si>
  <si>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</si>
  <si>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</si>
  <si>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</si>
  <si>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</si>
  <si>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</si>
  <si>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</si>
  <si>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</si>
  <si>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</si>
  <si>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</si>
  <si>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</si>
  <si>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</si>
  <si>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</si>
  <si>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</si>
  <si>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</si>
  <si>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</si>
  <si>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</si>
  <si>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</si>
  <si>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</si>
  <si>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</si>
  <si>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</si>
  <si>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</si>
  <si>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</si>
  <si>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</si>
  <si>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</si>
  <si>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</si>
  <si>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</si>
  <si>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</si>
  <si>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</si>
  <si>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</si>
  <si>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</si>
  <si>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</si>
  <si>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</si>
  <si>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</si>
  <si>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</si>
  <si>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</si>
  <si>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</si>
  <si>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</si>
  <si>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</si>
  <si>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</si>
  <si>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</si>
  <si>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</si>
  <si>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</si>
  <si>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</si>
  <si>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</si>
  <si>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</si>
  <si>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</si>
  <si>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</si>
  <si>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</si>
  <si>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</si>
  <si>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</si>
  <si>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</si>
  <si>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</si>
  <si>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</si>
  <si>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</si>
  <si>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</si>
  <si>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</si>
  <si>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</si>
  <si>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</si>
  <si>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</si>
  <si>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</si>
  <si>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</si>
  <si>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</si>
  <si>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</si>
  <si>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</si>
  <si>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</si>
  <si>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</si>
  <si>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</si>
  <si>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</si>
  <si>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</si>
  <si>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</si>
  <si>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</si>
  <si>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</si>
  <si>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</si>
  <si>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</si>
  <si>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</si>
  <si>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</si>
  <si>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</si>
  <si>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</si>
  <si>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</si>
  <si>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</si>
  <si>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</si>
  <si>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</si>
  <si>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</si>
  <si>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</si>
  <si>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</si>
  <si>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</si>
  <si>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</si>
  <si>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</si>
  <si>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</si>
  <si>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</si>
  <si>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</si>
  <si>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</si>
  <si>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</si>
  <si>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</si>
  <si>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</si>
  <si>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</si>
  <si>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</si>
  <si>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</si>
  <si>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</si>
  <si>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</si>
  <si>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</si>
  <si>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</si>
  <si>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</si>
  <si>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</si>
  <si>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</si>
  <si>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</si>
  <si>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</si>
  <si>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</si>
  <si>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</si>
  <si>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</si>
  <si>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</si>
  <si>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</si>
  <si>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</si>
  <si>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</si>
  <si>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</si>
  <si>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</si>
  <si>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</si>
  <si>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</si>
  <si>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</si>
  <si>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</si>
  <si>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</si>
  <si>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</si>
  <si>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</si>
  <si>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</si>
  <si>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</si>
  <si>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</si>
  <si>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</si>
  <si>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</si>
  <si>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</si>
  <si>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</si>
  <si>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</si>
  <si>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</si>
  <si>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</si>
  <si>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</si>
  <si>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</si>
  <si>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</si>
  <si>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</si>
  <si>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</si>
  <si>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</si>
  <si>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</si>
  <si>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</si>
  <si>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</si>
  <si>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</si>
  <si>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</si>
  <si>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</si>
  <si>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</si>
  <si>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</si>
  <si>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</si>
  <si>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</si>
  <si>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</si>
  <si>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</si>
  <si>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</si>
  <si>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</si>
  <si>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</si>
  <si>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</si>
  <si>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</si>
  <si>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</si>
  <si>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</si>
  <si>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</si>
  <si>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</si>
  <si>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</si>
  <si>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</si>
  <si>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</si>
  <si>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</si>
  <si>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</si>
  <si>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</si>
  <si>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</si>
  <si>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</si>
  <si>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</si>
  <si>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</si>
  <si>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</si>
  <si>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</si>
  <si>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</si>
  <si>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</si>
  <si>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</si>
  <si>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</si>
  <si>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</si>
  <si>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</si>
  <si>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</si>
  <si>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</si>
  <si>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</si>
  <si>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</si>
  <si>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</si>
  <si>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</si>
  <si>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</si>
  <si>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</si>
  <si>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</si>
  <si>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</si>
  <si>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</si>
  <si>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</si>
  <si>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</si>
  <si>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</si>
  <si>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</si>
  <si>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</si>
  <si>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</si>
  <si>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</si>
  <si>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</si>
  <si>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</si>
  <si>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</si>
  <si>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</si>
  <si>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</si>
  <si>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</si>
  <si>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</si>
  <si>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</si>
  <si>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</si>
  <si>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</si>
  <si>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</si>
  <si>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</si>
  <si>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</si>
  <si>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</si>
  <si>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</si>
  <si>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</si>
  <si>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</si>
  <si>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</si>
  <si>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</si>
  <si>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</si>
  <si>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</si>
  <si>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</si>
  <si>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</si>
  <si>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</si>
  <si>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</si>
  <si>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</si>
  <si>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</si>
  <si>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</si>
  <si>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</si>
  <si>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</si>
  <si>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</si>
  <si>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</si>
  <si>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</si>
  <si>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</si>
  <si>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</si>
  <si>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</si>
  <si>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</si>
  <si>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</si>
  <si>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</si>
  <si>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</si>
  <si>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</si>
  <si>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</si>
  <si>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</si>
  <si>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</si>
  <si>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</si>
  <si>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</si>
  <si>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</si>
  <si>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</si>
  <si>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</si>
  <si>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</si>
  <si>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</si>
  <si>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</si>
  <si>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</si>
  <si>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</si>
  <si>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</si>
  <si>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</si>
  <si>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</si>
  <si>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</si>
  <si>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</si>
  <si>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</si>
  <si>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</si>
  <si>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</si>
  <si>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</si>
  <si>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</si>
  <si>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</si>
  <si>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</si>
  <si>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</si>
  <si>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</si>
  <si>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</si>
  <si>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</si>
  <si>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</si>
  <si>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</si>
  <si>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</si>
  <si>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</si>
  <si>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</si>
  <si>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</si>
  <si>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</si>
  <si>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</si>
  <si>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</si>
  <si>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</si>
  <si>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</si>
  <si>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</si>
  <si>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</si>
  <si>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</si>
  <si>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</si>
  <si>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</si>
  <si>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</si>
  <si>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</si>
  <si>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</si>
  <si>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</si>
  <si>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</si>
  <si>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</si>
  <si>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</si>
  <si>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</si>
  <si>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</si>
  <si>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</si>
  <si>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</si>
  <si>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</si>
  <si>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</si>
  <si>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</si>
  <si>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</si>
  <si>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</si>
  <si>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</si>
  <si>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</si>
  <si>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</si>
  <si>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</si>
  <si>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</si>
  <si>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</si>
  <si>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</si>
  <si>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</si>
  <si>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</si>
  <si>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</si>
  <si>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</si>
  <si>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</si>
  <si>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</si>
  <si>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</si>
  <si>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</si>
  <si>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</si>
  <si>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</si>
  <si>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</si>
  <si>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</si>
  <si>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</si>
  <si>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</si>
  <si>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</si>
  <si>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</si>
  <si>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</si>
  <si>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</si>
  <si>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</si>
  <si>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</si>
  <si>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</si>
  <si>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</si>
  <si>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</si>
  <si>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</si>
  <si>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</si>
  <si>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</si>
  <si>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</si>
  <si>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</si>
  <si>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</si>
  <si>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</si>
  <si>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</si>
  <si>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</si>
  <si>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</si>
  <si>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</si>
  <si>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</si>
  <si>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</si>
  <si>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</si>
  <si>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</si>
  <si>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</si>
  <si>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</si>
  <si>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</si>
  <si>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</si>
  <si>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</si>
  <si>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</si>
  <si>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</si>
  <si>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</si>
  <si>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</si>
  <si>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</si>
  <si>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</si>
  <si>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</si>
  <si>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</si>
  <si>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</si>
  <si>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</si>
  <si>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</si>
  <si>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</si>
  <si>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</si>
  <si>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</si>
  <si>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</si>
  <si>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</si>
  <si>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</si>
  <si>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</si>
  <si>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</si>
  <si>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</si>
  <si>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</si>
  <si>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</si>
  <si>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</si>
  <si>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</si>
  <si>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</si>
  <si>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</si>
  <si>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</si>
  <si>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</si>
  <si>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</si>
  <si>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</si>
  <si>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</si>
  <si>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</si>
  <si>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</si>
  <si>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</si>
  <si>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</si>
  <si>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</si>
  <si>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</si>
  <si>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</si>
  <si>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</si>
  <si>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</si>
  <si>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</si>
  <si>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</si>
  <si>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</si>
  <si>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</si>
  <si>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</si>
  <si>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</si>
  <si>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</si>
  <si>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</si>
  <si>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</si>
  <si>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</si>
  <si>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</si>
  <si>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</si>
  <si>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</si>
  <si>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</si>
  <si>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</si>
  <si>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</si>
  <si>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</si>
  <si>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</si>
  <si>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</si>
  <si>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</si>
  <si>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</si>
  <si>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</si>
  <si>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</si>
  <si>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</si>
  <si>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</si>
  <si>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</si>
  <si>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</si>
  <si>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</si>
  <si>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</si>
  <si>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</si>
  <si>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</si>
  <si>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</si>
  <si>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</si>
  <si>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</si>
  <si>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</si>
  <si>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</si>
  <si>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</si>
  <si>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</si>
  <si>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</si>
  <si>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</si>
  <si>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</si>
  <si>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</si>
  <si>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</si>
  <si>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</si>
  <si>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</si>
  <si>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</si>
  <si>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</si>
  <si>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</si>
  <si>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</si>
  <si>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</si>
  <si>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</si>
  <si>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</si>
  <si>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</si>
  <si>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</si>
  <si>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</si>
  <si>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</si>
  <si>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</si>
  <si>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</si>
  <si>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</si>
  <si>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</si>
  <si>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</si>
  <si>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</si>
  <si>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</si>
  <si>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</si>
  <si>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</si>
  <si>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</si>
  <si>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</si>
  <si>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</si>
  <si>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</si>
  <si>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</si>
  <si>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</si>
  <si>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</si>
  <si>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</si>
  <si>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</si>
  <si>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</si>
  <si>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</si>
  <si>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</si>
  <si>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</si>
  <si>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</si>
  <si>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</si>
  <si>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</si>
  <si>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</si>
  <si>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</si>
  <si>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</si>
  <si>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</si>
  <si>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</si>
  <si>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</si>
  <si>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</si>
  <si>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</si>
  <si>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</si>
  <si>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</si>
  <si>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</si>
  <si>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</si>
  <si>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</si>
  <si>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</si>
  <si>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</si>
  <si>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</si>
  <si>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</si>
  <si>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</si>
  <si>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</si>
  <si>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</si>
  <si>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</si>
  <si>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</si>
  <si>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</si>
  <si>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</si>
  <si>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</si>
  <si>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</si>
  <si>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</si>
  <si>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</si>
  <si>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</si>
  <si>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</si>
  <si>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</si>
  <si>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</si>
  <si>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</si>
  <si>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</si>
  <si>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</si>
  <si>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</si>
  <si>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</si>
  <si>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</si>
  <si>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</si>
  <si>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</si>
  <si>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</si>
  <si>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</si>
  <si>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</si>
  <si>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</si>
  <si>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</si>
  <si>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</si>
  <si>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</si>
  <si>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</si>
  <si>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</si>
  <si>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</si>
  <si>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</si>
  <si>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</si>
  <si>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</si>
  <si>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</si>
  <si>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</si>
  <si>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</si>
  <si>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</si>
  <si>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</si>
  <si>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</si>
  <si>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</si>
  <si>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</si>
  <si>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</si>
  <si>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</si>
  <si>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</si>
  <si>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</si>
  <si>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</si>
  <si>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</si>
  <si>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</si>
  <si>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</si>
  <si>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</si>
  <si>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</si>
  <si>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</si>
  <si>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</si>
  <si>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</si>
  <si>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</si>
  <si>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</si>
  <si>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</si>
  <si>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</si>
  <si>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</si>
  <si>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</si>
  <si>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</si>
  <si>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</si>
  <si>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</si>
  <si>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</si>
  <si>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</si>
  <si>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</si>
  <si>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</si>
  <si>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</si>
  <si>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</si>
  <si>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</si>
  <si>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</si>
  <si>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</si>
  <si>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</si>
  <si>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</si>
  <si>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</si>
  <si>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</si>
  <si>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</si>
  <si>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</si>
  <si>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</si>
  <si>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</si>
  <si>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</si>
  <si>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</si>
  <si>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</si>
  <si>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</si>
  <si>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</si>
  <si>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</si>
  <si>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</si>
  <si>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</si>
  <si>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</si>
  <si>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</si>
  <si>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</si>
  <si>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</si>
  <si>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</si>
  <si>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</si>
  <si>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</si>
  <si>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</si>
  <si>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</si>
  <si>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</si>
  <si>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</si>
  <si>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</si>
  <si>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</si>
  <si>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</si>
  <si>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</si>
  <si>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</si>
  <si>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</si>
  <si>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</si>
  <si>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</si>
  <si>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</si>
  <si>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</si>
  <si>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</si>
  <si>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</si>
  <si>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</si>
  <si>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</si>
  <si>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</si>
  <si>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</si>
  <si>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</si>
  <si>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</si>
  <si>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</si>
  <si>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</si>
  <si>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</si>
  <si>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</si>
  <si>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</si>
  <si>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</si>
  <si>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</si>
  <si>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</si>
  <si>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</si>
  <si>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</si>
  <si>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</si>
  <si>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</si>
  <si>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</si>
  <si>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</si>
  <si>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</si>
  <si>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</si>
  <si>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</si>
  <si>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</si>
  <si>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</si>
  <si>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</si>
  <si>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</si>
  <si>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</si>
  <si>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</si>
  <si>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</si>
  <si>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</si>
  <si>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</si>
  <si>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</si>
  <si>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</si>
  <si>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</si>
  <si>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</si>
  <si>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</si>
  <si>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</si>
  <si>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</si>
  <si>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</si>
  <si>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</si>
  <si>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</si>
  <si>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</si>
  <si>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</si>
  <si>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</si>
  <si>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</si>
  <si>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</si>
  <si>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</si>
  <si>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</si>
  <si>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</si>
  <si>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</si>
  <si>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</si>
  <si>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</si>
  <si>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</si>
  <si>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</si>
  <si>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</si>
  <si>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</si>
  <si>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</si>
  <si>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</si>
  <si>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</si>
  <si>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</si>
  <si>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</si>
  <si>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</si>
  <si>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</si>
  <si>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</si>
  <si>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</si>
  <si>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</si>
  <si>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</si>
  <si>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</si>
  <si>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</si>
  <si>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</si>
  <si>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</si>
  <si>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</si>
  <si>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</si>
  <si>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</si>
  <si>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</si>
  <si>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</si>
  <si>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</si>
  <si>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</si>
  <si>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</si>
  <si>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</si>
  <si>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</si>
  <si>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</si>
  <si>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</si>
  <si>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</si>
  <si>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</si>
  <si>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</si>
  <si>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</si>
  <si>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</si>
  <si>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</si>
  <si>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</si>
  <si>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</si>
  <si>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</si>
  <si>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</si>
  <si>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</si>
  <si>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</si>
  <si>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</si>
  <si>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</si>
  <si>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</si>
  <si>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</si>
  <si>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</si>
  <si>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</si>
  <si>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</si>
  <si>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</si>
  <si>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</si>
  <si>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</si>
  <si>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</si>
  <si>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</si>
  <si>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</si>
  <si>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</si>
  <si>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</si>
  <si>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</si>
  <si>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</si>
  <si>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</si>
  <si>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</si>
  <si>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</si>
  <si>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</si>
  <si>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</si>
  <si>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</si>
  <si>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</si>
  <si>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</si>
  <si>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</si>
  <si>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</si>
  <si>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</si>
  <si>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</si>
  <si>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</si>
  <si>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</si>
  <si>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</si>
  <si>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</si>
  <si>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</si>
  <si>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</si>
  <si>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</si>
  <si>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</si>
  <si>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</si>
  <si>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</si>
  <si>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</si>
  <si>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</si>
  <si>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</si>
  <si>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</si>
  <si>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</si>
  <si>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</si>
  <si>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</si>
  <si>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</si>
  <si>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</si>
  <si>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</si>
  <si>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</si>
  <si>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</si>
  <si>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</si>
  <si>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</si>
  <si>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</si>
  <si>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</si>
  <si>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</si>
  <si>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</si>
  <si>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</si>
  <si>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</si>
  <si>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</si>
  <si>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</si>
  <si>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</si>
  <si>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</si>
  <si>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</si>
  <si>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</si>
  <si>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</si>
  <si>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</si>
  <si>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</si>
  <si>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</si>
  <si>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</si>
  <si>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</si>
  <si>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</si>
  <si>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</si>
  <si>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</si>
  <si>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</si>
  <si>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</si>
  <si>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</si>
  <si>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</si>
  <si>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</si>
  <si>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</si>
  <si>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</si>
  <si>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</si>
  <si>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</si>
  <si>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</si>
  <si>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</si>
  <si>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</si>
  <si>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</si>
  <si>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</si>
  <si>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</si>
  <si>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</si>
  <si>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</si>
  <si>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</si>
  <si>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</si>
  <si>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</si>
  <si>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</si>
  <si>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</si>
  <si>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</si>
  <si>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</si>
  <si>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</si>
  <si>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</si>
  <si>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</si>
  <si>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</si>
  <si>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</si>
  <si>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</si>
  <si>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</si>
  <si>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</si>
  <si>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</si>
  <si>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</si>
  <si>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</si>
  <si>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</si>
  <si>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</si>
  <si>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</si>
  <si>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</si>
  <si>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</si>
  <si>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</si>
  <si>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</si>
  <si>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</si>
  <si>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</si>
  <si>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</si>
  <si>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</si>
  <si>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</si>
  <si>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</si>
  <si>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</si>
  <si>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</si>
  <si>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</si>
  <si>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</si>
  <si>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</si>
  <si>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</si>
  <si>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</si>
  <si>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</si>
  <si>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</si>
  <si>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</si>
  <si>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</si>
  <si>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</si>
  <si>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</si>
  <si>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</si>
  <si>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</si>
  <si>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</si>
  <si>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</si>
  <si>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</si>
  <si>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</si>
  <si>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</si>
  <si>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</si>
  <si>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</si>
  <si>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</si>
  <si>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</si>
  <si>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</si>
  <si>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</si>
  <si>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</si>
  <si>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</si>
  <si>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</si>
  <si>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</si>
  <si>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</si>
  <si>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</si>
  <si>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</si>
  <si>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</si>
  <si>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</si>
  <si>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</si>
  <si>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</si>
  <si>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</si>
  <si>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</si>
  <si>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</si>
  <si>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</si>
  <si>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</si>
  <si>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</si>
  <si>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</si>
  <si>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</si>
  <si>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</si>
  <si>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</si>
  <si>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</si>
  <si>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</si>
  <si>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</si>
  <si>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</si>
  <si>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</si>
  <si>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</si>
  <si>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</si>
  <si>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</si>
  <si>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</si>
  <si>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</si>
  <si>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</si>
  <si>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</si>
  <si>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</si>
  <si>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</si>
  <si>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</si>
  <si>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</si>
  <si>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</si>
  <si>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</si>
  <si>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</si>
  <si>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</si>
  <si>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</si>
  <si>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</si>
  <si>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</si>
  <si>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</si>
  <si>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</si>
  <si>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</si>
  <si>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</si>
  <si>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</si>
  <si>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</si>
  <si>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</si>
  <si>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</si>
  <si>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</si>
  <si>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</si>
  <si>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</si>
  <si>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</si>
  <si>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</si>
  <si>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</si>
  <si>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</si>
  <si>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</si>
  <si>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</si>
  <si>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</si>
  <si>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</si>
  <si>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</si>
  <si>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</si>
  <si>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</si>
  <si>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</si>
  <si>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</si>
  <si>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</si>
  <si>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</si>
  <si>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</si>
  <si>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</si>
  <si>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</si>
  <si>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</si>
  <si>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</si>
  <si>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</si>
  <si>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</si>
  <si>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</si>
  <si>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</si>
  <si>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</si>
  <si>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</si>
  <si>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</si>
  <si>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</si>
  <si>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</si>
  <si>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</si>
  <si>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</si>
  <si>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</si>
  <si>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</si>
  <si>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</si>
  <si>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</si>
  <si>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</si>
  <si>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</si>
  <si>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</si>
  <si>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</si>
  <si>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</si>
  <si>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</si>
  <si>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</si>
  <si>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</si>
  <si>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</si>
  <si>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</si>
  <si>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</si>
  <si>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</si>
  <si>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</si>
  <si>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</si>
  <si>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</si>
  <si>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</si>
  <si>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</si>
  <si>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</si>
  <si>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</si>
  <si>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</si>
  <si>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</si>
  <si>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</si>
  <si>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</si>
  <si>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</si>
  <si>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</si>
  <si>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</si>
  <si>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</si>
  <si>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</si>
  <si>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</si>
  <si>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</si>
  <si>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</si>
  <si>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</si>
  <si>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</si>
  <si>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</si>
  <si>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</si>
  <si>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</si>
  <si>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</si>
  <si>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</si>
  <si>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</si>
  <si>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</si>
  <si>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</si>
  <si>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</si>
  <si>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</si>
  <si>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</si>
  <si>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</si>
  <si>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</si>
  <si>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</si>
  <si>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</si>
  <si>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</si>
  <si>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</si>
  <si>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</si>
  <si>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</si>
  <si>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</si>
  <si>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</si>
  <si>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</si>
  <si>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</si>
  <si>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</si>
  <si>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</si>
  <si>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</si>
  <si>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</si>
  <si>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</si>
  <si>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</si>
  <si>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</si>
  <si>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</si>
  <si>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</si>
  <si>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</si>
  <si>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</si>
  <si>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</si>
  <si>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</si>
  <si>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</si>
  <si>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</si>
  <si>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</si>
  <si>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</si>
  <si>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</si>
  <si>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</si>
  <si>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</si>
  <si>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</si>
  <si>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</si>
  <si>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</si>
  <si>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</si>
  <si>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</si>
  <si>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</si>
  <si>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</si>
  <si>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</si>
  <si>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</si>
  <si>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</si>
  <si>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</si>
  <si>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</si>
  <si>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</si>
  <si>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</si>
  <si>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</si>
  <si>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</si>
  <si>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</si>
  <si>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</si>
  <si>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</si>
  <si>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</si>
  <si>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</si>
  <si>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</si>
  <si>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</si>
  <si>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</si>
  <si>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</si>
  <si>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</si>
  <si>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</si>
  <si>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</si>
  <si>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</si>
  <si>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</si>
  <si>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</si>
  <si>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</si>
  <si>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</si>
  <si>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</si>
  <si>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</si>
  <si>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</si>
  <si>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</si>
  <si>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</si>
  <si>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</si>
  <si>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</si>
  <si>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</si>
  <si>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</si>
  <si>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</si>
  <si>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</si>
  <si>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</si>
  <si>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</si>
  <si>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</si>
  <si>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</si>
  <si>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</si>
  <si>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</si>
  <si>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</si>
  <si>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</si>
  <si>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</si>
  <si>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</si>
  <si>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</si>
  <si>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</si>
  <si>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</si>
  <si>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</si>
  <si>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</si>
  <si>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</si>
  <si>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</si>
  <si>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</si>
  <si>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</si>
  <si>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</si>
  <si>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</si>
  <si>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</si>
  <si>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</si>
  <si>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</si>
  <si>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</si>
  <si>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</si>
  <si>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</si>
  <si>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</si>
  <si>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</si>
  <si>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</si>
  <si>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</si>
  <si>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</si>
  <si>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</si>
  <si>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</si>
  <si>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</si>
  <si>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</si>
  <si>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</si>
  <si>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</si>
  <si>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</si>
  <si>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</si>
  <si>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</si>
  <si>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</si>
  <si>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</si>
  <si>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</si>
  <si>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</si>
  <si>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</si>
  <si>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</si>
  <si>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</si>
  <si>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</si>
  <si>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</si>
  <si>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</si>
  <si>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</si>
  <si>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</si>
  <si>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</si>
  <si>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</si>
  <si>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</si>
  <si>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</si>
  <si>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</si>
  <si>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</si>
  <si>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</si>
  <si>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</si>
  <si>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</si>
  <si>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</si>
  <si>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</si>
  <si>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</si>
  <si>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</si>
  <si>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</si>
  <si>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</si>
  <si>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</si>
  <si>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</si>
  <si>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</si>
  <si>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</si>
  <si>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</si>
  <si>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</si>
  <si>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</si>
  <si>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</si>
  <si>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</si>
  <si>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</si>
  <si>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</si>
  <si>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</si>
  <si>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</si>
  <si>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</si>
  <si>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</si>
  <si>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</si>
  <si>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</si>
  <si>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</si>
  <si>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</si>
  <si>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</si>
  <si>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</si>
  <si>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</si>
  <si>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</si>
  <si>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</si>
  <si>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</si>
  <si>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</si>
  <si>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</si>
  <si>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</si>
  <si>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</si>
  <si>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</si>
  <si>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</si>
  <si>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</si>
  <si>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</si>
  <si>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</si>
  <si>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</si>
  <si>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</si>
  <si>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</si>
  <si>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</si>
  <si>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</si>
  <si>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</si>
  <si>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</si>
  <si>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</si>
  <si>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</si>
  <si>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</si>
  <si>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</si>
  <si>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</si>
  <si>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</si>
  <si>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</si>
  <si>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</si>
  <si>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</si>
  <si>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</si>
  <si>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</si>
  <si>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</si>
  <si>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</si>
  <si>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</si>
  <si>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</si>
  <si>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</si>
  <si>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</si>
  <si>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</si>
  <si>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</si>
  <si>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</si>
  <si>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</si>
  <si>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</si>
  <si>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</si>
  <si>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</si>
  <si>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</si>
  <si>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</si>
  <si>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</si>
  <si>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</si>
  <si>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</si>
  <si>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</si>
  <si>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</si>
  <si>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</si>
  <si>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</si>
  <si>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</si>
  <si>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</si>
  <si>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</si>
  <si>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</si>
  <si>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</si>
  <si>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</si>
  <si>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</si>
  <si>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</si>
  <si>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</si>
  <si>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</si>
  <si>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</si>
  <si>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</si>
  <si>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</si>
  <si>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</si>
  <si>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</si>
  <si>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</si>
  <si>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</si>
  <si>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</si>
  <si>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</si>
  <si>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</si>
  <si>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</si>
  <si>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</si>
  <si>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</si>
  <si>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</si>
  <si>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</si>
  <si>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</si>
  <si>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</si>
  <si>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</si>
  <si>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</si>
  <si>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</si>
  <si>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</si>
  <si>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</si>
  <si>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</si>
  <si>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</si>
  <si>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</si>
  <si>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</si>
  <si>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</si>
  <si>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</si>
  <si>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</si>
  <si>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</si>
  <si>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</si>
  <si>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</si>
  <si>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</si>
  <si>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</si>
  <si>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</si>
  <si>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</si>
  <si>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</si>
  <si>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</si>
  <si>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</si>
  <si>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</si>
  <si>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</si>
  <si>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</si>
  <si>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</si>
  <si>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</si>
  <si>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</si>
  <si>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</si>
  <si>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</si>
  <si>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</si>
  <si>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</si>
  <si>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</si>
  <si>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</si>
  <si>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</si>
  <si>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</si>
  <si>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</si>
  <si>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</si>
  <si>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</si>
  <si>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</si>
  <si>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</si>
  <si>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</si>
  <si>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</si>
  <si>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</si>
  <si>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</si>
  <si>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</si>
  <si>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</si>
  <si>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</si>
  <si>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</si>
  <si>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</si>
  <si>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</si>
  <si>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</si>
  <si>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</si>
  <si>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</si>
  <si>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</si>
  <si>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</si>
  <si>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</si>
  <si>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</si>
  <si>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</si>
  <si>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</si>
  <si>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</si>
  <si>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</si>
  <si>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</si>
  <si>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</si>
  <si>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</si>
  <si>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</si>
  <si>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</si>
  <si>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</si>
  <si>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</si>
  <si>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</si>
  <si>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</si>
  <si>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</si>
  <si>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</si>
  <si>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</si>
  <si>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</si>
  <si>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</si>
  <si>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</si>
  <si>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</si>
  <si>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</si>
  <si>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</si>
  <si>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</si>
  <si>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</si>
  <si>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</si>
  <si>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</si>
  <si>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</si>
  <si>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</si>
  <si>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</si>
  <si>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</si>
  <si>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</si>
  <si>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</si>
  <si>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</si>
  <si>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</si>
  <si>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</si>
  <si>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</si>
  <si>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</si>
  <si>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</si>
  <si>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</si>
  <si>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</si>
  <si>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</si>
  <si>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</si>
  <si>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</si>
  <si>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</si>
  <si>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</si>
  <si>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</si>
  <si>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</si>
  <si>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</si>
  <si>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</si>
  <si>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</si>
  <si>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</si>
  <si>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</si>
  <si>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</si>
  <si>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</si>
  <si>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</si>
  <si>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</si>
  <si>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</si>
  <si>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</si>
  <si>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</si>
  <si>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</si>
  <si>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</si>
  <si>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</si>
  <si>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</si>
  <si>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</si>
  <si>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</si>
  <si>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</si>
  <si>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</si>
  <si>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</si>
  <si>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</si>
  <si>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</si>
  <si>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</si>
  <si>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</si>
  <si>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</si>
  <si>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</si>
  <si>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</si>
  <si>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</si>
  <si>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</si>
  <si>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</si>
  <si>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</si>
  <si>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</si>
  <si>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</si>
  <si>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</si>
  <si>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</si>
  <si>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</si>
  <si>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</si>
  <si>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</si>
  <si>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</si>
  <si>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</si>
  <si>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</si>
  <si>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</si>
  <si>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</si>
  <si>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</si>
  <si>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</si>
  <si>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</si>
  <si>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</si>
  <si>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</si>
  <si>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</si>
  <si>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</si>
  <si>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</si>
  <si>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</si>
  <si>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</si>
  <si>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</si>
  <si>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</si>
  <si>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</si>
  <si>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</si>
  <si>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</si>
  <si>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</si>
  <si>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</si>
  <si>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</si>
  <si>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</si>
  <si>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</si>
  <si>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</si>
  <si>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</si>
  <si>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</si>
  <si>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</si>
  <si>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</si>
  <si>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</si>
  <si>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</si>
  <si>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</si>
  <si>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</si>
  <si>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</si>
  <si>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</si>
  <si>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</si>
  <si>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</si>
  <si>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</si>
  <si>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</si>
  <si>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</si>
  <si>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</si>
  <si>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</si>
  <si>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</si>
  <si>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</si>
  <si>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</si>
  <si>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</si>
  <si>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</si>
  <si>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</si>
  <si>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</si>
  <si>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</si>
  <si>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</si>
  <si>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</si>
  <si>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</si>
  <si>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</si>
  <si>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</si>
  <si>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</si>
  <si>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</si>
  <si>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</si>
  <si>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</si>
  <si>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</si>
  <si>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</si>
  <si>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</si>
  <si>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</si>
  <si>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</si>
  <si>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</si>
  <si>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</si>
  <si>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</si>
  <si>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</si>
  <si>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</si>
  <si>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</si>
  <si>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</si>
  <si>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</si>
  <si>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</si>
  <si>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</si>
  <si>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</si>
  <si>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</si>
  <si>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</si>
  <si>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</si>
  <si>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</si>
  <si>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</si>
  <si>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</si>
  <si>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</si>
  <si>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</si>
  <si>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</si>
  <si>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</si>
  <si>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</si>
  <si>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</si>
  <si>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</si>
  <si>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</si>
  <si>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</si>
  <si>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</si>
  <si>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</si>
  <si>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</si>
  <si>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</si>
  <si>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</si>
  <si>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</si>
  <si>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</si>
  <si>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</si>
  <si>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</si>
  <si>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</si>
  <si>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</si>
  <si>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</si>
  <si>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</si>
  <si>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</si>
  <si>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</si>
  <si>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</si>
  <si>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</si>
  <si>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</si>
  <si>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</si>
  <si>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</si>
  <si>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</si>
  <si>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</si>
  <si>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</si>
  <si>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</si>
  <si>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</si>
  <si>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</si>
  <si>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</si>
  <si>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</si>
  <si>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</si>
  <si>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</si>
  <si>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</si>
  <si>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</si>
  <si>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</si>
  <si>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</si>
  <si>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</si>
  <si>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</si>
  <si>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</si>
  <si>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</si>
  <si>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</si>
  <si>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</si>
  <si>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</si>
  <si>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</si>
  <si>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</si>
  <si>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</si>
  <si>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</si>
  <si>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</si>
  <si>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</si>
  <si>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</si>
  <si>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</si>
  <si>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</si>
  <si>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</si>
  <si>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</si>
  <si>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</si>
  <si>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</si>
  <si>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</si>
  <si>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</si>
  <si>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</si>
  <si>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</si>
  <si>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</si>
  <si>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</si>
  <si>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</si>
  <si>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</si>
  <si>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</si>
  <si>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</si>
  <si>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</si>
  <si>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</si>
  <si>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</si>
  <si>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</si>
  <si>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</si>
  <si>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</si>
  <si>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</si>
  <si>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</si>
  <si>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</si>
  <si>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</si>
  <si>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</si>
  <si>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</si>
  <si>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</si>
  <si>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</si>
  <si>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</si>
  <si>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</si>
  <si>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</si>
  <si>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</si>
  <si>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</si>
  <si>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</si>
  <si>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</si>
  <si>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</si>
  <si>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</si>
  <si>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</si>
  <si>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</si>
  <si>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</si>
  <si>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</si>
  <si>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</si>
  <si>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</si>
  <si>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</si>
  <si>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</si>
  <si>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</si>
  <si>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</si>
  <si>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</si>
  <si>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</si>
  <si>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</si>
  <si>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</si>
  <si>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</si>
  <si>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</si>
  <si>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</si>
  <si>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</si>
  <si>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</si>
  <si>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</si>
  <si>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</si>
  <si>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</si>
  <si>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</si>
  <si>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</si>
  <si>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</si>
  <si>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</si>
  <si>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</si>
  <si>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</si>
  <si>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</si>
  <si>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</si>
  <si>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</si>
  <si>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</si>
  <si>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</si>
  <si>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</si>
  <si>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</si>
  <si>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</si>
  <si>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</si>
  <si>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</si>
  <si>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</si>
  <si>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</si>
  <si>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</si>
  <si>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</si>
  <si>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</si>
  <si>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</si>
  <si>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</si>
  <si>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</si>
  <si>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</si>
  <si>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</si>
  <si>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</si>
  <si>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</si>
  <si>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</si>
  <si>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</si>
  <si>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</si>
  <si>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</si>
  <si>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</si>
  <si>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</si>
  <si>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</si>
  <si>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</si>
  <si>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</si>
  <si>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</si>
  <si>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</si>
  <si>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</si>
  <si>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</si>
  <si>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</si>
  <si>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</si>
  <si>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</si>
  <si>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</si>
  <si>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</si>
  <si>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</si>
  <si>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</si>
  <si>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</si>
  <si>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</si>
  <si>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</si>
  <si>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</si>
  <si>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</si>
  <si>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</si>
  <si>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</si>
  <si>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</si>
  <si>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</si>
  <si>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</si>
  <si>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</si>
  <si>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</si>
  <si>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</si>
  <si>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</si>
  <si>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</si>
  <si>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</si>
  <si>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</si>
  <si>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</si>
  <si>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</si>
  <si>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</si>
  <si>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</si>
  <si>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</si>
  <si>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</si>
  <si>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</si>
  <si>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</si>
  <si>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</si>
  <si>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</si>
  <si>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</si>
  <si>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</si>
  <si>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</si>
  <si>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</si>
  <si>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</si>
  <si>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</si>
  <si>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</si>
  <si>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</si>
  <si>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</si>
  <si>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</si>
  <si>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</si>
  <si>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</si>
  <si>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</si>
  <si>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</si>
  <si>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</si>
  <si>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</si>
  <si>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</si>
  <si>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</si>
  <si>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</si>
  <si>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</si>
  <si>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</si>
  <si>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</si>
  <si>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</si>
  <si>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</si>
  <si>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</si>
  <si>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</si>
  <si>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</si>
  <si>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</si>
  <si>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</si>
  <si>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</si>
  <si>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</si>
  <si>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</si>
  <si>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</si>
  <si>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</si>
  <si>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</si>
  <si>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</si>
  <si>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</si>
  <si>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</si>
  <si>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</si>
  <si>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</si>
  <si>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</si>
  <si>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</si>
  <si>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</si>
  <si>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</si>
  <si>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</si>
  <si>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</si>
  <si>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</si>
  <si>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</si>
  <si>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</si>
  <si>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</si>
  <si>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</si>
  <si>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</si>
  <si>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</si>
  <si>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</si>
  <si>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</si>
  <si>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</si>
  <si>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</si>
  <si>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</si>
  <si>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</si>
  <si>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</si>
  <si>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</si>
  <si>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</si>
  <si>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</si>
  <si>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</si>
  <si>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</si>
  <si>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</si>
  <si>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</si>
  <si>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</si>
  <si>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</si>
  <si>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</si>
  <si>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</si>
  <si>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</si>
  <si>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</si>
  <si>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</si>
  <si>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</si>
  <si>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</si>
  <si>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</si>
  <si>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</si>
  <si>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</si>
  <si>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</si>
  <si>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</si>
  <si>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</si>
  <si>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</si>
  <si>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</si>
  <si>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</si>
  <si>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</si>
  <si>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</si>
  <si>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</si>
  <si>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</si>
  <si>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</si>
  <si>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</si>
  <si>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</si>
  <si>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</si>
  <si>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</si>
  <si>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</si>
  <si>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</si>
  <si>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</si>
  <si>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</si>
  <si>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</si>
  <si>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</si>
  <si>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</si>
  <si>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</si>
  <si>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</si>
  <si>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</si>
  <si>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</si>
  <si>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</si>
  <si>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</si>
  <si>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</si>
  <si>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</si>
  <si>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</si>
  <si>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</si>
  <si>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</si>
  <si>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</si>
  <si>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</si>
  <si>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</si>
  <si>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</si>
  <si>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</si>
  <si>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</si>
  <si>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</si>
  <si>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</si>
  <si>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</si>
  <si>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</si>
  <si>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</si>
  <si>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</si>
  <si>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</si>
  <si>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</si>
  <si>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</si>
  <si>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</si>
  <si>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</si>
  <si>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</si>
  <si>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</si>
  <si>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</si>
  <si>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</si>
  <si>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</si>
  <si>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</si>
  <si>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</si>
  <si>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</si>
  <si>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</si>
  <si>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</si>
  <si>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</si>
  <si>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</si>
  <si>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</si>
  <si>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</si>
  <si>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</si>
  <si>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</si>
  <si>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</si>
  <si>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</si>
  <si>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</si>
  <si>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</si>
  <si>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</si>
  <si>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</si>
  <si>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</si>
  <si>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</si>
  <si>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</si>
  <si>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</si>
  <si>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</si>
  <si>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</si>
  <si>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</si>
  <si>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</si>
  <si>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</si>
  <si>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</si>
  <si>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</si>
  <si>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</si>
  <si>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</si>
  <si>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</si>
  <si>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</si>
  <si>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</si>
  <si>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</si>
  <si>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</si>
  <si>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</si>
  <si>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</si>
  <si>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</si>
  <si>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</si>
  <si>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</si>
  <si>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</si>
  <si>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</si>
  <si>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</si>
  <si>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</si>
  <si>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</si>
  <si>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</si>
  <si>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</si>
  <si>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</si>
  <si>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</si>
  <si>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</si>
  <si>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</si>
  <si>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</si>
  <si>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</si>
  <si>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</si>
  <si>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</si>
  <si>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</si>
  <si>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</si>
  <si>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</si>
  <si>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</si>
  <si>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</si>
  <si>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</si>
  <si>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</si>
  <si>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</si>
  <si>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</si>
  <si>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</si>
  <si>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</si>
  <si>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</si>
  <si>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</si>
  <si>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</si>
  <si>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</si>
  <si>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</si>
  <si>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</si>
  <si>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</si>
  <si>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</si>
  <si>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</si>
  <si>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</si>
  <si>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</si>
  <si>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</si>
  <si>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</si>
  <si>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</si>
  <si>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</si>
  <si>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</si>
  <si>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</si>
  <si>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</si>
  <si>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</si>
  <si>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</si>
  <si>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</si>
  <si>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</si>
  <si>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</si>
  <si>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</si>
  <si>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</si>
  <si>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</si>
  <si>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</si>
  <si>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</si>
  <si>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</si>
  <si>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</si>
  <si>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</si>
  <si>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</si>
  <si>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</si>
  <si>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</si>
  <si>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</si>
  <si>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</si>
  <si>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</si>
  <si>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</si>
  <si>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</si>
  <si>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</si>
  <si>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</si>
  <si>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</si>
  <si>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</si>
  <si>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</si>
  <si>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</si>
  <si>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</si>
  <si>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</si>
  <si>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</si>
  <si>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</si>
  <si>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</si>
  <si>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</si>
  <si>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</si>
  <si>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</si>
  <si>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</si>
  <si>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</si>
  <si>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</si>
  <si>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</si>
  <si>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</si>
  <si>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</si>
  <si>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</si>
  <si>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</si>
  <si>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</si>
  <si>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</si>
  <si>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</si>
  <si>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</si>
  <si>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</si>
  <si>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</si>
  <si>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</si>
  <si>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</si>
  <si>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</si>
  <si>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</si>
  <si>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</si>
  <si>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</si>
  <si>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</si>
  <si>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</si>
  <si>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</si>
  <si>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</si>
  <si>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</si>
  <si>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</si>
  <si>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</si>
  <si>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</si>
  <si>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</si>
  <si>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</si>
  <si>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</si>
  <si>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</si>
  <si>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</si>
  <si>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</si>
  <si>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</si>
  <si>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</si>
  <si>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</si>
  <si>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</si>
  <si>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</si>
  <si>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</si>
  <si>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</si>
  <si>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</si>
  <si>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</si>
  <si>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</si>
  <si>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</si>
  <si>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</si>
  <si>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</si>
  <si>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</si>
  <si>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</si>
  <si>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</si>
  <si>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</si>
  <si>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</si>
  <si>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</si>
  <si>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</si>
  <si>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</si>
  <si>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</si>
  <si>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</si>
  <si>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</si>
  <si>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</si>
  <si>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</si>
  <si>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</si>
  <si>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</si>
  <si>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</si>
  <si>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</si>
  <si>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</si>
  <si>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</si>
  <si>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</si>
  <si>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</si>
  <si>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</si>
  <si>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</si>
  <si>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</si>
  <si>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</si>
  <si>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</si>
  <si>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</si>
  <si>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</si>
  <si>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</si>
  <si>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</si>
  <si>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</si>
  <si>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</si>
  <si>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</si>
  <si>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</si>
  <si>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</si>
  <si>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</si>
  <si>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</si>
  <si>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</si>
  <si>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</si>
  <si>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</si>
  <si>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</si>
  <si>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</si>
  <si>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</si>
  <si>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</si>
  <si>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</si>
  <si>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</si>
  <si>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</si>
  <si>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</si>
  <si>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</si>
  <si>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</si>
  <si>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</si>
  <si>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</si>
  <si>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</si>
  <si>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</si>
  <si>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</si>
  <si>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</si>
  <si>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</si>
  <si>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</si>
  <si>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</si>
  <si>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</si>
  <si>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</si>
  <si>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</si>
  <si>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</si>
  <si>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</si>
  <si>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</si>
  <si>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</si>
  <si>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</si>
  <si>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</si>
  <si>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</si>
  <si>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</si>
  <si>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</si>
  <si>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</si>
  <si>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</si>
  <si>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</si>
  <si>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</si>
  <si>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</si>
  <si>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</si>
  <si>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</si>
  <si>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</si>
  <si>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</si>
  <si>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</si>
  <si>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</si>
  <si>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</si>
  <si>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</si>
  <si>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</si>
  <si>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</si>
  <si>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</si>
  <si>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</si>
  <si>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</si>
  <si>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</si>
  <si>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</si>
  <si>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</si>
  <si>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</si>
  <si>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</si>
  <si>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</si>
  <si>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</si>
  <si>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</si>
  <si>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</si>
  <si>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</si>
  <si>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</si>
  <si>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</si>
  <si>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</si>
  <si>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</si>
  <si>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</si>
  <si>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</si>
  <si>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</si>
  <si>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</si>
  <si>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</si>
  <si>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</si>
  <si>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</si>
  <si>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</si>
  <si>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</si>
  <si>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</si>
  <si>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</si>
  <si>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</si>
  <si>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</si>
  <si>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</si>
  <si>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</si>
  <si>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</si>
  <si>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</si>
  <si>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</si>
  <si>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</si>
  <si>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</si>
  <si>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</si>
  <si>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</si>
  <si>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</si>
  <si>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</si>
  <si>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</si>
  <si>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</si>
  <si>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</si>
  <si>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</si>
  <si>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</si>
  <si>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</si>
  <si>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</si>
  <si>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</si>
  <si>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</si>
  <si>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</si>
  <si>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</si>
  <si>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</si>
  <si>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</si>
  <si>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</si>
  <si>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</si>
  <si>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</si>
  <si>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</si>
  <si>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</si>
  <si>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</si>
  <si>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</si>
  <si>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</si>
  <si>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</si>
  <si>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</si>
  <si>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</si>
  <si>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</si>
  <si>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</si>
  <si>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</si>
  <si>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</si>
  <si>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</si>
  <si>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</si>
  <si>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</si>
  <si>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</si>
  <si>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</si>
  <si>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</si>
  <si>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</si>
  <si>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</si>
  <si>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</si>
  <si>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</si>
  <si>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</si>
  <si>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</si>
  <si>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</si>
  <si>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</si>
  <si>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</si>
  <si>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</si>
  <si>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</si>
  <si>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</si>
  <si>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</si>
  <si>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</si>
  <si>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</si>
  <si>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</si>
  <si>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</si>
  <si>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</si>
  <si>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</si>
  <si>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</si>
  <si>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</si>
  <si>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</si>
  <si>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</si>
  <si>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</si>
  <si>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</si>
  <si>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</si>
  <si>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</si>
  <si>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</si>
  <si>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</si>
  <si>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</si>
  <si>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</si>
  <si>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</si>
  <si>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</si>
  <si>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</si>
  <si>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</si>
  <si>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</si>
  <si>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</si>
  <si>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</si>
  <si>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</si>
  <si>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</si>
  <si>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</si>
  <si>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</si>
  <si>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</si>
  <si>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</si>
  <si>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</si>
  <si>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</si>
  <si>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</si>
  <si>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</si>
  <si>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</si>
  <si>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</si>
  <si>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</si>
  <si>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</si>
  <si>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</si>
  <si>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</si>
  <si>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</si>
  <si>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</si>
  <si>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</si>
  <si>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</si>
  <si>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</si>
  <si>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</si>
  <si>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</si>
  <si>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</si>
  <si>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</si>
  <si>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</si>
  <si>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</si>
  <si>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</si>
  <si>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</si>
  <si>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</si>
  <si>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</si>
  <si>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</si>
  <si>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</si>
  <si>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</si>
  <si>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</si>
  <si>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</si>
  <si>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</si>
  <si>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</si>
  <si>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</si>
  <si>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</si>
  <si>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</si>
  <si>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</si>
  <si>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</si>
  <si>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</si>
  <si>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</si>
  <si>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</si>
  <si>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</si>
  <si>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</si>
  <si>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</si>
  <si>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</si>
  <si>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</si>
  <si>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</si>
  <si>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</si>
  <si>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</si>
  <si>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</si>
  <si>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</si>
  <si>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</si>
  <si>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</si>
  <si>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</si>
  <si>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</si>
  <si>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</si>
  <si>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</si>
  <si>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</si>
  <si>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</si>
  <si>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</si>
  <si>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</si>
  <si>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</si>
  <si>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</si>
  <si>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</si>
  <si>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</si>
  <si>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</si>
  <si>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</si>
  <si>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</si>
  <si>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</si>
  <si>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</si>
  <si>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</si>
  <si>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</si>
  <si>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</si>
  <si>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</si>
  <si>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</si>
  <si>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</si>
  <si>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</si>
  <si>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</si>
  <si>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</si>
  <si>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</si>
  <si>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</si>
  <si>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</si>
  <si>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</si>
  <si>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</si>
  <si>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</si>
  <si>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</si>
  <si>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</si>
  <si>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</si>
  <si>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</si>
  <si>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</si>
  <si>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</si>
  <si>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</si>
  <si>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</si>
  <si>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</si>
  <si>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</si>
  <si>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</si>
  <si>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</si>
  <si>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</si>
  <si>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</si>
  <si>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</si>
  <si>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</si>
  <si>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</si>
  <si>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</si>
  <si>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</si>
  <si>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</si>
  <si>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</si>
  <si>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</si>
  <si>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</si>
  <si>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</si>
  <si>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</si>
  <si>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</si>
  <si>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</si>
  <si>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</si>
  <si>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</si>
  <si>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</si>
  <si>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</si>
  <si>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</si>
  <si>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</si>
  <si>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</si>
  <si>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</si>
  <si>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</si>
  <si>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</si>
  <si>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</si>
  <si>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</si>
  <si>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</si>
  <si>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</si>
  <si>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</si>
  <si>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</si>
  <si>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</si>
  <si>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</si>
  <si>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</si>
  <si>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</si>
  <si>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</si>
  <si>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</si>
  <si>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</si>
  <si>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</si>
  <si>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</si>
  <si>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</si>
  <si>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</si>
  <si>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</si>
  <si>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</si>
  <si>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</si>
  <si>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</si>
  <si>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</si>
  <si>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</si>
  <si>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</si>
  <si>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</si>
  <si>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</si>
  <si>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</si>
  <si>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</si>
  <si>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</si>
  <si>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</si>
  <si>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</si>
  <si>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</si>
  <si>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</si>
  <si>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</si>
  <si>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</si>
  <si>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</si>
  <si>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</si>
  <si>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</si>
  <si>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</si>
  <si>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</si>
  <si>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</si>
  <si>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</si>
  <si>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</si>
  <si>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</si>
  <si>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</si>
  <si>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</si>
  <si>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</si>
  <si>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</si>
  <si>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</si>
  <si>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</si>
  <si>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</si>
  <si>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</si>
  <si>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</si>
  <si>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</si>
  <si>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</si>
  <si>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</si>
  <si>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</si>
  <si>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</si>
  <si>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</si>
  <si>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</si>
  <si>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</si>
  <si>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</si>
  <si>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</si>
  <si>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</si>
  <si>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</si>
  <si>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</si>
  <si>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</si>
  <si>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</si>
  <si>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</si>
  <si>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</si>
  <si>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</si>
  <si>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</si>
  <si>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</si>
  <si>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</si>
  <si>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</si>
  <si>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</si>
  <si>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</si>
  <si>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</si>
  <si>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</si>
  <si>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</si>
  <si>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</si>
  <si>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</si>
  <si>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</si>
  <si>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</si>
  <si>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</si>
  <si>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</si>
  <si>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</si>
  <si>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</si>
  <si>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</si>
  <si>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</si>
  <si>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</si>
  <si>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</si>
  <si>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</si>
  <si>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</si>
  <si>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</si>
  <si>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</si>
  <si>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</si>
  <si>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</si>
  <si>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</si>
  <si>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</si>
  <si>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</si>
  <si>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</si>
  <si>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</si>
  <si>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</si>
  <si>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</si>
  <si>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</si>
  <si>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</si>
  <si>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</si>
  <si>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</si>
  <si>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</si>
  <si>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</si>
  <si>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</si>
  <si>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</si>
  <si>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</si>
  <si>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</si>
  <si>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</si>
  <si>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</si>
  <si>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</si>
  <si>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</si>
  <si>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</si>
  <si>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</si>
  <si>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</si>
  <si>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</si>
  <si>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</si>
  <si>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</si>
  <si>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</si>
  <si>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</si>
  <si>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</si>
  <si>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</si>
  <si>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</si>
  <si>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</si>
  <si>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</si>
  <si>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</si>
  <si>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</si>
  <si>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</si>
  <si>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</si>
  <si>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</si>
  <si>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</si>
  <si>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</si>
  <si>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</si>
  <si>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</si>
  <si>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</si>
  <si>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</si>
  <si>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</si>
  <si>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</si>
  <si>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</si>
  <si>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</si>
  <si>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</si>
  <si>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</si>
  <si>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</si>
  <si>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</si>
  <si>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</si>
  <si>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</si>
  <si>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</si>
  <si>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</si>
  <si>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</si>
  <si>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</si>
  <si>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</si>
  <si>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</si>
  <si>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</si>
  <si>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</si>
  <si>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</si>
  <si>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</si>
  <si>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</si>
  <si>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</si>
  <si>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</si>
  <si>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</si>
  <si>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</si>
  <si>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</si>
  <si>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</si>
  <si>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</si>
  <si>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</si>
  <si>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</si>
  <si>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</si>
  <si>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</si>
  <si>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</si>
  <si>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</si>
  <si>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</si>
  <si>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</si>
  <si>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</si>
  <si>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</si>
  <si>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</si>
  <si>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</si>
  <si>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</si>
  <si>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</si>
  <si>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</si>
  <si>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</si>
  <si>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</si>
  <si>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</si>
  <si>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</si>
  <si>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</si>
  <si>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</si>
  <si>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</si>
  <si>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</si>
  <si>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</si>
  <si>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</si>
  <si>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</si>
  <si>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</si>
  <si>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</si>
  <si>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</si>
  <si>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</si>
  <si>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</si>
  <si>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</si>
  <si>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</si>
  <si>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</si>
  <si>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</si>
  <si>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</si>
  <si>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</si>
  <si>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</si>
  <si>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</si>
  <si>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</si>
  <si>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</si>
  <si>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</si>
  <si>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</si>
  <si>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</si>
  <si>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</si>
  <si>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</si>
  <si>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</si>
  <si>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</si>
  <si>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</si>
  <si>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</si>
  <si>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</si>
  <si>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</si>
  <si>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</si>
  <si>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</si>
  <si>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</si>
  <si>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</si>
  <si>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</si>
  <si>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</si>
  <si>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</si>
  <si>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</si>
  <si>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</si>
  <si>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</si>
  <si>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</si>
  <si>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</si>
  <si>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</si>
  <si>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</si>
  <si>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</si>
  <si>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</si>
  <si>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</si>
  <si>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</si>
  <si>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</si>
  <si>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</si>
  <si>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</si>
  <si>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</si>
  <si>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</si>
  <si>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</si>
  <si>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</si>
  <si>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</si>
  <si>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</si>
  <si>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</si>
  <si>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</si>
  <si>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</si>
  <si>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</si>
  <si>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</si>
  <si>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</si>
  <si>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</si>
  <si>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</si>
  <si>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</si>
  <si>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</si>
  <si>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</si>
  <si>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</si>
  <si>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</si>
  <si>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</si>
  <si>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</si>
  <si>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</si>
  <si>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</si>
  <si>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</si>
  <si>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</si>
  <si>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</si>
  <si>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</si>
  <si>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</si>
  <si>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</si>
  <si>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</si>
  <si>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</si>
  <si>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</si>
  <si>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</si>
  <si>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</si>
  <si>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</si>
  <si>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</si>
  <si>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</si>
  <si>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</si>
  <si>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</si>
  <si>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</si>
  <si>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</si>
  <si>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</si>
  <si>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</si>
  <si>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</si>
  <si>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</si>
  <si>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</si>
  <si>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</si>
  <si>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</si>
  <si>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</si>
  <si>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</si>
  <si>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</si>
  <si>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</si>
  <si>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</si>
  <si>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</si>
  <si>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</si>
  <si>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</si>
  <si>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</si>
  <si>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</si>
  <si>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</si>
  <si>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</si>
  <si>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</si>
  <si>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</si>
  <si>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</si>
  <si>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</si>
  <si>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</si>
  <si>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</si>
  <si>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</si>
  <si>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</si>
  <si>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</si>
  <si>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</si>
  <si>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</si>
  <si>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</si>
  <si>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</si>
  <si>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</si>
  <si>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</si>
  <si>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</si>
  <si>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</si>
  <si>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</si>
  <si>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</si>
  <si>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</si>
  <si>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</si>
  <si>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</si>
  <si>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</si>
  <si>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</si>
  <si>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</si>
  <si>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</si>
  <si>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</si>
  <si>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</si>
  <si>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</si>
  <si>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</si>
  <si>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</si>
  <si>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</si>
  <si>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</si>
  <si>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</si>
  <si>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</si>
  <si>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</si>
  <si>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</si>
  <si>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</si>
  <si>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</si>
  <si>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</si>
  <si>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</si>
  <si>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</si>
  <si>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</si>
  <si>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</si>
  <si>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</si>
  <si>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</si>
  <si>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</si>
  <si>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</si>
  <si>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</si>
  <si>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</si>
  <si>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</si>
  <si>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</si>
  <si>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</si>
  <si>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</si>
  <si>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</si>
  <si>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</si>
  <si>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</si>
  <si>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</si>
  <si>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</si>
  <si>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</si>
  <si>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</si>
  <si>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</si>
  <si>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</si>
  <si>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</si>
  <si>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</si>
  <si>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</si>
  <si>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</si>
  <si>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</si>
  <si>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</si>
  <si>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</si>
  <si>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</si>
  <si>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</si>
  <si>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</si>
  <si>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</si>
  <si>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</si>
  <si>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</si>
  <si>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</si>
  <si>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</si>
  <si>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</si>
  <si>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</si>
  <si>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</si>
  <si>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</si>
  <si>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</si>
  <si>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</si>
  <si>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</si>
  <si>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</si>
  <si>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</si>
  <si>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</si>
  <si>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</si>
  <si>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</si>
  <si>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</si>
  <si>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</si>
  <si>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</si>
  <si>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</si>
  <si>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</si>
  <si>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</si>
  <si>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</si>
  <si>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</si>
  <si>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</si>
  <si>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</si>
  <si>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</si>
  <si>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</si>
  <si>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</si>
  <si>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</si>
  <si>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</si>
  <si>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</si>
  <si>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</si>
  <si>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</si>
  <si>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</si>
  <si>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</si>
  <si>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</si>
  <si>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</si>
  <si>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</si>
  <si>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</si>
  <si>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</si>
  <si>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</si>
  <si>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</si>
  <si>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</si>
  <si>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</si>
  <si>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</si>
  <si>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</si>
  <si>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</si>
  <si>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</si>
  <si>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</si>
  <si>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</si>
  <si>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</si>
  <si>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</si>
  <si>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</si>
  <si>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</si>
  <si>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</si>
  <si>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</si>
  <si>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</si>
  <si>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</si>
  <si>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</si>
  <si>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</si>
  <si>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</si>
  <si>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</si>
  <si>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</si>
  <si>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</si>
  <si>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</si>
  <si>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</si>
  <si>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</si>
  <si>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</si>
  <si>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</si>
  <si>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</si>
  <si>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</si>
  <si>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</si>
  <si>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</si>
  <si>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</si>
  <si>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</si>
  <si>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</si>
  <si>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</si>
  <si>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</si>
  <si>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</si>
  <si>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</si>
  <si>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</si>
  <si>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</si>
  <si>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</si>
  <si>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</si>
  <si>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</si>
  <si>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</si>
  <si>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</si>
  <si>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</si>
  <si>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</si>
  <si>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</si>
  <si>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</si>
  <si>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</si>
  <si>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</si>
  <si>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</si>
  <si>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</si>
  <si>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</si>
  <si>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</si>
  <si>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</si>
  <si>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</si>
  <si>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</si>
  <si>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</si>
  <si>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</si>
  <si>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</si>
  <si>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</si>
  <si>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</si>
  <si>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</si>
  <si>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</si>
  <si>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</si>
  <si>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</si>
  <si>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</si>
  <si>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</si>
  <si>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</si>
  <si>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</si>
  <si>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</si>
  <si>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</si>
  <si>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</si>
  <si>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</si>
  <si>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</si>
  <si>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</si>
  <si>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</si>
  <si>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</si>
  <si>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</si>
  <si>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</si>
  <si>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</si>
  <si>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</si>
  <si>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</si>
  <si>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</si>
  <si>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</si>
  <si>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</si>
  <si>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</si>
  <si>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</si>
  <si>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</si>
  <si>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</si>
  <si>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</si>
  <si>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</si>
  <si>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</si>
  <si>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</si>
  <si>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</si>
  <si>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</si>
  <si>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</si>
  <si>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</si>
  <si>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</si>
  <si>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</si>
  <si>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</si>
  <si>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</si>
  <si>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</si>
  <si>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</si>
  <si>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</si>
  <si>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</si>
  <si>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</si>
  <si>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</si>
  <si>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</si>
  <si>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</si>
  <si>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</si>
  <si>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</si>
  <si>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</si>
  <si>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</si>
  <si>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</si>
  <si>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</si>
  <si>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</si>
  <si>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</si>
  <si>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</si>
  <si>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</si>
  <si>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</si>
  <si>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</si>
  <si>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</si>
  <si>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</si>
  <si>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</si>
  <si>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</si>
  <si>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</si>
  <si>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</si>
  <si>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</si>
  <si>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</si>
  <si>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</si>
  <si>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</si>
  <si>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</si>
  <si>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</si>
  <si>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</si>
  <si>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</si>
  <si>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</si>
  <si>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</si>
  <si>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</si>
  <si>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</si>
  <si>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</si>
  <si>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</si>
  <si>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</si>
  <si>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</si>
  <si>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</si>
  <si>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</si>
  <si>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</si>
  <si>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</si>
  <si>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</si>
  <si>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</si>
  <si>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</si>
  <si>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</si>
  <si>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</si>
  <si>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</si>
  <si>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</si>
  <si>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</si>
  <si>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</si>
  <si>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</si>
  <si>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</si>
  <si>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</si>
  <si>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</si>
  <si>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</si>
  <si>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</si>
  <si>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</si>
  <si>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</si>
  <si>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</si>
  <si>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</si>
  <si>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</si>
  <si>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</si>
  <si>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</si>
  <si>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</si>
  <si>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</si>
  <si>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</si>
  <si>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</si>
  <si>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</si>
  <si>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</si>
  <si>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</si>
  <si>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</si>
  <si>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</si>
  <si>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</si>
  <si>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</si>
  <si>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</si>
  <si>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</si>
  <si>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</si>
  <si>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</si>
  <si>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</si>
  <si>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</si>
  <si>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</si>
  <si>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</si>
  <si>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</si>
  <si>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</si>
  <si>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</si>
  <si>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</si>
  <si>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</si>
  <si>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</si>
  <si>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</si>
  <si>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</si>
  <si>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</si>
  <si>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</si>
  <si>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</si>
  <si>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</si>
  <si>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</si>
  <si>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</si>
  <si>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</si>
  <si>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</si>
  <si>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</si>
  <si>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</si>
  <si>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</si>
  <si>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</si>
  <si>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</si>
  <si>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</si>
  <si>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</si>
  <si>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</si>
  <si>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</si>
  <si>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</si>
  <si>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</si>
  <si>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</si>
  <si>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</si>
  <si>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</si>
  <si>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</si>
  <si>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</si>
  <si>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</si>
  <si>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</si>
  <si>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</si>
  <si>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</si>
  <si>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</si>
  <si>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</si>
  <si>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</si>
  <si>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</si>
  <si>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</si>
  <si>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</si>
  <si>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</si>
  <si>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</si>
  <si>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</si>
  <si>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</si>
  <si>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</si>
  <si>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</si>
  <si>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</si>
  <si>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</si>
  <si>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</si>
  <si>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</si>
  <si>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</si>
  <si>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</si>
  <si>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</si>
  <si>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</si>
  <si>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</si>
  <si>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</si>
  <si>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</si>
  <si>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</si>
  <si>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</si>
  <si>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</si>
  <si>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</si>
  <si>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</si>
  <si>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</si>
  <si>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</si>
  <si>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</si>
  <si>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</si>
  <si>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</si>
  <si>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</si>
  <si>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</si>
  <si>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</si>
  <si>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</si>
  <si>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</si>
  <si>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</si>
  <si>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</si>
  <si>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</si>
  <si>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</si>
  <si>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</si>
  <si>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</si>
  <si>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</si>
  <si>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</si>
  <si>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</si>
  <si>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</si>
  <si>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</si>
  <si>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</si>
  <si>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</si>
  <si>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</si>
  <si>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</si>
  <si>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</si>
  <si>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</si>
  <si>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</si>
  <si>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</si>
  <si>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</si>
  <si>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</si>
  <si>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</si>
  <si>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</si>
  <si>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</si>
  <si>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</si>
  <si>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</si>
  <si>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</si>
  <si>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</si>
  <si>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</si>
  <si>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</si>
  <si>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</si>
  <si>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</si>
  <si>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</si>
  <si>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</si>
  <si>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</si>
  <si>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</si>
  <si>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</si>
  <si>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</si>
  <si>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</si>
  <si>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</si>
  <si>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</si>
  <si>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</si>
  <si>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</si>
  <si>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</si>
  <si>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</si>
  <si>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</si>
  <si>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</si>
  <si>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</si>
  <si>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</si>
  <si>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</si>
  <si>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</si>
  <si>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</si>
  <si>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</si>
  <si>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</si>
  <si>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</si>
  <si>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</si>
  <si>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</si>
  <si>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</si>
  <si>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</si>
  <si>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</si>
  <si>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</si>
  <si>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</si>
  <si>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</si>
  <si>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</si>
  <si>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</si>
  <si>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</si>
  <si>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</si>
  <si>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</si>
  <si>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</si>
  <si>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</si>
  <si>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</si>
  <si>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</si>
  <si>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</si>
  <si>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</si>
  <si>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</si>
  <si>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</si>
  <si>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</si>
  <si>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</si>
  <si>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</si>
  <si>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</si>
  <si>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</si>
  <si>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</si>
  <si>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</si>
  <si>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</si>
  <si>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</si>
  <si>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</si>
  <si>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</si>
  <si>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</si>
  <si>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</si>
  <si>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</si>
  <si>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</si>
  <si>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</si>
  <si>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</si>
  <si>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</si>
  <si>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</si>
  <si>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</si>
  <si>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</si>
  <si>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</si>
  <si>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</si>
  <si>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</si>
  <si>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</si>
  <si>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</si>
  <si>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</si>
  <si>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</si>
  <si>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</si>
  <si>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</si>
  <si>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</si>
  <si>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</si>
  <si>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</si>
  <si>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</si>
  <si>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</si>
  <si>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</si>
  <si>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</si>
  <si>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</si>
  <si>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</si>
  <si>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</si>
  <si>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</si>
  <si>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</si>
  <si>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</si>
  <si>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</si>
  <si>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</si>
  <si>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</si>
  <si>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</si>
  <si>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</si>
  <si>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</si>
  <si>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</si>
  <si>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</si>
  <si>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</si>
  <si>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</si>
  <si>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</si>
  <si>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</si>
  <si>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</si>
  <si>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</si>
  <si>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</si>
  <si>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</si>
  <si>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</si>
  <si>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</si>
  <si>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</si>
  <si>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</si>
  <si>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</si>
  <si>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</si>
  <si>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</si>
  <si>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</si>
  <si>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</si>
  <si>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</si>
  <si>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</si>
  <si>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</si>
  <si>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</si>
  <si>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</si>
  <si>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</si>
  <si>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</si>
  <si>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</si>
  <si>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</si>
  <si>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</si>
  <si>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</si>
  <si>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</si>
  <si>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</si>
  <si>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</si>
  <si>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</si>
  <si>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</si>
  <si>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</si>
  <si>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</si>
  <si>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</si>
  <si>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</si>
  <si>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</si>
  <si>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</si>
  <si>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</si>
  <si>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</si>
  <si>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</si>
  <si>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</si>
  <si>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</si>
  <si>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</si>
  <si>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</si>
  <si>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</si>
  <si>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</si>
  <si>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</si>
  <si>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</si>
  <si>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</si>
  <si>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</si>
  <si>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</si>
  <si>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</si>
  <si>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</si>
  <si>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</si>
  <si>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</si>
  <si>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</si>
  <si>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</si>
  <si>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</si>
  <si>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</si>
  <si>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</si>
  <si>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</si>
  <si>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</si>
  <si>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</si>
  <si>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</si>
  <si>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</si>
  <si>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</si>
  <si>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</si>
  <si>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</si>
  <si>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</si>
  <si>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</si>
  <si>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</si>
  <si>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</si>
  <si>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</si>
  <si>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</si>
  <si>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</si>
  <si>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</si>
  <si>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</si>
  <si>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</si>
  <si>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</si>
  <si>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</si>
  <si>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</si>
  <si>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</si>
  <si>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</si>
  <si>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</si>
  <si>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</si>
  <si>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</si>
  <si>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</si>
  <si>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</si>
  <si>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</si>
  <si>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</si>
  <si>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</si>
  <si>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</si>
  <si>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</si>
  <si>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</si>
  <si>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</si>
  <si>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</si>
  <si>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</si>
  <si>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</si>
  <si>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</si>
  <si>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</si>
  <si>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</si>
  <si>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</si>
  <si>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</si>
  <si>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</si>
  <si>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</si>
  <si>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</si>
  <si>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</si>
  <si>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</si>
  <si>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</si>
  <si>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</si>
  <si>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</si>
  <si>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</si>
  <si>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</si>
  <si>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</si>
  <si>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</si>
  <si>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</si>
  <si>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</si>
  <si>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</si>
  <si>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</si>
  <si>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</si>
  <si>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</si>
  <si>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</si>
  <si>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</si>
  <si>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</si>
  <si>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</si>
  <si>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</si>
  <si>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</si>
  <si>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</si>
  <si>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</si>
  <si>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</si>
  <si>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</si>
  <si>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</si>
  <si>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</si>
  <si>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</si>
  <si>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</si>
  <si>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</si>
  <si>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</si>
  <si>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</si>
  <si>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</si>
  <si>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</si>
  <si>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</si>
  <si>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</si>
  <si>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</si>
  <si>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</si>
  <si>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</si>
  <si>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</si>
  <si>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</si>
  <si>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</si>
  <si>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</si>
  <si>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</si>
  <si>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</si>
  <si>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</si>
  <si>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</si>
  <si>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</si>
  <si>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</si>
  <si>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</si>
  <si>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</si>
  <si>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</si>
  <si>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</si>
  <si>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</si>
  <si>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</si>
  <si>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</si>
  <si>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</si>
  <si>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</si>
  <si>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</si>
  <si>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</si>
  <si>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</si>
  <si>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</si>
  <si>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</si>
  <si>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</si>
  <si>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</si>
  <si>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</si>
  <si>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</si>
  <si>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</si>
  <si>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</si>
  <si>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</si>
  <si>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</si>
  <si>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</si>
  <si>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</si>
  <si>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</si>
  <si>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</si>
  <si>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</si>
  <si>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</si>
  <si>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</si>
  <si>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</si>
  <si>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</si>
  <si>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</si>
  <si>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</si>
  <si>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</si>
  <si>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</si>
  <si>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</si>
  <si>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</si>
  <si>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</si>
  <si>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</si>
  <si>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</si>
  <si>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</si>
  <si>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</si>
  <si>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</si>
  <si>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</si>
  <si>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</si>
  <si>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</si>
  <si>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</si>
  <si>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</si>
  <si>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</si>
  <si>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</si>
  <si>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</si>
  <si>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</si>
  <si>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</si>
  <si>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</si>
  <si>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</si>
  <si>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</si>
  <si>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</si>
  <si>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</si>
  <si>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</si>
  <si>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</si>
  <si>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</si>
  <si>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</si>
  <si>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</si>
  <si>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</si>
  <si>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</si>
  <si>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</si>
  <si>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</si>
  <si>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</si>
  <si>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</si>
  <si>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</si>
  <si>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</si>
  <si>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</si>
  <si>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</si>
  <si>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</si>
  <si>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</si>
  <si>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</si>
  <si>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</si>
  <si>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</si>
  <si>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</si>
  <si>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</si>
  <si>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</si>
  <si>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</si>
  <si>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</si>
  <si>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</si>
  <si>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</si>
  <si>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</si>
  <si>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</si>
  <si>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</si>
  <si>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</si>
  <si>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</si>
  <si>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</si>
  <si>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</si>
  <si>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</si>
  <si>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</si>
  <si>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</si>
  <si>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</si>
  <si>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</si>
  <si>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</si>
  <si>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</si>
  <si>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</si>
  <si>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</si>
  <si>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</si>
  <si>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</si>
  <si>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</si>
  <si>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</si>
  <si>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</si>
  <si>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</si>
  <si>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</si>
  <si>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</si>
  <si>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</si>
  <si>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</si>
  <si>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</si>
  <si>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</si>
  <si>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</si>
  <si>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</si>
  <si>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</si>
  <si>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</si>
  <si>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</si>
  <si>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</si>
  <si>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</si>
  <si>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</si>
  <si>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</si>
  <si>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</si>
  <si>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</si>
  <si>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</si>
  <si>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</si>
  <si>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</si>
  <si>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</si>
  <si>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</si>
  <si>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</si>
  <si>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</si>
  <si>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</si>
  <si>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</si>
  <si>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</si>
  <si>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</si>
  <si>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</si>
  <si>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</si>
  <si>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</si>
  <si>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</si>
  <si>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</si>
  <si>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</si>
  <si>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</si>
  <si>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</si>
  <si>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</si>
  <si>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</si>
  <si>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</si>
  <si>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</si>
  <si>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</si>
  <si>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</si>
  <si>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</si>
  <si>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</si>
  <si>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</si>
  <si>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</si>
  <si>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</si>
  <si>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</si>
  <si>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</si>
  <si>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</si>
  <si>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</si>
  <si>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</si>
  <si>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</si>
  <si>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</si>
  <si>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</si>
  <si>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</si>
  <si>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</si>
  <si>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</si>
  <si>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</si>
  <si>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</si>
  <si>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</si>
  <si>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</si>
  <si>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</si>
  <si>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</si>
  <si>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</si>
  <si>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</si>
  <si>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</si>
  <si>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</si>
  <si>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</si>
  <si>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</si>
  <si>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</si>
  <si>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</si>
  <si>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</si>
  <si>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</si>
  <si>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</si>
  <si>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</si>
  <si>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</si>
  <si>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</si>
  <si>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</si>
  <si>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</si>
  <si>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</si>
  <si>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</si>
  <si>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</si>
  <si>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</si>
  <si>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</si>
  <si>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</si>
  <si>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</si>
  <si>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</si>
  <si>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</si>
  <si>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</si>
  <si>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</si>
  <si>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</si>
  <si>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</si>
  <si>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</si>
  <si>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</si>
  <si>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</si>
  <si>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</si>
  <si>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</si>
  <si>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</si>
  <si>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</si>
  <si>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</si>
  <si>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</si>
  <si>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</si>
  <si>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</si>
  <si>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</si>
  <si>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</si>
  <si>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</si>
  <si>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</si>
  <si>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</si>
  <si>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</si>
  <si>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</si>
  <si>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</si>
  <si>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</si>
  <si>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</si>
  <si>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</si>
  <si>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</si>
  <si>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</si>
  <si>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</si>
  <si>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</si>
  <si>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</si>
  <si>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</si>
  <si>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</si>
  <si>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</si>
  <si>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</si>
  <si>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</si>
  <si>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</si>
  <si>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</si>
  <si>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</si>
  <si>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</si>
  <si>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</si>
  <si>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</si>
  <si>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</si>
  <si>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</si>
  <si>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</si>
  <si>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</si>
  <si>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</si>
  <si>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</si>
  <si>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</si>
  <si>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</si>
  <si>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</si>
  <si>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</si>
  <si>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</si>
  <si>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</si>
  <si>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</si>
  <si>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</si>
  <si>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</si>
  <si>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</si>
  <si>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</si>
  <si>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</si>
  <si>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</si>
  <si>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</si>
  <si>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</si>
  <si>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</si>
  <si>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</si>
  <si>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</si>
  <si>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</si>
  <si>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</si>
  <si>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</si>
  <si>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</si>
  <si>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</si>
  <si>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</si>
  <si>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</si>
  <si>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</si>
  <si>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</si>
  <si>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</si>
  <si>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</si>
  <si>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</si>
  <si>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</si>
  <si>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</si>
  <si>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</si>
  <si>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</si>
  <si>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</si>
  <si>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</si>
  <si>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</si>
  <si>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</si>
  <si>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</si>
  <si>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</si>
  <si>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</si>
  <si>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</si>
  <si>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</si>
  <si>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</si>
  <si>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</si>
  <si>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</si>
  <si>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</si>
  <si>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</si>
  <si>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</si>
  <si>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</si>
  <si>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</si>
  <si>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</si>
  <si>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</si>
  <si>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</si>
  <si>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</si>
  <si>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</si>
  <si>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</si>
  <si>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</si>
  <si>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</si>
  <si>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</si>
  <si>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</si>
  <si>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</si>
  <si>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</si>
  <si>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</si>
  <si>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</si>
  <si>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</si>
  <si>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</si>
  <si>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</si>
  <si>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</si>
  <si>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</si>
  <si>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</si>
  <si>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</si>
  <si>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</si>
  <si>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</si>
  <si>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</si>
  <si>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</si>
  <si>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</si>
  <si>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</si>
  <si>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</si>
  <si>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</si>
  <si>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</si>
  <si>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</si>
  <si>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</si>
  <si>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</si>
  <si>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</si>
  <si>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</si>
  <si>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</si>
  <si>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</si>
  <si>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</si>
  <si>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</si>
  <si>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</si>
  <si>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</si>
  <si>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</si>
  <si>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</si>
  <si>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</si>
  <si>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</si>
  <si>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</si>
  <si>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</si>
  <si>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</si>
  <si>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</si>
  <si>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</si>
  <si>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</si>
  <si>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</si>
  <si>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</si>
  <si>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</si>
  <si>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</si>
  <si>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</si>
  <si>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</si>
  <si>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</si>
  <si>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</si>
  <si>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</si>
  <si>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</si>
  <si>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</si>
  <si>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</si>
  <si>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</si>
  <si>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</si>
  <si>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</si>
  <si>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</si>
  <si>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</si>
  <si>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</si>
  <si>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</si>
  <si>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</si>
  <si>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</si>
  <si>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</si>
  <si>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</si>
  <si>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</si>
  <si>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</si>
  <si>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</si>
  <si>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</si>
  <si>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</si>
  <si>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</si>
  <si>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</si>
  <si>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</si>
  <si>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</si>
  <si>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</si>
  <si>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</si>
  <si>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</si>
  <si>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</si>
  <si>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</si>
  <si>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</si>
  <si>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</si>
  <si>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</si>
  <si>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</si>
  <si>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</si>
  <si>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</si>
  <si>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</si>
  <si>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</si>
  <si>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</si>
  <si>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</si>
  <si>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</si>
  <si>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</si>
  <si>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</si>
  <si>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</si>
  <si>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</si>
  <si>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</si>
  <si>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</si>
  <si>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</si>
  <si>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</si>
  <si>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</si>
  <si>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</si>
  <si>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</si>
  <si>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</si>
  <si>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</si>
  <si>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</si>
  <si>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</si>
  <si>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</si>
  <si>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</si>
  <si>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</si>
  <si>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</si>
  <si>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</si>
  <si>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</si>
  <si>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</si>
  <si>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</si>
  <si>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</si>
  <si>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</si>
  <si>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</si>
  <si>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</si>
  <si>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</si>
  <si>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</si>
  <si>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</si>
  <si>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</si>
  <si>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</si>
  <si>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</si>
  <si>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</si>
  <si>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</si>
  <si>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</si>
  <si>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</si>
  <si>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</si>
  <si>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</si>
  <si>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</si>
  <si>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</si>
  <si>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</si>
  <si>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</si>
  <si>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</si>
  <si>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</si>
  <si>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</si>
  <si>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</si>
  <si>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</si>
  <si>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</si>
  <si>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</si>
  <si>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</si>
  <si>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</si>
  <si>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</si>
  <si>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</si>
  <si>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</si>
  <si>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</si>
  <si>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</si>
  <si>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</si>
  <si>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</si>
  <si>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</si>
  <si>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</si>
  <si>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</si>
  <si>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</si>
  <si>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</si>
  <si>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</si>
  <si>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</si>
  <si>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</si>
  <si>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</si>
  <si>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</si>
  <si>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</si>
  <si>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</si>
  <si>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</si>
  <si>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</si>
  <si>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</si>
  <si>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</si>
  <si>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</si>
  <si>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</si>
  <si>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</si>
  <si>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</si>
  <si>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</si>
  <si>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</si>
  <si>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</si>
  <si>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</si>
  <si>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</si>
  <si>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</si>
  <si>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</si>
  <si>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</si>
  <si>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</si>
  <si>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</si>
  <si>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</si>
  <si>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</si>
  <si>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</si>
  <si>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</si>
  <si>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</si>
  <si>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</si>
  <si>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</si>
  <si>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</si>
  <si>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</si>
  <si>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</si>
  <si>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</si>
  <si>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</si>
  <si>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</si>
  <si>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</si>
  <si>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</si>
  <si>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</si>
  <si>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</si>
  <si>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</si>
  <si>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</si>
  <si>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</si>
  <si>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</si>
  <si>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</si>
  <si>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</si>
  <si>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</si>
  <si>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</si>
  <si>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</si>
  <si>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</si>
  <si>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</si>
  <si>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</si>
  <si>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</si>
  <si>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</si>
  <si>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</si>
  <si>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</si>
  <si>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</si>
  <si>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</si>
  <si>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</si>
  <si>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</si>
  <si>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</si>
  <si>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</si>
  <si>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</si>
  <si>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</si>
  <si>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</si>
  <si>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</si>
  <si>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</si>
  <si>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</si>
  <si>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</si>
  <si>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</si>
  <si>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</si>
  <si>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</si>
  <si>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</si>
  <si>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</si>
  <si>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</si>
  <si>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</si>
  <si>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</si>
  <si>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</si>
  <si>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</si>
  <si>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</si>
  <si>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</si>
  <si>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</si>
  <si>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</si>
  <si>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</si>
  <si>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</si>
  <si>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</si>
  <si>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</si>
  <si>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</si>
  <si>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</si>
  <si>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</si>
  <si>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</si>
  <si>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</si>
  <si>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</si>
  <si>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</si>
  <si>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</si>
  <si>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</si>
  <si>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</si>
  <si>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</si>
  <si>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</si>
  <si>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</si>
  <si>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</si>
  <si>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</si>
  <si>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</si>
  <si>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</si>
  <si>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</si>
  <si>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</si>
  <si>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</si>
  <si>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</si>
  <si>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</si>
  <si>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</si>
  <si>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</si>
  <si>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</si>
  <si>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</si>
  <si>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</si>
  <si>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</si>
  <si>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</si>
  <si>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</si>
  <si>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</si>
  <si>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</si>
  <si>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</si>
  <si>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</si>
  <si>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</si>
  <si>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</si>
  <si>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</si>
  <si>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</si>
  <si>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</si>
  <si>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</si>
  <si>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</si>
  <si>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</si>
  <si>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</si>
  <si>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</si>
  <si>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</si>
  <si>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</si>
  <si>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</si>
  <si>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</si>
  <si>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</si>
  <si>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</si>
  <si>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</si>
  <si>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</si>
  <si>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</si>
  <si>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</si>
  <si>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</si>
  <si>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</si>
  <si>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</si>
  <si>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</si>
  <si>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</si>
  <si>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</si>
  <si>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</si>
  <si>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</si>
  <si>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</si>
  <si>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</si>
  <si>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</si>
  <si>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</si>
  <si>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</si>
  <si>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</si>
  <si>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</si>
  <si>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</si>
  <si>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</si>
  <si>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</si>
  <si>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</si>
  <si>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</si>
  <si>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</si>
  <si>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</si>
  <si>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</si>
  <si>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</si>
  <si>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</si>
  <si>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</si>
  <si>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</si>
  <si>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</si>
  <si>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</si>
  <si>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</si>
  <si>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</si>
  <si>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</si>
  <si>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</si>
  <si>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</si>
  <si>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</si>
  <si>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</si>
  <si>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</si>
  <si>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</si>
  <si>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</si>
  <si>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</si>
  <si>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</si>
  <si>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</si>
  <si>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</si>
  <si>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</si>
  <si>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</si>
  <si>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</si>
  <si>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</si>
  <si>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</si>
  <si>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</si>
  <si>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</si>
  <si>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</si>
  <si>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</si>
  <si>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</si>
  <si>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</si>
  <si>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</si>
  <si>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</si>
  <si>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</si>
  <si>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</si>
  <si>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</si>
  <si>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</si>
  <si>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</si>
  <si>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</si>
  <si>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</si>
  <si>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</si>
  <si>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</si>
  <si>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</si>
  <si>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</si>
  <si>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</si>
  <si>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</si>
  <si>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</si>
  <si>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</si>
  <si>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</si>
  <si>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</si>
  <si>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</si>
  <si>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</si>
  <si>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</si>
  <si>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</si>
  <si>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</si>
  <si>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</si>
  <si>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</si>
  <si>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</si>
  <si>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</si>
  <si>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</si>
  <si>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</si>
  <si>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</si>
  <si>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</si>
  <si>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</si>
  <si>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</si>
  <si>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</si>
  <si>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</si>
  <si>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</si>
  <si>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</si>
  <si>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</si>
  <si>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</si>
  <si>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</si>
  <si>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</si>
  <si>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</si>
  <si>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</si>
  <si>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</si>
  <si>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</si>
  <si>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</si>
  <si>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</si>
  <si>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</si>
  <si>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</si>
  <si>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</si>
  <si>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</si>
  <si>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</si>
  <si>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</si>
  <si>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</si>
  <si>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</si>
  <si>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</si>
  <si>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</si>
  <si>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</si>
  <si>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</si>
  <si>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</si>
  <si>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</si>
  <si>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</si>
  <si>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</si>
  <si>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</si>
  <si>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</si>
  <si>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</si>
  <si>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</si>
  <si>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</si>
  <si>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</si>
  <si>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</si>
  <si>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</si>
  <si>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</si>
  <si>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</si>
  <si>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</si>
  <si>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</si>
  <si>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</si>
  <si>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</si>
  <si>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</si>
  <si>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</si>
  <si>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</si>
  <si>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</si>
  <si>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</si>
  <si>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</si>
  <si>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</si>
  <si>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</si>
  <si>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</si>
  <si>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</si>
  <si>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</si>
  <si>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</si>
  <si>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</si>
  <si>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</si>
  <si>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</si>
  <si>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</si>
  <si>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</si>
  <si>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</si>
  <si>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</si>
  <si>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</si>
  <si>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</si>
  <si>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</si>
  <si>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</si>
  <si>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</si>
  <si>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</si>
  <si>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</si>
  <si>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</si>
  <si>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</si>
  <si>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</si>
  <si>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</si>
  <si>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</si>
  <si>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</si>
  <si>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</si>
  <si>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</si>
  <si>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</si>
  <si>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</si>
  <si>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</si>
  <si>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</si>
  <si>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</si>
  <si>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</si>
  <si>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</si>
  <si>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</si>
  <si>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</si>
  <si>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</si>
  <si>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</si>
  <si>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</si>
  <si>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</si>
  <si>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</si>
  <si>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</si>
  <si>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</si>
  <si>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</si>
  <si>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</si>
  <si>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</si>
  <si>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</si>
  <si>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</si>
  <si>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</si>
  <si>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</si>
  <si>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</si>
  <si>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</si>
  <si>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</si>
  <si>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</si>
  <si>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</si>
  <si>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</si>
  <si>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</si>
  <si>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</si>
  <si>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</si>
  <si>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</si>
  <si>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</si>
  <si>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</si>
  <si>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</si>
  <si>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</si>
  <si>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</si>
  <si>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</si>
  <si>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</si>
  <si>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</si>
  <si>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</si>
  <si>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</si>
  <si>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</si>
  <si>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</si>
  <si>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</si>
  <si>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</si>
  <si>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</si>
  <si>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</si>
  <si>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</si>
  <si>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</si>
  <si>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</si>
  <si>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</si>
  <si>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</si>
  <si>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</si>
  <si>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</si>
  <si>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</si>
  <si>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</si>
  <si>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</si>
  <si>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</si>
  <si>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</si>
  <si>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</si>
  <si>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</si>
  <si>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</si>
  <si>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</si>
  <si>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</si>
  <si>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</si>
  <si>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</si>
  <si>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</si>
  <si>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</si>
  <si>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Greater than or equal to 50000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</si>
  <si>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</si>
  <si>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</si>
  <si>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</si>
  <si>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</si>
  <si>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</si>
  <si>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</si>
  <si>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</si>
  <si>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</si>
  <si>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</si>
  <si>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</si>
  <si>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</si>
  <si>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Succesful</t>
  </si>
  <si>
    <t>Canceled</t>
  </si>
  <si>
    <t>Failed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</si>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</sst>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[HW1.Excel.Kickstarter.xlsx]Category!PivotTable1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E-4457-ADC4-E28DF65F196A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BE-4457-ADC4-E28DF65F196A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BE-4457-ADC4-E28DF65F196A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BE-4457-ADC4-E28DF65F1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27131000"/>
        <c:axId val="527131328"/>
      </c:barChart>
      <c:catAx>
        <c:axId val="52713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31328"/>
        <c:crosses val="autoZero"/>
        <c:auto val="1"/>
        <c:lblAlgn val="ctr"/>
        <c:lblOffset val="100"/>
        <c:noMultiLvlLbl val="0"/>
      </c:catAx>
      <c:valAx>
        <c:axId val="52713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3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[HW1.Excel.Kickstarter.xlsx]Sub-Category!PivotTable2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B-4F65-AB5D-85CB329A3CF7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B-4F65-AB5D-85CB329A3CF7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B-4F65-AB5D-85CB329A3CF7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B-4F65-AB5D-85CB329A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1439712"/>
        <c:axId val="651444304"/>
      </c:barChart>
      <c:catAx>
        <c:axId val="6514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44304"/>
        <c:crosses val="autoZero"/>
        <c:auto val="1"/>
        <c:lblAlgn val="ctr"/>
        <c:lblOffset val="100"/>
        <c:noMultiLvlLbl val="0"/>
      </c:catAx>
      <c:valAx>
        <c:axId val="65144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3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[HW1.Excel.Kickstarter.xlsx]Dates!PivotTable3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9-4E5A-BDC3-E7EA0F8BFC05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9-4E5A-BDC3-E7EA0F8BFC05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9-4E5A-BDC3-E7EA0F8BF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729416"/>
        <c:axId val="559729744"/>
      </c:lineChart>
      <c:catAx>
        <c:axId val="559729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729744"/>
        <c:crosses val="autoZero"/>
        <c:auto val="1"/>
        <c:lblAlgn val="ctr"/>
        <c:lblOffset val="100"/>
        <c:noMultiLvlLbl val="0"/>
      </c:catAx>
      <c:valAx>
        <c:axId val="5597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7294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5"/>
          <c:order val="4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0.32089552238805968</c:v>
                </c:pt>
                <c:pt idx="2">
                  <c:v>0.42960662525879917</c:v>
                </c:pt>
                <c:pt idx="3">
                  <c:v>0.4887955182072829</c:v>
                </c:pt>
                <c:pt idx="4">
                  <c:v>0.52403846153846156</c:v>
                </c:pt>
                <c:pt idx="5">
                  <c:v>0.53761467889908254</c:v>
                </c:pt>
                <c:pt idx="6">
                  <c:v>0.55813953488372092</c:v>
                </c:pt>
                <c:pt idx="7">
                  <c:v>0.54976303317535546</c:v>
                </c:pt>
                <c:pt idx="8">
                  <c:v>0.57908163265306123</c:v>
                </c:pt>
                <c:pt idx="9">
                  <c:v>0.58774373259052926</c:v>
                </c:pt>
                <c:pt idx="10">
                  <c:v>0.58448753462603875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12-4813-AD98-FC313CF6007B}"/>
            </c:ext>
          </c:extLst>
        </c:ser>
        <c:ser>
          <c:idx val="6"/>
          <c:order val="5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4.8168249660786977E-2</c:v>
                </c:pt>
                <c:pt idx="2">
                  <c:v>8.9026915113871632E-2</c:v>
                </c:pt>
                <c:pt idx="3">
                  <c:v>0.11484593837535013</c:v>
                </c:pt>
                <c:pt idx="4">
                  <c:v>0.1201923076923077</c:v>
                </c:pt>
                <c:pt idx="5">
                  <c:v>0.14311926605504588</c:v>
                </c:pt>
                <c:pt idx="6">
                  <c:v>0.15644820295983086</c:v>
                </c:pt>
                <c:pt idx="7">
                  <c:v>0.17298578199052134</c:v>
                </c:pt>
                <c:pt idx="8">
                  <c:v>0.18622448979591838</c:v>
                </c:pt>
                <c:pt idx="9">
                  <c:v>0.19220055710306408</c:v>
                </c:pt>
                <c:pt idx="10">
                  <c:v>0.19390581717451524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12-4813-AD98-FC313CF60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859984"/>
        <c:axId val="56085473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473</c:v>
                      </c:pt>
                      <c:pt idx="2">
                        <c:v>415</c:v>
                      </c:pt>
                      <c:pt idx="3">
                        <c:v>349</c:v>
                      </c:pt>
                      <c:pt idx="4">
                        <c:v>327</c:v>
                      </c:pt>
                      <c:pt idx="5">
                        <c:v>293</c:v>
                      </c:pt>
                      <c:pt idx="6">
                        <c:v>264</c:v>
                      </c:pt>
                      <c:pt idx="7">
                        <c:v>232</c:v>
                      </c:pt>
                      <c:pt idx="8">
                        <c:v>227</c:v>
                      </c:pt>
                      <c:pt idx="9">
                        <c:v>211</c:v>
                      </c:pt>
                      <c:pt idx="10">
                        <c:v>211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412-4813-AD98-FC313CF6007B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71</c:v>
                      </c:pt>
                      <c:pt idx="2">
                        <c:v>86</c:v>
                      </c:pt>
                      <c:pt idx="3">
                        <c:v>82</c:v>
                      </c:pt>
                      <c:pt idx="4">
                        <c:v>75</c:v>
                      </c:pt>
                      <c:pt idx="5">
                        <c:v>78</c:v>
                      </c:pt>
                      <c:pt idx="6">
                        <c:v>74</c:v>
                      </c:pt>
                      <c:pt idx="7">
                        <c:v>73</c:v>
                      </c:pt>
                      <c:pt idx="8">
                        <c:v>73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412-4813-AD98-FC313CF6007B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1474</c:v>
                      </c:pt>
                      <c:pt idx="2">
                        <c:v>966</c:v>
                      </c:pt>
                      <c:pt idx="3">
                        <c:v>714</c:v>
                      </c:pt>
                      <c:pt idx="4">
                        <c:v>624</c:v>
                      </c:pt>
                      <c:pt idx="5">
                        <c:v>545</c:v>
                      </c:pt>
                      <c:pt idx="6">
                        <c:v>473</c:v>
                      </c:pt>
                      <c:pt idx="7">
                        <c:v>422</c:v>
                      </c:pt>
                      <c:pt idx="8">
                        <c:v>392</c:v>
                      </c:pt>
                      <c:pt idx="9">
                        <c:v>359</c:v>
                      </c:pt>
                      <c:pt idx="10">
                        <c:v>361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412-4813-AD98-FC313CF6007B}"/>
                  </c:ext>
                </c:extLst>
              </c15:ser>
            </c15:filteredLineSeries>
          </c:ext>
        </c:extLst>
      </c:lineChart>
      <c:lineChart>
        <c:grouping val="stacked"/>
        <c:varyColors val="0"/>
        <c:ser>
          <c:idx val="4"/>
          <c:order val="3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0.63093622795115334</c:v>
                </c:pt>
                <c:pt idx="2">
                  <c:v>0.48136645962732921</c:v>
                </c:pt>
                <c:pt idx="3">
                  <c:v>0.39635854341736693</c:v>
                </c:pt>
                <c:pt idx="4">
                  <c:v>0.35576923076923078</c:v>
                </c:pt>
                <c:pt idx="5">
                  <c:v>0.31926605504587158</c:v>
                </c:pt>
                <c:pt idx="6">
                  <c:v>0.28541226215644822</c:v>
                </c:pt>
                <c:pt idx="7">
                  <c:v>0.2772511848341232</c:v>
                </c:pt>
                <c:pt idx="8">
                  <c:v>0.23469387755102042</c:v>
                </c:pt>
                <c:pt idx="9">
                  <c:v>0.22005571030640669</c:v>
                </c:pt>
                <c:pt idx="10">
                  <c:v>0.22160664819944598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12-4813-AD98-FC313CF60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632112"/>
        <c:axId val="553631784"/>
      </c:lineChart>
      <c:valAx>
        <c:axId val="5608547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59984"/>
        <c:crosses val="max"/>
        <c:crossBetween val="between"/>
      </c:valAx>
      <c:catAx>
        <c:axId val="56085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54736"/>
        <c:crosses val="autoZero"/>
        <c:auto val="1"/>
        <c:lblAlgn val="ctr"/>
        <c:lblOffset val="100"/>
        <c:noMultiLvlLbl val="0"/>
      </c:catAx>
      <c:valAx>
        <c:axId val="55363178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2112"/>
        <c:crosses val="autoZero"/>
        <c:crossBetween val="between"/>
      </c:valAx>
      <c:catAx>
        <c:axId val="55363211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5536317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704849</xdr:colOff>
      <xdr:row>11</xdr:row>
      <xdr:rowOff>166686</xdr:rowOff>
    </xdr:from>
    <xdr:to>
      <xdr:col>13</xdr:col>
      <xdr:colOff>638175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67D14-7FB9-406D-A5F4-3DD841662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11</xdr:row>
      <xdr:rowOff>166685</xdr:rowOff>
    </xdr:from>
    <xdr:to>
      <xdr:col>18</xdr:col>
      <xdr:colOff>361950</xdr:colOff>
      <xdr:row>36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871BE-FAED-4250-9663-ED1F1023C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676274</xdr:colOff>
      <xdr:row>3</xdr:row>
      <xdr:rowOff>14286</xdr:rowOff>
    </xdr:from>
    <xdr:to>
      <xdr:col>17</xdr:col>
      <xdr:colOff>409574</xdr:colOff>
      <xdr:row>27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54A8C-7A28-4F19-9754-36CFF0FEA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1704975</xdr:colOff>
      <xdr:row>17</xdr:row>
      <xdr:rowOff>157162</xdr:rowOff>
    </xdr:from>
    <xdr:to>
      <xdr:col>9</xdr:col>
      <xdr:colOff>361950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C5D22-9816-4ADB-9139-540F0F603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a" refreshedDate="43662.911808101853" createdVersion="6" refreshedVersion="6" minRefreshableVersion="3" recordCount="4114" xr:uid="{6BA170CC-8008-4E2D-BF5C-871DEF516937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a" refreshedDate="43662.938377777777" createdVersion="6" refreshedVersion="6" minRefreshableVersion="3" recordCount="4114" xr:uid="{B5AF2D36-0B8B-41DE-855B-1F01C9B8E2A3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EB8F6-0169-45FE-93D9-E4B38CAC80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5"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56FCB-7333-403A-B349-812DF6B7F2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5"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8D15A-8323-4E53-AEA9-05D09D68192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80" workbookViewId="0">
      <selection activeCell="F2" sqref="F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5.5703125" customWidth="1"/>
    <col min="18" max="18" width="13" bestFit="1" customWidth="1"/>
    <col min="19" max="19" width="23.5703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$E2/$D2*100</f>
        <v>136.85882352941178</v>
      </c>
      <c r="P2" s="7">
        <f>$E2/$L2</f>
        <v>63.917582417582416</v>
      </c>
      <c r="Q2" t="s">
        <v>8310</v>
      </c>
      <c r="R2" t="s">
        <v>8311</v>
      </c>
      <c r="S2" s="11">
        <f>((($J2/60)/60)/24)+ DATE(1970,1,1)</f>
        <v>42177.007071759261</v>
      </c>
      <c r="T2" s="11">
        <f>((($I2/60)/60)/24)+ 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$E3/$D3*100</f>
        <v>142.60827250608273</v>
      </c>
      <c r="P3" s="7">
        <f t="shared" ref="P3:P66" si="1">$E3/$L3</f>
        <v>185.48101265822785</v>
      </c>
      <c r="Q3" t="s">
        <v>8310</v>
      </c>
      <c r="R3" t="s">
        <v>8311</v>
      </c>
      <c r="S3" s="11">
        <f t="shared" ref="S3:S66" si="2">((($J3/60)/60)/24)+ DATE(1970,1,1)</f>
        <v>42766.600497685184</v>
      </c>
      <c r="T3" s="11">
        <f t="shared" ref="T3:T66" si="3">((($I3/60)/60)/24)+ 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$E67/$D67*100</f>
        <v>107.52857142857141</v>
      </c>
      <c r="P67" s="7">
        <f t="shared" ref="P67:P130" si="5">$E67/$L67</f>
        <v>132.05263157894737</v>
      </c>
      <c r="Q67" t="s">
        <v>8310</v>
      </c>
      <c r="R67" t="s">
        <v>8312</v>
      </c>
      <c r="S67" s="11">
        <f t="shared" ref="S67:S130" si="6">((($J67/60)/60)/24)+ DATE(1970,1,1)</f>
        <v>41835.821226851855</v>
      </c>
      <c r="T67" s="11">
        <f t="shared" ref="T67:T130" si="7">((($I67/60)/60)/24)+ 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$E131/$D131*100</f>
        <v>0</v>
      </c>
      <c r="P131" s="7" t="e">
        <f t="shared" ref="P131:P194" si="9">$E131/$L131</f>
        <v>#DIV/0!</v>
      </c>
      <c r="Q131" t="s">
        <v>8310</v>
      </c>
      <c r="R131" t="s">
        <v>8313</v>
      </c>
      <c r="S131" s="11">
        <f t="shared" ref="S131:S194" si="10">((($J131/60)/60)/24)+ DATE(1970,1,1)</f>
        <v>41882.937303240738</v>
      </c>
      <c r="T131" s="11">
        <f t="shared" ref="T131:T194" si="11">((($I131/60)/60)/24)+ 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$E195/$D195*100</f>
        <v>0</v>
      </c>
      <c r="P195" s="7" t="e">
        <f t="shared" ref="P195:P258" si="13">$E195/$L195</f>
        <v>#DIV/0!</v>
      </c>
      <c r="Q195" t="s">
        <v>8310</v>
      </c>
      <c r="R195" t="s">
        <v>8314</v>
      </c>
      <c r="S195" s="11">
        <f t="shared" ref="S195:S258" si="14">((($J195/60)/60)/24)+ DATE(1970,1,1)</f>
        <v>41911.934791666667</v>
      </c>
      <c r="T195" s="11">
        <f t="shared" ref="T195:T258" si="15">((($I195/60)/60)/24)+ 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$E259/$D259*100</f>
        <v>106.72648571428572</v>
      </c>
      <c r="P259" s="7">
        <f t="shared" ref="P259:P322" si="17">$E259/$L259</f>
        <v>66.70405357142856</v>
      </c>
      <c r="Q259" t="s">
        <v>8310</v>
      </c>
      <c r="R259" t="s">
        <v>8315</v>
      </c>
      <c r="S259" s="11">
        <f t="shared" ref="S259:S322" si="18">((($J259/60)/60)/24)+ DATE(1970,1,1)</f>
        <v>42479.626875000002</v>
      </c>
      <c r="T259" s="11">
        <f t="shared" ref="T259:T322" si="19">((($I259/60)/60)/24)+ 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$E323/$D323*100</f>
        <v>102.66285714285715</v>
      </c>
      <c r="P323" s="7">
        <f t="shared" ref="P323:P386" si="21">$E323/$L323</f>
        <v>106.62314540059347</v>
      </c>
      <c r="Q323" t="s">
        <v>8310</v>
      </c>
      <c r="R323" t="s">
        <v>8315</v>
      </c>
      <c r="S323" s="11">
        <f t="shared" ref="S323:S386" si="22">((($J323/60)/60)/24)+ DATE(1970,1,1)</f>
        <v>42647.446597222224</v>
      </c>
      <c r="T323" s="11">
        <f t="shared" ref="T323:T386" si="23">((($I323/60)/60)/24)+ 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$E387/$D387*100</f>
        <v>105.982</v>
      </c>
      <c r="P387" s="7">
        <f t="shared" ref="P387:P450" si="25">$E387/$L387</f>
        <v>111.79535864978902</v>
      </c>
      <c r="Q387" t="s">
        <v>8310</v>
      </c>
      <c r="R387" t="s">
        <v>8315</v>
      </c>
      <c r="S387" s="11">
        <f t="shared" ref="S387:S450" si="26">((($J387/60)/60)/24)+ DATE(1970,1,1)</f>
        <v>41934.584502314814</v>
      </c>
      <c r="T387" s="11">
        <f t="shared" ref="T387:T450" si="27">((($I387/60)/60)/24)+ 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$E451/$D451*100</f>
        <v>2.25</v>
      </c>
      <c r="P451" s="7">
        <f t="shared" ref="P451:P514" si="29">$E451/$L451</f>
        <v>9</v>
      </c>
      <c r="Q451" t="s">
        <v>8310</v>
      </c>
      <c r="R451" t="s">
        <v>8316</v>
      </c>
      <c r="S451" s="11">
        <f t="shared" ref="S451:S514" si="30">((($J451/60)/60)/24)+ DATE(1970,1,1)</f>
        <v>41534.568113425928</v>
      </c>
      <c r="T451" s="11">
        <f t="shared" ref="T451:T514" si="31">((($I451/60)/60)/24)+ 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$E515/$D515*100</f>
        <v>13.923999999999999</v>
      </c>
      <c r="P515" s="7">
        <f t="shared" ref="P515:P578" si="33">$E515/$L515</f>
        <v>102.38235294117646</v>
      </c>
      <c r="Q515" t="s">
        <v>8310</v>
      </c>
      <c r="R515" t="s">
        <v>8316</v>
      </c>
      <c r="S515" s="11">
        <f t="shared" ref="S515:S578" si="34">((($J515/60)/60)/24)+ DATE(1970,1,1)</f>
        <v>42552.653993055559</v>
      </c>
      <c r="T515" s="11">
        <f t="shared" ref="T515:T578" si="35">((($I515/60)/60)/24)+ 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$E579/$D579*100</f>
        <v>0.2</v>
      </c>
      <c r="P579" s="7">
        <f t="shared" ref="P579:P642" si="37">$E579/$L579</f>
        <v>10</v>
      </c>
      <c r="Q579" t="s">
        <v>8319</v>
      </c>
      <c r="R579" t="s">
        <v>8320</v>
      </c>
      <c r="S579" s="11">
        <f t="shared" ref="S579:S642" si="38">((($J579/60)/60)/24)+ DATE(1970,1,1)</f>
        <v>42450.589143518519</v>
      </c>
      <c r="T579" s="11">
        <f t="shared" ref="T579:T642" si="39">((($I579/60)/60)/24)+ 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$E643/$D643*100</f>
        <v>119.16249999999999</v>
      </c>
      <c r="P643" s="7">
        <f t="shared" ref="P643:P706" si="41">$E643/$L643</f>
        <v>151.31746031746033</v>
      </c>
      <c r="Q643" t="s">
        <v>8319</v>
      </c>
      <c r="R643" t="s">
        <v>8321</v>
      </c>
      <c r="S643" s="11">
        <f t="shared" ref="S643:S706" si="42">((($J643/60)/60)/24)+ DATE(1970,1,1)</f>
        <v>42199.57</v>
      </c>
      <c r="T643" s="11">
        <f t="shared" ref="T643:T706" si="43">((($I643/60)/60)/24)+ 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$E707/$D707*100</f>
        <v>0.97699999999999987</v>
      </c>
      <c r="P707" s="7">
        <f t="shared" ref="P707:P770" si="45">$E707/$L707</f>
        <v>195.4</v>
      </c>
      <c r="Q707" t="s">
        <v>8319</v>
      </c>
      <c r="R707" t="s">
        <v>8321</v>
      </c>
      <c r="S707" s="11">
        <f t="shared" ref="S707:S770" si="46">((($J707/60)/60)/24)+ DATE(1970,1,1)</f>
        <v>42726.491643518515</v>
      </c>
      <c r="T707" s="11">
        <f t="shared" ref="T707:T770" si="47">((($I707/60)/60)/24)+ 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$E771/$D771*100</f>
        <v>41.4</v>
      </c>
      <c r="P771" s="7">
        <f t="shared" ref="P771:P834" si="49">$E771/$L771</f>
        <v>31.846153846153847</v>
      </c>
      <c r="Q771" t="s">
        <v>8322</v>
      </c>
      <c r="R771" t="s">
        <v>8324</v>
      </c>
      <c r="S771" s="11">
        <f t="shared" ref="S771:S834" si="50">((($J771/60)/60)/24)+ DATE(1970,1,1)</f>
        <v>41604.996458333335</v>
      </c>
      <c r="T771" s="11">
        <f t="shared" ref="T771:T834" si="51">((($I771/60)/60)/24)+ 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$E835/$D835*100</f>
        <v>101.66666666666666</v>
      </c>
      <c r="P835" s="7">
        <f t="shared" ref="P835:P898" si="53">$E835/$L835</f>
        <v>148.78048780487805</v>
      </c>
      <c r="Q835" t="s">
        <v>8325</v>
      </c>
      <c r="R835" t="s">
        <v>8326</v>
      </c>
      <c r="S835" s="11">
        <f t="shared" ref="S835:S898" si="54">((($J835/60)/60)/24)+ DATE(1970,1,1)</f>
        <v>41718.878182870372</v>
      </c>
      <c r="T835" s="11">
        <f t="shared" ref="T835:T898" si="55">((($I835/60)/60)/24)+ 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$E899/$D899*100</f>
        <v>0</v>
      </c>
      <c r="P899" s="7" t="e">
        <f t="shared" ref="P899:P962" si="57">$E899/$L899</f>
        <v>#DIV/0!</v>
      </c>
      <c r="Q899" t="s">
        <v>8325</v>
      </c>
      <c r="R899" t="s">
        <v>8329</v>
      </c>
      <c r="S899" s="11">
        <f t="shared" ref="S899:S962" si="58">((($J899/60)/60)/24)+ DATE(1970,1,1)</f>
        <v>41211.688750000001</v>
      </c>
      <c r="T899" s="11">
        <f t="shared" ref="T899:T962" si="59">((($I899/60)/60)/24)+ 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$E963/$D963*100</f>
        <v>42.188421052631583</v>
      </c>
      <c r="P963" s="7">
        <f t="shared" ref="P963:P1026" si="61">$E963/$L963</f>
        <v>364.35454545454547</v>
      </c>
      <c r="Q963" t="s">
        <v>8319</v>
      </c>
      <c r="R963" t="s">
        <v>8321</v>
      </c>
      <c r="S963" s="11">
        <f t="shared" ref="S963:S1026" si="62">((($J963/60)/60)/24)+ DATE(1970,1,1)</f>
        <v>42740.693692129629</v>
      </c>
      <c r="T963" s="11">
        <f t="shared" ref="T963:T1026" si="63">((($I963/60)/60)/24)+ 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$E1027/$D1027*100</f>
        <v>109.92831428571431</v>
      </c>
      <c r="P1027" s="7">
        <f t="shared" ref="P1027:P1090" si="65">$E1027/$L1027</f>
        <v>71.848571428571432</v>
      </c>
      <c r="Q1027" t="s">
        <v>8325</v>
      </c>
      <c r="R1027" t="s">
        <v>8330</v>
      </c>
      <c r="S1027" s="11">
        <f t="shared" ref="S1027:S1090" si="66">((($J1027/60)/60)/24)+ DATE(1970,1,1)</f>
        <v>42049.833761574075</v>
      </c>
      <c r="T1027" s="11">
        <f t="shared" ref="T1027:T1090" si="67">((($I1027/60)/60)/24)+ 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$E1091/$D1091*100</f>
        <v>7.8266666666666662</v>
      </c>
      <c r="P1091" s="7">
        <f t="shared" ref="P1091:P1154" si="69">$E1091/$L1091</f>
        <v>23.959183673469386</v>
      </c>
      <c r="Q1091" t="s">
        <v>8333</v>
      </c>
      <c r="R1091" t="s">
        <v>8334</v>
      </c>
      <c r="S1091" s="11">
        <f t="shared" ref="S1091:S1154" si="70">((($J1091/60)/60)/24)+ DATE(1970,1,1)</f>
        <v>42151.189525462964</v>
      </c>
      <c r="T1091" s="11">
        <f t="shared" ref="T1091:T1154" si="71">((($I1091/60)/60)/24)+ 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$E1155/$D1155*100</f>
        <v>0.625</v>
      </c>
      <c r="P1155" s="7">
        <f t="shared" ref="P1155:P1218" si="73">$E1155/$L1155</f>
        <v>50</v>
      </c>
      <c r="Q1155" t="s">
        <v>8336</v>
      </c>
      <c r="R1155" t="s">
        <v>8337</v>
      </c>
      <c r="S1155" s="11">
        <f t="shared" ref="S1155:S1218" si="74">((($J1155/60)/60)/24)+ DATE(1970,1,1)</f>
        <v>42143.714178240742</v>
      </c>
      <c r="T1155" s="11">
        <f t="shared" ref="T1155:T1218" si="75">((($I1155/60)/60)/24)+ 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$E1219/$D1219*100</f>
        <v>102.60000000000001</v>
      </c>
      <c r="P1219" s="7">
        <f t="shared" ref="P1219:P1282" si="77">$E1219/$L1219</f>
        <v>148.57377049180329</v>
      </c>
      <c r="Q1219" t="s">
        <v>8338</v>
      </c>
      <c r="R1219" t="s">
        <v>8339</v>
      </c>
      <c r="S1219" s="11">
        <f t="shared" ref="S1219:S1282" si="78">((($J1219/60)/60)/24)+ DATE(1970,1,1)</f>
        <v>42535.809490740736</v>
      </c>
      <c r="T1219" s="11">
        <f t="shared" ref="T1219:T1282" si="79">((($I1219/60)/60)/24)+ 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$E1283/$D1283*100</f>
        <v>110.71428571428572</v>
      </c>
      <c r="P1283" s="7">
        <f t="shared" ref="P1283:P1346" si="81">$E1283/$L1283</f>
        <v>104.72972972972973</v>
      </c>
      <c r="Q1283" t="s">
        <v>8325</v>
      </c>
      <c r="R1283" t="s">
        <v>8326</v>
      </c>
      <c r="S1283" s="11">
        <f t="shared" ref="S1283:S1346" si="82">((($J1283/60)/60)/24)+ DATE(1970,1,1)</f>
        <v>41463.743472222224</v>
      </c>
      <c r="T1283" s="11">
        <f t="shared" ref="T1283:T1346" si="83">((($I1283/60)/60)/24)+ 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$E1347/$D1347*100</f>
        <v>125</v>
      </c>
      <c r="P1347" s="7">
        <f t="shared" ref="P1347:P1410" si="85">$E1347/$L1347</f>
        <v>53.571428571428569</v>
      </c>
      <c r="Q1347" t="s">
        <v>8322</v>
      </c>
      <c r="R1347" t="s">
        <v>8323</v>
      </c>
      <c r="S1347" s="11">
        <f t="shared" ref="S1347:S1410" si="86">((($J1347/60)/60)/24)+ DATE(1970,1,1)</f>
        <v>41799.814340277779</v>
      </c>
      <c r="T1347" s="11">
        <f t="shared" ref="T1347:T1410" si="87">((($I1347/60)/60)/24)+ 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$E1411/$D1411*100</f>
        <v>0</v>
      </c>
      <c r="P1411" s="7" t="e">
        <f t="shared" ref="P1411:P1474" si="89">$E1411/$L1411</f>
        <v>#DIV/0!</v>
      </c>
      <c r="Q1411" t="s">
        <v>8322</v>
      </c>
      <c r="R1411" t="s">
        <v>8341</v>
      </c>
      <c r="S1411" s="11">
        <f t="shared" ref="S1411:S1474" si="90">((($J1411/60)/60)/24)+ DATE(1970,1,1)</f>
        <v>41945.133506944447</v>
      </c>
      <c r="T1411" s="11">
        <f t="shared" ref="T1411:T1474" si="91">((($I1411/60)/60)/24)+ 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$E1475/$D1475*100</f>
        <v>120.51600000000001</v>
      </c>
      <c r="P1475" s="7">
        <f t="shared" ref="P1475:P1538" si="93">$E1475/$L1475</f>
        <v>38.462553191489363</v>
      </c>
      <c r="Q1475" t="s">
        <v>8322</v>
      </c>
      <c r="R1475" t="s">
        <v>8342</v>
      </c>
      <c r="S1475" s="11">
        <f t="shared" ref="S1475:S1538" si="94">((($J1475/60)/60)/24)+ DATE(1970,1,1)</f>
        <v>40939.979618055557</v>
      </c>
      <c r="T1475" s="11">
        <f t="shared" ref="T1475:T1538" si="95">((($I1475/60)/60)/24)+ 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$E1539/$D1539*100</f>
        <v>179.9</v>
      </c>
      <c r="P1539" s="7">
        <f t="shared" ref="P1539:P1602" si="97">$E1539/$L1539</f>
        <v>96.375</v>
      </c>
      <c r="Q1539" t="s">
        <v>8338</v>
      </c>
      <c r="R1539" t="s">
        <v>8339</v>
      </c>
      <c r="S1539" s="11">
        <f t="shared" ref="S1539:S1602" si="98">((($J1539/60)/60)/24)+ DATE(1970,1,1)</f>
        <v>42552.315127314811</v>
      </c>
      <c r="T1539" s="11">
        <f t="shared" ref="T1539:T1602" si="99">((($I1539/60)/60)/24)+ 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$E1603/$D1603*100</f>
        <v>108.2492</v>
      </c>
      <c r="P1603" s="7">
        <f t="shared" ref="P1603:P1666" si="101">$E1603/$L1603</f>
        <v>48.325535714285714</v>
      </c>
      <c r="Q1603" t="s">
        <v>8325</v>
      </c>
      <c r="R1603" t="s">
        <v>8326</v>
      </c>
      <c r="S1603" s="11">
        <f t="shared" ref="S1603:S1666" si="102">((($J1603/60)/60)/24)+ DATE(1970,1,1)</f>
        <v>40638.092974537038</v>
      </c>
      <c r="T1603" s="11">
        <f t="shared" ref="T1603:T1666" si="103">((($I1603/60)/60)/24)+ 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$E1667/$D1667*100</f>
        <v>119.45714285714286</v>
      </c>
      <c r="P1667" s="7">
        <f t="shared" ref="P1667:P1730" si="105">$E1667/$L1667</f>
        <v>44.956989247311824</v>
      </c>
      <c r="Q1667" t="s">
        <v>8325</v>
      </c>
      <c r="R1667" t="s">
        <v>8346</v>
      </c>
      <c r="S1667" s="11">
        <f t="shared" ref="S1667:S1730" si="106">((($J1667/60)/60)/24)+ DATE(1970,1,1)</f>
        <v>40564.649456018517</v>
      </c>
      <c r="T1667" s="11">
        <f t="shared" ref="T1667:T1730" si="107">((($I1667/60)/60)/24)+ 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$E1731/$D1731*100</f>
        <v>0</v>
      </c>
      <c r="P1731" s="7" t="e">
        <f t="shared" ref="P1731:P1794" si="109">$E1731/$L1731</f>
        <v>#DIV/0!</v>
      </c>
      <c r="Q1731" t="s">
        <v>8325</v>
      </c>
      <c r="R1731" t="s">
        <v>8347</v>
      </c>
      <c r="S1731" s="11">
        <f t="shared" ref="S1731:S1794" si="110">((($J1731/60)/60)/24)+ DATE(1970,1,1)</f>
        <v>42471.052152777775</v>
      </c>
      <c r="T1731" s="11">
        <f t="shared" ref="T1731:T1794" si="111">((($I1731/60)/60)/24)+ 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$E1795/$D1795*100</f>
        <v>1.3333333333333335</v>
      </c>
      <c r="P1795" s="7">
        <f t="shared" ref="P1795:P1858" si="113">$E1795/$L1795</f>
        <v>20</v>
      </c>
      <c r="Q1795" t="s">
        <v>8338</v>
      </c>
      <c r="R1795" t="s">
        <v>8339</v>
      </c>
      <c r="S1795" s="11">
        <f t="shared" ref="S1795:S1858" si="114">((($J1795/60)/60)/24)+ DATE(1970,1,1)</f>
        <v>41940.89166666667</v>
      </c>
      <c r="T1795" s="11">
        <f t="shared" ref="T1795:T1858" si="115">((($I1795/60)/60)/24)+ 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$E1859/$D1859*100</f>
        <v>100</v>
      </c>
      <c r="P1859" s="7">
        <f t="shared" ref="P1859:P1922" si="117">$E1859/$L1859</f>
        <v>136.36363636363637</v>
      </c>
      <c r="Q1859" t="s">
        <v>8325</v>
      </c>
      <c r="R1859" t="s">
        <v>8326</v>
      </c>
      <c r="S1859" s="11">
        <f t="shared" ref="S1859:S1922" si="118">((($J1859/60)/60)/24)+ DATE(1970,1,1)</f>
        <v>41864.76866898148</v>
      </c>
      <c r="T1859" s="11">
        <f t="shared" ref="T1859:T1922" si="119">((($I1859/60)/60)/24)+ 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$E1923/$D1923*100</f>
        <v>136.80000000000001</v>
      </c>
      <c r="P1923" s="7">
        <f t="shared" ref="P1923:P1986" si="121">$E1923/$L1923</f>
        <v>54</v>
      </c>
      <c r="Q1923" t="s">
        <v>8325</v>
      </c>
      <c r="R1923" t="s">
        <v>8329</v>
      </c>
      <c r="S1923" s="11">
        <f t="shared" ref="S1923:S1986" si="122">((($J1923/60)/60)/24)+ DATE(1970,1,1)</f>
        <v>41074.221562500003</v>
      </c>
      <c r="T1923" s="11">
        <f t="shared" ref="T1923:T1986" si="123">((($I1923/60)/60)/24)+ 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$E1987/$D1987*100</f>
        <v>3.1875</v>
      </c>
      <c r="P1987" s="7">
        <f t="shared" ref="P1987:P2050" si="125">$E1987/$L1987</f>
        <v>12.75</v>
      </c>
      <c r="Q1987" t="s">
        <v>8338</v>
      </c>
      <c r="R1987" t="s">
        <v>8350</v>
      </c>
      <c r="S1987" s="11">
        <f t="shared" ref="S1987:S2050" si="126">((($J1987/60)/60)/24)+ DATE(1970,1,1)</f>
        <v>42555.698738425926</v>
      </c>
      <c r="T1987" s="11">
        <f t="shared" ref="T1987:T2050" si="127">((($I1987/60)/60)/24)+ 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$E2051/$D2051*100</f>
        <v>120.19070000000001</v>
      </c>
      <c r="P2051" s="7">
        <f t="shared" ref="P2051:P2114" si="129">$E2051/$L2051</f>
        <v>80.991037735849048</v>
      </c>
      <c r="Q2051" t="s">
        <v>8319</v>
      </c>
      <c r="R2051" t="s">
        <v>8349</v>
      </c>
      <c r="S2051" s="11">
        <f t="shared" ref="S2051:S2114" si="130">((($J2051/60)/60)/24)+ DATE(1970,1,1)</f>
        <v>41575.527349537035</v>
      </c>
      <c r="T2051" s="11">
        <f t="shared" ref="T2051:T2114" si="131">((($I2051/60)/60)/24)+ 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$E2115/$D2115*100</f>
        <v>104.85714285714285</v>
      </c>
      <c r="P2115" s="7">
        <f t="shared" ref="P2115:P2178" si="133">$E2115/$L2115</f>
        <v>68.598130841121488</v>
      </c>
      <c r="Q2115" t="s">
        <v>8325</v>
      </c>
      <c r="R2115" t="s">
        <v>8329</v>
      </c>
      <c r="S2115" s="11">
        <f t="shared" ref="S2115:S2178" si="134">((($J2115/60)/60)/24)+ DATE(1970,1,1)</f>
        <v>41870.86546296296</v>
      </c>
      <c r="T2115" s="11">
        <f t="shared" ref="T2115:T2178" si="135">((($I2115/60)/60)/24)+ 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$E2179/$D2179*100</f>
        <v>100.12</v>
      </c>
      <c r="P2179" s="7">
        <f t="shared" ref="P2179:P2242" si="137">$E2179/$L2179</f>
        <v>65.868421052631575</v>
      </c>
      <c r="Q2179" t="s">
        <v>8325</v>
      </c>
      <c r="R2179" t="s">
        <v>8326</v>
      </c>
      <c r="S2179" s="11">
        <f t="shared" ref="S2179:S2242" si="138">((($J2179/60)/60)/24)+ DATE(1970,1,1)</f>
        <v>42502.250775462962</v>
      </c>
      <c r="T2179" s="11">
        <f t="shared" ref="T2179:T2242" si="139">((($I2179/60)/60)/24)+ 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$E2243/$D2243*100</f>
        <v>806.4</v>
      </c>
      <c r="P2243" s="7">
        <f t="shared" ref="P2243:P2306" si="141">$E2243/$L2243</f>
        <v>49.472392638036808</v>
      </c>
      <c r="Q2243" t="s">
        <v>8333</v>
      </c>
      <c r="R2243" t="s">
        <v>8351</v>
      </c>
      <c r="S2243" s="11">
        <f t="shared" ref="S2243:S2306" si="142">((($J2243/60)/60)/24)+ DATE(1970,1,1)</f>
        <v>42766.827546296292</v>
      </c>
      <c r="T2243" s="11">
        <f t="shared" ref="T2243:T2306" si="143">((($I2243/60)/60)/24)+ 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$E2307/$D2307*100</f>
        <v>101.22777777777779</v>
      </c>
      <c r="P2307" s="7">
        <f t="shared" ref="P2307:P2370" si="145">$E2307/$L2307</f>
        <v>109.10778443113773</v>
      </c>
      <c r="Q2307" t="s">
        <v>8325</v>
      </c>
      <c r="R2307" t="s">
        <v>8329</v>
      </c>
      <c r="S2307" s="11">
        <f t="shared" ref="S2307:S2370" si="146">((($J2307/60)/60)/24)+ DATE(1970,1,1)</f>
        <v>41834.695277777777</v>
      </c>
      <c r="T2307" s="11">
        <f t="shared" ref="T2307:T2370" si="147">((($I2307/60)/60)/24)+ 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$E2371/$D2371*100</f>
        <v>0</v>
      </c>
      <c r="P2371" s="7" t="e">
        <f t="shared" ref="P2371:P2434" si="149">$E2371/$L2371</f>
        <v>#DIV/0!</v>
      </c>
      <c r="Q2371" t="s">
        <v>8319</v>
      </c>
      <c r="R2371" t="s">
        <v>8320</v>
      </c>
      <c r="S2371" s="11">
        <f t="shared" ref="S2371:S2434" si="150">((($J2371/60)/60)/24)+ DATE(1970,1,1)</f>
        <v>42380.812627314815</v>
      </c>
      <c r="T2371" s="11">
        <f t="shared" ref="T2371:T2434" si="151">((($I2371/60)/60)/24)+ 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$E2435/$D2435*100</f>
        <v>0</v>
      </c>
      <c r="P2435" s="7" t="e">
        <f t="shared" ref="P2435:P2498" si="153">$E2435/$L2435</f>
        <v>#DIV/0!</v>
      </c>
      <c r="Q2435" t="s">
        <v>8336</v>
      </c>
      <c r="R2435" t="s">
        <v>8337</v>
      </c>
      <c r="S2435" s="11">
        <f t="shared" ref="S2435:S2498" si="154">((($J2435/60)/60)/24)+ DATE(1970,1,1)</f>
        <v>42397.89980324074</v>
      </c>
      <c r="T2435" s="11">
        <f t="shared" ref="T2435:T2498" si="155">((($I2435/60)/60)/24)+ 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$E2499/$D2499*100</f>
        <v>112.7715</v>
      </c>
      <c r="P2499" s="7">
        <f t="shared" ref="P2499:P2562" si="157">$E2499/$L2499</f>
        <v>80.551071428571419</v>
      </c>
      <c r="Q2499" t="s">
        <v>8325</v>
      </c>
      <c r="R2499" t="s">
        <v>8329</v>
      </c>
      <c r="S2499" s="11">
        <f t="shared" ref="S2499:S2562" si="158">((($J2499/60)/60)/24)+ DATE(1970,1,1)</f>
        <v>40730.878912037035</v>
      </c>
      <c r="T2499" s="11">
        <f t="shared" ref="T2499:T2562" si="159">((($I2499/60)/60)/24)+ 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$E2563/$D2563*100</f>
        <v>0</v>
      </c>
      <c r="P2563" s="7" t="e">
        <f t="shared" ref="P2563:P2626" si="161">$E2563/$L2563</f>
        <v>#DIV/0!</v>
      </c>
      <c r="Q2563" t="s">
        <v>8336</v>
      </c>
      <c r="R2563" t="s">
        <v>8337</v>
      </c>
      <c r="S2563" s="11">
        <f t="shared" ref="S2563:S2626" si="162">((($J2563/60)/60)/24)+ DATE(1970,1,1)</f>
        <v>42260.528807870374</v>
      </c>
      <c r="T2563" s="11">
        <f t="shared" ref="T2563:T2626" si="163">((($I2563/60)/60)/24)+ 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$E2627/$D2627*100</f>
        <v>956</v>
      </c>
      <c r="P2627" s="7">
        <f t="shared" ref="P2627:P2690" si="165">$E2627/$L2627</f>
        <v>27.576923076923077</v>
      </c>
      <c r="Q2627" t="s">
        <v>8319</v>
      </c>
      <c r="R2627" t="s">
        <v>8355</v>
      </c>
      <c r="S2627" s="11">
        <f t="shared" ref="S2627:S2690" si="166">((($J2627/60)/60)/24)+ DATE(1970,1,1)</f>
        <v>42658.810277777782</v>
      </c>
      <c r="T2627" s="11">
        <f t="shared" ref="T2627:T2690" si="167">((($I2627/60)/60)/24)+ 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$E2691/$D2691*100</f>
        <v>2.8571428571428571E-3</v>
      </c>
      <c r="P2691" s="7">
        <f t="shared" ref="P2691:P2754" si="169">$E2691/$L2691</f>
        <v>1</v>
      </c>
      <c r="Q2691" t="s">
        <v>8336</v>
      </c>
      <c r="R2691" t="s">
        <v>8337</v>
      </c>
      <c r="S2691" s="11">
        <f t="shared" ref="S2691:S2754" si="170">((($J2691/60)/60)/24)+ DATE(1970,1,1)</f>
        <v>42551.961689814809</v>
      </c>
      <c r="T2691" s="11">
        <f t="shared" ref="T2691:T2754" si="171">((($I2691/60)/60)/24)+ 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$E2755/$D2755*100</f>
        <v>19</v>
      </c>
      <c r="P2755" s="7">
        <f t="shared" ref="P2755:P2818" si="173">$E2755/$L2755</f>
        <v>47.5</v>
      </c>
      <c r="Q2755" t="s">
        <v>8322</v>
      </c>
      <c r="R2755" t="s">
        <v>8358</v>
      </c>
      <c r="S2755" s="11">
        <f t="shared" ref="S2755:S2818" si="174">((($J2755/60)/60)/24)+ DATE(1970,1,1)</f>
        <v>41117.900729166664</v>
      </c>
      <c r="T2755" s="11">
        <f t="shared" ref="T2755:T2818" si="175">((($I2755/60)/60)/24)+ 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$E2819/$D2819*100</f>
        <v>130</v>
      </c>
      <c r="P2819" s="7">
        <f t="shared" ref="P2819:P2882" si="177">$E2819/$L2819</f>
        <v>23.636363636363637</v>
      </c>
      <c r="Q2819" t="s">
        <v>8317</v>
      </c>
      <c r="R2819" t="s">
        <v>8318</v>
      </c>
      <c r="S2819" s="11">
        <f t="shared" ref="S2819:S2882" si="178">((($J2819/60)/60)/24)+ DATE(1970,1,1)</f>
        <v>42023.634976851856</v>
      </c>
      <c r="T2819" s="11">
        <f t="shared" ref="T2819:T2882" si="179">((($I2819/60)/60)/24)+ 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$E2883/$D2883*100</f>
        <v>0</v>
      </c>
      <c r="P2883" s="7" t="e">
        <f t="shared" ref="P2883:P2946" si="181">$E2883/$L2883</f>
        <v>#DIV/0!</v>
      </c>
      <c r="Q2883" t="s">
        <v>8317</v>
      </c>
      <c r="R2883" t="s">
        <v>8318</v>
      </c>
      <c r="S2883" s="11">
        <f t="shared" ref="S2883:S2946" si="182">((($J2883/60)/60)/24)+ DATE(1970,1,1)</f>
        <v>41916.597638888888</v>
      </c>
      <c r="T2883" s="11">
        <f t="shared" ref="T2883:T2946" si="183">((($I2883/60)/60)/24)+ 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$E2947/$D2947*100</f>
        <v>0</v>
      </c>
      <c r="P2947" s="7" t="e">
        <f t="shared" ref="P2947:P3010" si="185">$E2947/$L2947</f>
        <v>#DIV/0!</v>
      </c>
      <c r="Q2947" t="s">
        <v>8317</v>
      </c>
      <c r="R2947" t="s">
        <v>8357</v>
      </c>
      <c r="S2947" s="11">
        <f t="shared" ref="S2947:S3010" si="186">((($J2947/60)/60)/24)+ DATE(1970,1,1)</f>
        <v>42118.139583333337</v>
      </c>
      <c r="T2947" s="11">
        <f t="shared" ref="T2947:T3010" si="187">((($I2947/60)/60)/24)+ 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$E3011/$D3011*100</f>
        <v>119.756</v>
      </c>
      <c r="P3011" s="7">
        <f t="shared" ref="P3011:P3074" si="189">$E3011/$L3011</f>
        <v>233.8984375</v>
      </c>
      <c r="Q3011" t="s">
        <v>8317</v>
      </c>
      <c r="R3011" t="s">
        <v>8357</v>
      </c>
      <c r="S3011" s="11">
        <f t="shared" ref="S3011:S3074" si="190">((($J3011/60)/60)/24)+ DATE(1970,1,1)</f>
        <v>41939.569907407407</v>
      </c>
      <c r="T3011" s="11">
        <f t="shared" ref="T3011:T3074" si="191">((($I3011/60)/60)/24)+ 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$E3075/$D3075*100</f>
        <v>2.3035714285714284E-2</v>
      </c>
      <c r="P3075" s="7">
        <f t="shared" ref="P3075:P3138" si="193">$E3075/$L3075</f>
        <v>92.142857142857139</v>
      </c>
      <c r="Q3075" t="s">
        <v>8317</v>
      </c>
      <c r="R3075" t="s">
        <v>8357</v>
      </c>
      <c r="S3075" s="11">
        <f t="shared" ref="S3075:S3138" si="194">((($J3075/60)/60)/24)+ DATE(1970,1,1)</f>
        <v>42111.684027777781</v>
      </c>
      <c r="T3075" s="11">
        <f t="shared" ref="T3075:T3138" si="195">((($I3075/60)/60)/24)+ 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$E3139/$D3139*100</f>
        <v>3.3333333333333335</v>
      </c>
      <c r="P3139" s="7">
        <f t="shared" ref="P3139:P3202" si="197">$E3139/$L3139</f>
        <v>50</v>
      </c>
      <c r="Q3139" t="s">
        <v>8317</v>
      </c>
      <c r="R3139" t="s">
        <v>8318</v>
      </c>
      <c r="S3139" s="11">
        <f t="shared" ref="S3139:S3202" si="198">((($J3139/60)/60)/24)+ DATE(1970,1,1)</f>
        <v>42807.885057870371</v>
      </c>
      <c r="T3139" s="11">
        <f t="shared" ref="T3139:T3202" si="199">((($I3139/60)/60)/24)+ 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$E3203/$D3203*100</f>
        <v>1.25</v>
      </c>
      <c r="P3203" s="7">
        <f t="shared" ref="P3203:P3266" si="201">$E3203/$L3203</f>
        <v>12.5</v>
      </c>
      <c r="Q3203" t="s">
        <v>8317</v>
      </c>
      <c r="R3203" t="s">
        <v>8359</v>
      </c>
      <c r="S3203" s="11">
        <f t="shared" ref="S3203:S3266" si="202">((($J3203/60)/60)/24)+ DATE(1970,1,1)</f>
        <v>41861.767094907409</v>
      </c>
      <c r="T3203" s="11">
        <f t="shared" ref="T3203:T3266" si="203">((($I3203/60)/60)/24)+ 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$E3267/$D3267*100</f>
        <v>164</v>
      </c>
      <c r="P3267" s="7">
        <f t="shared" ref="P3267:P3330" si="205">$E3267/$L3267</f>
        <v>70.285714285714292</v>
      </c>
      <c r="Q3267" t="s">
        <v>8317</v>
      </c>
      <c r="R3267" t="s">
        <v>8318</v>
      </c>
      <c r="S3267" s="11">
        <f t="shared" ref="S3267:S3330" si="206">((($J3267/60)/60)/24)+ DATE(1970,1,1)</f>
        <v>42311.711979166663</v>
      </c>
      <c r="T3267" s="11">
        <f t="shared" ref="T3267:T3330" si="207">((($I3267/60)/60)/24)+ 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$E3331/$D3331*100</f>
        <v>116.8</v>
      </c>
      <c r="P3331" s="7">
        <f t="shared" ref="P3331:P3394" si="209">$E3331/$L3331</f>
        <v>44.92307692307692</v>
      </c>
      <c r="Q3331" t="s">
        <v>8317</v>
      </c>
      <c r="R3331" t="s">
        <v>8318</v>
      </c>
      <c r="S3331" s="11">
        <f t="shared" ref="S3331:S3394" si="210">((($J3331/60)/60)/24)+ DATE(1970,1,1)</f>
        <v>41837.323009259257</v>
      </c>
      <c r="T3331" s="11">
        <f t="shared" ref="T3331:T3394" si="211">((($I3331/60)/60)/24)+ 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$E3395/$D3395*100</f>
        <v>105.80000000000001</v>
      </c>
      <c r="P3395" s="7">
        <f t="shared" ref="P3395:P3458" si="213">$E3395/$L3395</f>
        <v>36.06818181818182</v>
      </c>
      <c r="Q3395" t="s">
        <v>8317</v>
      </c>
      <c r="R3395" t="s">
        <v>8318</v>
      </c>
      <c r="S3395" s="11">
        <f t="shared" ref="S3395:S3458" si="214">((($J3395/60)/60)/24)+ DATE(1970,1,1)</f>
        <v>41923.921643518523</v>
      </c>
      <c r="T3395" s="11">
        <f t="shared" ref="T3395:T3458" si="215">((($I3395/60)/60)/24)+ 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$E3459/$D3459*100</f>
        <v>140.19999999999999</v>
      </c>
      <c r="P3459" s="7">
        <f t="shared" ref="P3459:P3522" si="217">$E3459/$L3459</f>
        <v>50.981818181818184</v>
      </c>
      <c r="Q3459" t="s">
        <v>8317</v>
      </c>
      <c r="R3459" t="s">
        <v>8318</v>
      </c>
      <c r="S3459" s="11">
        <f t="shared" ref="S3459:S3522" si="218">((($J3459/60)/60)/24)+ DATE(1970,1,1)</f>
        <v>42016.706678240742</v>
      </c>
      <c r="T3459" s="11">
        <f t="shared" ref="T3459:T3522" si="219">((($I3459/60)/60)/24)+ 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$E3523/$D3523*100</f>
        <v>169.42857142857144</v>
      </c>
      <c r="P3523" s="7">
        <f t="shared" ref="P3523:P3586" si="221">$E3523/$L3523</f>
        <v>45.615384615384613</v>
      </c>
      <c r="Q3523" t="s">
        <v>8317</v>
      </c>
      <c r="R3523" t="s">
        <v>8318</v>
      </c>
      <c r="S3523" s="11">
        <f t="shared" ref="S3523:S3586" si="222">((($J3523/60)/60)/24)+ DATE(1970,1,1)</f>
        <v>41881.361342592594</v>
      </c>
      <c r="T3523" s="11">
        <f t="shared" ref="T3523:T3586" si="223">((($I3523/60)/60)/24)+ 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$E3587/$D3587*100</f>
        <v>119.11764705882352</v>
      </c>
      <c r="P3587" s="7">
        <f t="shared" ref="P3587:P3650" si="225">$E3587/$L3587</f>
        <v>176.08695652173913</v>
      </c>
      <c r="Q3587" t="s">
        <v>8317</v>
      </c>
      <c r="R3587" t="s">
        <v>8318</v>
      </c>
      <c r="S3587" s="11">
        <f t="shared" ref="S3587:S3650" si="226">((($J3587/60)/60)/24)+ DATE(1970,1,1)</f>
        <v>41964.716319444444</v>
      </c>
      <c r="T3587" s="11">
        <f t="shared" ref="T3587:T3650" si="227">((($I3587/60)/60)/24)+ 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$E3651/$D3651*100</f>
        <v>104</v>
      </c>
      <c r="P3651" s="7">
        <f t="shared" ref="P3651:P3714" si="229">$E3651/$L3651</f>
        <v>97.5</v>
      </c>
      <c r="Q3651" t="s">
        <v>8317</v>
      </c>
      <c r="R3651" t="s">
        <v>8318</v>
      </c>
      <c r="S3651" s="11">
        <f t="shared" ref="S3651:S3714" si="230">((($J3651/60)/60)/24)+ DATE(1970,1,1)</f>
        <v>41780.712893518517</v>
      </c>
      <c r="T3651" s="11">
        <f t="shared" ref="T3651:T3714" si="231">((($I3651/60)/60)/24)+ 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$E3715/$D3715*100</f>
        <v>101.49999999999999</v>
      </c>
      <c r="P3715" s="7">
        <f t="shared" ref="P3715:P3778" si="233">$E3715/$L3715</f>
        <v>106.84210526315789</v>
      </c>
      <c r="Q3715" t="s">
        <v>8317</v>
      </c>
      <c r="R3715" t="s">
        <v>8318</v>
      </c>
      <c r="S3715" s="11">
        <f t="shared" ref="S3715:S3778" si="234">((($J3715/60)/60)/24)+ DATE(1970,1,1)</f>
        <v>42505.738032407404</v>
      </c>
      <c r="T3715" s="11">
        <f t="shared" ref="T3715:T3778" si="235">((($I3715/60)/60)/24)+ 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$E3779/$D3779*100</f>
        <v>143.19999999999999</v>
      </c>
      <c r="P3779" s="7">
        <f t="shared" ref="P3779:P3842" si="237">$E3779/$L3779</f>
        <v>48.542372881355931</v>
      </c>
      <c r="Q3779" t="s">
        <v>8317</v>
      </c>
      <c r="R3779" t="s">
        <v>8359</v>
      </c>
      <c r="S3779" s="11">
        <f t="shared" ref="S3779:S3842" si="238">((($J3779/60)/60)/24)+ DATE(1970,1,1)</f>
        <v>41887.111354166671</v>
      </c>
      <c r="T3779" s="11">
        <f t="shared" ref="T3779:T3842" si="239">((($I3779/60)/60)/24)+ 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$E3843/$D3843*100</f>
        <v>8.7200000000000006</v>
      </c>
      <c r="P3843" s="7">
        <f t="shared" ref="P3843:P3906" si="241">$E3843/$L3843</f>
        <v>25.647058823529413</v>
      </c>
      <c r="Q3843" t="s">
        <v>8317</v>
      </c>
      <c r="R3843" t="s">
        <v>8318</v>
      </c>
      <c r="S3843" s="11">
        <f t="shared" ref="S3843:S3906" si="242">((($J3843/60)/60)/24)+ DATE(1970,1,1)</f>
        <v>41780.785729166666</v>
      </c>
      <c r="T3843" s="11">
        <f t="shared" ref="T3843:T3906" si="243">((($I3843/60)/60)/24)+ 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$E3907/$D3907*100</f>
        <v>11.533333333333333</v>
      </c>
      <c r="P3907" s="7">
        <f t="shared" ref="P3907:P3970" si="245">$E3907/$L3907</f>
        <v>24.714285714285715</v>
      </c>
      <c r="Q3907" t="s">
        <v>8317</v>
      </c>
      <c r="R3907" t="s">
        <v>8318</v>
      </c>
      <c r="S3907" s="11">
        <f t="shared" ref="S3907:S3970" si="246">((($J3907/60)/60)/24)+ DATE(1970,1,1)</f>
        <v>42124.623877314814</v>
      </c>
      <c r="T3907" s="11">
        <f t="shared" ref="T3907:T3970" si="247">((($I3907/60)/60)/24)+ 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$E3971/$D3971*100</f>
        <v>7.4690265486725664</v>
      </c>
      <c r="P3971" s="7">
        <f t="shared" ref="P3971:P4034" si="249">$E3971/$L3971</f>
        <v>35.166666666666664</v>
      </c>
      <c r="Q3971" t="s">
        <v>8317</v>
      </c>
      <c r="R3971" t="s">
        <v>8318</v>
      </c>
      <c r="S3971" s="11">
        <f t="shared" ref="S3971:S4034" si="250">((($J3971/60)/60)/24)+ DATE(1970,1,1)</f>
        <v>42601.854699074072</v>
      </c>
      <c r="T3971" s="11">
        <f t="shared" ref="T3971:T4034" si="251">((($I3971/60)/60)/24)+ 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$E4035/$D4035*100</f>
        <v>25.698702928870294</v>
      </c>
      <c r="P4035" s="7">
        <f t="shared" ref="P4035:P4098" si="253">$E4035/$L4035</f>
        <v>65.340319148936175</v>
      </c>
      <c r="Q4035" t="s">
        <v>8317</v>
      </c>
      <c r="R4035" t="s">
        <v>8318</v>
      </c>
      <c r="S4035" s="11">
        <f t="shared" ref="S4035:S4098" si="254">((($J4035/60)/60)/24)+ DATE(1970,1,1)</f>
        <v>42614.268796296295</v>
      </c>
      <c r="T4035" s="11">
        <f t="shared" ref="T4035:T4098" si="255">((($I4035/60)/60)/24)+ 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$E4099/$D4099*100</f>
        <v>0</v>
      </c>
      <c r="P4099" s="7" t="e">
        <f t="shared" ref="P4099:P4115" si="257">$E4099/$L4099</f>
        <v>#DIV/0!</v>
      </c>
      <c r="Q4099" t="s">
        <v>8317</v>
      </c>
      <c r="R4099" t="s">
        <v>8318</v>
      </c>
      <c r="S4099" s="11">
        <f t="shared" ref="S4099:S4115" si="258">((($J4099/60)/60)/24)+ DATE(1970,1,1)</f>
        <v>42344.824502314819</v>
      </c>
      <c r="T4099" s="11">
        <f t="shared" ref="T4099:T4115" si="259">((($I4099/60)/60)/24)+ 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243DC03B-C23B-438E-B98F-79CF10CA9F2D}"/>
  <conditionalFormatting sqref="F2:F1048576">
    <cfRule type="expression" dxfId="3" priority="5">
      <formula>$F3 = "successful"</formula>
    </cfRule>
    <cfRule type="expression" dxfId="2" priority="4">
      <formula>$F3 = "canceled"</formula>
    </cfRule>
    <cfRule type="expression" dxfId="1" priority="3">
      <formula>$F3 = "failed"</formula>
    </cfRule>
    <cfRule type="expression" dxfId="0" priority="2">
      <formula>$F$2 = 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 tint="0.39997558519241921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842E-A00E-4DDA-8465-33A877D68591}">
  <dimension ref="A2:F15"/>
  <sheetViews>
    <sheetView workbookViewId="0">
      <selection activeCell="J5" sqref="J5"/>
    </sheetView>
  </sheetViews>
  <sheetFormatPr defaultRowHeight="1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2" spans="1:6">
      <c r="A2" s="8" t="s">
        <v>8223</v>
      </c>
      <c r="B2" t="s">
        <v>8360</v>
      </c>
    </row>
    <row r="4" spans="1:6">
      <c r="A4" s="8" t="s">
        <v>8365</v>
      </c>
      <c r="B4" s="8" t="s">
        <v>8361</v>
      </c>
    </row>
    <row r="5" spans="1:6">
      <c r="A5" s="8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>
      <c r="A15" s="9" t="s">
        <v>8362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sortState xmlns:xlrd2="http://schemas.microsoft.com/office/spreadsheetml/2017/richdata2" columnSort="1" ref="A4:F47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8CE2-0C6B-4F46-872E-969545477C6F}">
  <dimension ref="A2:F48"/>
  <sheetViews>
    <sheetView workbookViewId="0">
      <selection activeCell="E10" sqref="E10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>
      <c r="A2" s="8" t="s">
        <v>8223</v>
      </c>
      <c r="B2" t="s">
        <v>8360</v>
      </c>
    </row>
    <row r="3" spans="1:6">
      <c r="A3" s="8" t="s">
        <v>8307</v>
      </c>
      <c r="B3" t="s">
        <v>8360</v>
      </c>
    </row>
    <row r="5" spans="1:6">
      <c r="A5" s="8" t="s">
        <v>8364</v>
      </c>
      <c r="B5" s="8" t="s">
        <v>8361</v>
      </c>
    </row>
    <row r="6" spans="1:6">
      <c r="A6" s="8" t="s">
        <v>8363</v>
      </c>
      <c r="B6" t="s">
        <v>8219</v>
      </c>
      <c r="C6" t="s">
        <v>8222</v>
      </c>
      <c r="D6" t="s">
        <v>8221</v>
      </c>
      <c r="E6" t="s">
        <v>8220</v>
      </c>
      <c r="F6" t="s">
        <v>8362</v>
      </c>
    </row>
    <row r="7" spans="1:6">
      <c r="A7" s="9" t="s">
        <v>8316</v>
      </c>
      <c r="B7" s="10"/>
      <c r="C7" s="10"/>
      <c r="D7" s="10">
        <v>100</v>
      </c>
      <c r="E7" s="10"/>
      <c r="F7" s="10">
        <v>100</v>
      </c>
    </row>
    <row r="8" spans="1:6">
      <c r="A8" s="9" t="s">
        <v>8344</v>
      </c>
      <c r="B8" s="10"/>
      <c r="C8" s="10"/>
      <c r="D8" s="10"/>
      <c r="E8" s="10">
        <v>20</v>
      </c>
      <c r="F8" s="10">
        <v>20</v>
      </c>
    </row>
    <row r="9" spans="1:6">
      <c r="A9" s="9" t="s">
        <v>8332</v>
      </c>
      <c r="B9" s="10"/>
      <c r="C9" s="10"/>
      <c r="D9" s="10"/>
      <c r="E9" s="10">
        <v>24</v>
      </c>
      <c r="F9" s="10">
        <v>24</v>
      </c>
    </row>
    <row r="10" spans="1:6">
      <c r="A10" s="9" t="s">
        <v>8358</v>
      </c>
      <c r="B10" s="10"/>
      <c r="C10" s="10"/>
      <c r="D10" s="10">
        <v>40</v>
      </c>
      <c r="E10" s="10"/>
      <c r="F10" s="10">
        <v>40</v>
      </c>
    </row>
    <row r="11" spans="1:6">
      <c r="A11" s="9" t="s">
        <v>8354</v>
      </c>
      <c r="B11" s="10">
        <v>40</v>
      </c>
      <c r="C11" s="10"/>
      <c r="D11" s="10"/>
      <c r="E11" s="10"/>
      <c r="F11" s="10">
        <v>40</v>
      </c>
    </row>
    <row r="12" spans="1:6">
      <c r="A12" s="9" t="s">
        <v>8315</v>
      </c>
      <c r="B12" s="10">
        <v>180</v>
      </c>
      <c r="C12" s="10"/>
      <c r="D12" s="10"/>
      <c r="E12" s="10"/>
      <c r="F12" s="10">
        <v>180</v>
      </c>
    </row>
    <row r="13" spans="1:6">
      <c r="A13" s="9" t="s">
        <v>8314</v>
      </c>
      <c r="B13" s="10"/>
      <c r="C13" s="10"/>
      <c r="D13" s="10">
        <v>80</v>
      </c>
      <c r="E13" s="10"/>
      <c r="F13" s="10">
        <v>80</v>
      </c>
    </row>
    <row r="14" spans="1:6">
      <c r="A14" s="9" t="s">
        <v>8330</v>
      </c>
      <c r="B14" s="10">
        <v>40</v>
      </c>
      <c r="C14" s="10"/>
      <c r="D14" s="10"/>
      <c r="E14" s="10"/>
      <c r="F14" s="10">
        <v>40</v>
      </c>
    </row>
    <row r="15" spans="1:6">
      <c r="A15" s="9" t="s">
        <v>8347</v>
      </c>
      <c r="B15" s="10"/>
      <c r="C15" s="10">
        <v>20</v>
      </c>
      <c r="D15" s="10">
        <v>40</v>
      </c>
      <c r="E15" s="10"/>
      <c r="F15" s="10">
        <v>60</v>
      </c>
    </row>
    <row r="16" spans="1:6">
      <c r="A16" s="9" t="s">
        <v>8324</v>
      </c>
      <c r="B16" s="10"/>
      <c r="C16" s="10"/>
      <c r="D16" s="10">
        <v>40</v>
      </c>
      <c r="E16" s="10"/>
      <c r="F16" s="10">
        <v>40</v>
      </c>
    </row>
    <row r="17" spans="1:6">
      <c r="A17" s="9" t="s">
        <v>8337</v>
      </c>
      <c r="B17" s="10"/>
      <c r="C17" s="10"/>
      <c r="D17" s="10">
        <v>120</v>
      </c>
      <c r="E17" s="10">
        <v>20</v>
      </c>
      <c r="F17" s="10">
        <v>140</v>
      </c>
    </row>
    <row r="18" spans="1:6">
      <c r="A18" s="9" t="s">
        <v>8348</v>
      </c>
      <c r="B18" s="10"/>
      <c r="C18" s="10"/>
      <c r="D18" s="10">
        <v>20</v>
      </c>
      <c r="E18" s="10"/>
      <c r="F18" s="10">
        <v>20</v>
      </c>
    </row>
    <row r="19" spans="1:6">
      <c r="A19" s="9" t="s">
        <v>8349</v>
      </c>
      <c r="B19" s="10">
        <v>140</v>
      </c>
      <c r="C19" s="10"/>
      <c r="D19" s="10"/>
      <c r="E19" s="10"/>
      <c r="F19" s="10">
        <v>140</v>
      </c>
    </row>
    <row r="20" spans="1:6">
      <c r="A20" s="9" t="s">
        <v>8329</v>
      </c>
      <c r="B20" s="10">
        <v>140</v>
      </c>
      <c r="C20" s="10"/>
      <c r="D20" s="10">
        <v>20</v>
      </c>
      <c r="E20" s="10"/>
      <c r="F20" s="10">
        <v>160</v>
      </c>
    </row>
    <row r="21" spans="1:6">
      <c r="A21" s="9" t="s">
        <v>8328</v>
      </c>
      <c r="B21" s="10"/>
      <c r="C21" s="10"/>
      <c r="D21" s="10">
        <v>60</v>
      </c>
      <c r="E21" s="10"/>
      <c r="F21" s="10">
        <v>60</v>
      </c>
    </row>
    <row r="22" spans="1:6">
      <c r="A22" s="9" t="s">
        <v>8356</v>
      </c>
      <c r="B22" s="10">
        <v>9</v>
      </c>
      <c r="C22" s="10"/>
      <c r="D22" s="10">
        <v>11</v>
      </c>
      <c r="E22" s="10"/>
      <c r="F22" s="10">
        <v>20</v>
      </c>
    </row>
    <row r="23" spans="1:6">
      <c r="A23" s="9" t="s">
        <v>8327</v>
      </c>
      <c r="B23" s="10">
        <v>20</v>
      </c>
      <c r="C23" s="10"/>
      <c r="D23" s="10"/>
      <c r="E23" s="10"/>
      <c r="F23" s="10">
        <v>20</v>
      </c>
    </row>
    <row r="24" spans="1:6">
      <c r="A24" s="9" t="s">
        <v>8335</v>
      </c>
      <c r="B24" s="10"/>
      <c r="C24" s="10"/>
      <c r="D24" s="10">
        <v>40</v>
      </c>
      <c r="E24" s="10"/>
      <c r="F24" s="10">
        <v>40</v>
      </c>
    </row>
    <row r="25" spans="1:6">
      <c r="A25" s="9" t="s">
        <v>8359</v>
      </c>
      <c r="B25" s="10">
        <v>60</v>
      </c>
      <c r="C25" s="10"/>
      <c r="D25" s="10">
        <v>60</v>
      </c>
      <c r="E25" s="10">
        <v>20</v>
      </c>
      <c r="F25" s="10">
        <v>140</v>
      </c>
    </row>
    <row r="26" spans="1:6">
      <c r="A26" s="9" t="s">
        <v>8343</v>
      </c>
      <c r="B26" s="10"/>
      <c r="C26" s="10"/>
      <c r="D26" s="10">
        <v>20</v>
      </c>
      <c r="E26" s="10"/>
      <c r="F26" s="10">
        <v>20</v>
      </c>
    </row>
    <row r="27" spans="1:6">
      <c r="A27" s="9" t="s">
        <v>8323</v>
      </c>
      <c r="B27" s="10">
        <v>60</v>
      </c>
      <c r="C27" s="10"/>
      <c r="D27" s="10"/>
      <c r="E27" s="10"/>
      <c r="F27" s="10">
        <v>60</v>
      </c>
    </row>
    <row r="28" spans="1:6">
      <c r="A28" s="9" t="s">
        <v>8350</v>
      </c>
      <c r="B28" s="10"/>
      <c r="C28" s="10"/>
      <c r="D28" s="10">
        <v>20</v>
      </c>
      <c r="E28" s="10"/>
      <c r="F28" s="10">
        <v>20</v>
      </c>
    </row>
    <row r="29" spans="1:6">
      <c r="A29" s="9" t="s">
        <v>8339</v>
      </c>
      <c r="B29" s="10">
        <v>103</v>
      </c>
      <c r="C29" s="10"/>
      <c r="D29" s="10">
        <v>57</v>
      </c>
      <c r="E29" s="10"/>
      <c r="F29" s="10">
        <v>160</v>
      </c>
    </row>
    <row r="30" spans="1:6">
      <c r="A30" s="9" t="s">
        <v>8345</v>
      </c>
      <c r="B30" s="10"/>
      <c r="C30" s="10"/>
      <c r="D30" s="10">
        <v>20</v>
      </c>
      <c r="E30" s="10"/>
      <c r="F30" s="10">
        <v>20</v>
      </c>
    </row>
    <row r="31" spans="1:6">
      <c r="A31" s="9" t="s">
        <v>8318</v>
      </c>
      <c r="B31" s="10">
        <v>694</v>
      </c>
      <c r="C31" s="10">
        <v>19</v>
      </c>
      <c r="D31" s="10">
        <v>353</v>
      </c>
      <c r="E31" s="10"/>
      <c r="F31" s="10">
        <v>1066</v>
      </c>
    </row>
    <row r="32" spans="1:6">
      <c r="A32" s="9" t="s">
        <v>8346</v>
      </c>
      <c r="B32" s="10">
        <v>40</v>
      </c>
      <c r="C32" s="10"/>
      <c r="D32" s="10"/>
      <c r="E32" s="10"/>
      <c r="F32" s="10">
        <v>40</v>
      </c>
    </row>
    <row r="33" spans="1:6">
      <c r="A33" s="9" t="s">
        <v>8342</v>
      </c>
      <c r="B33" s="10">
        <v>20</v>
      </c>
      <c r="C33" s="10"/>
      <c r="D33" s="10"/>
      <c r="E33" s="10"/>
      <c r="F33" s="10">
        <v>20</v>
      </c>
    </row>
    <row r="34" spans="1:6">
      <c r="A34" s="9" t="s">
        <v>8353</v>
      </c>
      <c r="B34" s="10"/>
      <c r="C34" s="10"/>
      <c r="D34" s="10">
        <v>20</v>
      </c>
      <c r="E34" s="10"/>
      <c r="F34" s="10">
        <v>20</v>
      </c>
    </row>
    <row r="35" spans="1:6">
      <c r="A35" s="9" t="s">
        <v>8326</v>
      </c>
      <c r="B35" s="10">
        <v>260</v>
      </c>
      <c r="C35" s="10"/>
      <c r="D35" s="10"/>
      <c r="E35" s="10"/>
      <c r="F35" s="10">
        <v>260</v>
      </c>
    </row>
    <row r="36" spans="1:6">
      <c r="A36" s="9" t="s">
        <v>8313</v>
      </c>
      <c r="B36" s="10"/>
      <c r="C36" s="10"/>
      <c r="D36" s="10"/>
      <c r="E36" s="10">
        <v>40</v>
      </c>
      <c r="F36" s="10">
        <v>40</v>
      </c>
    </row>
    <row r="37" spans="1:6">
      <c r="A37" s="9" t="s">
        <v>8312</v>
      </c>
      <c r="B37" s="10">
        <v>60</v>
      </c>
      <c r="C37" s="10"/>
      <c r="D37" s="10"/>
      <c r="E37" s="10"/>
      <c r="F37" s="10">
        <v>60</v>
      </c>
    </row>
    <row r="38" spans="1:6">
      <c r="A38" s="9" t="s">
        <v>8352</v>
      </c>
      <c r="B38" s="10">
        <v>34</v>
      </c>
      <c r="C38" s="10">
        <v>6</v>
      </c>
      <c r="D38" s="10"/>
      <c r="E38" s="10"/>
      <c r="F38" s="10">
        <v>40</v>
      </c>
    </row>
    <row r="39" spans="1:6">
      <c r="A39" s="9" t="s">
        <v>8355</v>
      </c>
      <c r="B39" s="10">
        <v>40</v>
      </c>
      <c r="C39" s="10"/>
      <c r="D39" s="10">
        <v>2</v>
      </c>
      <c r="E39" s="10">
        <v>18</v>
      </c>
      <c r="F39" s="10">
        <v>60</v>
      </c>
    </row>
    <row r="40" spans="1:6">
      <c r="A40" s="9" t="s">
        <v>8357</v>
      </c>
      <c r="B40" s="10">
        <v>85</v>
      </c>
      <c r="C40" s="10">
        <v>5</v>
      </c>
      <c r="D40" s="10">
        <v>80</v>
      </c>
      <c r="E40" s="10">
        <v>17</v>
      </c>
      <c r="F40" s="10">
        <v>187</v>
      </c>
    </row>
    <row r="41" spans="1:6">
      <c r="A41" s="9" t="s">
        <v>8351</v>
      </c>
      <c r="B41" s="10">
        <v>80</v>
      </c>
      <c r="C41" s="10"/>
      <c r="D41" s="10"/>
      <c r="E41" s="10"/>
      <c r="F41" s="10">
        <v>80</v>
      </c>
    </row>
    <row r="42" spans="1:6">
      <c r="A42" s="9" t="s">
        <v>8311</v>
      </c>
      <c r="B42" s="10">
        <v>60</v>
      </c>
      <c r="C42" s="10"/>
      <c r="D42" s="10"/>
      <c r="E42" s="10"/>
      <c r="F42" s="10">
        <v>60</v>
      </c>
    </row>
    <row r="43" spans="1:6">
      <c r="A43" s="9" t="s">
        <v>8341</v>
      </c>
      <c r="B43" s="10"/>
      <c r="C43" s="10"/>
      <c r="D43" s="10">
        <v>47</v>
      </c>
      <c r="E43" s="10">
        <v>10</v>
      </c>
      <c r="F43" s="10">
        <v>57</v>
      </c>
    </row>
    <row r="44" spans="1:6">
      <c r="A44" s="9" t="s">
        <v>8334</v>
      </c>
      <c r="B44" s="10"/>
      <c r="C44" s="10"/>
      <c r="D44" s="10">
        <v>100</v>
      </c>
      <c r="E44" s="10"/>
      <c r="F44" s="10">
        <v>100</v>
      </c>
    </row>
    <row r="45" spans="1:6">
      <c r="A45" s="9" t="s">
        <v>8321</v>
      </c>
      <c r="B45" s="10">
        <v>20</v>
      </c>
      <c r="C45" s="10"/>
      <c r="D45" s="10">
        <v>120</v>
      </c>
      <c r="E45" s="10">
        <v>60</v>
      </c>
      <c r="F45" s="10">
        <v>200</v>
      </c>
    </row>
    <row r="46" spans="1:6">
      <c r="A46" s="9" t="s">
        <v>8320</v>
      </c>
      <c r="B46" s="10"/>
      <c r="C46" s="10"/>
      <c r="D46" s="10">
        <v>60</v>
      </c>
      <c r="E46" s="10">
        <v>100</v>
      </c>
      <c r="F46" s="10">
        <v>160</v>
      </c>
    </row>
    <row r="47" spans="1:6">
      <c r="A47" s="9" t="s">
        <v>8340</v>
      </c>
      <c r="B47" s="10"/>
      <c r="C47" s="10"/>
      <c r="D47" s="10"/>
      <c r="E47" s="10">
        <v>20</v>
      </c>
      <c r="F47" s="10">
        <v>20</v>
      </c>
    </row>
    <row r="48" spans="1:6">
      <c r="A48" s="9" t="s">
        <v>8362</v>
      </c>
      <c r="B48" s="10">
        <v>2185</v>
      </c>
      <c r="C48" s="10">
        <v>50</v>
      </c>
      <c r="D48" s="10">
        <v>1530</v>
      </c>
      <c r="E48" s="10">
        <v>349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E1C7-9911-4D34-AC1F-40FD192FA16A}">
  <dimension ref="A2:E18"/>
  <sheetViews>
    <sheetView workbookViewId="0">
      <selection activeCell="E8" sqref="E8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>
      <c r="A2" s="8" t="s">
        <v>8307</v>
      </c>
      <c r="B2" t="s">
        <v>8360</v>
      </c>
    </row>
    <row r="4" spans="1:5">
      <c r="A4" s="8" t="s">
        <v>8364</v>
      </c>
      <c r="B4" s="8" t="s">
        <v>8361</v>
      </c>
    </row>
    <row r="5" spans="1:5">
      <c r="A5" s="8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2F96-1C39-456C-BA9F-6531D99D1954}">
  <dimension ref="A1:H13"/>
  <sheetViews>
    <sheetView workbookViewId="0">
      <selection activeCell="E12" sqref="E12"/>
    </sheetView>
  </sheetViews>
  <sheetFormatPr defaultRowHeight="15"/>
  <cols>
    <col min="1" max="1" width="29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s="13" t="s">
        <v>8389</v>
      </c>
      <c r="B2">
        <f>COUNTIFS(Data!$F2:$F4115,"Successful",Data!$D2:$D4115,"&lt;1000")</f>
        <v>322</v>
      </c>
      <c r="C2">
        <f>COUNTIFS(Data!$F2:$F4115,"Failed",Data!$D2:$D4115,"&lt;1000")</f>
        <v>113</v>
      </c>
      <c r="D2">
        <f>COUNTIFS(Data!$F2:$F4115,"Canceled",Data!$D2:$D4115,"&lt;1000")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s="13" t="s">
        <v>8390</v>
      </c>
      <c r="B3">
        <f>COUNTIFS(Data!$F3:$F4116,"Successful",Data!$D3:$D4116,"&gt;1000",Data!$D2:$D4115,"&lt;4999")</f>
        <v>930</v>
      </c>
      <c r="C3">
        <f>COUNTIFS(Data!$F3:$F4116,"Failed",Data!$D3:$D4116,"&gt;1000",Data!$D2:$D4115,"&lt;4999")</f>
        <v>473</v>
      </c>
      <c r="D3">
        <f>COUNTIFS(Data!$F3:$F4116,"Canceled",Data!$D3:$D4116,"&gt;1000",Data!$D2:$D4115,"&lt;4999")</f>
        <v>71</v>
      </c>
      <c r="E3">
        <f>SUM(B3:D3)</f>
        <v>1474</v>
      </c>
      <c r="F3" s="5">
        <f t="shared" ref="F3:F13" si="0">B3/E3</f>
        <v>0.63093622795115334</v>
      </c>
      <c r="G3" s="5">
        <f>C3/E3</f>
        <v>0.32089552238805968</v>
      </c>
      <c r="H3" s="5">
        <f t="shared" ref="H3:H13" si="1">D3/E3</f>
        <v>4.8168249660786977E-2</v>
      </c>
    </row>
    <row r="4" spans="1:8">
      <c r="A4" s="13" t="s">
        <v>8391</v>
      </c>
      <c r="B4">
        <f>COUNTIFS(Data!$F4:$F4117,"Successful",Data!$D4:$D4117,"&gt;5000",Data!$D3:$D4116,"&lt;9999")</f>
        <v>465</v>
      </c>
      <c r="C4">
        <f>COUNTIFS(Data!$F4:$F4117,"Failed",Data!$D4:$D4117,"&gt;5000",Data!$D3:$D4116,"&lt;9999")</f>
        <v>415</v>
      </c>
      <c r="D4">
        <f>COUNTIFS(Data!$F4:$F4117,"Canceled",Data!$D4:$D4117,"&gt;5000",Data!$D3:$D4116,"&lt;9999")</f>
        <v>86</v>
      </c>
      <c r="E4">
        <f t="shared" ref="E4:E12" si="2">SUM(B4:D4)</f>
        <v>966</v>
      </c>
      <c r="F4" s="5">
        <f t="shared" si="0"/>
        <v>0.48136645962732921</v>
      </c>
      <c r="G4" s="5">
        <f t="shared" ref="G4:G13" si="3">C4/E4</f>
        <v>0.42960662525879917</v>
      </c>
      <c r="H4" s="5">
        <f t="shared" si="1"/>
        <v>8.9026915113871632E-2</v>
      </c>
    </row>
    <row r="5" spans="1:8">
      <c r="A5" s="13" t="s">
        <v>8392</v>
      </c>
      <c r="B5">
        <f>COUNTIFS(Data!$F5:$F4118,"Successful",Data!$D5:$D4118,"&gt;10000",Data!$D4:$D4117,"&lt;14999")</f>
        <v>283</v>
      </c>
      <c r="C5">
        <f>COUNTIFS(Data!$F5:$F4118,"Failed",Data!$D5:$D4118,"&gt;10000",Data!$D4:$D4117,"&lt;14999")</f>
        <v>349</v>
      </c>
      <c r="D5">
        <f>COUNTIFS(Data!$F5:$F4118,"Canceled",Data!$D5:$D4118,"&gt;10000",Data!$D4:$D4117,"&lt;14999")</f>
        <v>82</v>
      </c>
      <c r="E5">
        <f t="shared" si="2"/>
        <v>714</v>
      </c>
      <c r="F5" s="5">
        <f t="shared" si="0"/>
        <v>0.39635854341736693</v>
      </c>
      <c r="G5" s="5">
        <f t="shared" si="3"/>
        <v>0.4887955182072829</v>
      </c>
      <c r="H5" s="5">
        <f t="shared" si="1"/>
        <v>0.11484593837535013</v>
      </c>
    </row>
    <row r="6" spans="1:8">
      <c r="A6" s="13" t="s">
        <v>8393</v>
      </c>
      <c r="B6">
        <f>COUNTIFS(Data!$F6:$F4119,"Successful",Data!$D6:$D4119,"&gt;15000",Data!$D5:$D4118,"&lt;19999")</f>
        <v>222</v>
      </c>
      <c r="C6">
        <f>COUNTIFS(Data!$F6:$F4119,"Failed",Data!$D6:$D4119,"&gt;15000",Data!$D5:$D4118,"&lt;19999")</f>
        <v>327</v>
      </c>
      <c r="D6">
        <f>COUNTIFS(Data!$F6:$F4119,"Canceled",Data!$D6:$D4119,"&gt;15000",Data!$D5:$D4118,"&lt;19999")</f>
        <v>75</v>
      </c>
      <c r="E6">
        <f t="shared" si="2"/>
        <v>624</v>
      </c>
      <c r="F6" s="5">
        <f t="shared" si="0"/>
        <v>0.35576923076923078</v>
      </c>
      <c r="G6" s="5">
        <f t="shared" si="3"/>
        <v>0.52403846153846156</v>
      </c>
      <c r="H6" s="5">
        <f t="shared" si="1"/>
        <v>0.1201923076923077</v>
      </c>
    </row>
    <row r="7" spans="1:8">
      <c r="A7" s="13" t="s">
        <v>8394</v>
      </c>
      <c r="B7">
        <f>COUNTIFS(Data!$F7:$F4120,"Successful",Data!$D7:$D4120,"&gt;20000",Data!$D6:$D4119,"&lt;24999")</f>
        <v>174</v>
      </c>
      <c r="C7">
        <f>COUNTIFS(Data!$F7:$F4120,"Failed",Data!$D7:$D4120,"&gt;20000",Data!$D6:$D4119,"&lt;24999")</f>
        <v>293</v>
      </c>
      <c r="D7">
        <f>COUNTIFS(Data!$F7:$F4120,"Canceled",Data!$D7:$D4120,"&gt;20000",Data!$D6:$D4119,"&lt;24999")</f>
        <v>78</v>
      </c>
      <c r="E7">
        <f t="shared" si="2"/>
        <v>545</v>
      </c>
      <c r="F7" s="5">
        <f t="shared" si="0"/>
        <v>0.31926605504587158</v>
      </c>
      <c r="G7" s="5">
        <f t="shared" si="3"/>
        <v>0.53761467889908254</v>
      </c>
      <c r="H7" s="5">
        <f t="shared" si="1"/>
        <v>0.14311926605504588</v>
      </c>
    </row>
    <row r="8" spans="1:8">
      <c r="A8" s="13" t="s">
        <v>8395</v>
      </c>
      <c r="B8">
        <f>COUNTIFS(Data!$F8:$F4121,"Successful",Data!$D8:$D4121,"&gt;25000",Data!$D7:$D4120,"&lt;29999")</f>
        <v>135</v>
      </c>
      <c r="C8">
        <f>COUNTIFS(Data!$F8:$F4121,"Failed",Data!$D8:$D4121,"&gt;25000",Data!$D7:$D4120,"&lt;29999")</f>
        <v>264</v>
      </c>
      <c r="D8">
        <f>COUNTIFS(Data!$F8:$F4121,"Canceled",Data!$D8:$D4121,"&gt;25000",Data!$D7:$D4120,"&lt;29999")</f>
        <v>74</v>
      </c>
      <c r="E8">
        <f t="shared" si="2"/>
        <v>473</v>
      </c>
      <c r="F8" s="5">
        <f t="shared" si="0"/>
        <v>0.28541226215644822</v>
      </c>
      <c r="G8" s="5">
        <f t="shared" si="3"/>
        <v>0.55813953488372092</v>
      </c>
      <c r="H8" s="5">
        <f t="shared" si="1"/>
        <v>0.15644820295983086</v>
      </c>
    </row>
    <row r="9" spans="1:8">
      <c r="A9" s="13" t="s">
        <v>8396</v>
      </c>
      <c r="B9">
        <f>COUNTIFS(Data!$F9:$F4122,"Successful",Data!$D9:$D4122,"&gt;30000",Data!$D8:$D4121,"&lt;34999")</f>
        <v>117</v>
      </c>
      <c r="C9">
        <f>COUNTIFS(Data!$F9:$F4122,"Failed",Data!$D9:$D4122,"&gt;30000",Data!$D8:$D4121,"&lt;34999")</f>
        <v>232</v>
      </c>
      <c r="D9">
        <f>COUNTIFS(Data!$F9:$F4122,"Canceled",Data!$D9:$D4122,"&gt;30000",Data!$D8:$D4121,"&lt;34999")</f>
        <v>73</v>
      </c>
      <c r="E9">
        <f t="shared" si="2"/>
        <v>422</v>
      </c>
      <c r="F9" s="5">
        <f t="shared" si="0"/>
        <v>0.2772511848341232</v>
      </c>
      <c r="G9" s="5">
        <f t="shared" si="3"/>
        <v>0.54976303317535546</v>
      </c>
      <c r="H9" s="5">
        <f t="shared" si="1"/>
        <v>0.17298578199052134</v>
      </c>
    </row>
    <row r="10" spans="1:8">
      <c r="A10" s="13" t="s">
        <v>8397</v>
      </c>
      <c r="B10">
        <f>COUNTIFS(Data!$F10:$F4123,"Successful",Data!$D10:$D4123,"&gt;35000",Data!$D9:$D4122,"&lt;39999")</f>
        <v>92</v>
      </c>
      <c r="C10">
        <f>COUNTIFS(Data!$F10:$F4123,"Failed",Data!$D10:$D4123,"&gt;35000",Data!$D9:$D4122,"&lt;39999")</f>
        <v>227</v>
      </c>
      <c r="D10">
        <f>COUNTIFS(Data!$F10:$F4123,"Canceled",Data!$D10:$D4123,"&gt;35000",Data!$D9:$D4122,"&lt;39999")</f>
        <v>73</v>
      </c>
      <c r="E10">
        <f t="shared" si="2"/>
        <v>392</v>
      </c>
      <c r="F10" s="5">
        <f t="shared" si="0"/>
        <v>0.23469387755102042</v>
      </c>
      <c r="G10" s="5">
        <f t="shared" si="3"/>
        <v>0.57908163265306123</v>
      </c>
      <c r="H10" s="5">
        <f t="shared" si="1"/>
        <v>0.18622448979591838</v>
      </c>
    </row>
    <row r="11" spans="1:8">
      <c r="A11" s="13" t="s">
        <v>8398</v>
      </c>
      <c r="B11">
        <f>COUNTIFS(Data!$F11:$F4124,"Successful",Data!$D11:$D4124,"&gt;40000",Data!$D10:$D4123,"&lt;44999")</f>
        <v>79</v>
      </c>
      <c r="C11">
        <f>COUNTIFS(Data!$F11:$F4124,"Failed",Data!$D11:$D4124,"&gt;40000",Data!$D10:$D4123,"&lt;44999")</f>
        <v>211</v>
      </c>
      <c r="D11">
        <f>COUNTIFS(Data!$F11:$F4124,"Canceled",Data!$D11:$D4124,"&gt;40000",Data!$D10:$D4123,"&lt;44999")</f>
        <v>69</v>
      </c>
      <c r="E11">
        <f t="shared" si="2"/>
        <v>359</v>
      </c>
      <c r="F11" s="5">
        <f t="shared" si="0"/>
        <v>0.22005571030640669</v>
      </c>
      <c r="G11" s="5">
        <f t="shared" si="3"/>
        <v>0.58774373259052926</v>
      </c>
      <c r="H11" s="5">
        <f t="shared" si="1"/>
        <v>0.19220055710306408</v>
      </c>
    </row>
    <row r="12" spans="1:8">
      <c r="A12" s="13" t="s">
        <v>8399</v>
      </c>
      <c r="B12">
        <f>COUNTIFS(Data!$F12:$F4125,"Successful",Data!$D12:$D4125,"&gt;40000",Data!$D11:$D4124,"&lt;49999")</f>
        <v>80</v>
      </c>
      <c r="C12">
        <f>COUNTIFS(Data!$F12:$F4125,"Failed",Data!$D12:$D4125,"&gt;40000",Data!$D11:$D4124,"&lt;49999")</f>
        <v>211</v>
      </c>
      <c r="D12">
        <f>COUNTIFS(Data!$F12:$F4125,"Canceled",Data!$D12:$D4125,"&gt;40000",Data!$D11:$D4124,"&lt;49999")</f>
        <v>70</v>
      </c>
      <c r="E12">
        <f t="shared" si="2"/>
        <v>361</v>
      </c>
      <c r="F12" s="5">
        <f t="shared" si="0"/>
        <v>0.22160664819944598</v>
      </c>
      <c r="G12" s="5">
        <f>C12/E12</f>
        <v>0.58448753462603875</v>
      </c>
      <c r="H12" s="5">
        <f t="shared" si="1"/>
        <v>0.19390581717451524</v>
      </c>
    </row>
    <row r="13" spans="1:8">
      <c r="A13" s="13" t="s">
        <v>8388</v>
      </c>
      <c r="B13">
        <f>COUNTIFS(Data!$F13:$F4126,"Successful",Data!$D13:$D4126,"&gt;50000")</f>
        <v>55</v>
      </c>
      <c r="C13">
        <f>COUNTIFS(Data!$F13:$F4126,"Failed",Data!$D13:$D4126,"&gt;50000")</f>
        <v>198</v>
      </c>
      <c r="D13">
        <f>COUNTIFS(Data!$F13:$F4126,"Canceled",Data!$D13:$D4126,"&gt;50000")</f>
        <v>83</v>
      </c>
      <c r="E13">
        <f>SUM(B13:D13)</f>
        <v>336</v>
      </c>
      <c r="F13" s="5">
        <f t="shared" si="0"/>
        <v>0.16369047619047619</v>
      </c>
      <c r="G13" s="5">
        <f t="shared" si="3"/>
        <v>0.5892857142857143</v>
      </c>
      <c r="H13" s="5">
        <f t="shared" si="1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C045-6421-46AE-B4A4-1CEED3038099}">
  <dimension ref="A1:A4"/>
  <sheetViews>
    <sheetView workbookViewId="0">
      <selection activeCell="D6" sqref="D6"/>
    </sheetView>
  </sheetViews>
  <sheetFormatPr defaultRowHeight="15"/>
  <sheetData>
    <row r="1" spans="1:1">
      <c r="A1" t="s">
        <v>8400</v>
      </c>
    </row>
    <row r="2" spans="1:1">
      <c r="A2" t="s">
        <v>8402</v>
      </c>
    </row>
    <row r="3" spans="1:1">
      <c r="A3" t="s">
        <v>8401</v>
      </c>
    </row>
    <row r="4" spans="1:1">
      <c r="A4" t="s">
        <v>8403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Dates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johna</cp:lastModifiedBy>
  <dcterms:created xsi:type="dcterms:W3CDTF">2017-04-20T15:17:24Z</dcterms:created>
  <dcterms:modified xsi:type="dcterms:W3CDTF">2019-07-19T01:30:19Z</dcterms:modified>
</cp:coreProperties>
</file>