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w-my.sharepoint.com/personal/zgreenberg_pewtrusts_org/Documents/Desktop/SOAR Program/SOAR Phase 1 - Purchase Program/New Jersey/1. FINAL DATA COMPILED/"/>
    </mc:Choice>
  </mc:AlternateContent>
  <xr:revisionPtr revIDLastSave="1477" documentId="8_{08734114-AD4C-4BAB-BC38-5151B3A7EF86}" xr6:coauthVersionLast="47" xr6:coauthVersionMax="47" xr10:uidLastSave="{1EC3C6E6-CA50-40F3-90DC-C567649F4FFD}"/>
  <bookViews>
    <workbookView xWindow="-120" yWindow="-120" windowWidth="29040" windowHeight="15840" tabRatio="828" activeTab="5" xr2:uid="{73C9C1C3-2328-4D0E-919E-A3D93A26366B}"/>
  </bookViews>
  <sheets>
    <sheet name="SOAR Phase 1 NJ Toplines" sheetId="1" r:id="rId1"/>
    <sheet name="Budget Final" sheetId="6" r:id="rId2"/>
    <sheet name="Shell Purchase" sheetId="30" r:id="rId3"/>
    <sheet name="Total Grower Summary" sheetId="2" r:id="rId4"/>
    <sheet name="SOAR Grower Data" sheetId="7" r:id="rId5"/>
    <sheet name="GIS Data" sheetId="3" r:id="rId6"/>
    <sheet name="Datasheets Summary" sheetId="19" r:id="rId7"/>
    <sheet name="A. Sprague" sheetId="10" r:id="rId8"/>
    <sheet name="B. Hollinger" sheetId="9" r:id="rId9"/>
    <sheet name="C. Carroll" sheetId="11" r:id="rId10"/>
    <sheet name="D. Parsons" sheetId="29" r:id="rId11"/>
    <sheet name="E. Gaine" sheetId="12" r:id="rId12"/>
    <sheet name="E. Haskin" sheetId="13" r:id="rId13"/>
    <sheet name="E. Dougan" sheetId="14" r:id="rId14"/>
    <sheet name="J. Maxwell" sheetId="15" r:id="rId15"/>
    <sheet name="K. Cummings" sheetId="16" r:id="rId16"/>
    <sheet name="L. Calvo" sheetId="17" r:id="rId17"/>
    <sheet name="BOC" sheetId="18" r:id="rId18"/>
    <sheet name="M. Hender" sheetId="20" r:id="rId19"/>
    <sheet name="S. Frost" sheetId="21" r:id="rId20"/>
    <sheet name="S. Fleetwood" sheetId="22" r:id="rId21"/>
    <sheet name="T. Gerike" sheetId="23" r:id="rId22"/>
    <sheet name="T. Burke" sheetId="25" r:id="rId23"/>
    <sheet name="T. Kostka" sheetId="26" r:id="rId24"/>
    <sheet name="T. McAnney" sheetId="27" r:id="rId25"/>
    <sheet name="wS. Card" sheetId="28" r:id="rId26"/>
  </sheets>
  <definedNames>
    <definedName name="_xlnm._FilterDatabase" localSheetId="1" hidden="1">'Budget Final'!$A$2:$F$24</definedName>
    <definedName name="_xlnm._FilterDatabase" localSheetId="4" hidden="1">'SOAR Grower Data'!$A$1:$R$22</definedName>
    <definedName name="_xlnm._FilterDatabase" localSheetId="3" hidden="1">'Total Grower Summary'!$A$2:$K$27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F6" i="1"/>
  <c r="A26" i="1"/>
  <c r="D31" i="30"/>
  <c r="D26" i="30"/>
  <c r="D21" i="30"/>
  <c r="L11" i="30"/>
  <c r="L13" i="30" s="1"/>
  <c r="C11" i="30"/>
  <c r="C14" i="30" s="1"/>
  <c r="L9" i="30"/>
  <c r="J9" i="30"/>
  <c r="J11" i="30" s="1"/>
  <c r="J13" i="30" s="1"/>
  <c r="E9" i="30"/>
  <c r="E11" i="30" s="1"/>
  <c r="C9" i="30"/>
  <c r="C6" i="30"/>
  <c r="G5" i="30"/>
  <c r="G6" i="30" s="1"/>
  <c r="E5" i="30"/>
  <c r="E6" i="30" s="1"/>
  <c r="C5" i="30"/>
  <c r="E14" i="30" l="1"/>
  <c r="E13" i="30"/>
  <c r="L14" i="30"/>
  <c r="G9" i="30"/>
  <c r="G11" i="30" s="1"/>
  <c r="G13" i="30" s="1"/>
  <c r="C13" i="30"/>
  <c r="E10" i="2" l="1"/>
  <c r="D229" i="14" l="1"/>
  <c r="C229" i="14"/>
  <c r="B229" i="14"/>
  <c r="D228" i="14"/>
  <c r="C228" i="14"/>
  <c r="B228" i="14"/>
  <c r="D227" i="14"/>
  <c r="C227" i="14"/>
  <c r="B227" i="14"/>
  <c r="D226" i="14"/>
  <c r="C226" i="14"/>
  <c r="B226" i="14"/>
  <c r="D225" i="14"/>
  <c r="C225" i="14"/>
  <c r="B225" i="14"/>
  <c r="D224" i="14"/>
  <c r="C224" i="14"/>
  <c r="B224" i="14"/>
  <c r="D223" i="14"/>
  <c r="C223" i="14"/>
  <c r="B223" i="14"/>
  <c r="D222" i="14"/>
  <c r="C222" i="14"/>
  <c r="B222" i="14"/>
  <c r="D221" i="14"/>
  <c r="C221" i="14"/>
  <c r="B221" i="14"/>
  <c r="D220" i="14"/>
  <c r="C220" i="14"/>
  <c r="B220" i="14"/>
  <c r="D219" i="14"/>
  <c r="C219" i="14"/>
  <c r="B219" i="14"/>
  <c r="D218" i="14"/>
  <c r="C218" i="14"/>
  <c r="B218" i="14"/>
  <c r="D217" i="14"/>
  <c r="C217" i="14"/>
  <c r="B217" i="14"/>
  <c r="D216" i="14"/>
  <c r="C216" i="14"/>
  <c r="B216" i="14"/>
  <c r="D215" i="14"/>
  <c r="C215" i="14"/>
  <c r="B215" i="14"/>
  <c r="D214" i="14"/>
  <c r="C214" i="14"/>
  <c r="B214" i="14"/>
  <c r="D213" i="14"/>
  <c r="C213" i="14"/>
  <c r="B213" i="14"/>
  <c r="D212" i="14"/>
  <c r="C212" i="14"/>
  <c r="B212" i="14"/>
  <c r="D211" i="14"/>
  <c r="C211" i="14"/>
  <c r="B211" i="14"/>
  <c r="D210" i="14"/>
  <c r="C210" i="14"/>
  <c r="B210" i="14"/>
  <c r="D181" i="14"/>
  <c r="D183" i="14" s="1"/>
  <c r="C181" i="14"/>
  <c r="C183" i="14" s="1"/>
  <c r="B181" i="14"/>
  <c r="B183" i="14" s="1"/>
  <c r="D176" i="14"/>
  <c r="D178" i="14" s="1"/>
  <c r="C176" i="14"/>
  <c r="C178" i="14" s="1"/>
  <c r="B176" i="14"/>
  <c r="B178" i="14" s="1"/>
  <c r="L173" i="14"/>
  <c r="N173" i="14" s="1"/>
  <c r="K173" i="14"/>
  <c r="L172" i="14"/>
  <c r="N172" i="14" s="1"/>
  <c r="K172" i="14"/>
  <c r="N169" i="14"/>
  <c r="L169" i="14"/>
  <c r="K169" i="14"/>
  <c r="L168" i="14"/>
  <c r="N168" i="14" s="1"/>
  <c r="K168" i="14"/>
  <c r="L165" i="14"/>
  <c r="N165" i="14" s="1"/>
  <c r="K165" i="14"/>
  <c r="L164" i="14"/>
  <c r="N164" i="14" s="1"/>
  <c r="K164" i="14"/>
  <c r="N161" i="14"/>
  <c r="L161" i="14"/>
  <c r="K161" i="14"/>
  <c r="L160" i="14"/>
  <c r="N160" i="14" s="1"/>
  <c r="K160" i="14"/>
  <c r="I154" i="14"/>
  <c r="H154" i="14"/>
  <c r="G154" i="14"/>
  <c r="F154" i="14"/>
  <c r="D149" i="14"/>
  <c r="C149" i="14"/>
  <c r="B149" i="14"/>
  <c r="D148" i="14"/>
  <c r="C148" i="14"/>
  <c r="B148" i="14"/>
  <c r="D147" i="14"/>
  <c r="C147" i="14"/>
  <c r="B147" i="14"/>
  <c r="D146" i="14"/>
  <c r="C146" i="14"/>
  <c r="B146" i="14"/>
  <c r="D145" i="14"/>
  <c r="C145" i="14"/>
  <c r="B145" i="14"/>
  <c r="D144" i="14"/>
  <c r="C144" i="14"/>
  <c r="B144" i="14"/>
  <c r="D143" i="14"/>
  <c r="C143" i="14"/>
  <c r="B143" i="14"/>
  <c r="D142" i="14"/>
  <c r="C142" i="14"/>
  <c r="B142" i="14"/>
  <c r="D141" i="14"/>
  <c r="C141" i="14"/>
  <c r="B141" i="14"/>
  <c r="D140" i="14"/>
  <c r="C140" i="14"/>
  <c r="B140" i="14"/>
  <c r="D139" i="14"/>
  <c r="C139" i="14"/>
  <c r="B139" i="14"/>
  <c r="D138" i="14"/>
  <c r="C138" i="14"/>
  <c r="B138" i="14"/>
  <c r="D137" i="14"/>
  <c r="C137" i="14"/>
  <c r="B137" i="14"/>
  <c r="D136" i="14"/>
  <c r="C136" i="14"/>
  <c r="B136" i="14"/>
  <c r="D135" i="14"/>
  <c r="C135" i="14"/>
  <c r="B135" i="14"/>
  <c r="D134" i="14"/>
  <c r="C134" i="14"/>
  <c r="B134" i="14"/>
  <c r="D133" i="14"/>
  <c r="C133" i="14"/>
  <c r="B133" i="14"/>
  <c r="D132" i="14"/>
  <c r="C132" i="14"/>
  <c r="B132" i="14"/>
  <c r="D131" i="14"/>
  <c r="C131" i="14"/>
  <c r="B131" i="14"/>
  <c r="D130" i="14"/>
  <c r="C130" i="14"/>
  <c r="B130" i="14"/>
  <c r="C103" i="14"/>
  <c r="D101" i="14"/>
  <c r="D103" i="14" s="1"/>
  <c r="C101" i="14"/>
  <c r="B101" i="14"/>
  <c r="B103" i="14" s="1"/>
  <c r="D96" i="14"/>
  <c r="D98" i="14" s="1"/>
  <c r="C96" i="14"/>
  <c r="C98" i="14" s="1"/>
  <c r="B96" i="14"/>
  <c r="B98" i="14" s="1"/>
  <c r="L93" i="14"/>
  <c r="N93" i="14" s="1"/>
  <c r="K93" i="14"/>
  <c r="N92" i="14"/>
  <c r="L92" i="14"/>
  <c r="K92" i="14"/>
  <c r="L89" i="14"/>
  <c r="N89" i="14" s="1"/>
  <c r="K89" i="14"/>
  <c r="L88" i="14"/>
  <c r="N88" i="14" s="1"/>
  <c r="K88" i="14"/>
  <c r="L85" i="14"/>
  <c r="N85" i="14" s="1"/>
  <c r="K85" i="14"/>
  <c r="N84" i="14"/>
  <c r="L84" i="14"/>
  <c r="K84" i="14"/>
  <c r="L81" i="14"/>
  <c r="N81" i="14" s="1"/>
  <c r="K81" i="14"/>
  <c r="L80" i="14"/>
  <c r="N80" i="14" s="1"/>
  <c r="K80" i="14"/>
  <c r="I74" i="14"/>
  <c r="G74" i="14"/>
  <c r="H74" i="14" s="1"/>
  <c r="F74" i="14"/>
  <c r="D67" i="14"/>
  <c r="D69" i="14" s="1"/>
  <c r="C67" i="14"/>
  <c r="C69" i="14" s="1"/>
  <c r="B67" i="14"/>
  <c r="B69" i="14" s="1"/>
  <c r="D62" i="14"/>
  <c r="D64" i="14" s="1"/>
  <c r="C62" i="14"/>
  <c r="C64" i="14" s="1"/>
  <c r="B62" i="14"/>
  <c r="B64" i="14" s="1"/>
  <c r="N59" i="14"/>
  <c r="L59" i="14"/>
  <c r="K59" i="14"/>
  <c r="L58" i="14"/>
  <c r="N58" i="14" s="1"/>
  <c r="K58" i="14"/>
  <c r="L55" i="14"/>
  <c r="N55" i="14" s="1"/>
  <c r="K55" i="14"/>
  <c r="L54" i="14"/>
  <c r="N54" i="14" s="1"/>
  <c r="K54" i="14"/>
  <c r="N51" i="14"/>
  <c r="L51" i="14"/>
  <c r="K51" i="14"/>
  <c r="L50" i="14"/>
  <c r="N50" i="14" s="1"/>
  <c r="K50" i="14"/>
  <c r="L47" i="14"/>
  <c r="N47" i="14" s="1"/>
  <c r="K47" i="14"/>
  <c r="L46" i="14"/>
  <c r="N46" i="14" s="1"/>
  <c r="K46" i="14"/>
  <c r="I40" i="14"/>
  <c r="G40" i="14"/>
  <c r="H40" i="14" s="1"/>
  <c r="F40" i="14"/>
  <c r="J40" i="14" s="1"/>
  <c r="J154" i="14" l="1"/>
  <c r="N62" i="14"/>
  <c r="J74" i="14"/>
  <c r="N95" i="14"/>
  <c r="N175" i="14"/>
  <c r="N96" i="14"/>
  <c r="N61" i="14"/>
  <c r="N176" i="14"/>
  <c r="D80" i="29" l="1"/>
  <c r="C80" i="29"/>
  <c r="B80" i="29"/>
  <c r="D79" i="29"/>
  <c r="C79" i="29"/>
  <c r="B79" i="29"/>
  <c r="D78" i="29"/>
  <c r="C78" i="29"/>
  <c r="B78" i="29"/>
  <c r="D77" i="29"/>
  <c r="C77" i="29"/>
  <c r="B77" i="29"/>
  <c r="D76" i="29"/>
  <c r="C76" i="29"/>
  <c r="B76" i="29"/>
  <c r="D75" i="29"/>
  <c r="C75" i="29"/>
  <c r="B75" i="29"/>
  <c r="D74" i="29"/>
  <c r="C74" i="29"/>
  <c r="B74" i="29"/>
  <c r="D73" i="29"/>
  <c r="C73" i="29"/>
  <c r="B73" i="29"/>
  <c r="D72" i="29"/>
  <c r="C72" i="29"/>
  <c r="B72" i="29"/>
  <c r="D71" i="29"/>
  <c r="C71" i="29"/>
  <c r="B71" i="29"/>
  <c r="D70" i="29"/>
  <c r="C70" i="29"/>
  <c r="B70" i="29"/>
  <c r="D69" i="29"/>
  <c r="C69" i="29"/>
  <c r="B69" i="29"/>
  <c r="D68" i="29"/>
  <c r="C68" i="29"/>
  <c r="B68" i="29"/>
  <c r="D67" i="29"/>
  <c r="C67" i="29"/>
  <c r="B67" i="29"/>
  <c r="D66" i="29"/>
  <c r="C66" i="29"/>
  <c r="B66" i="29"/>
  <c r="D65" i="29"/>
  <c r="C65" i="29"/>
  <c r="B65" i="29"/>
  <c r="D64" i="29"/>
  <c r="C64" i="29"/>
  <c r="B64" i="29"/>
  <c r="D63" i="29"/>
  <c r="C63" i="29"/>
  <c r="B63" i="29"/>
  <c r="D62" i="29"/>
  <c r="C62" i="29"/>
  <c r="B62" i="29"/>
  <c r="D61" i="29"/>
  <c r="C61" i="29"/>
  <c r="B61" i="29"/>
  <c r="C34" i="29"/>
  <c r="D32" i="29"/>
  <c r="D34" i="29" s="1"/>
  <c r="C32" i="29"/>
  <c r="B32" i="29"/>
  <c r="B34" i="29" s="1"/>
  <c r="D27" i="29"/>
  <c r="D29" i="29" s="1"/>
  <c r="C27" i="29"/>
  <c r="C29" i="29" s="1"/>
  <c r="B27" i="29"/>
  <c r="B29" i="29" s="1"/>
  <c r="L24" i="29"/>
  <c r="N24" i="29" s="1"/>
  <c r="K24" i="29"/>
  <c r="N23" i="29"/>
  <c r="L23" i="29"/>
  <c r="K23" i="29"/>
  <c r="L20" i="29"/>
  <c r="N20" i="29" s="1"/>
  <c r="K20" i="29"/>
  <c r="N19" i="29"/>
  <c r="L19" i="29"/>
  <c r="K19" i="29"/>
  <c r="L16" i="29"/>
  <c r="N16" i="29" s="1"/>
  <c r="K16" i="29"/>
  <c r="N15" i="29"/>
  <c r="L15" i="29"/>
  <c r="K15" i="29"/>
  <c r="L12" i="29"/>
  <c r="N12" i="29" s="1"/>
  <c r="K12" i="29"/>
  <c r="N11" i="29"/>
  <c r="N26" i="29" s="1"/>
  <c r="L11" i="29"/>
  <c r="K11" i="29"/>
  <c r="I5" i="29"/>
  <c r="J5" i="29" s="1"/>
  <c r="G5" i="29"/>
  <c r="H5" i="29" s="1"/>
  <c r="F5" i="29"/>
  <c r="E6" i="2"/>
  <c r="D32" i="28"/>
  <c r="D34" i="28" s="1"/>
  <c r="C32" i="28"/>
  <c r="C34" i="28" s="1"/>
  <c r="B32" i="28"/>
  <c r="B34" i="28" s="1"/>
  <c r="D27" i="28"/>
  <c r="D29" i="28" s="1"/>
  <c r="C27" i="28"/>
  <c r="C29" i="28" s="1"/>
  <c r="B27" i="28"/>
  <c r="B29" i="28" s="1"/>
  <c r="L24" i="28"/>
  <c r="N24" i="28" s="1"/>
  <c r="K24" i="28"/>
  <c r="N23" i="28"/>
  <c r="L23" i="28"/>
  <c r="K23" i="28"/>
  <c r="L20" i="28"/>
  <c r="N20" i="28" s="1"/>
  <c r="K20" i="28"/>
  <c r="N19" i="28"/>
  <c r="L19" i="28"/>
  <c r="K19" i="28"/>
  <c r="L16" i="28"/>
  <c r="N16" i="28" s="1"/>
  <c r="K16" i="28"/>
  <c r="N15" i="28"/>
  <c r="L15" i="28"/>
  <c r="K15" i="28"/>
  <c r="L12" i="28"/>
  <c r="N12" i="28" s="1"/>
  <c r="K12" i="28"/>
  <c r="N11" i="28"/>
  <c r="N26" i="28" s="1"/>
  <c r="L11" i="28"/>
  <c r="K11" i="28"/>
  <c r="I5" i="28"/>
  <c r="J5" i="28" s="1"/>
  <c r="G5" i="28"/>
  <c r="H5" i="28" s="1"/>
  <c r="F5" i="28"/>
  <c r="D119" i="27"/>
  <c r="C119" i="27"/>
  <c r="B119" i="27"/>
  <c r="D118" i="27"/>
  <c r="C118" i="27"/>
  <c r="B118" i="27"/>
  <c r="D117" i="27"/>
  <c r="C117" i="27"/>
  <c r="B117" i="27"/>
  <c r="D116" i="27"/>
  <c r="C116" i="27"/>
  <c r="B116" i="27"/>
  <c r="D115" i="27"/>
  <c r="C115" i="27"/>
  <c r="B115" i="27"/>
  <c r="D114" i="27"/>
  <c r="C114" i="27"/>
  <c r="B114" i="27"/>
  <c r="D113" i="27"/>
  <c r="C113" i="27"/>
  <c r="B113" i="27"/>
  <c r="D112" i="27"/>
  <c r="C112" i="27"/>
  <c r="B112" i="27"/>
  <c r="D111" i="27"/>
  <c r="C111" i="27"/>
  <c r="B111" i="27"/>
  <c r="D110" i="27"/>
  <c r="C110" i="27"/>
  <c r="B110" i="27"/>
  <c r="D109" i="27"/>
  <c r="C109" i="27"/>
  <c r="B109" i="27"/>
  <c r="D108" i="27"/>
  <c r="C108" i="27"/>
  <c r="B108" i="27"/>
  <c r="D107" i="27"/>
  <c r="C107" i="27"/>
  <c r="B107" i="27"/>
  <c r="D106" i="27"/>
  <c r="C106" i="27"/>
  <c r="B106" i="27"/>
  <c r="D105" i="27"/>
  <c r="C105" i="27"/>
  <c r="B105" i="27"/>
  <c r="D104" i="27"/>
  <c r="C104" i="27"/>
  <c r="B104" i="27"/>
  <c r="D103" i="27"/>
  <c r="C103" i="27"/>
  <c r="B103" i="27"/>
  <c r="D102" i="27"/>
  <c r="C102" i="27"/>
  <c r="B102" i="27"/>
  <c r="D101" i="27"/>
  <c r="C101" i="27"/>
  <c r="B101" i="27"/>
  <c r="D100" i="27"/>
  <c r="C100" i="27"/>
  <c r="B100" i="27"/>
  <c r="B73" i="27"/>
  <c r="D71" i="27"/>
  <c r="D73" i="27" s="1"/>
  <c r="C71" i="27"/>
  <c r="C73" i="27" s="1"/>
  <c r="B71" i="27"/>
  <c r="D66" i="27"/>
  <c r="D68" i="27" s="1"/>
  <c r="C66" i="27"/>
  <c r="C68" i="27" s="1"/>
  <c r="B66" i="27"/>
  <c r="B68" i="27" s="1"/>
  <c r="L63" i="27"/>
  <c r="N63" i="27" s="1"/>
  <c r="K63" i="27"/>
  <c r="L62" i="27"/>
  <c r="N62" i="27" s="1"/>
  <c r="K62" i="27"/>
  <c r="N59" i="27"/>
  <c r="L59" i="27"/>
  <c r="K59" i="27"/>
  <c r="N58" i="27"/>
  <c r="L58" i="27"/>
  <c r="K58" i="27"/>
  <c r="L55" i="27"/>
  <c r="N55" i="27" s="1"/>
  <c r="K55" i="27"/>
  <c r="L54" i="27"/>
  <c r="N54" i="27" s="1"/>
  <c r="K54" i="27"/>
  <c r="N51" i="27"/>
  <c r="L51" i="27"/>
  <c r="K51" i="27"/>
  <c r="N50" i="27"/>
  <c r="L50" i="27"/>
  <c r="K50" i="27"/>
  <c r="I44" i="27"/>
  <c r="J44" i="27" s="1"/>
  <c r="H44" i="27"/>
  <c r="G44" i="27"/>
  <c r="F44" i="27"/>
  <c r="D32" i="27"/>
  <c r="D34" i="27" s="1"/>
  <c r="C32" i="27"/>
  <c r="C34" i="27" s="1"/>
  <c r="B32" i="27"/>
  <c r="B34" i="27" s="1"/>
  <c r="D27" i="27"/>
  <c r="D29" i="27" s="1"/>
  <c r="C27" i="27"/>
  <c r="C29" i="27" s="1"/>
  <c r="B27" i="27"/>
  <c r="B29" i="27" s="1"/>
  <c r="L24" i="27"/>
  <c r="N24" i="27" s="1"/>
  <c r="K24" i="27"/>
  <c r="N23" i="27"/>
  <c r="L23" i="27"/>
  <c r="K23" i="27"/>
  <c r="L20" i="27"/>
  <c r="N20" i="27" s="1"/>
  <c r="K20" i="27"/>
  <c r="N19" i="27"/>
  <c r="L19" i="27"/>
  <c r="K19" i="27"/>
  <c r="L16" i="27"/>
  <c r="N16" i="27" s="1"/>
  <c r="K16" i="27"/>
  <c r="N15" i="27"/>
  <c r="L15" i="27"/>
  <c r="K15" i="27"/>
  <c r="L12" i="27"/>
  <c r="N12" i="27" s="1"/>
  <c r="K12" i="27"/>
  <c r="N11" i="27"/>
  <c r="N26" i="27" s="1"/>
  <c r="L11" i="27"/>
  <c r="K11" i="27"/>
  <c r="I5" i="27"/>
  <c r="J5" i="27" s="1"/>
  <c r="G5" i="27"/>
  <c r="H5" i="27" s="1"/>
  <c r="F5" i="27"/>
  <c r="B34" i="26"/>
  <c r="D32" i="26"/>
  <c r="D34" i="26" s="1"/>
  <c r="C32" i="26"/>
  <c r="C34" i="26" s="1"/>
  <c r="B32" i="26"/>
  <c r="D27" i="26"/>
  <c r="D29" i="26" s="1"/>
  <c r="C27" i="26"/>
  <c r="C29" i="26" s="1"/>
  <c r="B27" i="26"/>
  <c r="B29" i="26" s="1"/>
  <c r="L24" i="26"/>
  <c r="N24" i="26" s="1"/>
  <c r="K24" i="26"/>
  <c r="L23" i="26"/>
  <c r="N23" i="26" s="1"/>
  <c r="K23" i="26"/>
  <c r="N20" i="26"/>
  <c r="L20" i="26"/>
  <c r="K20" i="26"/>
  <c r="N19" i="26"/>
  <c r="L19" i="26"/>
  <c r="K19" i="26"/>
  <c r="L16" i="26"/>
  <c r="N16" i="26" s="1"/>
  <c r="K16" i="26"/>
  <c r="L15" i="26"/>
  <c r="N15" i="26" s="1"/>
  <c r="K15" i="26"/>
  <c r="N12" i="26"/>
  <c r="L12" i="26"/>
  <c r="K12" i="26"/>
  <c r="N11" i="26"/>
  <c r="L11" i="26"/>
  <c r="K11" i="26"/>
  <c r="I5" i="26"/>
  <c r="J5" i="26" s="1"/>
  <c r="H5" i="26"/>
  <c r="G5" i="26"/>
  <c r="F5" i="26"/>
  <c r="D165" i="25"/>
  <c r="C165" i="25"/>
  <c r="B165" i="25"/>
  <c r="D164" i="25"/>
  <c r="C164" i="25"/>
  <c r="B164" i="25"/>
  <c r="D163" i="25"/>
  <c r="C163" i="25"/>
  <c r="B163" i="25"/>
  <c r="D162" i="25"/>
  <c r="C162" i="25"/>
  <c r="B162" i="25"/>
  <c r="D161" i="25"/>
  <c r="C161" i="25"/>
  <c r="B161" i="25"/>
  <c r="D160" i="25"/>
  <c r="C160" i="25"/>
  <c r="B160" i="25"/>
  <c r="D159" i="25"/>
  <c r="C159" i="25"/>
  <c r="B159" i="25"/>
  <c r="D158" i="25"/>
  <c r="C158" i="25"/>
  <c r="B158" i="25"/>
  <c r="D157" i="25"/>
  <c r="C157" i="25"/>
  <c r="B157" i="25"/>
  <c r="D156" i="25"/>
  <c r="C156" i="25"/>
  <c r="B156" i="25"/>
  <c r="D155" i="25"/>
  <c r="C155" i="25"/>
  <c r="B155" i="25"/>
  <c r="D154" i="25"/>
  <c r="C154" i="25"/>
  <c r="B154" i="25"/>
  <c r="D153" i="25"/>
  <c r="C153" i="25"/>
  <c r="B153" i="25"/>
  <c r="D152" i="25"/>
  <c r="C152" i="25"/>
  <c r="B152" i="25"/>
  <c r="D151" i="25"/>
  <c r="C151" i="25"/>
  <c r="B151" i="25"/>
  <c r="D150" i="25"/>
  <c r="C150" i="25"/>
  <c r="B150" i="25"/>
  <c r="D149" i="25"/>
  <c r="C149" i="25"/>
  <c r="B149" i="25"/>
  <c r="D148" i="25"/>
  <c r="C148" i="25"/>
  <c r="B148" i="25"/>
  <c r="D147" i="25"/>
  <c r="C147" i="25"/>
  <c r="B147" i="25"/>
  <c r="D146" i="25"/>
  <c r="C146" i="25"/>
  <c r="B146" i="25"/>
  <c r="C119" i="25"/>
  <c r="D117" i="25"/>
  <c r="D119" i="25" s="1"/>
  <c r="C117" i="25"/>
  <c r="B117" i="25"/>
  <c r="B119" i="25" s="1"/>
  <c r="C114" i="25"/>
  <c r="D112" i="25"/>
  <c r="D114" i="25" s="1"/>
  <c r="C112" i="25"/>
  <c r="B112" i="25"/>
  <c r="B114" i="25" s="1"/>
  <c r="L109" i="25"/>
  <c r="N109" i="25" s="1"/>
  <c r="K109" i="25"/>
  <c r="N108" i="25"/>
  <c r="L108" i="25"/>
  <c r="K108" i="25"/>
  <c r="L105" i="25"/>
  <c r="N105" i="25" s="1"/>
  <c r="K105" i="25"/>
  <c r="N104" i="25"/>
  <c r="L104" i="25"/>
  <c r="K104" i="25"/>
  <c r="L101" i="25"/>
  <c r="N101" i="25" s="1"/>
  <c r="K101" i="25"/>
  <c r="N100" i="25"/>
  <c r="L100" i="25"/>
  <c r="K100" i="25"/>
  <c r="L97" i="25"/>
  <c r="N97" i="25" s="1"/>
  <c r="N112" i="25" s="1"/>
  <c r="K97" i="25"/>
  <c r="N96" i="25"/>
  <c r="N111" i="25" s="1"/>
  <c r="L96" i="25"/>
  <c r="K96" i="25"/>
  <c r="I90" i="25"/>
  <c r="J90" i="25" s="1"/>
  <c r="G90" i="25"/>
  <c r="H90" i="25" s="1"/>
  <c r="F90" i="25"/>
  <c r="D80" i="25"/>
  <c r="C80" i="25"/>
  <c r="B80" i="25"/>
  <c r="D79" i="25"/>
  <c r="C79" i="25"/>
  <c r="B79" i="25"/>
  <c r="D78" i="25"/>
  <c r="C78" i="25"/>
  <c r="B78" i="25"/>
  <c r="D77" i="25"/>
  <c r="C77" i="25"/>
  <c r="B77" i="25"/>
  <c r="D76" i="25"/>
  <c r="C76" i="25"/>
  <c r="B76" i="25"/>
  <c r="D75" i="25"/>
  <c r="C75" i="25"/>
  <c r="B75" i="25"/>
  <c r="D74" i="25"/>
  <c r="C74" i="25"/>
  <c r="B74" i="25"/>
  <c r="D73" i="25"/>
  <c r="C73" i="25"/>
  <c r="B73" i="25"/>
  <c r="D72" i="25"/>
  <c r="C72" i="25"/>
  <c r="B72" i="25"/>
  <c r="D71" i="25"/>
  <c r="C71" i="25"/>
  <c r="B71" i="25"/>
  <c r="D70" i="25"/>
  <c r="C70" i="25"/>
  <c r="B70" i="25"/>
  <c r="D69" i="25"/>
  <c r="C69" i="25"/>
  <c r="B69" i="25"/>
  <c r="D68" i="25"/>
  <c r="C68" i="25"/>
  <c r="B68" i="25"/>
  <c r="D67" i="25"/>
  <c r="C67" i="25"/>
  <c r="B67" i="25"/>
  <c r="D66" i="25"/>
  <c r="C66" i="25"/>
  <c r="B66" i="25"/>
  <c r="D65" i="25"/>
  <c r="C65" i="25"/>
  <c r="B65" i="25"/>
  <c r="D64" i="25"/>
  <c r="C64" i="25"/>
  <c r="B64" i="25"/>
  <c r="D63" i="25"/>
  <c r="C63" i="25"/>
  <c r="B63" i="25"/>
  <c r="D62" i="25"/>
  <c r="C62" i="25"/>
  <c r="B62" i="25"/>
  <c r="D61" i="25"/>
  <c r="C61" i="25"/>
  <c r="B61" i="25"/>
  <c r="C34" i="25"/>
  <c r="B34" i="25"/>
  <c r="D32" i="25"/>
  <c r="D34" i="25" s="1"/>
  <c r="C32" i="25"/>
  <c r="B32" i="25"/>
  <c r="D27" i="25"/>
  <c r="D29" i="25" s="1"/>
  <c r="C27" i="25"/>
  <c r="C29" i="25" s="1"/>
  <c r="B27" i="25"/>
  <c r="B29" i="25" s="1"/>
  <c r="L24" i="25"/>
  <c r="N24" i="25" s="1"/>
  <c r="K24" i="25"/>
  <c r="L23" i="25"/>
  <c r="N23" i="25" s="1"/>
  <c r="K23" i="25"/>
  <c r="L20" i="25"/>
  <c r="N20" i="25" s="1"/>
  <c r="K20" i="25"/>
  <c r="N19" i="25"/>
  <c r="L19" i="25"/>
  <c r="K19" i="25"/>
  <c r="L16" i="25"/>
  <c r="N16" i="25" s="1"/>
  <c r="K16" i="25"/>
  <c r="L15" i="25"/>
  <c r="N15" i="25" s="1"/>
  <c r="K15" i="25"/>
  <c r="L12" i="25"/>
  <c r="N12" i="25" s="1"/>
  <c r="N27" i="25" s="1"/>
  <c r="K12" i="25"/>
  <c r="N11" i="25"/>
  <c r="N26" i="25" s="1"/>
  <c r="L11" i="25"/>
  <c r="K11" i="25"/>
  <c r="I5" i="25"/>
  <c r="J5" i="25" s="1"/>
  <c r="G5" i="25"/>
  <c r="H5" i="25" s="1"/>
  <c r="F5" i="25"/>
  <c r="D80" i="23"/>
  <c r="C80" i="23"/>
  <c r="B80" i="23"/>
  <c r="D79" i="23"/>
  <c r="C79" i="23"/>
  <c r="B79" i="23"/>
  <c r="D78" i="23"/>
  <c r="C78" i="23"/>
  <c r="B78" i="23"/>
  <c r="D77" i="23"/>
  <c r="C77" i="23"/>
  <c r="B77" i="23"/>
  <c r="D76" i="23"/>
  <c r="C76" i="23"/>
  <c r="B76" i="23"/>
  <c r="D75" i="23"/>
  <c r="C75" i="23"/>
  <c r="B75" i="23"/>
  <c r="D74" i="23"/>
  <c r="C74" i="23"/>
  <c r="B74" i="23"/>
  <c r="D73" i="23"/>
  <c r="C73" i="23"/>
  <c r="B73" i="23"/>
  <c r="D72" i="23"/>
  <c r="C72" i="23"/>
  <c r="B72" i="23"/>
  <c r="D71" i="23"/>
  <c r="C71" i="23"/>
  <c r="B71" i="23"/>
  <c r="D70" i="23"/>
  <c r="C70" i="23"/>
  <c r="B70" i="23"/>
  <c r="D69" i="23"/>
  <c r="C69" i="23"/>
  <c r="B69" i="23"/>
  <c r="D68" i="23"/>
  <c r="C68" i="23"/>
  <c r="B68" i="23"/>
  <c r="D67" i="23"/>
  <c r="C67" i="23"/>
  <c r="B67" i="23"/>
  <c r="D66" i="23"/>
  <c r="C66" i="23"/>
  <c r="B66" i="23"/>
  <c r="D65" i="23"/>
  <c r="C65" i="23"/>
  <c r="B65" i="23"/>
  <c r="D64" i="23"/>
  <c r="C64" i="23"/>
  <c r="B64" i="23"/>
  <c r="D63" i="23"/>
  <c r="C63" i="23"/>
  <c r="B63" i="23"/>
  <c r="D62" i="23"/>
  <c r="C62" i="23"/>
  <c r="B62" i="23"/>
  <c r="D61" i="23"/>
  <c r="C61" i="23"/>
  <c r="B61" i="23"/>
  <c r="B34" i="23"/>
  <c r="D32" i="23"/>
  <c r="D34" i="23" s="1"/>
  <c r="C32" i="23"/>
  <c r="C34" i="23" s="1"/>
  <c r="B32" i="23"/>
  <c r="D27" i="23"/>
  <c r="D29" i="23" s="1"/>
  <c r="C27" i="23"/>
  <c r="C29" i="23" s="1"/>
  <c r="B27" i="23"/>
  <c r="B29" i="23" s="1"/>
  <c r="L24" i="23"/>
  <c r="N24" i="23" s="1"/>
  <c r="K24" i="23"/>
  <c r="L23" i="23"/>
  <c r="N23" i="23" s="1"/>
  <c r="K23" i="23"/>
  <c r="N20" i="23"/>
  <c r="L20" i="23"/>
  <c r="K20" i="23"/>
  <c r="N19" i="23"/>
  <c r="L19" i="23"/>
  <c r="K19" i="23"/>
  <c r="L16" i="23"/>
  <c r="N16" i="23" s="1"/>
  <c r="K16" i="23"/>
  <c r="L15" i="23"/>
  <c r="N15" i="23" s="1"/>
  <c r="K15" i="23"/>
  <c r="N12" i="23"/>
  <c r="N27" i="23" s="1"/>
  <c r="L12" i="23"/>
  <c r="K12" i="23"/>
  <c r="N11" i="23"/>
  <c r="L11" i="23"/>
  <c r="K11" i="23"/>
  <c r="I5" i="23"/>
  <c r="J5" i="23" s="1"/>
  <c r="H5" i="23"/>
  <c r="G5" i="23"/>
  <c r="F5" i="23"/>
  <c r="D80" i="22"/>
  <c r="C80" i="22"/>
  <c r="B80" i="22"/>
  <c r="D79" i="22"/>
  <c r="C79" i="22"/>
  <c r="B79" i="22"/>
  <c r="D78" i="22"/>
  <c r="C78" i="22"/>
  <c r="B78" i="22"/>
  <c r="D77" i="22"/>
  <c r="C77" i="22"/>
  <c r="B77" i="22"/>
  <c r="D76" i="22"/>
  <c r="C76" i="22"/>
  <c r="B76" i="22"/>
  <c r="D75" i="22"/>
  <c r="C75" i="22"/>
  <c r="B75" i="22"/>
  <c r="D74" i="22"/>
  <c r="C74" i="22"/>
  <c r="B74" i="22"/>
  <c r="D73" i="22"/>
  <c r="C73" i="22"/>
  <c r="B73" i="22"/>
  <c r="D72" i="22"/>
  <c r="C72" i="22"/>
  <c r="B72" i="22"/>
  <c r="D71" i="22"/>
  <c r="C71" i="22"/>
  <c r="B71" i="22"/>
  <c r="D70" i="22"/>
  <c r="C70" i="22"/>
  <c r="B70" i="22"/>
  <c r="D69" i="22"/>
  <c r="C69" i="22"/>
  <c r="B69" i="22"/>
  <c r="D68" i="22"/>
  <c r="C68" i="22"/>
  <c r="B68" i="22"/>
  <c r="D67" i="22"/>
  <c r="C67" i="22"/>
  <c r="B67" i="22"/>
  <c r="D66" i="22"/>
  <c r="C66" i="22"/>
  <c r="B66" i="22"/>
  <c r="D65" i="22"/>
  <c r="C65" i="22"/>
  <c r="B65" i="22"/>
  <c r="D64" i="22"/>
  <c r="C64" i="22"/>
  <c r="B64" i="22"/>
  <c r="D63" i="22"/>
  <c r="C63" i="22"/>
  <c r="B63" i="22"/>
  <c r="D62" i="22"/>
  <c r="C62" i="22"/>
  <c r="B62" i="22"/>
  <c r="D61" i="22"/>
  <c r="C61" i="22"/>
  <c r="B61" i="22"/>
  <c r="B34" i="22"/>
  <c r="D32" i="22"/>
  <c r="D34" i="22" s="1"/>
  <c r="C32" i="22"/>
  <c r="C34" i="22" s="1"/>
  <c r="B32" i="22"/>
  <c r="D27" i="22"/>
  <c r="D29" i="22" s="1"/>
  <c r="C27" i="22"/>
  <c r="C29" i="22" s="1"/>
  <c r="B27" i="22"/>
  <c r="B29" i="22" s="1"/>
  <c r="L24" i="22"/>
  <c r="N24" i="22" s="1"/>
  <c r="K24" i="22"/>
  <c r="L23" i="22"/>
  <c r="N23" i="22" s="1"/>
  <c r="K23" i="22"/>
  <c r="N20" i="22"/>
  <c r="L20" i="22"/>
  <c r="K20" i="22"/>
  <c r="N19" i="22"/>
  <c r="L19" i="22"/>
  <c r="K19" i="22"/>
  <c r="L16" i="22"/>
  <c r="N16" i="22" s="1"/>
  <c r="K16" i="22"/>
  <c r="L15" i="22"/>
  <c r="N15" i="22" s="1"/>
  <c r="K15" i="22"/>
  <c r="N12" i="22"/>
  <c r="L12" i="22"/>
  <c r="K12" i="22"/>
  <c r="N11" i="22"/>
  <c r="N26" i="22" s="1"/>
  <c r="L11" i="22"/>
  <c r="K11" i="22"/>
  <c r="I5" i="22"/>
  <c r="J5" i="22" s="1"/>
  <c r="H5" i="22"/>
  <c r="G5" i="22"/>
  <c r="F5" i="22"/>
  <c r="B119" i="21"/>
  <c r="D117" i="21"/>
  <c r="D119" i="21" s="1"/>
  <c r="C117" i="21"/>
  <c r="C119" i="21" s="1"/>
  <c r="B117" i="21"/>
  <c r="D112" i="21"/>
  <c r="D114" i="21" s="1"/>
  <c r="C112" i="21"/>
  <c r="C114" i="21" s="1"/>
  <c r="B112" i="21"/>
  <c r="B114" i="21" s="1"/>
  <c r="L109" i="21"/>
  <c r="N109" i="21" s="1"/>
  <c r="K109" i="21"/>
  <c r="L108" i="21"/>
  <c r="N108" i="21" s="1"/>
  <c r="K108" i="21"/>
  <c r="N105" i="21"/>
  <c r="L105" i="21"/>
  <c r="K105" i="21"/>
  <c r="N104" i="21"/>
  <c r="L104" i="21"/>
  <c r="K104" i="21"/>
  <c r="L101" i="21"/>
  <c r="N101" i="21" s="1"/>
  <c r="K101" i="21"/>
  <c r="L100" i="21"/>
  <c r="N100" i="21" s="1"/>
  <c r="K100" i="21"/>
  <c r="N97" i="21"/>
  <c r="L97" i="21"/>
  <c r="K97" i="21"/>
  <c r="N96" i="21"/>
  <c r="L96" i="21"/>
  <c r="K96" i="21"/>
  <c r="I90" i="21"/>
  <c r="J90" i="21" s="1"/>
  <c r="H90" i="21"/>
  <c r="G90" i="21"/>
  <c r="F90" i="21"/>
  <c r="D80" i="21"/>
  <c r="C80" i="21"/>
  <c r="B80" i="21"/>
  <c r="D79" i="21"/>
  <c r="C79" i="21"/>
  <c r="B79" i="21"/>
  <c r="D78" i="21"/>
  <c r="C78" i="21"/>
  <c r="B78" i="21"/>
  <c r="D77" i="21"/>
  <c r="C77" i="21"/>
  <c r="B77" i="21"/>
  <c r="D76" i="21"/>
  <c r="C76" i="21"/>
  <c r="B76" i="21"/>
  <c r="D75" i="21"/>
  <c r="C75" i="21"/>
  <c r="B75" i="21"/>
  <c r="D74" i="21"/>
  <c r="C74" i="21"/>
  <c r="B74" i="21"/>
  <c r="D73" i="21"/>
  <c r="C73" i="21"/>
  <c r="B73" i="21"/>
  <c r="D72" i="21"/>
  <c r="C72" i="21"/>
  <c r="B72" i="21"/>
  <c r="D71" i="21"/>
  <c r="C71" i="21"/>
  <c r="B71" i="21"/>
  <c r="D70" i="21"/>
  <c r="C70" i="21"/>
  <c r="B70" i="21"/>
  <c r="D69" i="21"/>
  <c r="C69" i="21"/>
  <c r="B69" i="21"/>
  <c r="D68" i="21"/>
  <c r="C68" i="21"/>
  <c r="B68" i="21"/>
  <c r="D67" i="21"/>
  <c r="C67" i="21"/>
  <c r="B67" i="21"/>
  <c r="D66" i="21"/>
  <c r="C66" i="21"/>
  <c r="B66" i="21"/>
  <c r="D65" i="21"/>
  <c r="C65" i="21"/>
  <c r="B65" i="21"/>
  <c r="D64" i="21"/>
  <c r="C64" i="21"/>
  <c r="B64" i="21"/>
  <c r="D63" i="21"/>
  <c r="C63" i="21"/>
  <c r="B63" i="21"/>
  <c r="D62" i="21"/>
  <c r="C62" i="21"/>
  <c r="B62" i="21"/>
  <c r="D61" i="21"/>
  <c r="C61" i="21"/>
  <c r="B61" i="21"/>
  <c r="D32" i="21"/>
  <c r="D34" i="21" s="1"/>
  <c r="C32" i="21"/>
  <c r="C34" i="21" s="1"/>
  <c r="B32" i="21"/>
  <c r="B34" i="21" s="1"/>
  <c r="D27" i="21"/>
  <c r="D29" i="21" s="1"/>
  <c r="C27" i="21"/>
  <c r="C29" i="21" s="1"/>
  <c r="B27" i="21"/>
  <c r="B29" i="21" s="1"/>
  <c r="L24" i="21"/>
  <c r="N24" i="21" s="1"/>
  <c r="K24" i="21"/>
  <c r="N23" i="21"/>
  <c r="L23" i="21"/>
  <c r="K23" i="21"/>
  <c r="L20" i="21"/>
  <c r="N20" i="21" s="1"/>
  <c r="K20" i="21"/>
  <c r="N19" i="21"/>
  <c r="L19" i="21"/>
  <c r="K19" i="21"/>
  <c r="L16" i="21"/>
  <c r="N16" i="21" s="1"/>
  <c r="K16" i="21"/>
  <c r="N15" i="21"/>
  <c r="L15" i="21"/>
  <c r="K15" i="21"/>
  <c r="L12" i="21"/>
  <c r="N12" i="21" s="1"/>
  <c r="K12" i="21"/>
  <c r="N11" i="21"/>
  <c r="N26" i="21" s="1"/>
  <c r="L11" i="21"/>
  <c r="K11" i="21"/>
  <c r="I5" i="21"/>
  <c r="J5" i="21" s="1"/>
  <c r="G5" i="21"/>
  <c r="H5" i="21" s="1"/>
  <c r="F5" i="21"/>
  <c r="D32" i="20"/>
  <c r="D34" i="20" s="1"/>
  <c r="C32" i="20"/>
  <c r="C34" i="20" s="1"/>
  <c r="B32" i="20"/>
  <c r="B34" i="20" s="1"/>
  <c r="D27" i="20"/>
  <c r="D29" i="20" s="1"/>
  <c r="C27" i="20"/>
  <c r="C29" i="20" s="1"/>
  <c r="B27" i="20"/>
  <c r="B29" i="20" s="1"/>
  <c r="L24" i="20"/>
  <c r="N24" i="20" s="1"/>
  <c r="K24" i="20"/>
  <c r="N23" i="20"/>
  <c r="L23" i="20"/>
  <c r="K23" i="20"/>
  <c r="N20" i="20"/>
  <c r="L20" i="20"/>
  <c r="K20" i="20"/>
  <c r="N19" i="20"/>
  <c r="L19" i="20"/>
  <c r="K19" i="20"/>
  <c r="L16" i="20"/>
  <c r="N16" i="20" s="1"/>
  <c r="K16" i="20"/>
  <c r="N15" i="20"/>
  <c r="L15" i="20"/>
  <c r="K15" i="20"/>
  <c r="N12" i="20"/>
  <c r="L12" i="20"/>
  <c r="K12" i="20"/>
  <c r="N11" i="20"/>
  <c r="N26" i="20" s="1"/>
  <c r="L11" i="20"/>
  <c r="K11" i="20"/>
  <c r="I5" i="20"/>
  <c r="J5" i="20" s="1"/>
  <c r="G5" i="20"/>
  <c r="H5" i="20" s="1"/>
  <c r="F5" i="20"/>
  <c r="K40" i="19"/>
  <c r="M40" i="19" s="1"/>
  <c r="O39" i="19"/>
  <c r="M39" i="19"/>
  <c r="K39" i="19"/>
  <c r="K38" i="19"/>
  <c r="M38" i="19" s="1"/>
  <c r="M37" i="19"/>
  <c r="K37" i="19"/>
  <c r="K36" i="19"/>
  <c r="M36" i="19" s="1"/>
  <c r="O35" i="19"/>
  <c r="K35" i="19"/>
  <c r="M35" i="19" s="1"/>
  <c r="K34" i="19"/>
  <c r="M34" i="19" s="1"/>
  <c r="O33" i="19"/>
  <c r="K33" i="19"/>
  <c r="M33" i="19" s="1"/>
  <c r="O32" i="19"/>
  <c r="K32" i="19"/>
  <c r="M32" i="19" s="1"/>
  <c r="K31" i="19"/>
  <c r="M31" i="19" s="1"/>
  <c r="K30" i="19"/>
  <c r="M30" i="19" s="1"/>
  <c r="K29" i="19"/>
  <c r="M29" i="19" s="1"/>
  <c r="K28" i="19"/>
  <c r="M28" i="19" s="1"/>
  <c r="K27" i="19"/>
  <c r="M27" i="19" s="1"/>
  <c r="K26" i="19"/>
  <c r="M26" i="19" s="1"/>
  <c r="K25" i="19"/>
  <c r="M25" i="19" s="1"/>
  <c r="K24" i="19"/>
  <c r="M24" i="19" s="1"/>
  <c r="O23" i="19"/>
  <c r="M23" i="19"/>
  <c r="K23" i="19"/>
  <c r="O22" i="19"/>
  <c r="K22" i="19"/>
  <c r="M22" i="19" s="1"/>
  <c r="O21" i="19"/>
  <c r="K21" i="19"/>
  <c r="M21" i="19" s="1"/>
  <c r="M20" i="19"/>
  <c r="K20" i="19"/>
  <c r="K19" i="19"/>
  <c r="M19" i="19" s="1"/>
  <c r="O18" i="19"/>
  <c r="L18" i="19"/>
  <c r="K18" i="19"/>
  <c r="M18" i="19" s="1"/>
  <c r="K17" i="19"/>
  <c r="K16" i="19"/>
  <c r="M16" i="19" s="1"/>
  <c r="O15" i="19"/>
  <c r="M15" i="19"/>
  <c r="K15" i="19"/>
  <c r="H12" i="19"/>
  <c r="K12" i="19" s="1"/>
  <c r="M12" i="19" s="1"/>
  <c r="M11" i="19"/>
  <c r="M10" i="19"/>
  <c r="L9" i="19"/>
  <c r="M9" i="19" s="1"/>
  <c r="K9" i="19"/>
  <c r="O8" i="19"/>
  <c r="K8" i="19"/>
  <c r="M8" i="19" s="1"/>
  <c r="K7" i="19"/>
  <c r="M7" i="19" s="1"/>
  <c r="O6" i="19"/>
  <c r="M6" i="19"/>
  <c r="K6" i="19"/>
  <c r="O5" i="19"/>
  <c r="K5" i="19"/>
  <c r="M5" i="19" s="1"/>
  <c r="K4" i="19"/>
  <c r="M4" i="19" s="1"/>
  <c r="K3" i="19"/>
  <c r="M3" i="19" s="1"/>
  <c r="D80" i="18"/>
  <c r="C80" i="18"/>
  <c r="B80" i="18"/>
  <c r="D79" i="18"/>
  <c r="C79" i="18"/>
  <c r="B79" i="18"/>
  <c r="D78" i="18"/>
  <c r="C78" i="18"/>
  <c r="B78" i="18"/>
  <c r="D77" i="18"/>
  <c r="C77" i="18"/>
  <c r="B77" i="18"/>
  <c r="D76" i="18"/>
  <c r="C76" i="18"/>
  <c r="B76" i="18"/>
  <c r="D75" i="18"/>
  <c r="C75" i="18"/>
  <c r="B75" i="18"/>
  <c r="D74" i="18"/>
  <c r="C74" i="18"/>
  <c r="B74" i="18"/>
  <c r="D73" i="18"/>
  <c r="C73" i="18"/>
  <c r="B73" i="18"/>
  <c r="D72" i="18"/>
  <c r="C72" i="18"/>
  <c r="B72" i="18"/>
  <c r="D71" i="18"/>
  <c r="C71" i="18"/>
  <c r="B71" i="18"/>
  <c r="D70" i="18"/>
  <c r="C70" i="18"/>
  <c r="B70" i="18"/>
  <c r="D69" i="18"/>
  <c r="C69" i="18"/>
  <c r="B69" i="18"/>
  <c r="D68" i="18"/>
  <c r="C68" i="18"/>
  <c r="B68" i="18"/>
  <c r="D67" i="18"/>
  <c r="C67" i="18"/>
  <c r="B67" i="18"/>
  <c r="D66" i="18"/>
  <c r="C66" i="18"/>
  <c r="B66" i="18"/>
  <c r="D65" i="18"/>
  <c r="C65" i="18"/>
  <c r="B65" i="18"/>
  <c r="D64" i="18"/>
  <c r="C64" i="18"/>
  <c r="B64" i="18"/>
  <c r="D63" i="18"/>
  <c r="C63" i="18"/>
  <c r="B63" i="18"/>
  <c r="D62" i="18"/>
  <c r="C62" i="18"/>
  <c r="B62" i="18"/>
  <c r="D61" i="18"/>
  <c r="C61" i="18"/>
  <c r="B61" i="18"/>
  <c r="D32" i="18"/>
  <c r="D34" i="18" s="1"/>
  <c r="C32" i="18"/>
  <c r="C34" i="18" s="1"/>
  <c r="B32" i="18"/>
  <c r="B34" i="18" s="1"/>
  <c r="D27" i="18"/>
  <c r="D29" i="18" s="1"/>
  <c r="C27" i="18"/>
  <c r="C29" i="18" s="1"/>
  <c r="B27" i="18"/>
  <c r="B29" i="18" s="1"/>
  <c r="L24" i="18"/>
  <c r="N24" i="18" s="1"/>
  <c r="K24" i="18"/>
  <c r="N23" i="18"/>
  <c r="L23" i="18"/>
  <c r="K23" i="18"/>
  <c r="N20" i="18"/>
  <c r="L20" i="18"/>
  <c r="K20" i="18"/>
  <c r="N19" i="18"/>
  <c r="L19" i="18"/>
  <c r="K19" i="18"/>
  <c r="L16" i="18"/>
  <c r="N16" i="18" s="1"/>
  <c r="K16" i="18"/>
  <c r="N15" i="18"/>
  <c r="L15" i="18"/>
  <c r="K15" i="18"/>
  <c r="N12" i="18"/>
  <c r="L12" i="18"/>
  <c r="K12" i="18"/>
  <c r="N11" i="18"/>
  <c r="N26" i="18" s="1"/>
  <c r="L11" i="18"/>
  <c r="K11" i="18"/>
  <c r="I5" i="18"/>
  <c r="J5" i="18" s="1"/>
  <c r="H5" i="18"/>
  <c r="G5" i="18"/>
  <c r="F5" i="18"/>
  <c r="D80" i="17"/>
  <c r="C80" i="17"/>
  <c r="B80" i="17"/>
  <c r="D79" i="17"/>
  <c r="C79" i="17"/>
  <c r="B79" i="17"/>
  <c r="D78" i="17"/>
  <c r="C78" i="17"/>
  <c r="B78" i="17"/>
  <c r="D77" i="17"/>
  <c r="C77" i="17"/>
  <c r="B77" i="17"/>
  <c r="D76" i="17"/>
  <c r="C76" i="17"/>
  <c r="B76" i="17"/>
  <c r="D75" i="17"/>
  <c r="C75" i="17"/>
  <c r="B75" i="17"/>
  <c r="D74" i="17"/>
  <c r="C74" i="17"/>
  <c r="B74" i="17"/>
  <c r="D73" i="17"/>
  <c r="C73" i="17"/>
  <c r="B73" i="17"/>
  <c r="D72" i="17"/>
  <c r="C72" i="17"/>
  <c r="B72" i="17"/>
  <c r="D71" i="17"/>
  <c r="C71" i="17"/>
  <c r="B71" i="17"/>
  <c r="D70" i="17"/>
  <c r="C70" i="17"/>
  <c r="B70" i="17"/>
  <c r="D69" i="17"/>
  <c r="C69" i="17"/>
  <c r="B69" i="17"/>
  <c r="D68" i="17"/>
  <c r="C68" i="17"/>
  <c r="B68" i="17"/>
  <c r="D67" i="17"/>
  <c r="C67" i="17"/>
  <c r="B67" i="17"/>
  <c r="D66" i="17"/>
  <c r="C66" i="17"/>
  <c r="B66" i="17"/>
  <c r="D65" i="17"/>
  <c r="C65" i="17"/>
  <c r="B65" i="17"/>
  <c r="D64" i="17"/>
  <c r="C64" i="17"/>
  <c r="B64" i="17"/>
  <c r="D63" i="17"/>
  <c r="C63" i="17"/>
  <c r="B63" i="17"/>
  <c r="D62" i="17"/>
  <c r="C62" i="17"/>
  <c r="B62" i="17"/>
  <c r="D61" i="17"/>
  <c r="C61" i="17"/>
  <c r="B61" i="17"/>
  <c r="D32" i="17"/>
  <c r="D34" i="17" s="1"/>
  <c r="C32" i="17"/>
  <c r="C34" i="17" s="1"/>
  <c r="B32" i="17"/>
  <c r="B34" i="17" s="1"/>
  <c r="D27" i="17"/>
  <c r="D29" i="17" s="1"/>
  <c r="C27" i="17"/>
  <c r="C29" i="17" s="1"/>
  <c r="B27" i="17"/>
  <c r="B29" i="17" s="1"/>
  <c r="L24" i="17"/>
  <c r="N24" i="17" s="1"/>
  <c r="K24" i="17"/>
  <c r="L23" i="17"/>
  <c r="N23" i="17" s="1"/>
  <c r="K23" i="17"/>
  <c r="L20" i="17"/>
  <c r="N20" i="17" s="1"/>
  <c r="K20" i="17"/>
  <c r="N19" i="17"/>
  <c r="L19" i="17"/>
  <c r="K19" i="17"/>
  <c r="L16" i="17"/>
  <c r="N16" i="17" s="1"/>
  <c r="K16" i="17"/>
  <c r="N15" i="17"/>
  <c r="L15" i="17"/>
  <c r="K15" i="17"/>
  <c r="L12" i="17"/>
  <c r="N12" i="17" s="1"/>
  <c r="N27" i="17" s="1"/>
  <c r="K12" i="17"/>
  <c r="N11" i="17"/>
  <c r="L11" i="17"/>
  <c r="K11" i="17"/>
  <c r="I5" i="17"/>
  <c r="J5" i="17" s="1"/>
  <c r="G5" i="17"/>
  <c r="H5" i="17" s="1"/>
  <c r="F5" i="17"/>
  <c r="N27" i="29" l="1"/>
  <c r="N27" i="28"/>
  <c r="N66" i="27"/>
  <c r="N65" i="27"/>
  <c r="N27" i="27"/>
  <c r="N27" i="26"/>
  <c r="N26" i="26"/>
  <c r="N26" i="23"/>
  <c r="N27" i="22"/>
  <c r="N112" i="21"/>
  <c r="N111" i="21"/>
  <c r="N27" i="21"/>
  <c r="N27" i="20"/>
  <c r="N27" i="18"/>
  <c r="N26" i="17"/>
  <c r="D80" i="16"/>
  <c r="C80" i="16"/>
  <c r="B80" i="16"/>
  <c r="D79" i="16"/>
  <c r="C79" i="16"/>
  <c r="B79" i="16"/>
  <c r="D78" i="16"/>
  <c r="C78" i="16"/>
  <c r="B78" i="16"/>
  <c r="D77" i="16"/>
  <c r="C77" i="16"/>
  <c r="B77" i="16"/>
  <c r="D76" i="16"/>
  <c r="C76" i="16"/>
  <c r="B76" i="16"/>
  <c r="D75" i="16"/>
  <c r="C75" i="16"/>
  <c r="B75" i="16"/>
  <c r="D74" i="16"/>
  <c r="C74" i="16"/>
  <c r="B74" i="16"/>
  <c r="D73" i="16"/>
  <c r="C73" i="16"/>
  <c r="B73" i="16"/>
  <c r="D72" i="16"/>
  <c r="C72" i="16"/>
  <c r="B72" i="16"/>
  <c r="D71" i="16"/>
  <c r="C71" i="16"/>
  <c r="B71" i="16"/>
  <c r="D70" i="16"/>
  <c r="C70" i="16"/>
  <c r="B70" i="16"/>
  <c r="D69" i="16"/>
  <c r="C69" i="16"/>
  <c r="B69" i="16"/>
  <c r="D68" i="16"/>
  <c r="C68" i="16"/>
  <c r="B68" i="16"/>
  <c r="D67" i="16"/>
  <c r="C67" i="16"/>
  <c r="B67" i="16"/>
  <c r="D66" i="16"/>
  <c r="C66" i="16"/>
  <c r="B66" i="16"/>
  <c r="D65" i="16"/>
  <c r="C65" i="16"/>
  <c r="B65" i="16"/>
  <c r="D64" i="16"/>
  <c r="C64" i="16"/>
  <c r="B64" i="16"/>
  <c r="D63" i="16"/>
  <c r="C63" i="16"/>
  <c r="B63" i="16"/>
  <c r="D62" i="16"/>
  <c r="C62" i="16"/>
  <c r="B62" i="16"/>
  <c r="D61" i="16"/>
  <c r="C61" i="16"/>
  <c r="B61" i="16"/>
  <c r="D32" i="16"/>
  <c r="D34" i="16" s="1"/>
  <c r="C32" i="16"/>
  <c r="C34" i="16" s="1"/>
  <c r="B32" i="16"/>
  <c r="B34" i="16" s="1"/>
  <c r="D27" i="16"/>
  <c r="D29" i="16" s="1"/>
  <c r="C27" i="16"/>
  <c r="C29" i="16" s="1"/>
  <c r="B27" i="16"/>
  <c r="B29" i="16" s="1"/>
  <c r="L24" i="16"/>
  <c r="N24" i="16" s="1"/>
  <c r="K24" i="16"/>
  <c r="N23" i="16"/>
  <c r="L23" i="16"/>
  <c r="K23" i="16"/>
  <c r="L20" i="16"/>
  <c r="N20" i="16" s="1"/>
  <c r="K20" i="16"/>
  <c r="N19" i="16"/>
  <c r="L19" i="16"/>
  <c r="K19" i="16"/>
  <c r="L16" i="16"/>
  <c r="N16" i="16" s="1"/>
  <c r="K16" i="16"/>
  <c r="N15" i="16"/>
  <c r="L15" i="16"/>
  <c r="K15" i="16"/>
  <c r="L12" i="16"/>
  <c r="N12" i="16" s="1"/>
  <c r="K12" i="16"/>
  <c r="N11" i="16"/>
  <c r="N26" i="16" s="1"/>
  <c r="L11" i="16"/>
  <c r="K11" i="16"/>
  <c r="I5" i="16"/>
  <c r="J5" i="16" s="1"/>
  <c r="G5" i="16"/>
  <c r="H5" i="16" s="1"/>
  <c r="F5" i="16"/>
  <c r="D165" i="15"/>
  <c r="C165" i="15"/>
  <c r="B165" i="15"/>
  <c r="D164" i="15"/>
  <c r="C164" i="15"/>
  <c r="B164" i="15"/>
  <c r="D163" i="15"/>
  <c r="C163" i="15"/>
  <c r="B163" i="15"/>
  <c r="D162" i="15"/>
  <c r="C162" i="15"/>
  <c r="B162" i="15"/>
  <c r="D161" i="15"/>
  <c r="C161" i="15"/>
  <c r="B161" i="15"/>
  <c r="D160" i="15"/>
  <c r="C160" i="15"/>
  <c r="B160" i="15"/>
  <c r="D159" i="15"/>
  <c r="C159" i="15"/>
  <c r="B159" i="15"/>
  <c r="D158" i="15"/>
  <c r="C158" i="15"/>
  <c r="B158" i="15"/>
  <c r="D157" i="15"/>
  <c r="C157" i="15"/>
  <c r="B157" i="15"/>
  <c r="D156" i="15"/>
  <c r="C156" i="15"/>
  <c r="B156" i="15"/>
  <c r="D155" i="15"/>
  <c r="C155" i="15"/>
  <c r="B155" i="15"/>
  <c r="D154" i="15"/>
  <c r="C154" i="15"/>
  <c r="B154" i="15"/>
  <c r="D153" i="15"/>
  <c r="C153" i="15"/>
  <c r="B153" i="15"/>
  <c r="D152" i="15"/>
  <c r="C152" i="15"/>
  <c r="B152" i="15"/>
  <c r="D151" i="15"/>
  <c r="C151" i="15"/>
  <c r="B151" i="15"/>
  <c r="D150" i="15"/>
  <c r="C150" i="15"/>
  <c r="B150" i="15"/>
  <c r="D149" i="15"/>
  <c r="C149" i="15"/>
  <c r="B149" i="15"/>
  <c r="D148" i="15"/>
  <c r="C148" i="15"/>
  <c r="B148" i="15"/>
  <c r="D147" i="15"/>
  <c r="C147" i="15"/>
  <c r="B147" i="15"/>
  <c r="D146" i="15"/>
  <c r="C146" i="15"/>
  <c r="B146" i="15"/>
  <c r="D117" i="15"/>
  <c r="D119" i="15" s="1"/>
  <c r="C117" i="15"/>
  <c r="C119" i="15" s="1"/>
  <c r="B117" i="15"/>
  <c r="B119" i="15" s="1"/>
  <c r="D112" i="15"/>
  <c r="D114" i="15" s="1"/>
  <c r="C112" i="15"/>
  <c r="C114" i="15" s="1"/>
  <c r="B112" i="15"/>
  <c r="B114" i="15" s="1"/>
  <c r="L109" i="15"/>
  <c r="N109" i="15" s="1"/>
  <c r="K109" i="15"/>
  <c r="L108" i="15"/>
  <c r="N108" i="15" s="1"/>
  <c r="K108" i="15"/>
  <c r="N105" i="15"/>
  <c r="L105" i="15"/>
  <c r="K105" i="15"/>
  <c r="N104" i="15"/>
  <c r="L104" i="15"/>
  <c r="K104" i="15"/>
  <c r="L101" i="15"/>
  <c r="N101" i="15" s="1"/>
  <c r="K101" i="15"/>
  <c r="L100" i="15"/>
  <c r="N100" i="15" s="1"/>
  <c r="K100" i="15"/>
  <c r="L97" i="15"/>
  <c r="N97" i="15" s="1"/>
  <c r="K97" i="15"/>
  <c r="L96" i="15"/>
  <c r="N96" i="15" s="1"/>
  <c r="K96" i="15"/>
  <c r="I90" i="15"/>
  <c r="G90" i="15"/>
  <c r="H90" i="15" s="1"/>
  <c r="F90" i="15"/>
  <c r="D80" i="15"/>
  <c r="C80" i="15"/>
  <c r="B80" i="15"/>
  <c r="D79" i="15"/>
  <c r="C79" i="15"/>
  <c r="B79" i="15"/>
  <c r="D78" i="15"/>
  <c r="C78" i="15"/>
  <c r="B78" i="15"/>
  <c r="D77" i="15"/>
  <c r="C77" i="15"/>
  <c r="B77" i="15"/>
  <c r="D76" i="15"/>
  <c r="C76" i="15"/>
  <c r="B76" i="15"/>
  <c r="D75" i="15"/>
  <c r="C75" i="15"/>
  <c r="B75" i="15"/>
  <c r="D74" i="15"/>
  <c r="C74" i="15"/>
  <c r="B74" i="15"/>
  <c r="D73" i="15"/>
  <c r="C73" i="15"/>
  <c r="B73" i="15"/>
  <c r="D72" i="15"/>
  <c r="C72" i="15"/>
  <c r="B72" i="15"/>
  <c r="D71" i="15"/>
  <c r="C71" i="15"/>
  <c r="B71" i="15"/>
  <c r="D70" i="15"/>
  <c r="C70" i="15"/>
  <c r="B70" i="15"/>
  <c r="D69" i="15"/>
  <c r="C69" i="15"/>
  <c r="B69" i="15"/>
  <c r="D68" i="15"/>
  <c r="C68" i="15"/>
  <c r="B68" i="15"/>
  <c r="D67" i="15"/>
  <c r="C67" i="15"/>
  <c r="B67" i="15"/>
  <c r="D66" i="15"/>
  <c r="C66" i="15"/>
  <c r="B66" i="15"/>
  <c r="D65" i="15"/>
  <c r="C65" i="15"/>
  <c r="B65" i="15"/>
  <c r="D64" i="15"/>
  <c r="C64" i="15"/>
  <c r="B64" i="15"/>
  <c r="D63" i="15"/>
  <c r="C63" i="15"/>
  <c r="B63" i="15"/>
  <c r="D62" i="15"/>
  <c r="C62" i="15"/>
  <c r="B62" i="15"/>
  <c r="D61" i="15"/>
  <c r="C61" i="15"/>
  <c r="B61" i="15"/>
  <c r="D32" i="15"/>
  <c r="D34" i="15" s="1"/>
  <c r="C32" i="15"/>
  <c r="C34" i="15" s="1"/>
  <c r="B32" i="15"/>
  <c r="B34" i="15" s="1"/>
  <c r="D27" i="15"/>
  <c r="D29" i="15" s="1"/>
  <c r="C27" i="15"/>
  <c r="C29" i="15" s="1"/>
  <c r="B27" i="15"/>
  <c r="B29" i="15" s="1"/>
  <c r="L24" i="15"/>
  <c r="N24" i="15" s="1"/>
  <c r="K24" i="15"/>
  <c r="N23" i="15"/>
  <c r="L23" i="15"/>
  <c r="K23" i="15"/>
  <c r="N20" i="15"/>
  <c r="L20" i="15"/>
  <c r="K20" i="15"/>
  <c r="L19" i="15"/>
  <c r="N19" i="15" s="1"/>
  <c r="K19" i="15"/>
  <c r="L16" i="15"/>
  <c r="N16" i="15" s="1"/>
  <c r="K16" i="15"/>
  <c r="N15" i="15"/>
  <c r="L15" i="15"/>
  <c r="K15" i="15"/>
  <c r="L12" i="15"/>
  <c r="N12" i="15" s="1"/>
  <c r="K12" i="15"/>
  <c r="L11" i="15"/>
  <c r="N11" i="15" s="1"/>
  <c r="K11" i="15"/>
  <c r="I5" i="15"/>
  <c r="G5" i="15"/>
  <c r="H5" i="15" s="1"/>
  <c r="F5" i="15"/>
  <c r="D34" i="14"/>
  <c r="D32" i="14"/>
  <c r="C32" i="14"/>
  <c r="C34" i="14" s="1"/>
  <c r="B32" i="14"/>
  <c r="B34" i="14" s="1"/>
  <c r="D27" i="14"/>
  <c r="D29" i="14" s="1"/>
  <c r="C27" i="14"/>
  <c r="C29" i="14" s="1"/>
  <c r="B27" i="14"/>
  <c r="B29" i="14" s="1"/>
  <c r="L24" i="14"/>
  <c r="N24" i="14" s="1"/>
  <c r="K24" i="14"/>
  <c r="L23" i="14"/>
  <c r="N23" i="14" s="1"/>
  <c r="K23" i="14"/>
  <c r="N20" i="14"/>
  <c r="L20" i="14"/>
  <c r="K20" i="14"/>
  <c r="L19" i="14"/>
  <c r="N19" i="14" s="1"/>
  <c r="K19" i="14"/>
  <c r="L16" i="14"/>
  <c r="N16" i="14" s="1"/>
  <c r="K16" i="14"/>
  <c r="L15" i="14"/>
  <c r="N15" i="14" s="1"/>
  <c r="K15" i="14"/>
  <c r="L12" i="14"/>
  <c r="N12" i="14" s="1"/>
  <c r="K12" i="14"/>
  <c r="L11" i="14"/>
  <c r="N11" i="14" s="1"/>
  <c r="K11" i="14"/>
  <c r="I5" i="14"/>
  <c r="J5" i="14" s="1"/>
  <c r="H5" i="14"/>
  <c r="G5" i="14"/>
  <c r="F5" i="14"/>
  <c r="D80" i="13"/>
  <c r="C80" i="13"/>
  <c r="B80" i="13"/>
  <c r="D79" i="13"/>
  <c r="C79" i="13"/>
  <c r="B79" i="13"/>
  <c r="D78" i="13"/>
  <c r="C78" i="13"/>
  <c r="B78" i="13"/>
  <c r="D77" i="13"/>
  <c r="C77" i="13"/>
  <c r="B77" i="13"/>
  <c r="D76" i="13"/>
  <c r="C76" i="13"/>
  <c r="B76" i="13"/>
  <c r="D75" i="13"/>
  <c r="C75" i="13"/>
  <c r="B75" i="13"/>
  <c r="D74" i="13"/>
  <c r="C74" i="13"/>
  <c r="B74" i="13"/>
  <c r="D73" i="13"/>
  <c r="C73" i="13"/>
  <c r="B73" i="13"/>
  <c r="D72" i="13"/>
  <c r="C72" i="13"/>
  <c r="B72" i="13"/>
  <c r="D71" i="13"/>
  <c r="C71" i="13"/>
  <c r="B71" i="13"/>
  <c r="D70" i="13"/>
  <c r="C70" i="13"/>
  <c r="B70" i="13"/>
  <c r="D69" i="13"/>
  <c r="C69" i="13"/>
  <c r="B69" i="13"/>
  <c r="D68" i="13"/>
  <c r="C68" i="13"/>
  <c r="B68" i="13"/>
  <c r="D67" i="13"/>
  <c r="C67" i="13"/>
  <c r="B67" i="13"/>
  <c r="D66" i="13"/>
  <c r="C66" i="13"/>
  <c r="B66" i="13"/>
  <c r="D65" i="13"/>
  <c r="C65" i="13"/>
  <c r="B65" i="13"/>
  <c r="D64" i="13"/>
  <c r="C64" i="13"/>
  <c r="B64" i="13"/>
  <c r="D63" i="13"/>
  <c r="C63" i="13"/>
  <c r="B63" i="13"/>
  <c r="D62" i="13"/>
  <c r="C62" i="13"/>
  <c r="B62" i="13"/>
  <c r="D61" i="13"/>
  <c r="C61" i="13"/>
  <c r="B61" i="13"/>
  <c r="C34" i="13"/>
  <c r="B34" i="13"/>
  <c r="D32" i="13"/>
  <c r="D34" i="13" s="1"/>
  <c r="C32" i="13"/>
  <c r="B32" i="13"/>
  <c r="D27" i="13"/>
  <c r="D29" i="13" s="1"/>
  <c r="C27" i="13"/>
  <c r="C29" i="13" s="1"/>
  <c r="B27" i="13"/>
  <c r="B29" i="13" s="1"/>
  <c r="L24" i="13"/>
  <c r="N24" i="13" s="1"/>
  <c r="K24" i="13"/>
  <c r="L23" i="13"/>
  <c r="N23" i="13" s="1"/>
  <c r="K23" i="13"/>
  <c r="L20" i="13"/>
  <c r="N20" i="13" s="1"/>
  <c r="K20" i="13"/>
  <c r="N19" i="13"/>
  <c r="L19" i="13"/>
  <c r="K19" i="13"/>
  <c r="L16" i="13"/>
  <c r="N16" i="13" s="1"/>
  <c r="K16" i="13"/>
  <c r="L15" i="13"/>
  <c r="N15" i="13" s="1"/>
  <c r="K15" i="13"/>
  <c r="L12" i="13"/>
  <c r="N12" i="13" s="1"/>
  <c r="N27" i="13" s="1"/>
  <c r="K12" i="13"/>
  <c r="N11" i="13"/>
  <c r="N26" i="13" s="1"/>
  <c r="L11" i="13"/>
  <c r="K11" i="13"/>
  <c r="I5" i="13"/>
  <c r="J5" i="13" s="1"/>
  <c r="G5" i="13"/>
  <c r="H5" i="13" s="1"/>
  <c r="F5" i="13"/>
  <c r="E11" i="2"/>
  <c r="E27" i="2"/>
  <c r="E12" i="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32" i="12"/>
  <c r="D34" i="12" s="1"/>
  <c r="C32" i="12"/>
  <c r="C34" i="12" s="1"/>
  <c r="B32" i="12"/>
  <c r="B34" i="12" s="1"/>
  <c r="D27" i="12"/>
  <c r="D29" i="12" s="1"/>
  <c r="C27" i="12"/>
  <c r="C29" i="12" s="1"/>
  <c r="B27" i="12"/>
  <c r="B29" i="12" s="1"/>
  <c r="L24" i="12"/>
  <c r="N24" i="12" s="1"/>
  <c r="K24" i="12"/>
  <c r="N23" i="12"/>
  <c r="L23" i="12"/>
  <c r="K23" i="12"/>
  <c r="N20" i="12"/>
  <c r="L20" i="12"/>
  <c r="K20" i="12"/>
  <c r="N19" i="12"/>
  <c r="L19" i="12"/>
  <c r="K19" i="12"/>
  <c r="L16" i="12"/>
  <c r="N16" i="12" s="1"/>
  <c r="K16" i="12"/>
  <c r="N15" i="12"/>
  <c r="L15" i="12"/>
  <c r="K15" i="12"/>
  <c r="N12" i="12"/>
  <c r="L12" i="12"/>
  <c r="K12" i="12"/>
  <c r="N11" i="12"/>
  <c r="N26" i="12" s="1"/>
  <c r="L11" i="12"/>
  <c r="K11" i="12"/>
  <c r="I5" i="12"/>
  <c r="J5" i="12" s="1"/>
  <c r="H5" i="12"/>
  <c r="G5" i="12"/>
  <c r="F5" i="12"/>
  <c r="D80" i="11"/>
  <c r="C80" i="11"/>
  <c r="B80" i="11"/>
  <c r="D79" i="11"/>
  <c r="C79" i="11"/>
  <c r="B79" i="11"/>
  <c r="D78" i="11"/>
  <c r="C78" i="11"/>
  <c r="B78" i="11"/>
  <c r="D77" i="11"/>
  <c r="C77" i="11"/>
  <c r="B77" i="11"/>
  <c r="D76" i="11"/>
  <c r="C76" i="11"/>
  <c r="B76" i="11"/>
  <c r="D75" i="11"/>
  <c r="C75" i="11"/>
  <c r="B75" i="11"/>
  <c r="D74" i="11"/>
  <c r="C74" i="11"/>
  <c r="B74" i="11"/>
  <c r="D73" i="11"/>
  <c r="C73" i="11"/>
  <c r="B73" i="11"/>
  <c r="D72" i="11"/>
  <c r="C72" i="11"/>
  <c r="B72" i="11"/>
  <c r="D71" i="11"/>
  <c r="C71" i="11"/>
  <c r="B71" i="11"/>
  <c r="D70" i="11"/>
  <c r="C70" i="11"/>
  <c r="B70" i="11"/>
  <c r="D69" i="11"/>
  <c r="C69" i="11"/>
  <c r="B69" i="11"/>
  <c r="D68" i="11"/>
  <c r="C68" i="11"/>
  <c r="B68" i="11"/>
  <c r="D67" i="11"/>
  <c r="C67" i="11"/>
  <c r="B67" i="11"/>
  <c r="D66" i="11"/>
  <c r="C66" i="11"/>
  <c r="B66" i="11"/>
  <c r="D65" i="11"/>
  <c r="C65" i="11"/>
  <c r="B65" i="11"/>
  <c r="D64" i="11"/>
  <c r="C64" i="11"/>
  <c r="B64" i="11"/>
  <c r="D63" i="11"/>
  <c r="C63" i="11"/>
  <c r="B63" i="11"/>
  <c r="D62" i="11"/>
  <c r="C62" i="11"/>
  <c r="B62" i="11"/>
  <c r="D61" i="11"/>
  <c r="C61" i="11"/>
  <c r="B61" i="11"/>
  <c r="D32" i="11"/>
  <c r="D34" i="11" s="1"/>
  <c r="C32" i="11"/>
  <c r="C34" i="11" s="1"/>
  <c r="B32" i="11"/>
  <c r="B34" i="11" s="1"/>
  <c r="D27" i="11"/>
  <c r="D29" i="11" s="1"/>
  <c r="C27" i="11"/>
  <c r="C29" i="11" s="1"/>
  <c r="B27" i="11"/>
  <c r="B29" i="11" s="1"/>
  <c r="L24" i="11"/>
  <c r="N24" i="11" s="1"/>
  <c r="K24" i="11"/>
  <c r="N23" i="11"/>
  <c r="L23" i="11"/>
  <c r="K23" i="11"/>
  <c r="N20" i="11"/>
  <c r="L20" i="11"/>
  <c r="K20" i="11"/>
  <c r="N19" i="11"/>
  <c r="L19" i="11"/>
  <c r="K19" i="11"/>
  <c r="L16" i="11"/>
  <c r="N16" i="11" s="1"/>
  <c r="K16" i="11"/>
  <c r="N15" i="11"/>
  <c r="L15" i="11"/>
  <c r="K15" i="11"/>
  <c r="N12" i="11"/>
  <c r="L12" i="11"/>
  <c r="K12" i="11"/>
  <c r="N11" i="11"/>
  <c r="N26" i="11" s="1"/>
  <c r="L11" i="11"/>
  <c r="K11" i="11"/>
  <c r="I5" i="11"/>
  <c r="J5" i="11" s="1"/>
  <c r="H5" i="11"/>
  <c r="G5" i="11"/>
  <c r="F5" i="11"/>
  <c r="D34" i="10"/>
  <c r="D32" i="10"/>
  <c r="C32" i="10"/>
  <c r="C34" i="10" s="1"/>
  <c r="B32" i="10"/>
  <c r="B34" i="10" s="1"/>
  <c r="D27" i="10"/>
  <c r="D29" i="10" s="1"/>
  <c r="C27" i="10"/>
  <c r="C29" i="10" s="1"/>
  <c r="B27" i="10"/>
  <c r="B29" i="10" s="1"/>
  <c r="L24" i="10"/>
  <c r="N24" i="10" s="1"/>
  <c r="K24" i="10"/>
  <c r="N23" i="10"/>
  <c r="L23" i="10"/>
  <c r="K23" i="10"/>
  <c r="N20" i="10"/>
  <c r="L20" i="10"/>
  <c r="K20" i="10"/>
  <c r="L19" i="10"/>
  <c r="N19" i="10" s="1"/>
  <c r="K19" i="10"/>
  <c r="L16" i="10"/>
  <c r="N16" i="10" s="1"/>
  <c r="K16" i="10"/>
  <c r="N15" i="10"/>
  <c r="L15" i="10"/>
  <c r="K15" i="10"/>
  <c r="N12" i="10"/>
  <c r="L12" i="10"/>
  <c r="K12" i="10"/>
  <c r="L11" i="10"/>
  <c r="N11" i="10" s="1"/>
  <c r="N26" i="10" s="1"/>
  <c r="K11" i="10"/>
  <c r="I5" i="10"/>
  <c r="J5" i="10" s="1"/>
  <c r="H5" i="10"/>
  <c r="G5" i="10"/>
  <c r="F5" i="10"/>
  <c r="D80" i="9"/>
  <c r="C80" i="9"/>
  <c r="B80" i="9"/>
  <c r="D79" i="9"/>
  <c r="C79" i="9"/>
  <c r="B79" i="9"/>
  <c r="D78" i="9"/>
  <c r="C78" i="9"/>
  <c r="B78" i="9"/>
  <c r="D77" i="9"/>
  <c r="C77" i="9"/>
  <c r="B77" i="9"/>
  <c r="D76" i="9"/>
  <c r="C76" i="9"/>
  <c r="B76" i="9"/>
  <c r="D75" i="9"/>
  <c r="C75" i="9"/>
  <c r="B75" i="9"/>
  <c r="D74" i="9"/>
  <c r="C74" i="9"/>
  <c r="B74" i="9"/>
  <c r="D73" i="9"/>
  <c r="C73" i="9"/>
  <c r="B73" i="9"/>
  <c r="D72" i="9"/>
  <c r="C72" i="9"/>
  <c r="B72" i="9"/>
  <c r="D71" i="9"/>
  <c r="C71" i="9"/>
  <c r="B71" i="9"/>
  <c r="D70" i="9"/>
  <c r="C70" i="9"/>
  <c r="B70" i="9"/>
  <c r="D69" i="9"/>
  <c r="C69" i="9"/>
  <c r="B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34" i="9"/>
  <c r="D32" i="9"/>
  <c r="C32" i="9"/>
  <c r="C34" i="9" s="1"/>
  <c r="B32" i="9"/>
  <c r="B34" i="9" s="1"/>
  <c r="D27" i="9"/>
  <c r="D29" i="9" s="1"/>
  <c r="C27" i="9"/>
  <c r="C29" i="9" s="1"/>
  <c r="B27" i="9"/>
  <c r="B29" i="9" s="1"/>
  <c r="L24" i="9"/>
  <c r="N24" i="9" s="1"/>
  <c r="K24" i="9"/>
  <c r="N23" i="9"/>
  <c r="L23" i="9"/>
  <c r="K23" i="9"/>
  <c r="N20" i="9"/>
  <c r="L20" i="9"/>
  <c r="K20" i="9"/>
  <c r="L19" i="9"/>
  <c r="N19" i="9" s="1"/>
  <c r="K19" i="9"/>
  <c r="L16" i="9"/>
  <c r="N16" i="9" s="1"/>
  <c r="K16" i="9"/>
  <c r="N15" i="9"/>
  <c r="L15" i="9"/>
  <c r="K15" i="9"/>
  <c r="N12" i="9"/>
  <c r="L12" i="9"/>
  <c r="K12" i="9"/>
  <c r="L11" i="9"/>
  <c r="N11" i="9" s="1"/>
  <c r="K11" i="9"/>
  <c r="I5" i="9"/>
  <c r="J5" i="9" s="1"/>
  <c r="H5" i="9"/>
  <c r="G5" i="9"/>
  <c r="F5" i="9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9" i="2"/>
  <c r="E8" i="2"/>
  <c r="E7" i="2"/>
  <c r="E5" i="2"/>
  <c r="E4" i="2"/>
  <c r="E3" i="2"/>
  <c r="N26" i="14" l="1"/>
  <c r="N27" i="16"/>
  <c r="N26" i="15"/>
  <c r="J5" i="15"/>
  <c r="J90" i="15"/>
  <c r="N112" i="15"/>
  <c r="N111" i="15"/>
  <c r="N27" i="15"/>
  <c r="N27" i="14"/>
  <c r="N27" i="12"/>
  <c r="N27" i="11"/>
  <c r="N27" i="10"/>
  <c r="N26" i="9"/>
  <c r="N2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tc={5D6FA039-395F-42DB-ABF8-9D18176971B2}</author>
    <author>tc={586DC3A6-0DD2-4FF2-81E7-2572DD4B8394}</author>
    <author>tc={29AC3CC8-50A9-47B9-8410-9F88A1578FE0}</author>
  </authors>
  <commentList>
    <comment ref="A5" authorId="0" shapeId="0" xr:uid="{5D6FA039-395F-42DB-ABF8-9D18176971B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3 growers who participated in NJSG purchase program that utilized SOAR drop-off sites and replanting services</t>
      </text>
    </comment>
    <comment ref="B13" authorId="1" shapeId="0" xr:uid="{586DC3A6-0DD2-4FF2-81E7-2572DD4B8394}">
      <text>
        <t>[Threaded comment]
Your version of Excel allows you to read this threaded comment; however, any edits to it will get removed if the file is opened in a newer version of Excel. Learn more: https://go.microsoft.com/fwlink/?linkid=870924
Comment:
    2 sites w/in Mullica</t>
      </text>
    </comment>
    <comment ref="D13" authorId="2" shapeId="0" xr:uid="{29AC3CC8-50A9-47B9-8410-9F88A1578FE0}">
      <text>
        <t>[Threaded comment]
Your version of Excel allows you to read this threaded comment; however, any edits to it will get removed if the file is opened in a newer version of Excel. Learn more: https://go.microsoft.com/fwlink/?linkid=870924
Comment:
    2 sites w/in Maurice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tc={661183C6-B1FE-4D5E-B457-5186C5B0D739}</author>
  </authors>
  <commentList>
    <comment ref="J3" authorId="0" shapeId="0" xr:uid="{661183C6-B1FE-4D5E-B457-5186C5B0D739}">
      <text>
        <t>[Threaded comment]
Your version of Excel allows you to read this threaded comment; however, any edits to it will get removed if the file is opened in a newer version of Excel. Learn more: https://go.microsoft.com/fwlink/?linkid=870924
Comment:
    Went w/ a modified Option 2, see pricing breakdown to the right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tc={93EA411F-3D9D-4377-8427-9FCCDE6802C0}</author>
    <author>tc={8D2A5BC8-8FE3-43DE-8099-4D1E339F3DEC}</author>
    <author>tc={EF5C8C0D-F7EE-4B2C-9D41-ADF134A38061}</author>
    <author>tc={42074DDC-DC97-4075-94EE-545C9C9F95C3}</author>
    <author>tc={BA9B5718-5624-408B-8CAC-7C9DC46D3AE0}</author>
    <author>tc={5EE13DF4-6AB8-4BBA-8282-42C8FB6A5493}</author>
    <author>tc={A0886A05-CAF3-43C7-94D3-B0C5AACFC73A}</author>
    <author>william.shadel</author>
    <author>tc={3DD92A50-C12F-4095-AEFC-560ABD953E24}</author>
    <author>tc={C0AE7F04-63C3-4D92-9701-824713DE68B5}</author>
    <author>tc={4F8090E9-62B0-45ED-9B50-1070E54DAC12}</author>
    <author>tc={897D14FE-A59E-451E-9E23-F910C0EF9831}</author>
    <author>tc={1EE1234D-4F1D-4D26-A1E7-E061E5417BE7}</author>
    <author>tc={532B9F4D-08F3-418A-AF41-07A5D047B609}</author>
    <author>tc={4D686DCA-6465-4889-948C-1A8F9C24FB38}</author>
    <author>tc={DA3087F0-EFA7-4CD5-8181-875B5E1B80B9}</author>
    <author>tc={05DAF6A5-054B-45A9-ABAF-BFC9F5A1BA02}</author>
    <author>tc={084FC615-9F9D-4752-A07B-F6A0E84750A7}</author>
    <author>tc={18289766-2480-40DB-B9A8-7F1713053E47}</author>
    <author>tc={793F85A5-95E7-4824-9728-B43A40DEB6E0}</author>
    <author>tc={97C564B6-D835-4525-8E7B-59807FB71A42}</author>
    <author>tc={F1543FBA-E20D-4C4A-A1E9-FDD15C68A362}</author>
  </authors>
  <commentList>
    <comment ref="P2" authorId="0" shapeId="0" xr:uid="{93EA411F-3D9D-4377-8427-9FCCDE6802C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measurement data sheets</t>
      </text>
    </comment>
    <comment ref="H5" authorId="1" shapeId="0" xr:uid="{8D2A5BC8-8FE3-43DE-8099-4D1E339F3DE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3 dead</t>
      </text>
    </comment>
    <comment ref="O8" authorId="2" shapeId="0" xr:uid="{EF5C8C0D-F7EE-4B2C-9D41-ADF134A38061}">
      <text>
        <t>[Threaded comment]
Your version of Excel allows you to read this threaded comment; however, any edits to it will get removed if the file is opened in a newer version of Excel. Learn more: https://go.microsoft.com/fwlink/?linkid=870924
Comment:
    1 dead out of 60 (subsample)</t>
      </text>
    </comment>
    <comment ref="G15" authorId="3" shapeId="0" xr:uid="{42074DDC-DC97-4075-94EE-545C9C9F95C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2 box</t>
      </text>
    </comment>
    <comment ref="F17" authorId="4" shapeId="0" xr:uid="{BA9B5718-5624-408B-8CAC-7C9DC46D3AE0}">
      <text>
        <t>[Threaded comment]
Your version of Excel allows you to read this threaded comment; however, any edits to it will get removed if the file is opened in a newer version of Excel. Learn more: https://go.microsoft.com/fwlink/?linkid=870924
Comment:
    Ned insisted he count this batch on his own.</t>
      </text>
    </comment>
    <comment ref="F18" authorId="5" shapeId="0" xr:uid="{5EE13DF4-6AB8-4BBA-8282-42C8FB6A549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17 dead</t>
      </text>
    </comment>
    <comment ref="G18" authorId="6" shapeId="0" xr:uid="{A0886A05-CAF3-43C7-94D3-B0C5AACFC73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dead</t>
      </text>
    </comment>
    <comment ref="H18" authorId="7" shapeId="0" xr:uid="{25A91CE2-4A12-4EDD-8E88-79056E70FD76}">
      <text>
        <r>
          <rPr>
            <b/>
            <sz val="9"/>
            <color indexed="81"/>
            <rFont val="Tahoma"/>
            <family val="2"/>
          </rPr>
          <t>william.shadel:</t>
        </r>
        <r>
          <rPr>
            <sz val="9"/>
            <color indexed="81"/>
            <rFont val="Tahoma"/>
            <family val="2"/>
          </rPr>
          <t xml:space="preserve">
incl 2 dead
</t>
        </r>
      </text>
    </comment>
    <comment ref="I18" authorId="7" shapeId="0" xr:uid="{D9244650-4F1E-4A27-8D62-AB0B003DA1E3}">
      <text>
        <r>
          <rPr>
            <b/>
            <sz val="9"/>
            <color indexed="81"/>
            <rFont val="Tahoma"/>
            <family val="2"/>
          </rPr>
          <t>william.shadel:</t>
        </r>
        <r>
          <rPr>
            <sz val="9"/>
            <color indexed="81"/>
            <rFont val="Tahoma"/>
            <family val="2"/>
          </rPr>
          <t xml:space="preserve">
incl 15 dead
</t>
        </r>
      </text>
    </comment>
    <comment ref="J18" authorId="7" shapeId="0" xr:uid="{14FA4091-A369-48E1-B1F4-26529D740B3C}">
      <text>
        <r>
          <rPr>
            <b/>
            <sz val="9"/>
            <color indexed="81"/>
            <rFont val="Tahoma"/>
            <family val="2"/>
          </rPr>
          <t>william.shadel:</t>
        </r>
        <r>
          <rPr>
            <sz val="9"/>
            <color indexed="81"/>
            <rFont val="Tahoma"/>
            <family val="2"/>
          </rPr>
          <t xml:space="preserve">
incl 2 dead</t>
        </r>
      </text>
    </comment>
    <comment ref="F23" authorId="8" shapeId="0" xr:uid="{3DD92A50-C12F-4095-AEFC-560ABD953E2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2 BOX</t>
      </text>
    </comment>
    <comment ref="F25" authorId="9" shapeId="0" xr:uid="{C0AE7F04-63C3-4D92-9701-824713DE68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SAMPLED</t>
      </text>
    </comment>
    <comment ref="F26" authorId="10" shapeId="0" xr:uid="{4F8090E9-62B0-45ED-9B50-1070E54DAC1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SAMPLED</t>
      </text>
    </comment>
    <comment ref="F29" authorId="11" shapeId="0" xr:uid="{897D14FE-A59E-451E-9E23-F910C0EF983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SAMPLED</t>
      </text>
    </comment>
    <comment ref="F30" authorId="12" shapeId="0" xr:uid="{1EE1234D-4F1D-4D26-A1E7-E061E5417BE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SAMPLED</t>
      </text>
    </comment>
    <comment ref="F31" authorId="13" shapeId="0" xr:uid="{532B9F4D-08F3-418A-AF41-07A5D047B6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SAMPLED</t>
      </text>
    </comment>
    <comment ref="F32" authorId="14" shapeId="0" xr:uid="{4D686DCA-6465-4889-948C-1A8F9C24FB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1 BOX</t>
      </text>
    </comment>
    <comment ref="G32" authorId="15" shapeId="0" xr:uid="{DA3087F0-EFA7-4CD5-8181-875B5E1B80B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2 BOX</t>
      </text>
    </comment>
    <comment ref="F33" authorId="16" shapeId="0" xr:uid="{05DAF6A5-054B-45A9-ABAF-BFC9F5A1BA0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1 BOX</t>
      </text>
    </comment>
    <comment ref="F35" authorId="17" shapeId="0" xr:uid="{084FC615-9F9D-4752-A07B-F6A0E84750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2 BOX</t>
      </text>
    </comment>
    <comment ref="G35" authorId="18" shapeId="0" xr:uid="{18289766-2480-40DB-B9A8-7F1713053E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3 BOX</t>
      </text>
    </comment>
    <comment ref="F38" authorId="19" shapeId="0" xr:uid="{793F85A5-95E7-4824-9728-B43A40DEB6E0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NOT COUNT (SEA GRANT ONLY)</t>
      </text>
    </comment>
    <comment ref="G40" authorId="20" shapeId="0" xr:uid="{97C564B6-D835-4525-8E7B-59807FB71A4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2 BOX</t>
      </text>
    </comment>
    <comment ref="H40" authorId="21" shapeId="0" xr:uid="{F1543FBA-E20D-4C4A-A1E9-FDD15C68A36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2 BOX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tc={9880440A-6FFA-493C-B77F-4422A5E65442}</author>
  </authors>
  <commentList>
    <comment ref="H15" authorId="0" shapeId="0" xr:uid="{9880440A-6FFA-493C-B77F-4422A5E65442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not count the 100 bag, but entered in to ensure it's captured.</t>
      </text>
    </comment>
  </commentList>
</comments>
</file>

<file path=xl/sharedStrings.xml><?xml version="1.0" encoding="utf-8"?>
<sst xmlns="http://schemas.openxmlformats.org/spreadsheetml/2006/main" count="3159" uniqueCount="647">
  <si>
    <t>Restoration Sites</t>
  </si>
  <si>
    <t>Business</t>
  </si>
  <si>
    <t>Name</t>
  </si>
  <si>
    <t>SOAR</t>
  </si>
  <si>
    <t>NJSGC</t>
  </si>
  <si>
    <t>Contact</t>
  </si>
  <si>
    <t>Source</t>
  </si>
  <si>
    <t>Total</t>
  </si>
  <si>
    <t>Region</t>
  </si>
  <si>
    <t>Restoration Site</t>
  </si>
  <si>
    <t>Oyster Metrics</t>
  </si>
  <si>
    <t>Restoration</t>
  </si>
  <si>
    <t>Atlantic Coast Growers</t>
  </si>
  <si>
    <t>Delaware Bay Growers</t>
  </si>
  <si>
    <t>Atlantic Coast Tuckerton</t>
  </si>
  <si>
    <t>Delaware Bay Maurice River</t>
  </si>
  <si>
    <t>Photographer</t>
  </si>
  <si>
    <t>Blood Point Oyster LLC</t>
  </si>
  <si>
    <t>Brigantine Oyster Company</t>
  </si>
  <si>
    <t>Great Bay Oyster LLC</t>
  </si>
  <si>
    <t>GEI Oyster Farm</t>
  </si>
  <si>
    <t>Salt Meadow Oyster Farms</t>
  </si>
  <si>
    <t>Seven Bridges Oysters</t>
  </si>
  <si>
    <t>Sea Meadow Oyster Farm</t>
  </si>
  <si>
    <t>Barnegat Oyster Collective</t>
  </si>
  <si>
    <t>Frigid Waters Seafood</t>
  </si>
  <si>
    <t>Cape May Salt Oyster Farms</t>
  </si>
  <si>
    <t>Bay Ridge Oyster LLC</t>
  </si>
  <si>
    <t>Betsy's Cape Shore Salts</t>
  </si>
  <si>
    <t>South Bay Shellfish Company</t>
  </si>
  <si>
    <t>Sweet Amalia Oyster Farm</t>
  </si>
  <si>
    <t>Naked Salts Oyster Farm</t>
  </si>
  <si>
    <t>Robinson's Oyster Farm</t>
  </si>
  <si>
    <t>Payment Details</t>
  </si>
  <si>
    <t>Atlantic Coast Value</t>
  </si>
  <si>
    <t>AC - Tuckerton Value</t>
  </si>
  <si>
    <t>DB - Maurice River Value</t>
  </si>
  <si>
    <t>Notes</t>
  </si>
  <si>
    <t>Adam Sprague</t>
  </si>
  <si>
    <t>Address</t>
  </si>
  <si>
    <t>City</t>
  </si>
  <si>
    <t>State</t>
  </si>
  <si>
    <t>Zip</t>
  </si>
  <si>
    <t>Phone Number</t>
  </si>
  <si>
    <t>Email</t>
  </si>
  <si>
    <t>Permit #</t>
  </si>
  <si>
    <t>Shellfish License #</t>
  </si>
  <si>
    <t>Type</t>
  </si>
  <si>
    <t>GPS Coordinates</t>
  </si>
  <si>
    <t>Lease Number &amp; Area</t>
  </si>
  <si>
    <t>Maxwell Shellfish LLC</t>
  </si>
  <si>
    <t>Forty North Oyster Farms</t>
  </si>
  <si>
    <t>Barnegat Oyster Holdings LLC (DBA Barnegat Oyster Collective)</t>
  </si>
  <si>
    <t>Hump and Dewlap dba Seven Bridges Oysters</t>
  </si>
  <si>
    <t>Barney Hollinger</t>
  </si>
  <si>
    <t>Chris Carroll</t>
  </si>
  <si>
    <t>Edward Gaine</t>
  </si>
  <si>
    <t>Elizabeth Haskin</t>
  </si>
  <si>
    <t>Emily Dougan</t>
  </si>
  <si>
    <t>John Maxwell</t>
  </si>
  <si>
    <t>Kevin Cummings</t>
  </si>
  <si>
    <t>Lisa Calvo</t>
  </si>
  <si>
    <t>Matt Gregg</t>
  </si>
  <si>
    <t>Matthew Hender</t>
  </si>
  <si>
    <t>Matthew Williams</t>
  </si>
  <si>
    <t>Scott Lennox</t>
  </si>
  <si>
    <t>Steve frost</t>
  </si>
  <si>
    <t>Steve J Fleetwood</t>
  </si>
  <si>
    <t>Theodore A Gerike</t>
  </si>
  <si>
    <t>Thomas Burke</t>
  </si>
  <si>
    <t>Tom McAnney</t>
  </si>
  <si>
    <t>w Scott card</t>
  </si>
  <si>
    <t>61 west greenbush rd</t>
  </si>
  <si>
    <t>Tuckerton</t>
  </si>
  <si>
    <t>NJ</t>
  </si>
  <si>
    <t>(609) 290-5331</t>
  </si>
  <si>
    <t>bloodpointoyster@comcast.net</t>
  </si>
  <si>
    <t>8801 Berry Ave.</t>
  </si>
  <si>
    <t>Port Norris (Cumberland)</t>
  </si>
  <si>
    <t>(856) 305-3257</t>
  </si>
  <si>
    <t>bhollinger@atlanticcapes.com</t>
  </si>
  <si>
    <t>9 Linden Ave</t>
  </si>
  <si>
    <t>West Long Branch</t>
  </si>
  <si>
    <t>(610) 842-4988</t>
  </si>
  <si>
    <t>LaughingGullOysters@gmail.com</t>
  </si>
  <si>
    <t>1508 12TH AVE</t>
  </si>
  <si>
    <t>DOROTHY</t>
  </si>
  <si>
    <t>(609) 476-4266</t>
  </si>
  <si>
    <t>EGaine@BayRidgeOyster.com</t>
  </si>
  <si>
    <t>47 High's Beach Rd.</t>
  </si>
  <si>
    <t>Cape May Court House</t>
  </si>
  <si>
    <t>(609) 675-8973</t>
  </si>
  <si>
    <t>betsy_haskin@yahoo.com</t>
  </si>
  <si>
    <t>720 Haven Ave</t>
  </si>
  <si>
    <t>Ocean City</t>
  </si>
  <si>
    <t>(609) 675-6831</t>
  </si>
  <si>
    <t>emily.dougan@gmail.com</t>
  </si>
  <si>
    <t>22 Wilson Avenue</t>
  </si>
  <si>
    <t>Port Republic</t>
  </si>
  <si>
    <t>(609) 652-8589</t>
  </si>
  <si>
    <t>MaxwellShellfish@icloud.com</t>
  </si>
  <si>
    <t>126 Sea Meadow Lane</t>
  </si>
  <si>
    <t>Little Egg Harbor Township</t>
  </si>
  <si>
    <t>08087-3505</t>
  </si>
  <si>
    <t>(609) 709-1551</t>
  </si>
  <si>
    <t>PO 475</t>
  </si>
  <si>
    <t>Newfield</t>
  </si>
  <si>
    <t>(609) 440-4560</t>
  </si>
  <si>
    <t>lisaragonecalvo@gmail.com</t>
  </si>
  <si>
    <t>701 Revolutionary Road</t>
  </si>
  <si>
    <t>Brick</t>
  </si>
  <si>
    <t>(760) 685-3786</t>
  </si>
  <si>
    <t>matty@fortynorthoysters.com</t>
  </si>
  <si>
    <t>304 Burley Road</t>
  </si>
  <si>
    <t>Marmora</t>
  </si>
  <si>
    <t>(609) 412-8530</t>
  </si>
  <si>
    <t>matthender74@gmail.com</t>
  </si>
  <si>
    <t>7 Mechanic St</t>
  </si>
  <si>
    <t>(609) 675-5033</t>
  </si>
  <si>
    <t>southbayshellfishco@gmail.com</t>
  </si>
  <si>
    <t>1114 4th Ave</t>
  </si>
  <si>
    <t>Asbury Park</t>
  </si>
  <si>
    <t>(201) 787-6458</t>
  </si>
  <si>
    <t>scott@barnegatoyster.com</t>
  </si>
  <si>
    <t>126 west holly lane</t>
  </si>
  <si>
    <t>(609) 226-2566</t>
  </si>
  <si>
    <t>Resolute08087@aol.com</t>
  </si>
  <si>
    <t>6957 Miller Ave</t>
  </si>
  <si>
    <t>Port Norris</t>
  </si>
  <si>
    <t>(856) 785-0270</t>
  </si>
  <si>
    <t>eastpointoysters@aol.com</t>
  </si>
  <si>
    <t>710 PANORAMA ROAD</t>
  </si>
  <si>
    <t>VILLANOVA</t>
  </si>
  <si>
    <t>PA</t>
  </si>
  <si>
    <t>(484) 682-9010</t>
  </si>
  <si>
    <t>theogerike@me.com</t>
  </si>
  <si>
    <t>45 Gale Road</t>
  </si>
  <si>
    <t>(732) 674-0874</t>
  </si>
  <si>
    <t>slooppointoysterco@gmail.com</t>
  </si>
  <si>
    <t>21 W PARK BLVD</t>
  </si>
  <si>
    <t>Haddon Township</t>
  </si>
  <si>
    <t>(610) 842-4736</t>
  </si>
  <si>
    <t>info@brigantineoysterco.com</t>
  </si>
  <si>
    <t>PO Box 143</t>
  </si>
  <si>
    <t>New Gretna</t>
  </si>
  <si>
    <t>(609) 756-7554</t>
  </si>
  <si>
    <t>greatbayoyster@gmail.com</t>
  </si>
  <si>
    <t>3003 hiawatha ave</t>
  </si>
  <si>
    <t>point pleasant boro</t>
  </si>
  <si>
    <t>(609) 582-0290</t>
  </si>
  <si>
    <t>captaincardnj@gmail.com</t>
  </si>
  <si>
    <t>915-184-001</t>
  </si>
  <si>
    <t>000-921-916</t>
  </si>
  <si>
    <t>915-237-001</t>
  </si>
  <si>
    <t>001-189-554</t>
  </si>
  <si>
    <t>915-182-001</t>
  </si>
  <si>
    <t>032 875 965</t>
  </si>
  <si>
    <t>915-078</t>
  </si>
  <si>
    <t>077-255-029</t>
  </si>
  <si>
    <t>915-082-001</t>
  </si>
  <si>
    <t>012-566-162</t>
  </si>
  <si>
    <t>915-031-001</t>
  </si>
  <si>
    <t>800-162-927</t>
  </si>
  <si>
    <t>915-211-001</t>
  </si>
  <si>
    <t>007-079-510</t>
  </si>
  <si>
    <t>915-075-001</t>
  </si>
  <si>
    <t>035-263-204</t>
  </si>
  <si>
    <t>915-010-001</t>
  </si>
  <si>
    <t>000-103-499</t>
  </si>
  <si>
    <t>915-191-001</t>
  </si>
  <si>
    <t>001-780-386</t>
  </si>
  <si>
    <t>915-074-001</t>
  </si>
  <si>
    <t>006-514-244</t>
  </si>
  <si>
    <t>915-147-001</t>
  </si>
  <si>
    <t>800-175-119</t>
  </si>
  <si>
    <t>915-012-0001</t>
  </si>
  <si>
    <t>032-849-846</t>
  </si>
  <si>
    <t>915-044-001</t>
  </si>
  <si>
    <t>034-201-624</t>
  </si>
  <si>
    <t>915-200-001</t>
  </si>
  <si>
    <t>Great Bay Lease 400.1 Big Creek</t>
  </si>
  <si>
    <t>D-187</t>
  </si>
  <si>
    <t>Lease #113 Barnegat Bay, Barnegat Light.  Section C</t>
  </si>
  <si>
    <t>ADZ-3</t>
  </si>
  <si>
    <t>Riparian grant offshore High's Beach:  Block 143 Lot10</t>
  </si>
  <si>
    <t>Lot #99.1 Great Egg Harbor Bay</t>
  </si>
  <si>
    <t>Lot 158 Mullica River, Ballinger's Creek; Lot 159 Mullica River, Ballinger's Creek; Lot 160 Mullica River, Ballinger's Creek; Lot 162 Mullica River, Ballinger's Creek; Lot 166 Mullica River, Ballinger's Creek; Lot 168 Mullica River, Ballinger's Creek</t>
  </si>
  <si>
    <t>Lot 640 Little Egg Bay</t>
  </si>
  <si>
    <t>Shellfish Lease A27</t>
  </si>
  <si>
    <t>Barnegat Bay, Barnegat Light Lot 109</t>
  </si>
  <si>
    <t>887 Little Egg Harbor</t>
  </si>
  <si>
    <t>ADZ4 lot 12 Delaware Bay</t>
  </si>
  <si>
    <t>Barnegat Light 108</t>
  </si>
  <si>
    <t>Lot 102 Barnegat bay Barnegat light</t>
  </si>
  <si>
    <t>137 Great Bay Graveling Point</t>
  </si>
  <si>
    <t>Lot 16, Swan Point, Barnegat Bay</t>
  </si>
  <si>
    <t>Lot 2027, Steelmans Bay, Brigantine</t>
  </si>
  <si>
    <t>Lot 47 Graveling Point Great Bay</t>
  </si>
  <si>
    <t>lease 19 block d swan point</t>
  </si>
  <si>
    <t>D-333 Delaware Bay NJ; D-278 Delaware Bay NJ</t>
  </si>
  <si>
    <t>Corners of lease (N 39 32.704, W 74 21.292) (N 39 32.704, W 74 21.239) ( N 39 32.640, W 74 21.290) (N 39 32.638, W 74 21.238)</t>
  </si>
  <si>
    <t>39-4-50.078N,  74-54-32.413W</t>
  </si>
  <si>
    <t>39.2989N, 74.6245W</t>
  </si>
  <si>
    <t>39 4' 36.17"   74* 54' 44.99  (north west corner)</t>
  </si>
  <si>
    <t>39.767910N, -74.128075W</t>
  </si>
  <si>
    <t>39° 3'54.53"N 74°55'17.28"W</t>
  </si>
  <si>
    <t>39◦ 46.092 N, 74◦ 07.670 W</t>
  </si>
  <si>
    <t>39.7667190 74.1275507</t>
  </si>
  <si>
    <t>39 32.6275676 74 22.6847480</t>
  </si>
  <si>
    <t>39.420607° N, -74.359795°W</t>
  </si>
  <si>
    <t>39 32.356 N ,74 23.170 W</t>
  </si>
  <si>
    <t>40 01 .8830 N, 7403. 8298E</t>
  </si>
  <si>
    <t>"""39  9.3874   75  10.3936, 39  9.1670  75  10.1282, 39  8.9752  75 10.2885, 
39  8.8580  75  10.50409,  39 9.0116  75  10.7489"""</t>
  </si>
  <si>
    <t>"""N 39* 46' 4.003017
W 74* 7' 45.635122"""</t>
  </si>
  <si>
    <t>"""Lot 159 Mullica River, Ballinger's Creek
Corner 1: 39 33.6483484 N,  74 24.9526378 W
Corner 2: 39 33.6143425 N,  74 24.8581863 W 
Corner 3: 39 33.5494794 N,  74 24.9136007 W
Corner 4: 39 33.5217200 N,  74 25.0245123 W"""</t>
  </si>
  <si>
    <t>"""39.3554 N
74.1823 W"""</t>
  </si>
  <si>
    <t>"39d 36.146' n
74d 18.174' w"</t>
  </si>
  <si>
    <t>"""39 ° -10'-30""North 75°-9'-30"" West
39°-10'-0"" North     75°-10'-0"" West"""</t>
  </si>
  <si>
    <t>"""40 01.980845
74 03.6942315"""</t>
  </si>
  <si>
    <t>Disease</t>
  </si>
  <si>
    <t>Diploids</t>
  </si>
  <si>
    <t>No</t>
  </si>
  <si>
    <t>Triploids</t>
  </si>
  <si>
    <t>Both</t>
  </si>
  <si>
    <t>Dermo</t>
  </si>
  <si>
    <t>Cownose Rays (summer)</t>
  </si>
  <si>
    <t>Approx Size</t>
  </si>
  <si>
    <t>2.5-3.5"</t>
  </si>
  <si>
    <t>2.5 and up</t>
  </si>
  <si>
    <t>3"-4.5+</t>
  </si>
  <si>
    <t>2.5-4"</t>
  </si>
  <si>
    <t>2.5-3.5</t>
  </si>
  <si>
    <t>3-4.5”</t>
  </si>
  <si>
    <t>2.5-4.5+</t>
  </si>
  <si>
    <t>2.5-4.5"</t>
  </si>
  <si>
    <t>2.5" - 4.5"</t>
  </si>
  <si>
    <t>4+</t>
  </si>
  <si>
    <t>3+</t>
  </si>
  <si>
    <t>3.5-45.+</t>
  </si>
  <si>
    <t>all sizes ranges from 2.5+</t>
  </si>
  <si>
    <t>2.5-3-5</t>
  </si>
  <si>
    <t>2.5"-4.5"</t>
  </si>
  <si>
    <t>3" and up</t>
  </si>
  <si>
    <t>2.5 to 7 inches</t>
  </si>
  <si>
    <t>3 to 6</t>
  </si>
  <si>
    <t>Yes, ARC/RU stock; will resend W9; +700 NJSGC oysters</t>
  </si>
  <si>
    <t>Will need follow up for at-sea transit; +700 NJSGC oysters</t>
  </si>
  <si>
    <t>Need w9; will provide strain info; combine with Scott/Matt for drop-off; +700 NJSGC oysters</t>
  </si>
  <si>
    <t>Need w9; price works, don't need up front, adjust PO for one time payment; asking for two drop offs a week apart... two days same week; could use crane at bivalve; could we use cages like Fleetwood, etc.</t>
  </si>
  <si>
    <t>Cannot do in one trip, will use two trucks one trip; asking for containers back; text if needed; +700 NJSGC oysters</t>
  </si>
  <si>
    <t>Need w9, socio economic survey</t>
  </si>
  <si>
    <t>Spoke with Gretchen, yes to at-sea with DEP; may take more than one day</t>
  </si>
  <si>
    <t>Need w9; trips, healthy; +700 NJSGC oysters</t>
  </si>
  <si>
    <t>Need w9</t>
  </si>
  <si>
    <t>Need w9; NEH from RU, spawned at Mook; +700 NJSGC oysters</t>
  </si>
  <si>
    <t>Debbies-type; Mondays/Tuesdays are best; can do up to 20k, Scott Hender; +700 NJSGC oysters</t>
  </si>
  <si>
    <t>Need w9; could join with Ned, rent a truck; +700 NJSGC oysters</t>
  </si>
  <si>
    <t>ARC</t>
  </si>
  <si>
    <t>Majority ARC; will use 500 count container; 700 from NJSGC, has tug/barge experience, owns 35' barge; +700 NJSGC oysters</t>
  </si>
  <si>
    <t xml:space="preserve">Dec. 7 is deer season week... couple guys out Monday, </t>
  </si>
  <si>
    <t>NEH-; 8k oysters per trip, M/W/F or T/Th, 3 trips; +700 NJSGC oysters</t>
  </si>
  <si>
    <t>Will split load, 20k to DEP at Nacote, 20k to John Maxwell to outplant; large, natural/wild seed, big clumps, 2nd biggest lease holder on grounds</t>
  </si>
  <si>
    <t>Need w9; Debbies-VA Sea Holdings, trips; multiple drop-offs same day</t>
  </si>
  <si>
    <t>Company</t>
  </si>
  <si>
    <t>Individual</t>
  </si>
  <si>
    <t>Biz Type</t>
  </si>
  <si>
    <t>Todd Koska</t>
  </si>
  <si>
    <t>Sloop Point Oyster LLC</t>
  </si>
  <si>
    <t>Bivalve Packing Co., Inc.</t>
  </si>
  <si>
    <t>Frost Seafood LLC</t>
  </si>
  <si>
    <t>Laughing Gull Oyster Farm LLC</t>
  </si>
  <si>
    <t>Grower</t>
  </si>
  <si>
    <t>196 / 100</t>
  </si>
  <si>
    <t>Atlantic Coast</t>
  </si>
  <si>
    <t>Fitney Bit</t>
  </si>
  <si>
    <t>18 / 7</t>
  </si>
  <si>
    <r>
      <rPr>
        <b/>
        <u/>
        <sz val="22"/>
        <color theme="1"/>
        <rFont val="Calibri"/>
        <family val="2"/>
        <scheme val="minor"/>
      </rPr>
      <t>Measurement</t>
    </r>
    <r>
      <rPr>
        <sz val="22"/>
        <color theme="1"/>
        <rFont val="Calibri"/>
        <family val="2"/>
        <scheme val="minor"/>
      </rPr>
      <t xml:space="preserve"> </t>
    </r>
    <r>
      <rPr>
        <b/>
        <u/>
        <sz val="22"/>
        <color theme="1"/>
        <rFont val="Calibri"/>
        <family val="2"/>
        <scheme val="minor"/>
      </rPr>
      <t>Data</t>
    </r>
    <r>
      <rPr>
        <sz val="22"/>
        <color theme="1"/>
        <rFont val="Calibri"/>
        <family val="2"/>
        <scheme val="minor"/>
      </rPr>
      <t xml:space="preserve">: </t>
    </r>
    <r>
      <rPr>
        <sz val="18"/>
        <color theme="1"/>
        <rFont val="Calibri"/>
        <family val="2"/>
        <scheme val="minor"/>
      </rPr>
      <t>20 oysters per subsample (20 randomly selected from each of the 3 containers)</t>
    </r>
  </si>
  <si>
    <t>Only enter in yellow cells. Leave rest of cells untouched.</t>
  </si>
  <si>
    <t>Grower name:</t>
  </si>
  <si>
    <t>Blood Point Oyster</t>
  </si>
  <si>
    <t>Sub-1 (mm)</t>
  </si>
  <si>
    <t>Sub -2 (mm)</t>
  </si>
  <si>
    <t>Sub- 3 (mm)</t>
  </si>
  <si>
    <t>type &amp; # of containers supplied (bushel/bag/box/tote)</t>
  </si>
  <si>
    <t>Total Measured</t>
  </si>
  <si>
    <t>Average Oyster Size (mm) (Sub 1-3)</t>
  </si>
  <si>
    <t>Average Oyster Size (In)</t>
  </si>
  <si>
    <t>Number of Oysters Under 2.5 inches (63.5mm)</t>
  </si>
  <si>
    <t>Percentage of Oysters Under 2.5 inches</t>
  </si>
  <si>
    <r>
      <t>Count Data*</t>
    </r>
    <r>
      <rPr>
        <b/>
        <sz val="22"/>
        <color theme="1"/>
        <rFont val="Calibri"/>
        <family val="2"/>
        <scheme val="minor"/>
      </rPr>
      <t xml:space="preserve">: </t>
    </r>
    <r>
      <rPr>
        <sz val="18"/>
        <color theme="1"/>
        <rFont val="Calibri"/>
        <family val="2"/>
        <scheme val="minor"/>
      </rPr>
      <t>(Full count of live &amp; dead oysters from each of the 3 randomly selected containers)</t>
    </r>
  </si>
  <si>
    <r>
      <t xml:space="preserve">If </t>
    </r>
    <r>
      <rPr>
        <b/>
        <i/>
        <u/>
        <sz val="14"/>
        <color theme="1"/>
        <rFont val="Calibri"/>
        <family val="2"/>
        <scheme val="minor"/>
      </rPr>
      <t>only one container type</t>
    </r>
    <r>
      <rPr>
        <i/>
        <sz val="14"/>
        <color theme="1"/>
        <rFont val="Calibri"/>
        <family val="2"/>
        <scheme val="minor"/>
      </rPr>
      <t xml:space="preserve"> from grower, only use one table (at right)</t>
    </r>
  </si>
  <si>
    <t>[container type]</t>
  </si>
  <si>
    <t>Container-1</t>
  </si>
  <si>
    <t>Container-2</t>
  </si>
  <si>
    <t>Container-3</t>
  </si>
  <si>
    <t>Sample Total</t>
  </si>
  <si>
    <t>Avg/container</t>
  </si>
  <si>
    <t># of containers</t>
  </si>
  <si>
    <t>Total Oysters</t>
  </si>
  <si>
    <t xml:space="preserve"># of live oysters </t>
  </si>
  <si>
    <t># of dead oysters (boxes)</t>
  </si>
  <si>
    <r>
      <t>If</t>
    </r>
    <r>
      <rPr>
        <b/>
        <i/>
        <u/>
        <sz val="14"/>
        <color theme="1"/>
        <rFont val="Calibri"/>
        <family val="2"/>
        <scheme val="minor"/>
      </rPr>
      <t xml:space="preserve"> more than one container type</t>
    </r>
    <r>
      <rPr>
        <i/>
        <sz val="14"/>
        <color theme="1"/>
        <rFont val="Calibri"/>
        <family val="2"/>
        <scheme val="minor"/>
      </rPr>
      <t xml:space="preserve"> from grower, use one table (at right) per container type</t>
    </r>
  </si>
  <si>
    <t>Average size sub 1 (mm)</t>
  </si>
  <si>
    <t>Average size sub 2 (mm)</t>
  </si>
  <si>
    <t>Average size sub 3 (mm)</t>
  </si>
  <si>
    <t>*don't leave blank cells (enter 0 for none)</t>
  </si>
  <si>
    <t>Grand total live oysters:</t>
  </si>
  <si>
    <t>700 for NJSG</t>
  </si>
  <si>
    <t>Grand total dead oysters:</t>
  </si>
  <si>
    <t>Average size sub 1 (in)</t>
  </si>
  <si>
    <t>Average size sub 2 (in)</t>
  </si>
  <si>
    <t>Average size sub 3 (in)</t>
  </si>
  <si>
    <t>Number under 2.5" Sub 1</t>
  </si>
  <si>
    <t>Number under 2.5" Sub 2</t>
  </si>
  <si>
    <t>Number under 2.5" Sub 3</t>
  </si>
  <si>
    <t>Percentage under 2.5" Sub 1</t>
  </si>
  <si>
    <t>252 / 2</t>
  </si>
  <si>
    <t>300 / 350</t>
  </si>
  <si>
    <t>Delaware Bay</t>
  </si>
  <si>
    <t>Maurice River</t>
  </si>
  <si>
    <t>Hollinger</t>
  </si>
  <si>
    <t>double entry</t>
  </si>
  <si>
    <t>error check</t>
  </si>
  <si>
    <t>100 / 7</t>
  </si>
  <si>
    <t>106 / 106</t>
  </si>
  <si>
    <t>Mixed</t>
  </si>
  <si>
    <t>CARROL</t>
  </si>
  <si>
    <t>188 / 0</t>
  </si>
  <si>
    <t>359 / 0</t>
  </si>
  <si>
    <t>Gaine</t>
  </si>
  <si>
    <t>50 / 0</t>
  </si>
  <si>
    <t>204 / 0</t>
  </si>
  <si>
    <t>Joe Moro</t>
  </si>
  <si>
    <t>0 / 3.5</t>
  </si>
  <si>
    <t>0 / 200</t>
  </si>
  <si>
    <t>Wayne Robinson</t>
  </si>
  <si>
    <t>0 / 4</t>
  </si>
  <si>
    <t>Haskin</t>
  </si>
  <si>
    <t>8 / 0</t>
  </si>
  <si>
    <t>244 / 0</t>
  </si>
  <si>
    <t>Container Avg. (SOAR/NJSGC)*</t>
  </si>
  <si>
    <t>Containers (SOAR/NJSGC)*</t>
  </si>
  <si>
    <t>1 bag of 100</t>
  </si>
  <si>
    <t>7 bags of 200</t>
  </si>
  <si>
    <t>149 / 0</t>
  </si>
  <si>
    <t>216 / 0</t>
  </si>
  <si>
    <t>Maxwell-1</t>
  </si>
  <si>
    <t>Maxwell-2</t>
  </si>
  <si>
    <t>131 / 3.5</t>
  </si>
  <si>
    <t>201 / 201</t>
  </si>
  <si>
    <t>CUMMINGS</t>
  </si>
  <si>
    <t>80 / 0</t>
  </si>
  <si>
    <t>99 / 0</t>
  </si>
  <si>
    <t>Size Average (in.)</t>
  </si>
  <si>
    <t>CALVO</t>
  </si>
  <si>
    <t>55 / 3.5</t>
  </si>
  <si>
    <t>400 / 200</t>
  </si>
  <si>
    <t>381 / 0</t>
  </si>
  <si>
    <t>350 / 0</t>
  </si>
  <si>
    <t>Lennox</t>
  </si>
  <si>
    <t>FullCount</t>
  </si>
  <si>
    <t>GROWER</t>
  </si>
  <si>
    <t>FARM</t>
  </si>
  <si>
    <t>RESTORATION SITE</t>
  </si>
  <si>
    <t>DATE</t>
  </si>
  <si>
    <t>container type</t>
  </si>
  <si>
    <t>container1</t>
  </si>
  <si>
    <t>container2</t>
  </si>
  <si>
    <t>container3</t>
  </si>
  <si>
    <t>container4</t>
  </si>
  <si>
    <t>container5</t>
  </si>
  <si>
    <t>average</t>
  </si>
  <si>
    <t>#containers</t>
  </si>
  <si>
    <t>TOToysters</t>
  </si>
  <si>
    <t>TotDead fr all cont</t>
  </si>
  <si>
    <t>%Dead</t>
  </si>
  <si>
    <t>%&lt;2.5"</t>
  </si>
  <si>
    <t>NOTES</t>
  </si>
  <si>
    <t>BURKE</t>
  </si>
  <si>
    <t>Sloop Pt Oyster</t>
  </si>
  <si>
    <t>BAG</t>
  </si>
  <si>
    <t>n/a</t>
  </si>
  <si>
    <t>N/A</t>
  </si>
  <si>
    <t>BURKE-2</t>
  </si>
  <si>
    <t>CARD-1</t>
  </si>
  <si>
    <t>see wksheet</t>
  </si>
  <si>
    <t>I doubt the sizes. Measured by child w/wonky calipers</t>
  </si>
  <si>
    <t>CARD-2</t>
  </si>
  <si>
    <t>this delivery not measured</t>
  </si>
  <si>
    <t>CARROLL</t>
  </si>
  <si>
    <t>Laughing Gull Oyster Farm</t>
  </si>
  <si>
    <t>of these 107 bags, 7 were for Sea Grant</t>
  </si>
  <si>
    <t>CUMMINGS-1</t>
  </si>
  <si>
    <t>CUMMINGS-2</t>
  </si>
  <si>
    <t>CUMMINGS-3</t>
  </si>
  <si>
    <t>FLOAT</t>
  </si>
  <si>
    <t>DOUGAN</t>
  </si>
  <si>
    <t>FLEETWOOD</t>
  </si>
  <si>
    <t>Bivalve Packing</t>
  </si>
  <si>
    <t>BASKET</t>
  </si>
  <si>
    <t>FROST</t>
  </si>
  <si>
    <t>Frost Seafood</t>
  </si>
  <si>
    <t>TOTE</t>
  </si>
  <si>
    <t>2 tabs for Frost. Not sure measurements accurate (see Card note)</t>
  </si>
  <si>
    <t>GAINE-"seed"</t>
  </si>
  <si>
    <t>Bay Ridge Oyster</t>
  </si>
  <si>
    <t>GROWOUT BAG</t>
  </si>
  <si>
    <t>GAINE-blue</t>
  </si>
  <si>
    <t>GAINE-green</t>
  </si>
  <si>
    <t>GERIKE</t>
  </si>
  <si>
    <t>HASKIN</t>
  </si>
  <si>
    <t>includes Morro oysters (NJSG only; no SOAR)</t>
  </si>
  <si>
    <t>HENDER</t>
  </si>
  <si>
    <t>HOLLINGER</t>
  </si>
  <si>
    <t>KOSTKA</t>
  </si>
  <si>
    <t>Brigantine Oyster Co</t>
  </si>
  <si>
    <t>LENNOX-1</t>
  </si>
  <si>
    <t>CRATE</t>
  </si>
  <si>
    <t>LENNOX-2</t>
  </si>
  <si>
    <t>MAXWELL-1</t>
  </si>
  <si>
    <t>Maxwell Shellfish</t>
  </si>
  <si>
    <t>MAXWELL-2</t>
  </si>
  <si>
    <t>MCANNEY-1</t>
  </si>
  <si>
    <t>Great Bay Oyster</t>
  </si>
  <si>
    <t>MCANNEY-2</t>
  </si>
  <si>
    <t>MCGEE</t>
  </si>
  <si>
    <t>McGee's Shellfish</t>
  </si>
  <si>
    <t>PARSONS</t>
  </si>
  <si>
    <t>Parsons Mariculture</t>
  </si>
  <si>
    <t>ROBINSON</t>
  </si>
  <si>
    <t>NJSG OYSTERS ONLY (did not count or measure)</t>
  </si>
  <si>
    <t>SPRAGUE</t>
  </si>
  <si>
    <t>Blood Pt Oyster</t>
  </si>
  <si>
    <t>WILLIAMS</t>
  </si>
  <si>
    <t>South Bay Shellfish Co</t>
  </si>
  <si>
    <t>106 / 100</t>
  </si>
  <si>
    <t>103 / 7</t>
  </si>
  <si>
    <t>100 BAG</t>
  </si>
  <si>
    <t>57 / 3</t>
  </si>
  <si>
    <t>304 / 233</t>
  </si>
  <si>
    <t>40 / 1</t>
  </si>
  <si>
    <t>496 / 700</t>
  </si>
  <si>
    <t>Frost</t>
  </si>
  <si>
    <t>166 / 0</t>
  </si>
  <si>
    <t>249 / 0</t>
  </si>
  <si>
    <t>Fleetwood</t>
  </si>
  <si>
    <t>70 / 0</t>
  </si>
  <si>
    <t>247 / 0</t>
  </si>
  <si>
    <t>Tuckerton Reef</t>
  </si>
  <si>
    <t>Gerike</t>
  </si>
  <si>
    <t>230 / 7</t>
  </si>
  <si>
    <t>101 / 101</t>
  </si>
  <si>
    <t>BURKE-1</t>
  </si>
  <si>
    <t>214 / 0</t>
  </si>
  <si>
    <t>Todd Kostka</t>
  </si>
  <si>
    <t>Kostka - Brigantine Oyster Company</t>
  </si>
  <si>
    <t>Bags</t>
  </si>
  <si>
    <t>5 / 0</t>
  </si>
  <si>
    <t>196 / 0</t>
  </si>
  <si>
    <t>215 / 0</t>
  </si>
  <si>
    <t xml:space="preserve">McAnney - Great Bay Oyster </t>
  </si>
  <si>
    <t>146 bags</t>
  </si>
  <si>
    <t>McAnney-2</t>
  </si>
  <si>
    <t>137 / 0</t>
  </si>
  <si>
    <t>294 / 0</t>
  </si>
  <si>
    <t>Dale Parsons</t>
  </si>
  <si>
    <t>CARD</t>
  </si>
  <si>
    <t>PC batt died - didn't get back to this set</t>
  </si>
  <si>
    <t>Joe Mcgee</t>
  </si>
  <si>
    <t>Mcgee's Shellfish</t>
  </si>
  <si>
    <t>0 / 7</t>
  </si>
  <si>
    <t>0 / 103</t>
  </si>
  <si>
    <t>77 / 0</t>
  </si>
  <si>
    <t>272 / 0</t>
  </si>
  <si>
    <t>468 south green st</t>
  </si>
  <si>
    <t>(609) 709-3881</t>
  </si>
  <si>
    <t>saltwater33@msn.com</t>
  </si>
  <si>
    <t>915-008-001</t>
  </si>
  <si>
    <t>Parsons</t>
  </si>
  <si>
    <t>39 33.874 N, 74 17.53 W</t>
  </si>
  <si>
    <t>3-4"</t>
  </si>
  <si>
    <t>001-457-282</t>
  </si>
  <si>
    <t>Middle Island Channel - Lease #1421</t>
  </si>
  <si>
    <t>Steve Frost</t>
  </si>
  <si>
    <t>AC - Avg. Size (in.)</t>
  </si>
  <si>
    <t>DB - Avg. Size (in.)</t>
  </si>
  <si>
    <t>Sean Graesser</t>
  </si>
  <si>
    <t>Amount Spent</t>
  </si>
  <si>
    <t>*Numbers for containers are approximate due to varying container size, please refer to accompanying datasheets for exact counts</t>
  </si>
  <si>
    <t>39 06 58.298 N 74 58 40.388 W</t>
  </si>
  <si>
    <t>Entity</t>
  </si>
  <si>
    <t>Point Location*</t>
  </si>
  <si>
    <t>39 07 01.536 N 74 58 40.388 W; 39 06 58.298 N 74 58 40.388 W; 39 06 08.137 N 74 58 04.189 W; 39 05 51.853 N 74 58 10.209 W; 39 06 06.649 N 74 59 06.101 W; 39 06 42.381 N 74 58 59.317 W</t>
  </si>
  <si>
    <t>39 32.704 N 74 21.292 W</t>
  </si>
  <si>
    <t>39 32.704 N74 21.292 W; 39 32.704 N 74 21.239 W; 39 32.640 N 74 21.290 W; 39 32.638 N 74 21.238 W</t>
  </si>
  <si>
    <t>39 9.3874 N 75 10.3936 W</t>
  </si>
  <si>
    <t>39 9.3874 N 75 10.3936 W; 39 9.1670 N 75 10.1282 W; 39 8.9752 N 75 10.2885 W; 39 8.8580 N 75 10.50409 W; 39 9.0116 N 75 10.7489 W</t>
  </si>
  <si>
    <t>39 46 4.003017 N 74 7 45.635122 W</t>
  </si>
  <si>
    <t>39 33.874 N 74 17.53 W</t>
  </si>
  <si>
    <t>39 4 50.078 N 74 54 32.413 W</t>
  </si>
  <si>
    <t>39.2989 N 74.6245 W</t>
  </si>
  <si>
    <t>39 33.6483484 N 74 24.9526378 W</t>
  </si>
  <si>
    <t>39 33.6483484 N 74 24.9526378 W; 39 33.6143425 N 74 24.8581863 W; 39 33.5494794 N 74 24.9136007 W; 39 33.5217200 N; 74 25.0245123 W</t>
  </si>
  <si>
    <t>39 4 36.17 N 74 54 44.99 W</t>
  </si>
  <si>
    <t>39.767910 N 74.128075 W</t>
  </si>
  <si>
    <t>39 36.146 N 74 18.174 W</t>
  </si>
  <si>
    <t>39 3 54.53 N 74 55 17.28 W</t>
  </si>
  <si>
    <t>39 46.092 N 74 07.670 W</t>
  </si>
  <si>
    <t>39.7667190 N 74.1275507 W</t>
  </si>
  <si>
    <t>39 10 30 N 75 9 30 W</t>
  </si>
  <si>
    <t>39 10 30 N 75 9 30 W; 39 10 0 N 75 10 0 W</t>
  </si>
  <si>
    <t>39 32.6275676 N 74 22.6847480 W</t>
  </si>
  <si>
    <t>40 01.980845 N 74 03.6942315 W</t>
  </si>
  <si>
    <t>39.420607 N 74.359795 W</t>
  </si>
  <si>
    <t>39 32.356 N 74 23.170 W</t>
  </si>
  <si>
    <t>40 01.8830 N 74 03.8298 W</t>
  </si>
  <si>
    <t>39 35.54 N 74 18.23 W</t>
  </si>
  <si>
    <t>Cape Shore, A29</t>
  </si>
  <si>
    <t>38 59 35 N 74 58 16 W</t>
  </si>
  <si>
    <t>NWS Earle</t>
  </si>
  <si>
    <t>40.43123 N 74.06854 W</t>
  </si>
  <si>
    <t>NY/NJ Baykeeper subtidal oyster reef at NWS Earle</t>
  </si>
  <si>
    <t>NJDEP managed reef</t>
  </si>
  <si>
    <t xml:space="preserve">Nacote Creek Research Station </t>
  </si>
  <si>
    <t>360 N. New York Rd. Port Republic, NJ 08241</t>
  </si>
  <si>
    <t>Drop-off site</t>
  </si>
  <si>
    <t xml:space="preserve">Parsons Mariculture </t>
  </si>
  <si>
    <t>468 S Green St, Tuckerton, NJ 08087</t>
  </si>
  <si>
    <t xml:space="preserve">Haskin Shellfish Research Lab </t>
  </si>
  <si>
    <t xml:space="preserve">6959 Miller Ave, Port Norris, NJ 08349 </t>
  </si>
  <si>
    <t>Lease or Type Information</t>
  </si>
  <si>
    <t>Polygon or Address</t>
  </si>
  <si>
    <t>39.53119 N 74.45995 W</t>
  </si>
  <si>
    <t>39.58944 N 74.34029 W</t>
  </si>
  <si>
    <t>39.23411 N 75.03151 W</t>
  </si>
  <si>
    <t>39.30456 N 74.53833 W</t>
  </si>
  <si>
    <t>39.23644 N 75.02702 W</t>
  </si>
  <si>
    <t>Delaware Bay, Lot 366 &amp; 428 (used busines address)</t>
  </si>
  <si>
    <t>Sculls Bay, Sec B Lot 2515 (used address from FB page)</t>
  </si>
  <si>
    <t>39.59061 N 74.2731 W; 39.59069 N 74.2731 W; 39.59061 N 74.2732 W; 39.59069 N 74.2732 W</t>
  </si>
  <si>
    <t>39.59065 N 74.27315 W</t>
  </si>
  <si>
    <t>Tuckerton Reef SOAR oysters; point is middle of reef</t>
  </si>
  <si>
    <t>39 35.5000000 N 74 16.3833333 W; 39 35.5000000 N 74 16.4333333 W; 39 35.4333333 N 74 16.4333333 W; 39 35.4333333 N 74 16.3833333 W</t>
  </si>
  <si>
    <t>39 33.3830000 N 74 15.2498333 W; 39 33.3988333 N 74 15.2868333 W; 39 33.3451667 N 74 15.3271667 W; 39 33.3280000 N 74 15.2903333 W</t>
  </si>
  <si>
    <t>39.55604 N 74.25483 W</t>
  </si>
  <si>
    <t>39.59109 N 74.27347 W</t>
  </si>
  <si>
    <t>Google Map: https://www.google.com/maps/d/u/0/edit?mid=1_4CIYahQnORiGCbQVZwBCd_bJJQyorTm&amp;usp=sharing</t>
  </si>
  <si>
    <t>39 12 N 75 02 W; 39 11.9 N  75 02 W; 39 12 N  75 01.9 W; 39 11.9 N  75 01.9 W</t>
  </si>
  <si>
    <t>39.19918 N 75.03251 W</t>
  </si>
  <si>
    <t>Maurice River SOAR Reef 1</t>
  </si>
  <si>
    <t>Maurice River SOAR Reef 2</t>
  </si>
  <si>
    <t>39 12.5 N  75 01.8 W; 39 12.4 N  75 01.8 W; 39 12.5 N 75 01.7 W; 39 12.4 N 75 01.7 W</t>
  </si>
  <si>
    <t>39.20748 N 75.02918 W</t>
  </si>
  <si>
    <t>*If farmers provided corners, selected point nearest to land</t>
  </si>
  <si>
    <t>*If restoration site, point is middle of reef</t>
  </si>
  <si>
    <t>Atlantic Coast Mullica River</t>
  </si>
  <si>
    <t>AC - Mullica River Value</t>
  </si>
  <si>
    <t>Tuckerton Reef 2</t>
  </si>
  <si>
    <t>Tuckerton Reef 1</t>
  </si>
  <si>
    <t>Tuckerton Reef SOAR planting</t>
  </si>
  <si>
    <t>Tuckerton Reef project site 1; point is middle of reef</t>
  </si>
  <si>
    <t>Tuckerton Reef project site 2; point is middle of reef</t>
  </si>
  <si>
    <t>Mullica River Fitney Bit SOAR Reef</t>
  </si>
  <si>
    <t>Mullica River Oysterbed Point SOAR Reef</t>
  </si>
  <si>
    <t>39.536464 N 74.405452 W</t>
  </si>
  <si>
    <t>39.535727 N 74.40173 W</t>
  </si>
  <si>
    <t>39.537821 N 74.405957 W; 39.537142 N 74.40497 W; 39.535595 N 74.404852 W; 39.535231 N 74.40556 W; 39.535942 N 74.406021 W; 39.536836 N 74.405721 W; 39.537308 N 74.406118 W</t>
  </si>
  <si>
    <t>39.53672 N 74.401365 W; 39.537134 N 74.400227 W; 39.535438 N 74.399498 W; 39.534511 N 74.401279 W; 39.535107 N 74.402974 W; 39.534081 N 74.403414 W; 39.53418 N 74.403843 W; 39.536497 N 74.403575 W; 39.536852 N 74.402802 W</t>
  </si>
  <si>
    <t>Dougan - GEI Oyster Company (2020)</t>
  </si>
  <si>
    <t>6 bags of 250</t>
  </si>
  <si>
    <t>8 bags of 250</t>
  </si>
  <si>
    <t>Dougan - GEI Oyster Company (2021, Delivery #1)</t>
  </si>
  <si>
    <t>Dougan - GEI Oyster Company (2021, Delivery #2 ERROR)</t>
  </si>
  <si>
    <t>Dougan - GEI Oyster Company - (2021, Delivery #2 CORRECT)</t>
  </si>
  <si>
    <t>GEI Oyster Farm (2021)</t>
  </si>
  <si>
    <t>16 / 0</t>
  </si>
  <si>
    <t>263 / 0</t>
  </si>
  <si>
    <t>Phase 1 Purchase Program Toplines</t>
  </si>
  <si>
    <t>Supporting Oyser Aquaculture &amp; Restoration (SOAR) Project - New Jersey</t>
  </si>
  <si>
    <t>Cultch Volume Calculations for Stockton's Tuckerton Reef</t>
  </si>
  <si>
    <t>SOAR Oysters</t>
  </si>
  <si>
    <t>Option 1</t>
  </si>
  <si>
    <t>Option 2</t>
  </si>
  <si>
    <t>Option 3</t>
  </si>
  <si>
    <t>Oysters:</t>
  </si>
  <si>
    <t>At 25m2</t>
  </si>
  <si>
    <t>At 50m2</t>
  </si>
  <si>
    <t>At 100m2</t>
  </si>
  <si>
    <t>-</t>
  </si>
  <si>
    <t>Shell delivery</t>
  </si>
  <si>
    <t>$1,100 per truck at ~30 yards each</t>
  </si>
  <si>
    <t>Square meters:</t>
  </si>
  <si>
    <t>Loading</t>
  </si>
  <si>
    <t>$800 per day for excavator and operator</t>
  </si>
  <si>
    <t>Acres:</t>
  </si>
  <si>
    <t>0.75 (3/4 acre)</t>
  </si>
  <si>
    <t>Deployment</t>
  </si>
  <si>
    <t>$1,500 per barge trip, incl. 3x employee labor</t>
  </si>
  <si>
    <t>Notes:</t>
  </si>
  <si>
    <t>Barge is already in Tuckerton, ready to go</t>
  </si>
  <si>
    <t>x 0.05m (2 inches) deep</t>
  </si>
  <si>
    <t>Cubic meters of shell:</t>
  </si>
  <si>
    <t>Recommend full barge for every deployment trip</t>
  </si>
  <si>
    <t>Clam data could be interestesting to collect with Stockton monitoring</t>
  </si>
  <si>
    <t>Cubic yards of shell:</t>
  </si>
  <si>
    <t>Stockton vessel might be able to deploy purchased oysters</t>
  </si>
  <si>
    <t>Paid $12,300 and consolidated from 0.75 to 0.5 acres</t>
  </si>
  <si>
    <t>Truck trips (~30 yards each):</t>
  </si>
  <si>
    <t>Barge trips (100 yard barge):</t>
  </si>
  <si>
    <t>Shelling Options</t>
  </si>
  <si>
    <t>Option 1 (0.3 acre):</t>
  </si>
  <si>
    <t>Shell</t>
  </si>
  <si>
    <t>Load</t>
  </si>
  <si>
    <t>Deploy</t>
  </si>
  <si>
    <t>Option 2 (0.75 acre):</t>
  </si>
  <si>
    <t>Option 3 (1 acre):</t>
  </si>
  <si>
    <t>Parsons Mariculture Pricing Breakdown</t>
  </si>
  <si>
    <t>NY/NJ Baykeeper (Deployment, Monitoring)</t>
  </si>
  <si>
    <t>Barnegat Oyster Collective (Transport)</t>
  </si>
  <si>
    <t>University</t>
  </si>
  <si>
    <t>NGO</t>
  </si>
  <si>
    <t>Stockton University (Monitoring, 2 days)</t>
  </si>
  <si>
    <t>Steve Evert</t>
  </si>
  <si>
    <t>Meredith Comi</t>
  </si>
  <si>
    <t>Sean Graesser (Photographer)</t>
  </si>
  <si>
    <t>Total Participating Growers</t>
  </si>
  <si>
    <t>Total Oysters Replanted</t>
  </si>
  <si>
    <t>RB - Avg. Size (in.)</t>
  </si>
  <si>
    <t>Area Planted (acres)</t>
  </si>
  <si>
    <t>Shell Purchase (cu. yrds.)</t>
  </si>
  <si>
    <t>Atlantic Coast Replanted</t>
  </si>
  <si>
    <t>Delaware Bay Replanted</t>
  </si>
  <si>
    <t>Raritan Bay Replanted</t>
  </si>
  <si>
    <t>NWS Earle Value</t>
  </si>
  <si>
    <t>Monitoring (Total)</t>
  </si>
  <si>
    <t>Oyster Deployment (Total)</t>
  </si>
  <si>
    <t>Total Project Expenses</t>
  </si>
  <si>
    <t>Shell Planting (Total)</t>
  </si>
  <si>
    <t>Parsons Mariculture (Barge, Deployment)</t>
  </si>
  <si>
    <t>Parsons Mariculture (Shell, Deployment)</t>
  </si>
  <si>
    <t>SOAR Growers (Contracted)</t>
  </si>
  <si>
    <t>SOAR Oysters (Contracted)</t>
  </si>
  <si>
    <t>SOAR Funds Spent</t>
  </si>
  <si>
    <t>Avgerage Payment per SOAR Grower (Contracted)</t>
  </si>
  <si>
    <t>Average Purchase per SOAR Grower (Contracted)</t>
  </si>
  <si>
    <t>Raritan Bay</t>
  </si>
  <si>
    <t>kevincummings55@gmail.com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</si>
</sst>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00000"/>
    <numFmt numFmtId="165" formatCode="[&lt;=9999999]###\-####;\(###\)\ ###\-####"/>
    <numFmt numFmtId="166" formatCode="0.0"/>
    <numFmt numFmtId="167" formatCode="&quot;$&quot;#,##0"/>
    <numFmt numFmtId="168" formatCode="#,##0.0"/>
  </numFmts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9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right"/>
    </xf>
    <xf numFmtId="0" fontId="0" fillId="0" borderId="4" xfId="0" applyBorder="1"/>
    <xf numFmtId="0" fontId="13" fillId="0" borderId="5" xfId="0" applyFont="1" applyBorder="1"/>
    <xf numFmtId="0" fontId="13" fillId="0" borderId="6" xfId="0" applyFont="1" applyBorder="1"/>
    <xf numFmtId="0" fontId="13" fillId="0" borderId="6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2" fillId="0" borderId="7" xfId="0" applyFont="1" applyBorder="1"/>
    <xf numFmtId="166" fontId="14" fillId="2" borderId="8" xfId="0" applyNumberFormat="1" applyFont="1" applyFill="1" applyBorder="1"/>
    <xf numFmtId="166" fontId="14" fillId="2" borderId="9" xfId="0" applyNumberFormat="1" applyFont="1" applyFill="1" applyBorder="1"/>
    <xf numFmtId="0" fontId="14" fillId="2" borderId="10" xfId="0" applyFont="1" applyFill="1" applyBorder="1" applyAlignment="1">
      <alignment horizontal="center"/>
    </xf>
    <xf numFmtId="0" fontId="15" fillId="0" borderId="11" xfId="0" applyFont="1" applyBorder="1" applyAlignment="1">
      <alignment horizontal="center"/>
    </xf>
    <xf numFmtId="166" fontId="15" fillId="0" borderId="11" xfId="0" applyNumberFormat="1" applyFont="1" applyBorder="1" applyAlignment="1">
      <alignment horizontal="center"/>
    </xf>
    <xf numFmtId="166" fontId="15" fillId="0" borderId="12" xfId="0" applyNumberFormat="1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1" fontId="14" fillId="2" borderId="0" xfId="0" applyNumberFormat="1" applyFont="1" applyFill="1" applyAlignment="1">
      <alignment horizontal="center"/>
    </xf>
    <xf numFmtId="3" fontId="19" fillId="0" borderId="15" xfId="0" applyNumberFormat="1" applyFont="1" applyBorder="1" applyAlignment="1">
      <alignment horizontal="center"/>
    </xf>
    <xf numFmtId="0" fontId="2" fillId="0" borderId="16" xfId="0" applyFont="1" applyBorder="1"/>
    <xf numFmtId="0" fontId="14" fillId="2" borderId="11" xfId="0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  <xf numFmtId="1" fontId="19" fillId="0" borderId="11" xfId="0" applyNumberFormat="1" applyFont="1" applyBorder="1" applyAlignment="1">
      <alignment horizontal="center"/>
    </xf>
    <xf numFmtId="1" fontId="14" fillId="2" borderId="11" xfId="0" applyNumberFormat="1" applyFont="1" applyFill="1" applyBorder="1" applyAlignment="1">
      <alignment horizontal="center"/>
    </xf>
    <xf numFmtId="3" fontId="19" fillId="0" borderId="12" xfId="0" applyNumberFormat="1" applyFont="1" applyBorder="1" applyAlignment="1">
      <alignment horizontal="center"/>
    </xf>
    <xf numFmtId="3" fontId="0" fillId="0" borderId="0" xfId="0" applyNumberFormat="1"/>
    <xf numFmtId="3" fontId="13" fillId="0" borderId="6" xfId="0" applyNumberFormat="1" applyFont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166" fontId="14" fillId="2" borderId="17" xfId="0" applyNumberFormat="1" applyFont="1" applyFill="1" applyBorder="1"/>
    <xf numFmtId="166" fontId="14" fillId="2" borderId="18" xfId="0" applyNumberFormat="1" applyFont="1" applyFill="1" applyBorder="1"/>
    <xf numFmtId="0" fontId="2" fillId="3" borderId="19" xfId="0" applyFont="1" applyFill="1" applyBorder="1" applyAlignment="1">
      <alignment horizontal="center"/>
    </xf>
    <xf numFmtId="0" fontId="20" fillId="0" borderId="0" xfId="0" applyFont="1"/>
    <xf numFmtId="3" fontId="21" fillId="4" borderId="6" xfId="0" applyNumberFormat="1" applyFont="1" applyFill="1" applyBorder="1"/>
    <xf numFmtId="0" fontId="22" fillId="0" borderId="0" xfId="0" applyFont="1"/>
    <xf numFmtId="166" fontId="15" fillId="3" borderId="20" xfId="0" applyNumberFormat="1" applyFont="1" applyFill="1" applyBorder="1" applyAlignment="1">
      <alignment horizontal="center"/>
    </xf>
    <xf numFmtId="3" fontId="21" fillId="4" borderId="12" xfId="0" applyNumberFormat="1" applyFont="1" applyFill="1" applyBorder="1"/>
    <xf numFmtId="0" fontId="2" fillId="4" borderId="19" xfId="0" applyFont="1" applyFill="1" applyBorder="1" applyAlignment="1">
      <alignment horizontal="center"/>
    </xf>
    <xf numFmtId="166" fontId="15" fillId="4" borderId="2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0" fontId="15" fillId="4" borderId="20" xfId="0" applyFont="1" applyFill="1" applyBorder="1" applyAlignment="1">
      <alignment horizontal="center"/>
    </xf>
    <xf numFmtId="166" fontId="14" fillId="5" borderId="8" xfId="0" applyNumberFormat="1" applyFont="1" applyFill="1" applyBorder="1"/>
    <xf numFmtId="166" fontId="14" fillId="5" borderId="9" xfId="0" applyNumberFormat="1" applyFont="1" applyFill="1" applyBorder="1"/>
    <xf numFmtId="166" fontId="14" fillId="5" borderId="17" xfId="0" applyNumberFormat="1" applyFont="1" applyFill="1" applyBorder="1"/>
    <xf numFmtId="166" fontId="14" fillId="5" borderId="18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24" fillId="2" borderId="10" xfId="0" applyFont="1" applyFill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25" fillId="0" borderId="0" xfId="0" applyFont="1"/>
    <xf numFmtId="0" fontId="8" fillId="0" borderId="21" xfId="0" applyFont="1" applyBorder="1" applyAlignment="1">
      <alignment horizontal="center"/>
    </xf>
    <xf numFmtId="0" fontId="8" fillId="0" borderId="2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8" fillId="0" borderId="2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166" fontId="8" fillId="4" borderId="21" xfId="0" applyNumberFormat="1" applyFont="1" applyFill="1" applyBorder="1" applyAlignment="1">
      <alignment horizontal="center"/>
    </xf>
    <xf numFmtId="1" fontId="8" fillId="4" borderId="21" xfId="0" applyNumberFormat="1" applyFont="1" applyFill="1" applyBorder="1" applyAlignment="1">
      <alignment horizontal="center"/>
    </xf>
    <xf numFmtId="0" fontId="26" fillId="0" borderId="2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7" fillId="6" borderId="23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16" fontId="0" fillId="0" borderId="22" xfId="0" applyNumberFormat="1" applyBorder="1" applyAlignment="1">
      <alignment horizontal="center"/>
    </xf>
    <xf numFmtId="0" fontId="23" fillId="7" borderId="7" xfId="0" applyFont="1" applyFill="1" applyBorder="1" applyAlignment="1">
      <alignment horizontal="center"/>
    </xf>
    <xf numFmtId="0" fontId="23" fillId="7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8" fillId="0" borderId="15" xfId="0" applyFont="1" applyBorder="1"/>
    <xf numFmtId="1" fontId="0" fillId="0" borderId="22" xfId="0" applyNumberFormat="1" applyBorder="1" applyAlignment="1">
      <alignment horizontal="center"/>
    </xf>
    <xf numFmtId="3" fontId="0" fillId="4" borderId="7" xfId="0" applyNumberFormat="1" applyFill="1" applyBorder="1" applyAlignment="1">
      <alignment horizontal="center"/>
    </xf>
    <xf numFmtId="3" fontId="0" fillId="7" borderId="7" xfId="0" applyNumberFormat="1" applyFill="1" applyBorder="1" applyAlignment="1">
      <alignment horizontal="center"/>
    </xf>
    <xf numFmtId="166" fontId="0" fillId="4" borderId="22" xfId="0" applyNumberFormat="1" applyFill="1" applyBorder="1" applyAlignment="1">
      <alignment horizontal="center"/>
    </xf>
    <xf numFmtId="1" fontId="0" fillId="4" borderId="22" xfId="0" applyNumberFormat="1" applyFill="1" applyBorder="1" applyAlignment="1">
      <alignment horizontal="center"/>
    </xf>
    <xf numFmtId="0" fontId="29" fillId="0" borderId="24" xfId="0" applyFont="1" applyBorder="1"/>
    <xf numFmtId="0" fontId="2" fillId="6" borderId="25" xfId="0" applyFont="1" applyFill="1" applyBorder="1" applyAlignment="1">
      <alignment horizontal="center"/>
    </xf>
    <xf numFmtId="0" fontId="27" fillId="6" borderId="22" xfId="0" applyFont="1" applyFill="1" applyBorder="1" applyAlignment="1">
      <alignment horizontal="center"/>
    </xf>
    <xf numFmtId="16" fontId="0" fillId="0" borderId="25" xfId="0" applyNumberFormat="1" applyBorder="1" applyAlignment="1">
      <alignment horizontal="center"/>
    </xf>
    <xf numFmtId="0" fontId="23" fillId="7" borderId="26" xfId="0" applyFont="1" applyFill="1" applyBorder="1" applyAlignment="1">
      <alignment horizontal="center"/>
    </xf>
    <xf numFmtId="0" fontId="23" fillId="7" borderId="27" xfId="0" applyFont="1" applyFill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8" fillId="0" borderId="13" xfId="0" applyFont="1" applyBorder="1"/>
    <xf numFmtId="1" fontId="0" fillId="0" borderId="25" xfId="0" applyNumberFormat="1" applyBorder="1" applyAlignment="1">
      <alignment horizontal="center"/>
    </xf>
    <xf numFmtId="3" fontId="0" fillId="4" borderId="26" xfId="0" applyNumberFormat="1" applyFill="1" applyBorder="1" applyAlignment="1">
      <alignment horizontal="center"/>
    </xf>
    <xf numFmtId="3" fontId="0" fillId="7" borderId="26" xfId="0" applyNumberFormat="1" applyFill="1" applyBorder="1" applyAlignment="1">
      <alignment horizontal="center"/>
    </xf>
    <xf numFmtId="166" fontId="0" fillId="4" borderId="25" xfId="0" applyNumberFormat="1" applyFill="1" applyBorder="1" applyAlignment="1">
      <alignment horizontal="center"/>
    </xf>
    <xf numFmtId="1" fontId="0" fillId="4" borderId="25" xfId="0" applyNumberFormat="1" applyFill="1" applyBorder="1" applyAlignment="1">
      <alignment horizontal="center"/>
    </xf>
    <xf numFmtId="0" fontId="29" fillId="0" borderId="25" xfId="0" applyFont="1" applyBorder="1"/>
    <xf numFmtId="0" fontId="27" fillId="6" borderId="25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/>
    <xf numFmtId="1" fontId="0" fillId="8" borderId="25" xfId="0" applyNumberFormat="1" applyFill="1" applyBorder="1" applyAlignment="1">
      <alignment horizontal="center"/>
    </xf>
    <xf numFmtId="0" fontId="23" fillId="7" borderId="13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7" fillId="6" borderId="28" xfId="0" applyFont="1" applyFill="1" applyBorder="1" applyAlignment="1">
      <alignment horizontal="center"/>
    </xf>
    <xf numFmtId="0" fontId="23" fillId="7" borderId="25" xfId="0" applyFont="1" applyFill="1" applyBorder="1" applyAlignment="1">
      <alignment horizontal="center"/>
    </xf>
    <xf numFmtId="3" fontId="0" fillId="4" borderId="25" xfId="0" applyNumberFormat="1" applyFill="1" applyBorder="1" applyAlignment="1">
      <alignment horizontal="center"/>
    </xf>
    <xf numFmtId="3" fontId="0" fillId="7" borderId="25" xfId="0" applyNumberForma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7" fillId="6" borderId="20" xfId="0" applyFont="1" applyFill="1" applyBorder="1" applyAlignment="1">
      <alignment horizontal="center"/>
    </xf>
    <xf numFmtId="16" fontId="0" fillId="0" borderId="20" xfId="0" applyNumberFormat="1" applyBorder="1" applyAlignment="1">
      <alignment horizontal="center"/>
    </xf>
    <xf numFmtId="0" fontId="23" fillId="7" borderId="16" xfId="0" applyFont="1" applyFill="1" applyBorder="1" applyAlignment="1">
      <alignment horizontal="center"/>
    </xf>
    <xf numFmtId="0" fontId="23" fillId="7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1" fontId="0" fillId="0" borderId="20" xfId="0" applyNumberFormat="1" applyBorder="1" applyAlignment="1">
      <alignment horizontal="center"/>
    </xf>
    <xf numFmtId="3" fontId="0" fillId="4" borderId="16" xfId="0" applyNumberFormat="1" applyFill="1" applyBorder="1" applyAlignment="1">
      <alignment horizontal="center"/>
    </xf>
    <xf numFmtId="3" fontId="0" fillId="7" borderId="16" xfId="0" applyNumberFormat="1" applyFill="1" applyBorder="1" applyAlignment="1">
      <alignment horizontal="center"/>
    </xf>
    <xf numFmtId="166" fontId="0" fillId="4" borderId="20" xfId="0" applyNumberFormat="1" applyFill="1" applyBorder="1" applyAlignment="1">
      <alignment horizontal="center"/>
    </xf>
    <xf numFmtId="1" fontId="0" fillId="4" borderId="20" xfId="0" applyNumberFormat="1" applyFill="1" applyBorder="1" applyAlignment="1">
      <alignment horizontal="center"/>
    </xf>
    <xf numFmtId="0" fontId="29" fillId="0" borderId="20" xfId="0" applyFont="1" applyBorder="1"/>
    <xf numFmtId="2" fontId="0" fillId="0" borderId="0" xfId="0" applyNumberFormat="1"/>
    <xf numFmtId="12" fontId="0" fillId="0" borderId="0" xfId="0" applyNumberFormat="1" applyAlignment="1">
      <alignment horizontal="center"/>
    </xf>
    <xf numFmtId="0" fontId="0" fillId="0" borderId="0" xfId="0" applyFill="1"/>
    <xf numFmtId="16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67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3" fontId="0" fillId="10" borderId="0" xfId="0" applyNumberFormat="1" applyFill="1" applyAlignment="1">
      <alignment horizontal="center" vertical="center"/>
    </xf>
    <xf numFmtId="0" fontId="2" fillId="0" borderId="0" xfId="0" applyFont="1"/>
    <xf numFmtId="0" fontId="28" fillId="0" borderId="0" xfId="0" applyFont="1"/>
    <xf numFmtId="0" fontId="0" fillId="12" borderId="0" xfId="0" applyFill="1"/>
    <xf numFmtId="0" fontId="0" fillId="12" borderId="0" xfId="0" applyFill="1" applyAlignment="1">
      <alignment horizontal="center"/>
    </xf>
    <xf numFmtId="15" fontId="0" fillId="0" borderId="22" xfId="0" applyNumberFormat="1" applyBorder="1" applyAlignment="1">
      <alignment horizontal="center"/>
    </xf>
    <xf numFmtId="15" fontId="0" fillId="0" borderId="25" xfId="0" applyNumberFormat="1" applyBorder="1" applyAlignment="1">
      <alignment horizontal="center"/>
    </xf>
    <xf numFmtId="15" fontId="0" fillId="0" borderId="20" xfId="0" applyNumberFormat="1" applyBorder="1" applyAlignment="1">
      <alignment horizont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3" fontId="33" fillId="0" borderId="0" xfId="0" applyNumberFormat="1" applyFont="1" applyAlignment="1">
      <alignment horizontal="left" vertical="center"/>
    </xf>
    <xf numFmtId="3" fontId="33" fillId="2" borderId="0" xfId="0" applyNumberFormat="1" applyFont="1" applyFill="1" applyAlignment="1">
      <alignment horizontal="left" vertical="center"/>
    </xf>
    <xf numFmtId="3" fontId="33" fillId="3" borderId="0" xfId="0" applyNumberFormat="1" applyFont="1" applyFill="1" applyAlignment="1">
      <alignment horizontal="left" vertical="center"/>
    </xf>
    <xf numFmtId="0" fontId="33" fillId="2" borderId="0" xfId="0" applyFont="1" applyFill="1" applyAlignment="1">
      <alignment horizontal="left" vertical="center"/>
    </xf>
    <xf numFmtId="0" fontId="33" fillId="3" borderId="0" xfId="0" applyFont="1" applyFill="1" applyAlignment="1">
      <alignment horizontal="left" vertical="center"/>
    </xf>
    <xf numFmtId="6" fontId="33" fillId="0" borderId="0" xfId="0" applyNumberFormat="1" applyFont="1" applyAlignment="1">
      <alignment horizontal="left" vertical="center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horizontal="right" vertical="center" wrapText="1"/>
    </xf>
    <xf numFmtId="0" fontId="7" fillId="4" borderId="0" xfId="0" applyFont="1" applyFill="1" applyAlignment="1">
      <alignment horizontal="right" vertical="center"/>
    </xf>
    <xf numFmtId="0" fontId="7" fillId="11" borderId="0" xfId="0" applyFont="1" applyFill="1" applyAlignment="1">
      <alignment horizontal="left" vertical="center"/>
    </xf>
    <xf numFmtId="6" fontId="7" fillId="11" borderId="0" xfId="0" applyNumberFormat="1" applyFont="1" applyFill="1" applyAlignment="1">
      <alignment horizontal="left" vertical="center"/>
    </xf>
    <xf numFmtId="0" fontId="7" fillId="13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3" fontId="33" fillId="15" borderId="37" xfId="0" applyNumberFormat="1" applyFont="1" applyFill="1" applyBorder="1" applyAlignment="1">
      <alignment horizontal="center" vertical="center"/>
    </xf>
    <xf numFmtId="168" fontId="33" fillId="15" borderId="37" xfId="0" applyNumberFormat="1" applyFont="1" applyFill="1" applyBorder="1" applyAlignment="1">
      <alignment horizontal="center" vertical="center"/>
    </xf>
    <xf numFmtId="3" fontId="33" fillId="15" borderId="40" xfId="0" applyNumberFormat="1" applyFont="1" applyFill="1" applyBorder="1" applyAlignment="1">
      <alignment horizontal="center" vertical="center"/>
    </xf>
    <xf numFmtId="3" fontId="33" fillId="4" borderId="0" xfId="0" applyNumberFormat="1" applyFont="1" applyFill="1" applyBorder="1" applyAlignment="1">
      <alignment horizontal="left" vertical="center"/>
    </xf>
    <xf numFmtId="0" fontId="33" fillId="4" borderId="0" xfId="0" applyFont="1" applyFill="1" applyBorder="1" applyAlignment="1">
      <alignment horizontal="left" vertical="center"/>
    </xf>
    <xf numFmtId="3" fontId="33" fillId="14" borderId="0" xfId="0" applyNumberFormat="1" applyFont="1" applyFill="1" applyBorder="1" applyAlignment="1">
      <alignment horizontal="center" vertical="center"/>
    </xf>
    <xf numFmtId="168" fontId="33" fillId="14" borderId="0" xfId="0" applyNumberFormat="1" applyFont="1" applyFill="1" applyBorder="1" applyAlignment="1">
      <alignment horizontal="center" vertical="center"/>
    </xf>
    <xf numFmtId="0" fontId="34" fillId="15" borderId="34" xfId="0" applyFont="1" applyFill="1" applyBorder="1" applyAlignment="1">
      <alignment horizontal="center" vertical="center"/>
    </xf>
    <xf numFmtId="0" fontId="7" fillId="15" borderId="35" xfId="0" applyFont="1" applyFill="1" applyBorder="1" applyAlignment="1">
      <alignment horizontal="left" vertical="center"/>
    </xf>
    <xf numFmtId="0" fontId="33" fillId="15" borderId="0" xfId="0" applyFont="1" applyFill="1" applyBorder="1" applyAlignment="1">
      <alignment horizontal="left" vertical="center"/>
    </xf>
    <xf numFmtId="0" fontId="33" fillId="15" borderId="36" xfId="0" applyFont="1" applyFill="1" applyBorder="1" applyAlignment="1">
      <alignment horizontal="left" vertical="center"/>
    </xf>
    <xf numFmtId="0" fontId="33" fillId="15" borderId="35" xfId="0" applyFont="1" applyFill="1" applyBorder="1" applyAlignment="1">
      <alignment horizontal="left" vertical="center"/>
    </xf>
    <xf numFmtId="0" fontId="33" fillId="15" borderId="38" xfId="0" applyFont="1" applyFill="1" applyBorder="1" applyAlignment="1">
      <alignment horizontal="left" vertical="center"/>
    </xf>
    <xf numFmtId="0" fontId="33" fillId="15" borderId="42" xfId="0" applyFont="1" applyFill="1" applyBorder="1" applyAlignment="1">
      <alignment horizontal="left" vertical="center"/>
    </xf>
    <xf numFmtId="0" fontId="33" fillId="15" borderId="39" xfId="0" applyFont="1" applyFill="1" applyBorder="1" applyAlignment="1">
      <alignment horizontal="left" vertical="center"/>
    </xf>
    <xf numFmtId="167" fontId="0" fillId="0" borderId="0" xfId="0" applyNumberForma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33" fillId="2" borderId="0" xfId="0" applyNumberFormat="1" applyFont="1" applyFill="1" applyAlignment="1">
      <alignment horizontal="center" vertical="center"/>
    </xf>
    <xf numFmtId="3" fontId="33" fillId="4" borderId="0" xfId="0" applyNumberFormat="1" applyFont="1" applyFill="1" applyBorder="1" applyAlignment="1">
      <alignment horizontal="center" vertical="center"/>
    </xf>
    <xf numFmtId="3" fontId="33" fillId="3" borderId="0" xfId="0" applyNumberFormat="1" applyFont="1" applyFill="1" applyAlignment="1">
      <alignment horizontal="center" vertical="center"/>
    </xf>
    <xf numFmtId="3" fontId="33" fillId="15" borderId="37" xfId="0" applyNumberFormat="1" applyFont="1" applyFill="1" applyBorder="1" applyAlignment="1">
      <alignment horizontal="center" vertical="center"/>
    </xf>
    <xf numFmtId="3" fontId="33" fillId="14" borderId="0" xfId="0" applyNumberFormat="1" applyFont="1" applyFill="1" applyBorder="1" applyAlignment="1">
      <alignment horizontal="center" vertical="center"/>
    </xf>
    <xf numFmtId="3" fontId="33" fillId="2" borderId="0" xfId="0" applyNumberFormat="1" applyFont="1" applyFill="1" applyBorder="1" applyAlignment="1">
      <alignment horizontal="center" vertical="center"/>
    </xf>
    <xf numFmtId="3" fontId="33" fillId="3" borderId="0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horizontal="right" vertical="center" wrapText="1"/>
    </xf>
    <xf numFmtId="0" fontId="33" fillId="2" borderId="0" xfId="0" applyFont="1" applyFill="1" applyAlignment="1">
      <alignment horizontal="center" vertical="center"/>
    </xf>
    <xf numFmtId="0" fontId="33" fillId="4" borderId="0" xfId="0" applyFont="1" applyFill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15" borderId="32" xfId="0" applyFont="1" applyFill="1" applyBorder="1" applyAlignment="1">
      <alignment horizontal="left" vertical="center"/>
    </xf>
    <xf numFmtId="0" fontId="34" fillId="15" borderId="41" xfId="0" applyFont="1" applyFill="1" applyBorder="1" applyAlignment="1">
      <alignment horizontal="left" vertical="center"/>
    </xf>
    <xf numFmtId="0" fontId="34" fillId="15" borderId="33" xfId="0" applyFont="1" applyFill="1" applyBorder="1" applyAlignment="1">
      <alignment horizontal="left" vertical="center"/>
    </xf>
    <xf numFmtId="3" fontId="33" fillId="11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" fontId="33" fillId="2" borderId="0" xfId="0" applyNumberFormat="1" applyFont="1" applyFill="1" applyAlignment="1">
      <alignment horizontal="center" vertical="center"/>
    </xf>
    <xf numFmtId="4" fontId="33" fillId="4" borderId="0" xfId="0" applyNumberFormat="1" applyFont="1" applyFill="1" applyBorder="1" applyAlignment="1">
      <alignment horizontal="center" vertical="center"/>
    </xf>
    <xf numFmtId="4" fontId="33" fillId="3" borderId="0" xfId="0" applyNumberFormat="1" applyFont="1" applyFill="1" applyAlignment="1">
      <alignment horizontal="center" vertical="center"/>
    </xf>
    <xf numFmtId="0" fontId="23" fillId="0" borderId="0" xfId="0" applyFont="1" applyAlignment="1">
      <alignment wrapText="1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right"/>
    </xf>
    <xf numFmtId="0" fontId="8" fillId="4" borderId="1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11" xfId="0" applyFont="1" applyBorder="1" applyAlignment="1">
      <alignment horizontal="left"/>
    </xf>
    <xf numFmtId="0" fontId="11" fillId="0" borderId="7" xfId="0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1" fillId="0" borderId="7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8" fillId="4" borderId="4" xfId="0" applyFont="1" applyFill="1" applyBorder="1" applyAlignment="1">
      <alignment horizontal="right"/>
    </xf>
    <xf numFmtId="0" fontId="8" fillId="4" borderId="5" xfId="0" applyFont="1" applyFill="1" applyBorder="1" applyAlignment="1">
      <alignment horizontal="right"/>
    </xf>
    <xf numFmtId="0" fontId="16" fillId="0" borderId="11" xfId="0" applyFont="1" applyBorder="1" applyAlignment="1">
      <alignment horizontal="center"/>
    </xf>
    <xf numFmtId="166" fontId="14" fillId="9" borderId="29" xfId="0" applyNumberFormat="1" applyFont="1" applyFill="1" applyBorder="1" applyAlignment="1">
      <alignment horizontal="center" vertical="center" wrapText="1"/>
    </xf>
    <xf numFmtId="166" fontId="14" fillId="9" borderId="30" xfId="0" applyNumberFormat="1" applyFont="1" applyFill="1" applyBorder="1" applyAlignment="1">
      <alignment horizontal="center" vertical="center" wrapText="1"/>
    </xf>
    <xf numFmtId="166" fontId="14" fillId="9" borderId="3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[&lt;=9999999]###\-####;\(###\)\ ###\-####"/>
      <alignment horizontal="left" vertical="center" textRotation="0" wrapText="0" indent="0" justifyLastLine="0" shrinkToFit="0" readingOrder="0"/>
    </dxf>
    <dxf>
      <numFmt numFmtId="164" formatCode="000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am.shadel" id="{80490F97-D4B5-4FFA-A2BA-F7FEC76789D1}" userId="william.shadel" providerId="None"/>
  <person displayName="Patricia Doerr" id="{0E773879-5D5F-461C-80CC-F1FFAC7706EB}" userId="S::pdoerr@TNC.ORG::25a89376-3016-4b59-9010-51025483e0f9" providerId="AD"/>
  <person displayName="Zachary Greenberg" id="{D77783DD-E48B-4501-AB5B-B48E57AC2246}" userId="S::zgreenberg@pewtrusts.org::542790ea-c648-4845-9654-d6713ab4752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ADBA6-6970-43BB-9B46-55F789E4EE60}" name="Table1" displayName="Table1" ref="A1:R22" totalsRowShown="0" headerRowDxfId="19" dataDxfId="18">
  <autoFilter ref="A1:R22" xr:uid="{98084B67-F4B7-403F-9AD9-4932EC0736F1}"/>
  <sortState xmlns:xlrd2="http://schemas.microsoft.com/office/spreadsheetml/2017/richdata2" ref="A2:R22">
    <sortCondition ref="B1:B22"/>
  </sortState>
  <tableColumns count="18">
    <tableColumn id="1" xr3:uid="{C96E4A1F-C50B-4741-A096-1F3D762E1697}" name="Region" dataDxfId="17"/>
    <tableColumn id="2" xr3:uid="{52310970-053C-4F1C-BA91-D207DFAA4CBA}" name="Business" dataDxfId="16"/>
    <tableColumn id="3" xr3:uid="{0126720E-DF7D-4654-ACCD-73B321FABD10}" name="Name" dataDxfId="15"/>
    <tableColumn id="4" xr3:uid="{F05D24BA-977C-4E85-A0FB-7A43F7D77085}" name="Biz Type" dataDxfId="14"/>
    <tableColumn id="5" xr3:uid="{E3F4E2DF-7E6D-4463-80A4-72B0EA022282}" name="Address" dataDxfId="13"/>
    <tableColumn id="6" xr3:uid="{C42D3E94-6DBE-4773-9E94-310F3D7B4916}" name="City" dataDxfId="12"/>
    <tableColumn id="7" xr3:uid="{C6210715-0E9E-496F-9C4B-B0385A6D996C}" name="State" dataDxfId="11"/>
    <tableColumn id="8" xr3:uid="{D4C1557A-61FE-4452-ADFA-47A3F90F29EA}" name="Zip" dataDxfId="10"/>
    <tableColumn id="9" xr3:uid="{1BE782F4-AACB-4C83-9A4A-3A84076AA395}" name="Phone Number" dataDxfId="9"/>
    <tableColumn id="10" xr3:uid="{9A44567D-EF99-4D77-A7A4-822BE527B8F5}" name="Email" dataDxfId="8"/>
    <tableColumn id="11" xr3:uid="{CB4B3742-15A2-4140-9262-6521A4519973}" name="Permit #" dataDxfId="7"/>
    <tableColumn id="12" xr3:uid="{1A790A0A-30EA-424F-8A54-A7059FB1B780}" name="Shellfish License #" dataDxfId="6"/>
    <tableColumn id="13" xr3:uid="{C5D136F0-0965-440F-8557-06F373E2B4E6}" name="Lease Number &amp; Area" dataDxfId="5"/>
    <tableColumn id="14" xr3:uid="{569ECCB3-8922-4ADF-B15D-116148E8EC57}" name="GPS Coordinates" dataDxfId="4"/>
    <tableColumn id="15" xr3:uid="{788848F7-ECA7-4457-AC06-18E34F98087E}" name="Type" dataDxfId="3"/>
    <tableColumn id="16" xr3:uid="{030B8688-B81B-4B17-A4F2-C9AD3791021F}" name="Disease" dataDxfId="2"/>
    <tableColumn id="17" xr3:uid="{1238A251-2DC7-46B8-85A1-3989B6D693EF}" name="Approx Size" dataDxfId="1"/>
    <tableColumn id="18" xr3:uid="{A72B7F13-62A7-4381-BC9B-0BFF3FBC0527}" name="Note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1-10-28T19:03:31.83" personId="{D77783DD-E48B-4501-AB5B-B48E57AC2246}" id="{5D6FA039-395F-42DB-ABF8-9D18176971B2}">
    <text>Includes 3 growers who participated in NJSG purchase program that utilized SOAR drop-off sites and replanting services</text>
  </threadedComment>
  <threadedComment ref="B13" dT="2021-10-28T19:07:02.93" personId="{D77783DD-E48B-4501-AB5B-B48E57AC2246}" id="{586DC3A6-0DD2-4FF2-81E7-2572DD4B8394}">
    <text>2 sites w/in Mullica</text>
  </threadedComment>
  <threadedComment ref="D13" dT="2021-10-28T19:07:13.71" personId="{D77783DD-E48B-4501-AB5B-B48E57AC2246}" id="{29AC3CC8-50A9-47B9-8410-9F88A1578FE0}">
    <text>2 sites w/in Maurice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3" dT="2021-10-28T19:17:48.85" personId="{D77783DD-E48B-4501-AB5B-B48E57AC2246}" id="{661183C6-B1FE-4D5E-B457-5186C5B0D739}">
    <text>Went w/ a modified Option 2, see pricing breakdown to the right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P2" dT="2021-01-23T00:14:07.44" personId="{80490F97-D4B5-4FFA-A2BA-F7FEC76789D1}" id="{93EA411F-3D9D-4377-8427-9FCCDE6802C0}">
    <text>from measurement data sheets</text>
  </threadedComment>
  <threadedComment ref="H5" dT="2021-01-25T17:56:07.55" personId="{80490F97-D4B5-4FFA-A2BA-F7FEC76789D1}" id="{8D2A5BC8-8FE3-43DE-8099-4D1E339F3DEC}">
    <text>incl 3 dead</text>
  </threadedComment>
  <threadedComment ref="O8" dT="2021-01-25T19:20:28.07" personId="{80490F97-D4B5-4FFA-A2BA-F7FEC76789D1}" id="{EF5C8C0D-F7EE-4B2C-9D41-ADF134A38061}">
    <text>1 dead out of 60 (subsample)</text>
  </threadedComment>
  <threadedComment ref="G15" dT="2021-01-25T19:13:57.33" personId="{80490F97-D4B5-4FFA-A2BA-F7FEC76789D1}" id="{42074DDC-DC97-4075-94EE-545C9C9F95C3}">
    <text>incl 2 box</text>
  </threadedComment>
  <threadedComment ref="F17" dT="2021-01-25T15:39:59.44" personId="{80490F97-D4B5-4FFA-A2BA-F7FEC76789D1}" id="{BA9B5718-5624-408B-8CAC-7C9DC46D3AE0}">
    <text>Ned insisted he count this batch on his own.</text>
  </threadedComment>
  <threadedComment ref="F18" dT="2020-12-10T00:10:58.10" personId="{80490F97-D4B5-4FFA-A2BA-F7FEC76789D1}" id="{5EE13DF4-6AB8-4BBA-8282-42C8FB6A5493}">
    <text>incl 17 dead</text>
  </threadedComment>
  <threadedComment ref="G18" dT="2020-12-10T00:11:13.78" personId="{80490F97-D4B5-4FFA-A2BA-F7FEC76789D1}" id="{A0886A05-CAF3-43C7-94D3-B0C5AACFC73A}">
    <text>no dead</text>
  </threadedComment>
  <threadedComment ref="F23" dT="2021-01-25T19:32:21.28" personId="{80490F97-D4B5-4FFA-A2BA-F7FEC76789D1}" id="{3DD92A50-C12F-4095-AEFC-560ABD953E24}">
    <text>INCL 2 BOX</text>
  </threadedComment>
  <threadedComment ref="F25" dT="2021-01-14T23:01:23.42" personId="{80490F97-D4B5-4FFA-A2BA-F7FEC76789D1}" id="{C0AE7F04-63C3-4D92-9701-824713DE68B5}">
    <text>NOT SAMPLED</text>
  </threadedComment>
  <threadedComment ref="F26" dT="2021-01-14T23:05:40.01" personId="{80490F97-D4B5-4FFA-A2BA-F7FEC76789D1}" id="{4F8090E9-62B0-45ED-9B50-1070E54DAC12}">
    <text>NOT SAMPLED</text>
  </threadedComment>
  <threadedComment ref="F29" dT="2021-01-14T23:07:34.48" personId="{80490F97-D4B5-4FFA-A2BA-F7FEC76789D1}" id="{897D14FE-A59E-451E-9E23-F910C0EF9831}">
    <text>NOT SAMPLED</text>
  </threadedComment>
  <threadedComment ref="F30" dT="2021-01-14T23:07:30.25" personId="{80490F97-D4B5-4FFA-A2BA-F7FEC76789D1}" id="{1EE1234D-4F1D-4D26-A1E7-E061E5417BE7}">
    <text>NOT SAMPLED</text>
  </threadedComment>
  <threadedComment ref="F31" dT="2021-01-14T23:07:23.61" personId="{80490F97-D4B5-4FFA-A2BA-F7FEC76789D1}" id="{532B9F4D-08F3-418A-AF41-07A5D047B609}">
    <text>NOT SAMPLED</text>
  </threadedComment>
  <threadedComment ref="F32" dT="2021-01-22T18:38:22.45" personId="{80490F97-D4B5-4FFA-A2BA-F7FEC76789D1}" id="{4D686DCA-6465-4889-948C-1A8F9C24FB38}">
    <text>INCL 1 BOX</text>
  </threadedComment>
  <threadedComment ref="G32" dT="2021-01-22T18:36:42.66" personId="{80490F97-D4B5-4FFA-A2BA-F7FEC76789D1}" id="{DA3087F0-EFA7-4CD5-8181-875B5E1B80B9}">
    <text>INCL 2 BOX</text>
  </threadedComment>
  <threadedComment ref="F33" dT="2021-01-25T19:34:54.22" personId="{80490F97-D4B5-4FFA-A2BA-F7FEC76789D1}" id="{05DAF6A5-054B-45A9-ABAF-BFC9F5A1BA02}">
    <text>INCL 1 BOX</text>
  </threadedComment>
  <threadedComment ref="F35" dT="2021-01-22T16:50:46.78" personId="{80490F97-D4B5-4FFA-A2BA-F7FEC76789D1}" id="{084FC615-9F9D-4752-A07B-F6A0E84750A7}">
    <text>INCL 2 BOX</text>
  </threadedComment>
  <threadedComment ref="G35" dT="2021-01-22T16:50:59.70" personId="{80490F97-D4B5-4FFA-A2BA-F7FEC76789D1}" id="{18289766-2480-40DB-B9A8-7F1713053E47}">
    <text>INCL 3 BOX</text>
  </threadedComment>
  <threadedComment ref="F38" dT="2021-01-22T18:35:27.35" personId="{80490F97-D4B5-4FFA-A2BA-F7FEC76789D1}" id="{793F85A5-95E7-4824-9728-B43A40DEB6E0}">
    <text>DID NOT COUNT (SEA GRANT ONLY)</text>
  </threadedComment>
  <threadedComment ref="G40" dT="2021-01-25T14:51:46.03" personId="{80490F97-D4B5-4FFA-A2BA-F7FEC76789D1}" id="{97C564B6-D835-4525-8E7B-59807FB71A42}">
    <text>INCL 2 BOX</text>
  </threadedComment>
  <threadedComment ref="H40" dT="2021-01-25T14:51:59.87" personId="{80490F97-D4B5-4FFA-A2BA-F7FEC76789D1}" id="{F1543FBA-E20D-4C4A-A1E9-FDD15C68A362}">
    <text>INCL 2 BOX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15" dT="2020-12-03T15:15:57.48" personId="{0E773879-5D5F-461C-80CC-F1FFAC7706EB}" id="{9880440A-6FFA-493C-B77F-4422A5E65442}">
    <text>Did not count the 100 bag, but entered in to ensure it's captured.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A31C-D8DB-4A8F-B94F-AB2A1CCA0D51}">
  <sheetPr>
    <tabColor theme="9"/>
  </sheetPr>
  <dimension ref="A1:H28"/>
  <sheetViews>
    <sheetView workbookViewId="0">
      <selection activeCell="B3" sqref="B3"/>
    </sheetView>
  </sheetViews>
  <sheetFormatPr defaultColWidth="25.7109375" defaultRowHeight="15" x14ac:dyDescent="0.25"/>
  <sheetData>
    <row r="1" spans="1:8" ht="36" customHeight="1" x14ac:dyDescent="0.55000000000000004">
      <c r="A1" s="3" t="s">
        <v>578</v>
      </c>
    </row>
    <row r="2" spans="1:8" ht="27" customHeight="1" x14ac:dyDescent="0.4">
      <c r="A2" s="2" t="s">
        <v>577</v>
      </c>
    </row>
    <row r="5" spans="1:8" ht="30" customHeight="1" x14ac:dyDescent="0.25">
      <c r="A5" s="6" t="s">
        <v>625</v>
      </c>
      <c r="B5" s="6" t="s">
        <v>626</v>
      </c>
      <c r="C5" s="6" t="s">
        <v>640</v>
      </c>
      <c r="D5" s="6" t="s">
        <v>641</v>
      </c>
      <c r="E5" s="6" t="s">
        <v>642</v>
      </c>
      <c r="F5" s="6" t="s">
        <v>643</v>
      </c>
      <c r="G5" s="6" t="s">
        <v>644</v>
      </c>
      <c r="H5" s="5"/>
    </row>
    <row r="6" spans="1:8" s="7" customFormat="1" ht="30" customHeight="1" x14ac:dyDescent="0.25">
      <c r="A6" s="142">
        <v>24</v>
      </c>
      <c r="B6" s="143">
        <v>616656</v>
      </c>
      <c r="C6" s="143">
        <v>21</v>
      </c>
      <c r="D6" s="143">
        <v>568768</v>
      </c>
      <c r="E6" s="141">
        <v>273009</v>
      </c>
      <c r="F6" s="141">
        <f>E6/C6</f>
        <v>13000.428571428571</v>
      </c>
      <c r="G6" s="143">
        <f>D6/C6</f>
        <v>27084.190476190477</v>
      </c>
    </row>
    <row r="7" spans="1:8" ht="9.9499999999999993" customHeight="1" x14ac:dyDescent="0.25"/>
    <row r="8" spans="1:8" ht="9.9499999999999993" customHeight="1" x14ac:dyDescent="0.25"/>
    <row r="9" spans="1:8" s="8" customFormat="1" ht="30" customHeight="1" x14ac:dyDescent="0.25">
      <c r="A9" s="8" t="s">
        <v>12</v>
      </c>
      <c r="B9" s="8" t="s">
        <v>13</v>
      </c>
      <c r="C9" s="8" t="s">
        <v>630</v>
      </c>
      <c r="D9" s="8" t="s">
        <v>631</v>
      </c>
      <c r="E9" s="8" t="s">
        <v>632</v>
      </c>
      <c r="F9" s="8" t="s">
        <v>484</v>
      </c>
      <c r="G9" s="8" t="s">
        <v>485</v>
      </c>
      <c r="H9" s="8" t="s">
        <v>627</v>
      </c>
    </row>
    <row r="10" spans="1:8" s="10" customFormat="1" ht="30" customHeight="1" x14ac:dyDescent="0.25">
      <c r="A10" s="142">
        <v>16</v>
      </c>
      <c r="B10" s="142">
        <v>8</v>
      </c>
      <c r="C10" s="143">
        <v>393101</v>
      </c>
      <c r="D10" s="143">
        <v>219581</v>
      </c>
      <c r="E10" s="143">
        <v>3974</v>
      </c>
      <c r="F10" s="142">
        <v>3.38</v>
      </c>
      <c r="G10" s="142">
        <v>3.36</v>
      </c>
      <c r="H10" s="142">
        <v>3.7</v>
      </c>
    </row>
    <row r="11" spans="1:8" ht="9.9499999999999993" customHeight="1" x14ac:dyDescent="0.25"/>
    <row r="12" spans="1:8" ht="9.9499999999999993" customHeight="1" x14ac:dyDescent="0.25"/>
    <row r="13" spans="1:8" s="8" customFormat="1" ht="30" customHeight="1" x14ac:dyDescent="0.25">
      <c r="A13" s="8" t="s">
        <v>0</v>
      </c>
      <c r="B13" s="8" t="s">
        <v>555</v>
      </c>
      <c r="C13" s="8" t="s">
        <v>14</v>
      </c>
      <c r="D13" s="8" t="s">
        <v>15</v>
      </c>
      <c r="E13" s="8" t="s">
        <v>519</v>
      </c>
    </row>
    <row r="14" spans="1:8" s="10" customFormat="1" ht="30" customHeight="1" x14ac:dyDescent="0.25">
      <c r="A14" s="142">
        <v>6</v>
      </c>
      <c r="B14" s="143">
        <v>81631</v>
      </c>
      <c r="C14" s="143">
        <v>311470</v>
      </c>
      <c r="D14" s="143">
        <v>219581</v>
      </c>
      <c r="E14" s="143">
        <v>3974</v>
      </c>
    </row>
    <row r="15" spans="1:8" s="10" customFormat="1" ht="9.9499999999999993" customHeight="1" x14ac:dyDescent="0.25"/>
    <row r="16" spans="1:8" s="10" customFormat="1" ht="9.9499999999999993" customHeight="1" x14ac:dyDescent="0.25"/>
    <row r="17" spans="1:5" s="10" customFormat="1" ht="30" customHeight="1" x14ac:dyDescent="0.25">
      <c r="A17" s="8" t="s">
        <v>34</v>
      </c>
      <c r="B17" s="8" t="s">
        <v>556</v>
      </c>
      <c r="C17" s="8" t="s">
        <v>35</v>
      </c>
      <c r="D17" s="8" t="s">
        <v>36</v>
      </c>
      <c r="E17" s="8" t="s">
        <v>633</v>
      </c>
    </row>
    <row r="18" spans="1:5" s="10" customFormat="1" ht="30" customHeight="1" x14ac:dyDescent="0.25">
      <c r="A18" s="141">
        <v>167085</v>
      </c>
      <c r="B18" s="141">
        <v>36144</v>
      </c>
      <c r="C18" s="141">
        <v>130941</v>
      </c>
      <c r="D18" s="141">
        <v>104244</v>
      </c>
      <c r="E18" s="141">
        <v>1680</v>
      </c>
    </row>
    <row r="19" spans="1:5" ht="9.9499999999999993" customHeight="1" x14ac:dyDescent="0.25"/>
    <row r="20" spans="1:5" ht="9.9499999999999993" customHeight="1" x14ac:dyDescent="0.25"/>
    <row r="21" spans="1:5" s="8" customFormat="1" ht="30" customHeight="1" x14ac:dyDescent="0.25">
      <c r="A21" s="8" t="s">
        <v>629</v>
      </c>
      <c r="B21" s="8" t="s">
        <v>628</v>
      </c>
      <c r="C21" s="188"/>
      <c r="D21" s="188"/>
      <c r="E21" s="188"/>
    </row>
    <row r="22" spans="1:5" s="10" customFormat="1" ht="30" customHeight="1" x14ac:dyDescent="0.25">
      <c r="A22" s="143">
        <v>200</v>
      </c>
      <c r="B22" s="187">
        <v>0.5</v>
      </c>
      <c r="C22" s="186"/>
      <c r="D22" s="186"/>
      <c r="E22" s="186"/>
    </row>
    <row r="23" spans="1:5" ht="9.9499999999999993" customHeight="1" x14ac:dyDescent="0.25"/>
    <row r="24" spans="1:5" ht="9.9499999999999993" customHeight="1" x14ac:dyDescent="0.25"/>
    <row r="25" spans="1:5" s="8" customFormat="1" ht="30" customHeight="1" x14ac:dyDescent="0.25">
      <c r="A25" s="8" t="s">
        <v>636</v>
      </c>
      <c r="B25" s="8" t="s">
        <v>637</v>
      </c>
      <c r="C25" s="8" t="s">
        <v>635</v>
      </c>
      <c r="D25" s="8" t="s">
        <v>634</v>
      </c>
      <c r="E25" s="8" t="s">
        <v>16</v>
      </c>
    </row>
    <row r="26" spans="1:5" s="10" customFormat="1" ht="30" customHeight="1" x14ac:dyDescent="0.25">
      <c r="A26" s="141">
        <f>SUM(B26:E26)</f>
        <v>31098.050000000003</v>
      </c>
      <c r="B26" s="141">
        <v>12300</v>
      </c>
      <c r="C26" s="141">
        <v>9869.9</v>
      </c>
      <c r="D26" s="141">
        <v>6428.15</v>
      </c>
      <c r="E26" s="141">
        <v>2500</v>
      </c>
    </row>
    <row r="27" spans="1:5" ht="9.9499999999999993" customHeight="1" x14ac:dyDescent="0.25"/>
    <row r="28" spans="1:5" ht="9.9499999999999993" customHeight="1" x14ac:dyDescent="0.25"/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CF2B-BD75-466E-B245-56DA1FB724BA}">
  <dimension ref="A1:N80"/>
  <sheetViews>
    <sheetView workbookViewId="0">
      <selection activeCell="F29" sqref="F29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326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128</v>
      </c>
      <c r="C5" s="26">
        <v>93</v>
      </c>
      <c r="D5" s="27">
        <v>110</v>
      </c>
      <c r="E5" s="28"/>
      <c r="F5" s="29">
        <f>COUNT(B5:D24)</f>
        <v>60</v>
      </c>
      <c r="G5" s="30">
        <f>AVERAGE(B5:D24)</f>
        <v>97.316666666666663</v>
      </c>
      <c r="H5" s="30">
        <f>CONVERT(G5, "mm","in")</f>
        <v>3.8313648293963252</v>
      </c>
      <c r="I5" s="29">
        <f>COUNTIF(B5:D24, "&lt;63.5")</f>
        <v>0</v>
      </c>
      <c r="J5" s="31">
        <f>I5/F5*100</f>
        <v>0</v>
      </c>
    </row>
    <row r="6" spans="1:14" x14ac:dyDescent="0.25">
      <c r="A6" s="25">
        <v>2</v>
      </c>
      <c r="B6" s="26">
        <v>84</v>
      </c>
      <c r="C6" s="26">
        <v>84</v>
      </c>
      <c r="D6" s="27">
        <v>127</v>
      </c>
      <c r="E6" s="32"/>
    </row>
    <row r="7" spans="1:14" x14ac:dyDescent="0.25">
      <c r="A7" s="25">
        <v>3</v>
      </c>
      <c r="B7" s="26">
        <v>99</v>
      </c>
      <c r="C7" s="26">
        <v>90</v>
      </c>
      <c r="D7" s="27">
        <v>91</v>
      </c>
      <c r="E7" s="32"/>
    </row>
    <row r="8" spans="1:14" ht="15.75" customHeight="1" thickBot="1" x14ac:dyDescent="0.3">
      <c r="A8" s="25">
        <v>4</v>
      </c>
      <c r="B8" s="26">
        <v>97</v>
      </c>
      <c r="C8" s="26">
        <v>84</v>
      </c>
      <c r="D8" s="27">
        <v>78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98</v>
      </c>
      <c r="C9" s="26">
        <v>95</v>
      </c>
      <c r="D9" s="27">
        <v>100</v>
      </c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109</v>
      </c>
      <c r="C10" s="26">
        <v>88</v>
      </c>
      <c r="D10" s="27">
        <v>66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107</v>
      </c>
      <c r="C11" s="26">
        <v>87</v>
      </c>
      <c r="D11" s="27">
        <v>119</v>
      </c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92</v>
      </c>
      <c r="C12" s="26">
        <v>89</v>
      </c>
      <c r="D12" s="27">
        <v>101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116</v>
      </c>
      <c r="C13" s="26">
        <v>89</v>
      </c>
      <c r="D13" s="27">
        <v>113</v>
      </c>
      <c r="E13" s="223"/>
      <c r="F13" s="224"/>
      <c r="N13" s="46"/>
    </row>
    <row r="14" spans="1:14" x14ac:dyDescent="0.25">
      <c r="A14" s="25">
        <v>10</v>
      </c>
      <c r="B14" s="26">
        <v>104</v>
      </c>
      <c r="C14" s="26">
        <v>88</v>
      </c>
      <c r="D14" s="27">
        <v>99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87</v>
      </c>
      <c r="C15" s="26">
        <v>99</v>
      </c>
      <c r="D15" s="27">
        <v>90</v>
      </c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93</v>
      </c>
      <c r="C16" s="26">
        <v>87</v>
      </c>
      <c r="D16" s="27">
        <v>120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84</v>
      </c>
      <c r="C17" s="26">
        <v>88</v>
      </c>
      <c r="D17" s="27">
        <v>99</v>
      </c>
      <c r="E17" s="225"/>
      <c r="F17" s="226"/>
      <c r="N17" s="46"/>
    </row>
    <row r="18" spans="1:14" x14ac:dyDescent="0.25">
      <c r="A18" s="25">
        <v>14</v>
      </c>
      <c r="B18" s="26">
        <v>97</v>
      </c>
      <c r="C18" s="26">
        <v>97</v>
      </c>
      <c r="D18" s="27">
        <v>111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116</v>
      </c>
      <c r="C19" s="26">
        <v>97</v>
      </c>
      <c r="D19" s="27">
        <v>117</v>
      </c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103</v>
      </c>
      <c r="C20" s="26">
        <v>95</v>
      </c>
      <c r="D20" s="27">
        <v>102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101</v>
      </c>
      <c r="C21" s="26">
        <v>89</v>
      </c>
      <c r="D21" s="27">
        <v>91</v>
      </c>
      <c r="N21" s="46"/>
    </row>
    <row r="22" spans="1:14" x14ac:dyDescent="0.25">
      <c r="A22" s="25">
        <v>18</v>
      </c>
      <c r="B22" s="26">
        <v>96</v>
      </c>
      <c r="C22" s="26">
        <v>77</v>
      </c>
      <c r="D22" s="27">
        <v>94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119</v>
      </c>
      <c r="C23" s="26">
        <v>85</v>
      </c>
      <c r="D23" s="27">
        <v>92</v>
      </c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123</v>
      </c>
      <c r="C24" s="49">
        <v>82</v>
      </c>
      <c r="D24" s="50">
        <v>83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102.65</v>
      </c>
      <c r="C27" s="55">
        <f>AVERAGE(C5:C24)</f>
        <v>89.15</v>
      </c>
      <c r="D27" s="55">
        <f>AVERAGE(D5:D24)</f>
        <v>100.15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4.0413385826771657</v>
      </c>
      <c r="C29" s="58">
        <f>CONVERT(C27,"mm","in")</f>
        <v>3.5098425196850394</v>
      </c>
      <c r="D29" s="58">
        <f>CONVERT(D27,"mm","in")</f>
        <v>3.9429133858267713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0</v>
      </c>
      <c r="C32" s="60">
        <f>COUNTIF(C5:C24, "&lt;63.5")</f>
        <v>0</v>
      </c>
      <c r="D32" s="60">
        <f>COUNTIF(D5:D24, "&lt;63.5")</f>
        <v>0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0</v>
      </c>
      <c r="C34" s="61">
        <f>C32/COUNT(C5:C24)*100</f>
        <v>0</v>
      </c>
      <c r="D34" s="61">
        <f>D32/COUNT(D5:D24)*100</f>
        <v>0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128</v>
      </c>
      <c r="C38" s="26">
        <v>93</v>
      </c>
      <c r="D38" s="27">
        <v>110</v>
      </c>
    </row>
    <row r="39" spans="1:4" x14ac:dyDescent="0.25">
      <c r="A39" s="25">
        <v>2</v>
      </c>
      <c r="B39" s="26">
        <v>84</v>
      </c>
      <c r="C39" s="26">
        <v>84</v>
      </c>
      <c r="D39" s="27">
        <v>127</v>
      </c>
    </row>
    <row r="40" spans="1:4" x14ac:dyDescent="0.25">
      <c r="A40" s="25">
        <v>3</v>
      </c>
      <c r="B40" s="26">
        <v>99</v>
      </c>
      <c r="C40" s="26">
        <v>90</v>
      </c>
      <c r="D40" s="27">
        <v>91</v>
      </c>
    </row>
    <row r="41" spans="1:4" x14ac:dyDescent="0.25">
      <c r="A41" s="25">
        <v>4</v>
      </c>
      <c r="B41" s="26">
        <v>97</v>
      </c>
      <c r="C41" s="26">
        <v>84</v>
      </c>
      <c r="D41" s="27">
        <v>78</v>
      </c>
    </row>
    <row r="42" spans="1:4" x14ac:dyDescent="0.25">
      <c r="A42" s="25">
        <v>5</v>
      </c>
      <c r="B42" s="26">
        <v>98</v>
      </c>
      <c r="C42" s="26">
        <v>95</v>
      </c>
      <c r="D42" s="27">
        <v>100</v>
      </c>
    </row>
    <row r="43" spans="1:4" x14ac:dyDescent="0.25">
      <c r="A43" s="25">
        <v>6</v>
      </c>
      <c r="B43" s="26">
        <v>109</v>
      </c>
      <c r="C43" s="26">
        <v>88</v>
      </c>
      <c r="D43" s="27">
        <v>66</v>
      </c>
    </row>
    <row r="44" spans="1:4" x14ac:dyDescent="0.25">
      <c r="A44" s="25">
        <v>7</v>
      </c>
      <c r="B44" s="26">
        <v>107</v>
      </c>
      <c r="C44" s="26">
        <v>87</v>
      </c>
      <c r="D44" s="27">
        <v>119</v>
      </c>
    </row>
    <row r="45" spans="1:4" x14ac:dyDescent="0.25">
      <c r="A45" s="25">
        <v>8</v>
      </c>
      <c r="B45" s="26">
        <v>92</v>
      </c>
      <c r="C45" s="26">
        <v>89</v>
      </c>
      <c r="D45" s="27">
        <v>101</v>
      </c>
    </row>
    <row r="46" spans="1:4" x14ac:dyDescent="0.25">
      <c r="A46" s="25">
        <v>9</v>
      </c>
      <c r="B46" s="26">
        <v>116</v>
      </c>
      <c r="C46" s="26">
        <v>89</v>
      </c>
      <c r="D46" s="27">
        <v>113</v>
      </c>
    </row>
    <row r="47" spans="1:4" x14ac:dyDescent="0.25">
      <c r="A47" s="25">
        <v>10</v>
      </c>
      <c r="B47" s="26">
        <v>104</v>
      </c>
      <c r="C47" s="26">
        <v>88</v>
      </c>
      <c r="D47" s="27">
        <v>99</v>
      </c>
    </row>
    <row r="48" spans="1:4" x14ac:dyDescent="0.25">
      <c r="A48" s="25">
        <v>11</v>
      </c>
      <c r="B48" s="26">
        <v>87</v>
      </c>
      <c r="C48" s="26">
        <v>99</v>
      </c>
      <c r="D48" s="27">
        <v>90</v>
      </c>
    </row>
    <row r="49" spans="1:4" x14ac:dyDescent="0.25">
      <c r="A49" s="25">
        <v>12</v>
      </c>
      <c r="B49" s="26">
        <v>93</v>
      </c>
      <c r="C49" s="26">
        <v>87</v>
      </c>
      <c r="D49" s="27">
        <v>120</v>
      </c>
    </row>
    <row r="50" spans="1:4" x14ac:dyDescent="0.25">
      <c r="A50" s="25">
        <v>13</v>
      </c>
      <c r="B50" s="26">
        <v>84</v>
      </c>
      <c r="C50" s="26">
        <v>88</v>
      </c>
      <c r="D50" s="27">
        <v>99</v>
      </c>
    </row>
    <row r="51" spans="1:4" x14ac:dyDescent="0.25">
      <c r="A51" s="25">
        <v>14</v>
      </c>
      <c r="B51" s="26">
        <v>97</v>
      </c>
      <c r="C51" s="26">
        <v>97</v>
      </c>
      <c r="D51" s="27">
        <v>111</v>
      </c>
    </row>
    <row r="52" spans="1:4" x14ac:dyDescent="0.25">
      <c r="A52" s="25">
        <v>15</v>
      </c>
      <c r="B52" s="26">
        <v>116</v>
      </c>
      <c r="C52" s="26">
        <v>97</v>
      </c>
      <c r="D52" s="27">
        <v>117</v>
      </c>
    </row>
    <row r="53" spans="1:4" x14ac:dyDescent="0.25">
      <c r="A53" s="25">
        <v>16</v>
      </c>
      <c r="B53" s="26">
        <v>103</v>
      </c>
      <c r="C53" s="26">
        <v>95</v>
      </c>
      <c r="D53" s="27">
        <v>102</v>
      </c>
    </row>
    <row r="54" spans="1:4" x14ac:dyDescent="0.25">
      <c r="A54" s="25">
        <v>17</v>
      </c>
      <c r="B54" s="26">
        <v>101</v>
      </c>
      <c r="C54" s="26">
        <v>89</v>
      </c>
      <c r="D54" s="27">
        <v>91</v>
      </c>
    </row>
    <row r="55" spans="1:4" x14ac:dyDescent="0.25">
      <c r="A55" s="25">
        <v>18</v>
      </c>
      <c r="B55" s="26">
        <v>96</v>
      </c>
      <c r="C55" s="26">
        <v>77</v>
      </c>
      <c r="D55" s="27">
        <v>94</v>
      </c>
    </row>
    <row r="56" spans="1:4" x14ac:dyDescent="0.25">
      <c r="A56" s="25">
        <v>19</v>
      </c>
      <c r="B56" s="26">
        <v>119</v>
      </c>
      <c r="C56" s="26">
        <v>85</v>
      </c>
      <c r="D56" s="27">
        <v>92</v>
      </c>
    </row>
    <row r="57" spans="1:4" ht="15.75" thickBot="1" x14ac:dyDescent="0.3">
      <c r="A57" s="40">
        <v>20</v>
      </c>
      <c r="B57" s="49">
        <v>123</v>
      </c>
      <c r="C57" s="49">
        <v>82</v>
      </c>
      <c r="D57" s="50">
        <v>83</v>
      </c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:D61" si="0">IF(EXACT(C38,C5),0,C38&amp;"/"&amp;C5)</f>
        <v>0</v>
      </c>
      <c r="D61" s="63">
        <f t="shared" si="0"/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 t="shared" si="1"/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</sheetData>
  <mergeCells count="8">
    <mergeCell ref="B36:D36"/>
    <mergeCell ref="B59:D59"/>
    <mergeCell ref="C3:E3"/>
    <mergeCell ref="G8:N9"/>
    <mergeCell ref="E10:F13"/>
    <mergeCell ref="E15:F18"/>
    <mergeCell ref="L26:M26"/>
    <mergeCell ref="L27:M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00F2-426B-49DC-8232-2D49240914BA}">
  <dimension ref="A1:N80"/>
  <sheetViews>
    <sheetView workbookViewId="0">
      <selection activeCell="E22" sqref="E22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478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72</v>
      </c>
      <c r="C5" s="26">
        <v>66</v>
      </c>
      <c r="D5" s="27"/>
      <c r="E5" s="28"/>
      <c r="F5" s="29">
        <f>COUNT(B5:D24)</f>
        <v>40</v>
      </c>
      <c r="G5" s="30">
        <f>AVERAGE(B5:D24)</f>
        <v>74.875</v>
      </c>
      <c r="H5" s="30">
        <f>CONVERT(G5, "mm","in")</f>
        <v>2.9478346456692912</v>
      </c>
      <c r="I5" s="29">
        <f>COUNTIF(B5:D24, "&lt;63.5")</f>
        <v>5</v>
      </c>
      <c r="J5" s="31">
        <f>I5/F5*100</f>
        <v>12.5</v>
      </c>
    </row>
    <row r="6" spans="1:14" x14ac:dyDescent="0.25">
      <c r="A6" s="25">
        <v>2</v>
      </c>
      <c r="B6" s="26">
        <v>71</v>
      </c>
      <c r="C6" s="26">
        <v>79</v>
      </c>
      <c r="D6" s="27"/>
      <c r="E6" s="32"/>
    </row>
    <row r="7" spans="1:14" x14ac:dyDescent="0.25">
      <c r="A7" s="25">
        <v>3</v>
      </c>
      <c r="B7" s="26">
        <v>68</v>
      </c>
      <c r="C7" s="26">
        <v>89</v>
      </c>
      <c r="D7" s="27"/>
      <c r="E7" s="32"/>
    </row>
    <row r="8" spans="1:14" ht="15.75" customHeight="1" thickBot="1" x14ac:dyDescent="0.3">
      <c r="A8" s="25">
        <v>4</v>
      </c>
      <c r="B8" s="26">
        <v>78</v>
      </c>
      <c r="C8" s="26">
        <v>90</v>
      </c>
      <c r="D8" s="27"/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64</v>
      </c>
      <c r="C9" s="26">
        <v>76</v>
      </c>
      <c r="D9" s="27"/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72</v>
      </c>
      <c r="C10" s="26">
        <v>79</v>
      </c>
      <c r="D10" s="27"/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67</v>
      </c>
      <c r="C11" s="26">
        <v>75</v>
      </c>
      <c r="D11" s="27"/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63</v>
      </c>
      <c r="C12" s="26">
        <v>101</v>
      </c>
      <c r="D12" s="27"/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64</v>
      </c>
      <c r="C13" s="26">
        <v>103</v>
      </c>
      <c r="D13" s="27"/>
      <c r="E13" s="223"/>
      <c r="F13" s="224"/>
      <c r="N13" s="46"/>
    </row>
    <row r="14" spans="1:14" x14ac:dyDescent="0.25">
      <c r="A14" s="25">
        <v>10</v>
      </c>
      <c r="B14" s="26">
        <v>63</v>
      </c>
      <c r="C14" s="26">
        <v>88</v>
      </c>
      <c r="D14" s="27"/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62</v>
      </c>
      <c r="C15" s="26">
        <v>86</v>
      </c>
      <c r="D15" s="27"/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72</v>
      </c>
      <c r="C16" s="26">
        <v>85</v>
      </c>
      <c r="D16" s="27"/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82</v>
      </c>
      <c r="C17" s="26">
        <v>81</v>
      </c>
      <c r="D17" s="27"/>
      <c r="E17" s="225"/>
      <c r="F17" s="226"/>
      <c r="N17" s="46"/>
    </row>
    <row r="18" spans="1:14" x14ac:dyDescent="0.25">
      <c r="A18" s="25">
        <v>14</v>
      </c>
      <c r="B18" s="26">
        <v>64</v>
      </c>
      <c r="C18" s="26">
        <v>71</v>
      </c>
      <c r="D18" s="27"/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65</v>
      </c>
      <c r="C19" s="26">
        <v>58</v>
      </c>
      <c r="D19" s="27"/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68</v>
      </c>
      <c r="C20" s="26">
        <v>87</v>
      </c>
      <c r="D20" s="27"/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65</v>
      </c>
      <c r="C21" s="26">
        <v>73</v>
      </c>
      <c r="D21" s="27"/>
      <c r="N21" s="46"/>
    </row>
    <row r="22" spans="1:14" x14ac:dyDescent="0.25">
      <c r="A22" s="25">
        <v>18</v>
      </c>
      <c r="B22" s="26">
        <v>69</v>
      </c>
      <c r="C22" s="26">
        <v>72</v>
      </c>
      <c r="D22" s="27"/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67</v>
      </c>
      <c r="C23" s="26">
        <v>88</v>
      </c>
      <c r="D23" s="27"/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26">
        <v>63</v>
      </c>
      <c r="C24" s="49">
        <v>89</v>
      </c>
      <c r="D24" s="27"/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67.95</v>
      </c>
      <c r="C27" s="55">
        <f>AVERAGE(C5:C24)</f>
        <v>81.8</v>
      </c>
      <c r="D27" s="55" t="e">
        <f>AVERAGE(D5:D24)</f>
        <v>#DIV/0!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2.6751968503937009</v>
      </c>
      <c r="C29" s="58">
        <f>CONVERT(C27,"mm","in")</f>
        <v>3.2204724409448819</v>
      </c>
      <c r="D29" s="58" t="e">
        <f>CONVERT(D27,"mm","in")</f>
        <v>#DIV/0!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4</v>
      </c>
      <c r="C32" s="60">
        <f>COUNTIF(C5:C24, "&lt;63.5")</f>
        <v>1</v>
      </c>
      <c r="D32" s="60">
        <f>COUNTIF(D5:D24, "&lt;63.5")</f>
        <v>0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20</v>
      </c>
      <c r="C34" s="61">
        <f t="shared" ref="C34:D34" si="0">C32/COUNT(C5:C24)*100</f>
        <v>5</v>
      </c>
      <c r="D34" s="61" t="e">
        <f t="shared" si="0"/>
        <v>#DIV/0!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72</v>
      </c>
      <c r="C38" s="26">
        <v>66</v>
      </c>
      <c r="D38" s="27"/>
    </row>
    <row r="39" spans="1:4" x14ac:dyDescent="0.25">
      <c r="A39" s="25">
        <v>2</v>
      </c>
      <c r="B39" s="26">
        <v>71</v>
      </c>
      <c r="C39" s="26">
        <v>79</v>
      </c>
      <c r="D39" s="27"/>
    </row>
    <row r="40" spans="1:4" x14ac:dyDescent="0.25">
      <c r="A40" s="25">
        <v>3</v>
      </c>
      <c r="B40" s="26">
        <v>68</v>
      </c>
      <c r="C40" s="26">
        <v>89</v>
      </c>
      <c r="D40" s="27"/>
    </row>
    <row r="41" spans="1:4" x14ac:dyDescent="0.25">
      <c r="A41" s="25">
        <v>4</v>
      </c>
      <c r="B41" s="26">
        <v>78</v>
      </c>
      <c r="C41" s="26">
        <v>90</v>
      </c>
      <c r="D41" s="27"/>
    </row>
    <row r="42" spans="1:4" x14ac:dyDescent="0.25">
      <c r="A42" s="25">
        <v>5</v>
      </c>
      <c r="B42" s="26">
        <v>64</v>
      </c>
      <c r="C42" s="26">
        <v>76</v>
      </c>
      <c r="D42" s="27"/>
    </row>
    <row r="43" spans="1:4" x14ac:dyDescent="0.25">
      <c r="A43" s="25">
        <v>6</v>
      </c>
      <c r="B43" s="26">
        <v>72</v>
      </c>
      <c r="C43" s="26">
        <v>79</v>
      </c>
      <c r="D43" s="27"/>
    </row>
    <row r="44" spans="1:4" x14ac:dyDescent="0.25">
      <c r="A44" s="25">
        <v>7</v>
      </c>
      <c r="B44" s="26">
        <v>67</v>
      </c>
      <c r="C44" s="26">
        <v>75</v>
      </c>
      <c r="D44" s="27"/>
    </row>
    <row r="45" spans="1:4" x14ac:dyDescent="0.25">
      <c r="A45" s="25">
        <v>8</v>
      </c>
      <c r="B45" s="26">
        <v>63</v>
      </c>
      <c r="C45" s="26">
        <v>101</v>
      </c>
      <c r="D45" s="27"/>
    </row>
    <row r="46" spans="1:4" x14ac:dyDescent="0.25">
      <c r="A46" s="25">
        <v>9</v>
      </c>
      <c r="B46" s="26">
        <v>64</v>
      </c>
      <c r="C46" s="26">
        <v>103</v>
      </c>
      <c r="D46" s="27"/>
    </row>
    <row r="47" spans="1:4" x14ac:dyDescent="0.25">
      <c r="A47" s="25">
        <v>10</v>
      </c>
      <c r="B47" s="26">
        <v>63</v>
      </c>
      <c r="C47" s="26">
        <v>88</v>
      </c>
      <c r="D47" s="27"/>
    </row>
    <row r="48" spans="1:4" x14ac:dyDescent="0.25">
      <c r="A48" s="25">
        <v>11</v>
      </c>
      <c r="B48" s="26">
        <v>62</v>
      </c>
      <c r="C48" s="26">
        <v>86</v>
      </c>
      <c r="D48" s="27"/>
    </row>
    <row r="49" spans="1:4" x14ac:dyDescent="0.25">
      <c r="A49" s="25">
        <v>12</v>
      </c>
      <c r="B49" s="26">
        <v>72</v>
      </c>
      <c r="C49" s="26">
        <v>85</v>
      </c>
      <c r="D49" s="27"/>
    </row>
    <row r="50" spans="1:4" x14ac:dyDescent="0.25">
      <c r="A50" s="25">
        <v>13</v>
      </c>
      <c r="B50" s="26">
        <v>82</v>
      </c>
      <c r="C50" s="26">
        <v>81</v>
      </c>
      <c r="D50" s="27"/>
    </row>
    <row r="51" spans="1:4" x14ac:dyDescent="0.25">
      <c r="A51" s="25">
        <v>14</v>
      </c>
      <c r="B51" s="26">
        <v>64</v>
      </c>
      <c r="C51" s="26">
        <v>71</v>
      </c>
      <c r="D51" s="27"/>
    </row>
    <row r="52" spans="1:4" x14ac:dyDescent="0.25">
      <c r="A52" s="25">
        <v>15</v>
      </c>
      <c r="B52" s="26">
        <v>65</v>
      </c>
      <c r="C52" s="26">
        <v>58</v>
      </c>
      <c r="D52" s="27"/>
    </row>
    <row r="53" spans="1:4" x14ac:dyDescent="0.25">
      <c r="A53" s="25">
        <v>16</v>
      </c>
      <c r="B53" s="26">
        <v>68</v>
      </c>
      <c r="C53" s="26">
        <v>87</v>
      </c>
      <c r="D53" s="27"/>
    </row>
    <row r="54" spans="1:4" x14ac:dyDescent="0.25">
      <c r="A54" s="25">
        <v>17</v>
      </c>
      <c r="B54" s="26">
        <v>65</v>
      </c>
      <c r="C54" s="26">
        <v>73</v>
      </c>
      <c r="D54" s="27"/>
    </row>
    <row r="55" spans="1:4" x14ac:dyDescent="0.25">
      <c r="A55" s="25">
        <v>18</v>
      </c>
      <c r="B55" s="26">
        <v>69</v>
      </c>
      <c r="C55" s="26">
        <v>72</v>
      </c>
      <c r="D55" s="27"/>
    </row>
    <row r="56" spans="1:4" x14ac:dyDescent="0.25">
      <c r="A56" s="25">
        <v>19</v>
      </c>
      <c r="B56" s="26">
        <v>67</v>
      </c>
      <c r="C56" s="26">
        <v>88</v>
      </c>
      <c r="D56" s="27"/>
    </row>
    <row r="57" spans="1:4" ht="15.75" thickBot="1" x14ac:dyDescent="0.3">
      <c r="A57" s="40">
        <v>20</v>
      </c>
      <c r="B57" s="49">
        <v>63</v>
      </c>
      <c r="C57" s="49">
        <v>89</v>
      </c>
      <c r="D57" s="50"/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" si="1">IF(EXACT(C38,C5),0,C38&amp;"/"&amp;C5)</f>
        <v>0</v>
      </c>
      <c r="D61" s="63">
        <f>IF(EXACT(D38,D5),0,D38&amp;"/"&amp;D5)</f>
        <v>0</v>
      </c>
    </row>
    <row r="62" spans="1:4" x14ac:dyDescent="0.25">
      <c r="A62" s="25">
        <v>2</v>
      </c>
      <c r="B62" s="62">
        <f t="shared" ref="B62:D77" si="2">IF(EXACT(B39,B6),0,B39&amp;"/"&amp;B6)</f>
        <v>0</v>
      </c>
      <c r="C62" s="62">
        <f t="shared" si="2"/>
        <v>0</v>
      </c>
      <c r="D62" s="63">
        <f>IF(EXACT(D39,D6),0,D39&amp;"/"&amp;D6)</f>
        <v>0</v>
      </c>
    </row>
    <row r="63" spans="1:4" x14ac:dyDescent="0.25">
      <c r="A63" s="25">
        <v>3</v>
      </c>
      <c r="B63" s="62">
        <f t="shared" si="2"/>
        <v>0</v>
      </c>
      <c r="C63" s="62">
        <f t="shared" si="2"/>
        <v>0</v>
      </c>
      <c r="D63" s="63">
        <f t="shared" si="2"/>
        <v>0</v>
      </c>
    </row>
    <row r="64" spans="1:4" x14ac:dyDescent="0.25">
      <c r="A64" s="25">
        <v>4</v>
      </c>
      <c r="B64" s="62">
        <f t="shared" si="2"/>
        <v>0</v>
      </c>
      <c r="C64" s="62">
        <f t="shared" si="2"/>
        <v>0</v>
      </c>
      <c r="D64" s="63">
        <f t="shared" si="2"/>
        <v>0</v>
      </c>
    </row>
    <row r="65" spans="1:4" x14ac:dyDescent="0.25">
      <c r="A65" s="25">
        <v>5</v>
      </c>
      <c r="B65" s="62">
        <f t="shared" si="2"/>
        <v>0</v>
      </c>
      <c r="C65" s="62">
        <f t="shared" si="2"/>
        <v>0</v>
      </c>
      <c r="D65" s="63">
        <f t="shared" si="2"/>
        <v>0</v>
      </c>
    </row>
    <row r="66" spans="1:4" x14ac:dyDescent="0.25">
      <c r="A66" s="25">
        <v>6</v>
      </c>
      <c r="B66" s="62">
        <f t="shared" si="2"/>
        <v>0</v>
      </c>
      <c r="C66" s="62">
        <f t="shared" si="2"/>
        <v>0</v>
      </c>
      <c r="D66" s="63">
        <f t="shared" si="2"/>
        <v>0</v>
      </c>
    </row>
    <row r="67" spans="1:4" x14ac:dyDescent="0.25">
      <c r="A67" s="25">
        <v>7</v>
      </c>
      <c r="B67" s="62">
        <f t="shared" si="2"/>
        <v>0</v>
      </c>
      <c r="C67" s="62">
        <f t="shared" si="2"/>
        <v>0</v>
      </c>
      <c r="D67" s="63">
        <f t="shared" si="2"/>
        <v>0</v>
      </c>
    </row>
    <row r="68" spans="1:4" x14ac:dyDescent="0.25">
      <c r="A68" s="25">
        <v>8</v>
      </c>
      <c r="B68" s="62">
        <f t="shared" si="2"/>
        <v>0</v>
      </c>
      <c r="C68" s="62">
        <f t="shared" si="2"/>
        <v>0</v>
      </c>
      <c r="D68" s="63">
        <f t="shared" si="2"/>
        <v>0</v>
      </c>
    </row>
    <row r="69" spans="1:4" x14ac:dyDescent="0.25">
      <c r="A69" s="25">
        <v>9</v>
      </c>
      <c r="B69" s="62">
        <f t="shared" si="2"/>
        <v>0</v>
      </c>
      <c r="C69" s="62">
        <f t="shared" si="2"/>
        <v>0</v>
      </c>
      <c r="D69" s="63">
        <f t="shared" si="2"/>
        <v>0</v>
      </c>
    </row>
    <row r="70" spans="1:4" x14ac:dyDescent="0.25">
      <c r="A70" s="25">
        <v>10</v>
      </c>
      <c r="B70" s="62">
        <f t="shared" si="2"/>
        <v>0</v>
      </c>
      <c r="C70" s="62">
        <f t="shared" si="2"/>
        <v>0</v>
      </c>
      <c r="D70" s="63">
        <f t="shared" si="2"/>
        <v>0</v>
      </c>
    </row>
    <row r="71" spans="1:4" x14ac:dyDescent="0.25">
      <c r="A71" s="25">
        <v>11</v>
      </c>
      <c r="B71" s="62">
        <f t="shared" si="2"/>
        <v>0</v>
      </c>
      <c r="C71" s="62">
        <f t="shared" si="2"/>
        <v>0</v>
      </c>
      <c r="D71" s="63">
        <f t="shared" si="2"/>
        <v>0</v>
      </c>
    </row>
    <row r="72" spans="1:4" x14ac:dyDescent="0.25">
      <c r="A72" s="25">
        <v>12</v>
      </c>
      <c r="B72" s="62">
        <f t="shared" si="2"/>
        <v>0</v>
      </c>
      <c r="C72" s="62">
        <f t="shared" si="2"/>
        <v>0</v>
      </c>
      <c r="D72" s="63">
        <f t="shared" si="2"/>
        <v>0</v>
      </c>
    </row>
    <row r="73" spans="1:4" x14ac:dyDescent="0.25">
      <c r="A73" s="25">
        <v>13</v>
      </c>
      <c r="B73" s="62">
        <f t="shared" si="2"/>
        <v>0</v>
      </c>
      <c r="C73" s="62">
        <f t="shared" si="2"/>
        <v>0</v>
      </c>
      <c r="D73" s="63">
        <f t="shared" si="2"/>
        <v>0</v>
      </c>
    </row>
    <row r="74" spans="1:4" x14ac:dyDescent="0.25">
      <c r="A74" s="25">
        <v>14</v>
      </c>
      <c r="B74" s="62">
        <f t="shared" si="2"/>
        <v>0</v>
      </c>
      <c r="C74" s="62">
        <f t="shared" si="2"/>
        <v>0</v>
      </c>
      <c r="D74" s="63">
        <f t="shared" si="2"/>
        <v>0</v>
      </c>
    </row>
    <row r="75" spans="1:4" x14ac:dyDescent="0.25">
      <c r="A75" s="25">
        <v>15</v>
      </c>
      <c r="B75" s="62">
        <f t="shared" si="2"/>
        <v>0</v>
      </c>
      <c r="C75" s="62">
        <f t="shared" si="2"/>
        <v>0</v>
      </c>
      <c r="D75" s="63">
        <f t="shared" si="2"/>
        <v>0</v>
      </c>
    </row>
    <row r="76" spans="1:4" x14ac:dyDescent="0.25">
      <c r="A76" s="25">
        <v>16</v>
      </c>
      <c r="B76" s="62">
        <f t="shared" si="2"/>
        <v>0</v>
      </c>
      <c r="C76" s="62">
        <f t="shared" si="2"/>
        <v>0</v>
      </c>
      <c r="D76" s="63">
        <f t="shared" si="2"/>
        <v>0</v>
      </c>
    </row>
    <row r="77" spans="1:4" x14ac:dyDescent="0.25">
      <c r="A77" s="25">
        <v>17</v>
      </c>
      <c r="B77" s="62">
        <f t="shared" si="2"/>
        <v>0</v>
      </c>
      <c r="C77" s="62">
        <f t="shared" si="2"/>
        <v>0</v>
      </c>
      <c r="D77" s="63">
        <f t="shared" si="2"/>
        <v>0</v>
      </c>
    </row>
    <row r="78" spans="1:4" x14ac:dyDescent="0.25">
      <c r="A78" s="25">
        <v>18</v>
      </c>
      <c r="B78" s="62">
        <f t="shared" ref="B78:D80" si="3">IF(EXACT(B55,B22),0,B55&amp;"/"&amp;B22)</f>
        <v>0</v>
      </c>
      <c r="C78" s="62">
        <f t="shared" si="3"/>
        <v>0</v>
      </c>
      <c r="D78" s="63">
        <f t="shared" si="3"/>
        <v>0</v>
      </c>
    </row>
    <row r="79" spans="1:4" x14ac:dyDescent="0.25">
      <c r="A79" s="25">
        <v>19</v>
      </c>
      <c r="B79" s="62">
        <f t="shared" si="3"/>
        <v>0</v>
      </c>
      <c r="C79" s="62">
        <f t="shared" si="3"/>
        <v>0</v>
      </c>
      <c r="D79" s="63">
        <f t="shared" si="3"/>
        <v>0</v>
      </c>
    </row>
    <row r="80" spans="1:4" ht="15.75" thickBot="1" x14ac:dyDescent="0.3">
      <c r="A80" s="40">
        <v>20</v>
      </c>
      <c r="B80" s="64">
        <f t="shared" si="3"/>
        <v>0</v>
      </c>
      <c r="C80" s="64">
        <f t="shared" si="3"/>
        <v>0</v>
      </c>
      <c r="D80" s="65">
        <f t="shared" si="3"/>
        <v>0</v>
      </c>
    </row>
  </sheetData>
  <mergeCells count="8">
    <mergeCell ref="B36:D36"/>
    <mergeCell ref="B59:D59"/>
    <mergeCell ref="C3:E3"/>
    <mergeCell ref="G8:N9"/>
    <mergeCell ref="E10:F13"/>
    <mergeCell ref="E15:F18"/>
    <mergeCell ref="L26:M26"/>
    <mergeCell ref="L27:M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FBBB-7785-4397-9819-D29B8D76BE99}">
  <dimension ref="A1:N80"/>
  <sheetViews>
    <sheetView workbookViewId="0">
      <selection activeCell="E21" sqref="E21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329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77</v>
      </c>
      <c r="C5" s="26">
        <v>84</v>
      </c>
      <c r="D5" s="27">
        <v>83</v>
      </c>
      <c r="E5" s="28"/>
      <c r="F5" s="29">
        <f>COUNT(B5:D24)</f>
        <v>60</v>
      </c>
      <c r="G5" s="30">
        <f>AVERAGE(B5:D24)</f>
        <v>76.8</v>
      </c>
      <c r="H5" s="30">
        <f>CONVERT(G5, "mm","in")</f>
        <v>3.0236220472440944</v>
      </c>
      <c r="I5" s="29">
        <f>COUNTIF(B5:D24, "&lt;63.5")</f>
        <v>0</v>
      </c>
      <c r="J5" s="31">
        <f>I5/F5*100</f>
        <v>0</v>
      </c>
    </row>
    <row r="6" spans="1:14" x14ac:dyDescent="0.25">
      <c r="A6" s="25">
        <v>2</v>
      </c>
      <c r="B6" s="26">
        <v>78</v>
      </c>
      <c r="C6" s="26">
        <v>73</v>
      </c>
      <c r="D6" s="27">
        <v>72</v>
      </c>
      <c r="E6" s="32"/>
    </row>
    <row r="7" spans="1:14" x14ac:dyDescent="0.25">
      <c r="A7" s="25">
        <v>3</v>
      </c>
      <c r="B7" s="26">
        <v>78</v>
      </c>
      <c r="C7" s="26">
        <v>77</v>
      </c>
      <c r="D7" s="27">
        <v>82</v>
      </c>
      <c r="E7" s="32"/>
    </row>
    <row r="8" spans="1:14" ht="15.75" customHeight="1" thickBot="1" x14ac:dyDescent="0.3">
      <c r="A8" s="25">
        <v>4</v>
      </c>
      <c r="B8" s="26">
        <v>73</v>
      </c>
      <c r="C8" s="26">
        <v>73</v>
      </c>
      <c r="D8" s="27">
        <v>76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86</v>
      </c>
      <c r="C9" s="26">
        <v>79</v>
      </c>
      <c r="D9" s="27">
        <v>73</v>
      </c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68</v>
      </c>
      <c r="C10" s="26">
        <v>89</v>
      </c>
      <c r="D10" s="27">
        <v>78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72</v>
      </c>
      <c r="C11" s="26">
        <v>77</v>
      </c>
      <c r="D11" s="27">
        <v>77</v>
      </c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73</v>
      </c>
      <c r="C12" s="26">
        <v>76</v>
      </c>
      <c r="D12" s="27">
        <v>77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73</v>
      </c>
      <c r="C13" s="26">
        <v>80</v>
      </c>
      <c r="D13" s="27">
        <v>70</v>
      </c>
      <c r="E13" s="223"/>
      <c r="F13" s="224"/>
      <c r="N13" s="46"/>
    </row>
    <row r="14" spans="1:14" x14ac:dyDescent="0.25">
      <c r="A14" s="25">
        <v>10</v>
      </c>
      <c r="B14" s="26">
        <v>76</v>
      </c>
      <c r="C14" s="26">
        <v>72</v>
      </c>
      <c r="D14" s="27">
        <v>76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82</v>
      </c>
      <c r="C15" s="26">
        <v>87</v>
      </c>
      <c r="D15" s="27">
        <v>79</v>
      </c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96</v>
      </c>
      <c r="C16" s="26">
        <v>91</v>
      </c>
      <c r="D16" s="27">
        <v>72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81</v>
      </c>
      <c r="C17" s="26">
        <v>78</v>
      </c>
      <c r="D17" s="27">
        <v>83</v>
      </c>
      <c r="E17" s="225"/>
      <c r="F17" s="226"/>
      <c r="N17" s="46"/>
    </row>
    <row r="18" spans="1:14" x14ac:dyDescent="0.25">
      <c r="A18" s="25">
        <v>14</v>
      </c>
      <c r="B18" s="26">
        <v>79</v>
      </c>
      <c r="C18" s="26">
        <v>76</v>
      </c>
      <c r="D18" s="27">
        <v>73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68</v>
      </c>
      <c r="C19" s="26">
        <v>72</v>
      </c>
      <c r="D19" s="27">
        <v>75</v>
      </c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78</v>
      </c>
      <c r="C20" s="26">
        <v>77</v>
      </c>
      <c r="D20" s="27">
        <v>75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71</v>
      </c>
      <c r="C21" s="26">
        <v>68</v>
      </c>
      <c r="D21" s="27">
        <v>76</v>
      </c>
      <c r="N21" s="46"/>
    </row>
    <row r="22" spans="1:14" x14ac:dyDescent="0.25">
      <c r="A22" s="25">
        <v>18</v>
      </c>
      <c r="B22" s="26">
        <v>71</v>
      </c>
      <c r="C22" s="26">
        <v>77</v>
      </c>
      <c r="D22" s="27">
        <v>82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78</v>
      </c>
      <c r="C23" s="26">
        <v>78</v>
      </c>
      <c r="D23" s="27">
        <v>73</v>
      </c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69</v>
      </c>
      <c r="C24" s="49">
        <v>72</v>
      </c>
      <c r="D24" s="50">
        <v>73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76.349999999999994</v>
      </c>
      <c r="C27" s="55">
        <f>AVERAGE(C5:C24)</f>
        <v>77.8</v>
      </c>
      <c r="D27" s="55">
        <f>AVERAGE(D5:D24)</f>
        <v>76.25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3.0059055118110236</v>
      </c>
      <c r="C29" s="58">
        <f>CONVERT(C27,"mm","in")</f>
        <v>3.0629921259842519</v>
      </c>
      <c r="D29" s="58">
        <f>CONVERT(D27,"mm","in")</f>
        <v>3.0019685039370079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0</v>
      </c>
      <c r="C32" s="60">
        <f>COUNTIF(C5:C24, "&lt;63.5")</f>
        <v>0</v>
      </c>
      <c r="D32" s="60">
        <f>COUNTIF(D5:D24, "&lt;63.5")</f>
        <v>0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0</v>
      </c>
      <c r="C34" s="61">
        <f>C32/COUNT(C5:C24)*100</f>
        <v>0</v>
      </c>
      <c r="D34" s="61">
        <f>D32/COUNT(D5:D24)*100</f>
        <v>0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77</v>
      </c>
      <c r="C38" s="26">
        <v>84</v>
      </c>
      <c r="D38" s="27">
        <v>83</v>
      </c>
    </row>
    <row r="39" spans="1:4" x14ac:dyDescent="0.25">
      <c r="A39" s="25">
        <v>2</v>
      </c>
      <c r="B39" s="26">
        <v>78</v>
      </c>
      <c r="C39" s="26">
        <v>73</v>
      </c>
      <c r="D39" s="27">
        <v>72</v>
      </c>
    </row>
    <row r="40" spans="1:4" x14ac:dyDescent="0.25">
      <c r="A40" s="25">
        <v>3</v>
      </c>
      <c r="B40" s="26">
        <v>78</v>
      </c>
      <c r="C40" s="26">
        <v>77</v>
      </c>
      <c r="D40" s="27">
        <v>82</v>
      </c>
    </row>
    <row r="41" spans="1:4" x14ac:dyDescent="0.25">
      <c r="A41" s="25">
        <v>4</v>
      </c>
      <c r="B41" s="26">
        <v>73</v>
      </c>
      <c r="C41" s="26">
        <v>73</v>
      </c>
      <c r="D41" s="27">
        <v>76</v>
      </c>
    </row>
    <row r="42" spans="1:4" x14ac:dyDescent="0.25">
      <c r="A42" s="25">
        <v>5</v>
      </c>
      <c r="B42" s="26">
        <v>86</v>
      </c>
      <c r="C42" s="26">
        <v>79</v>
      </c>
      <c r="D42" s="27">
        <v>73</v>
      </c>
    </row>
    <row r="43" spans="1:4" x14ac:dyDescent="0.25">
      <c r="A43" s="25">
        <v>6</v>
      </c>
      <c r="B43" s="26">
        <v>68</v>
      </c>
      <c r="C43" s="26">
        <v>89</v>
      </c>
      <c r="D43" s="27">
        <v>78</v>
      </c>
    </row>
    <row r="44" spans="1:4" x14ac:dyDescent="0.25">
      <c r="A44" s="25">
        <v>7</v>
      </c>
      <c r="B44" s="26">
        <v>72</v>
      </c>
      <c r="C44" s="26">
        <v>77</v>
      </c>
      <c r="D44" s="27">
        <v>77</v>
      </c>
    </row>
    <row r="45" spans="1:4" x14ac:dyDescent="0.25">
      <c r="A45" s="25">
        <v>8</v>
      </c>
      <c r="B45" s="26">
        <v>73</v>
      </c>
      <c r="C45" s="26">
        <v>76</v>
      </c>
      <c r="D45" s="27">
        <v>77</v>
      </c>
    </row>
    <row r="46" spans="1:4" x14ac:dyDescent="0.25">
      <c r="A46" s="25">
        <v>9</v>
      </c>
      <c r="B46" s="26">
        <v>73</v>
      </c>
      <c r="C46" s="26">
        <v>80</v>
      </c>
      <c r="D46" s="27">
        <v>70</v>
      </c>
    </row>
    <row r="47" spans="1:4" x14ac:dyDescent="0.25">
      <c r="A47" s="25">
        <v>10</v>
      </c>
      <c r="B47" s="26">
        <v>76</v>
      </c>
      <c r="C47" s="26">
        <v>72</v>
      </c>
      <c r="D47" s="27">
        <v>76</v>
      </c>
    </row>
    <row r="48" spans="1:4" x14ac:dyDescent="0.25">
      <c r="A48" s="25">
        <v>11</v>
      </c>
      <c r="B48" s="26">
        <v>82</v>
      </c>
      <c r="C48" s="26">
        <v>87</v>
      </c>
      <c r="D48" s="27">
        <v>79</v>
      </c>
    </row>
    <row r="49" spans="1:4" x14ac:dyDescent="0.25">
      <c r="A49" s="25">
        <v>12</v>
      </c>
      <c r="B49" s="26">
        <v>96</v>
      </c>
      <c r="C49" s="26">
        <v>91</v>
      </c>
      <c r="D49" s="27">
        <v>72</v>
      </c>
    </row>
    <row r="50" spans="1:4" x14ac:dyDescent="0.25">
      <c r="A50" s="25">
        <v>13</v>
      </c>
      <c r="B50" s="26">
        <v>81</v>
      </c>
      <c r="C50" s="26">
        <v>78</v>
      </c>
      <c r="D50" s="27">
        <v>83</v>
      </c>
    </row>
    <row r="51" spans="1:4" x14ac:dyDescent="0.25">
      <c r="A51" s="25">
        <v>14</v>
      </c>
      <c r="B51" s="26">
        <v>79</v>
      </c>
      <c r="C51" s="26">
        <v>76</v>
      </c>
      <c r="D51" s="27">
        <v>73</v>
      </c>
    </row>
    <row r="52" spans="1:4" x14ac:dyDescent="0.25">
      <c r="A52" s="25">
        <v>15</v>
      </c>
      <c r="B52" s="26">
        <v>68</v>
      </c>
      <c r="C52" s="26">
        <v>72</v>
      </c>
      <c r="D52" s="27">
        <v>75</v>
      </c>
    </row>
    <row r="53" spans="1:4" x14ac:dyDescent="0.25">
      <c r="A53" s="25">
        <v>16</v>
      </c>
      <c r="B53" s="26">
        <v>78</v>
      </c>
      <c r="C53" s="26">
        <v>77</v>
      </c>
      <c r="D53" s="27">
        <v>75</v>
      </c>
    </row>
    <row r="54" spans="1:4" x14ac:dyDescent="0.25">
      <c r="A54" s="25">
        <v>17</v>
      </c>
      <c r="B54" s="26">
        <v>71</v>
      </c>
      <c r="C54" s="26">
        <v>68</v>
      </c>
      <c r="D54" s="27">
        <v>76</v>
      </c>
    </row>
    <row r="55" spans="1:4" x14ac:dyDescent="0.25">
      <c r="A55" s="25">
        <v>18</v>
      </c>
      <c r="B55" s="26">
        <v>71</v>
      </c>
      <c r="C55" s="26">
        <v>77</v>
      </c>
      <c r="D55" s="27">
        <v>82</v>
      </c>
    </row>
    <row r="56" spans="1:4" x14ac:dyDescent="0.25">
      <c r="A56" s="25">
        <v>19</v>
      </c>
      <c r="B56" s="26">
        <v>78</v>
      </c>
      <c r="C56" s="26">
        <v>78</v>
      </c>
      <c r="D56" s="27">
        <v>73</v>
      </c>
    </row>
    <row r="57" spans="1:4" ht="15.75" thickBot="1" x14ac:dyDescent="0.3">
      <c r="A57" s="40">
        <v>20</v>
      </c>
      <c r="B57" s="49">
        <v>69</v>
      </c>
      <c r="C57" s="49">
        <v>72</v>
      </c>
      <c r="D57" s="50">
        <v>73</v>
      </c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" si="0">IF(EXACT(C38,C5),0,C38&amp;"/"&amp;C5)</f>
        <v>0</v>
      </c>
      <c r="D61" s="63">
        <f>IF(EXACT(D38,D5),0,D38&amp;"/"&amp;D5)</f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>IF(EXACT(D39,D6),0,D39&amp;"/"&amp;D6)</f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</sheetData>
  <mergeCells count="8">
    <mergeCell ref="B36:D36"/>
    <mergeCell ref="B59:D59"/>
    <mergeCell ref="C3:E3"/>
    <mergeCell ref="G8:N9"/>
    <mergeCell ref="E10:F13"/>
    <mergeCell ref="E15:F18"/>
    <mergeCell ref="L26:M26"/>
    <mergeCell ref="L27:M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EBF2-5E86-4E68-93BD-4ACDB625DF1E}">
  <dimension ref="A1:N80"/>
  <sheetViews>
    <sheetView workbookViewId="0">
      <selection activeCell="E25" sqref="E25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337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78</v>
      </c>
      <c r="C5" s="26">
        <v>81</v>
      </c>
      <c r="D5" s="27">
        <v>73</v>
      </c>
      <c r="E5" s="28"/>
      <c r="F5" s="29">
        <f>COUNT(B5:D24)</f>
        <v>60</v>
      </c>
      <c r="G5" s="30">
        <f>AVERAGE(B5:D24)</f>
        <v>74.5</v>
      </c>
      <c r="H5" s="30">
        <f>CONVERT(G5, "mm","in")</f>
        <v>2.9330708661417324</v>
      </c>
      <c r="I5" s="29">
        <f>COUNTIF(B5:D24, "&lt;63.5")</f>
        <v>1</v>
      </c>
      <c r="J5" s="31">
        <f>I5/F5*100</f>
        <v>1.6666666666666667</v>
      </c>
    </row>
    <row r="6" spans="1:14" x14ac:dyDescent="0.25">
      <c r="A6" s="25">
        <v>2</v>
      </c>
      <c r="B6" s="26">
        <v>73</v>
      </c>
      <c r="C6" s="26">
        <v>77</v>
      </c>
      <c r="D6" s="27">
        <v>76</v>
      </c>
      <c r="E6" s="32"/>
    </row>
    <row r="7" spans="1:14" x14ac:dyDescent="0.25">
      <c r="A7" s="25">
        <v>3</v>
      </c>
      <c r="B7" s="26">
        <v>85</v>
      </c>
      <c r="C7" s="26">
        <v>80</v>
      </c>
      <c r="D7" s="27">
        <v>71</v>
      </c>
      <c r="E7" s="32"/>
    </row>
    <row r="8" spans="1:14" ht="15.75" customHeight="1" thickBot="1" x14ac:dyDescent="0.3">
      <c r="A8" s="25">
        <v>4</v>
      </c>
      <c r="B8" s="26">
        <v>72</v>
      </c>
      <c r="C8" s="26">
        <v>76</v>
      </c>
      <c r="D8" s="27">
        <v>77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72</v>
      </c>
      <c r="C9" s="26">
        <v>74</v>
      </c>
      <c r="D9" s="27">
        <v>75</v>
      </c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74</v>
      </c>
      <c r="C10" s="26">
        <v>79</v>
      </c>
      <c r="D10" s="27">
        <v>80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70</v>
      </c>
      <c r="C11" s="26">
        <v>66</v>
      </c>
      <c r="D11" s="27">
        <v>74</v>
      </c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76</v>
      </c>
      <c r="C12" s="26">
        <v>74</v>
      </c>
      <c r="D12" s="27">
        <v>78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75</v>
      </c>
      <c r="C13" s="26">
        <v>87</v>
      </c>
      <c r="D13" s="27">
        <v>72</v>
      </c>
      <c r="E13" s="223"/>
      <c r="F13" s="224"/>
      <c r="N13" s="46"/>
    </row>
    <row r="14" spans="1:14" x14ac:dyDescent="0.25">
      <c r="A14" s="25">
        <v>10</v>
      </c>
      <c r="B14" s="26">
        <v>76</v>
      </c>
      <c r="C14" s="26">
        <v>83</v>
      </c>
      <c r="D14" s="27">
        <v>72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72</v>
      </c>
      <c r="C15" s="26">
        <v>67</v>
      </c>
      <c r="D15" s="27">
        <v>70</v>
      </c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73</v>
      </c>
      <c r="C16" s="26">
        <v>73</v>
      </c>
      <c r="D16" s="27">
        <v>82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74</v>
      </c>
      <c r="C17" s="26">
        <v>75</v>
      </c>
      <c r="D17" s="27">
        <v>75</v>
      </c>
      <c r="E17" s="225"/>
      <c r="F17" s="226"/>
      <c r="N17" s="46"/>
    </row>
    <row r="18" spans="1:14" x14ac:dyDescent="0.25">
      <c r="A18" s="25">
        <v>14</v>
      </c>
      <c r="B18" s="26">
        <v>81</v>
      </c>
      <c r="C18" s="26">
        <v>71</v>
      </c>
      <c r="D18" s="27">
        <v>70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62</v>
      </c>
      <c r="C19" s="26">
        <v>83</v>
      </c>
      <c r="D19" s="27">
        <v>77</v>
      </c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72</v>
      </c>
      <c r="C20" s="26">
        <v>77</v>
      </c>
      <c r="D20" s="27">
        <v>64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72</v>
      </c>
      <c r="C21" s="26">
        <v>75</v>
      </c>
      <c r="D21" s="27">
        <v>74</v>
      </c>
      <c r="N21" s="46"/>
    </row>
    <row r="22" spans="1:14" x14ac:dyDescent="0.25">
      <c r="A22" s="25">
        <v>18</v>
      </c>
      <c r="B22" s="26">
        <v>69</v>
      </c>
      <c r="C22" s="26">
        <v>72</v>
      </c>
      <c r="D22" s="27">
        <v>69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70</v>
      </c>
      <c r="C23" s="26">
        <v>75</v>
      </c>
      <c r="D23" s="27">
        <v>84</v>
      </c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76</v>
      </c>
      <c r="C24" s="49">
        <v>74</v>
      </c>
      <c r="D24" s="50">
        <v>66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73.599999999999994</v>
      </c>
      <c r="C27" s="55">
        <f>AVERAGE(C5:C24)</f>
        <v>75.95</v>
      </c>
      <c r="D27" s="55">
        <f>AVERAGE(D5:D24)</f>
        <v>73.95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2.8976377952755907</v>
      </c>
      <c r="C29" s="58">
        <f>CONVERT(C27,"mm","in")</f>
        <v>2.9901574803149606</v>
      </c>
      <c r="D29" s="58">
        <f>CONVERT(D27,"mm","in")</f>
        <v>2.9114173228346458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1</v>
      </c>
      <c r="C32" s="60">
        <f>COUNTIF(C5:C24, "&lt;63.5")</f>
        <v>0</v>
      </c>
      <c r="D32" s="60">
        <f>COUNTIF(D5:D24, "&lt;63.5")</f>
        <v>0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5</v>
      </c>
      <c r="C34" s="61">
        <f>C32/COUNT(C5:C24)*100</f>
        <v>0</v>
      </c>
      <c r="D34" s="61">
        <f>D32/COUNT(D5:D24)*100</f>
        <v>0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78</v>
      </c>
      <c r="C38" s="26">
        <v>81</v>
      </c>
      <c r="D38" s="27">
        <v>73</v>
      </c>
    </row>
    <row r="39" spans="1:4" x14ac:dyDescent="0.25">
      <c r="A39" s="25">
        <v>2</v>
      </c>
      <c r="B39" s="26">
        <v>73</v>
      </c>
      <c r="C39" s="26">
        <v>77</v>
      </c>
      <c r="D39" s="27">
        <v>76</v>
      </c>
    </row>
    <row r="40" spans="1:4" x14ac:dyDescent="0.25">
      <c r="A40" s="25">
        <v>3</v>
      </c>
      <c r="B40" s="26">
        <v>85</v>
      </c>
      <c r="C40" s="26">
        <v>80</v>
      </c>
      <c r="D40" s="27">
        <v>71</v>
      </c>
    </row>
    <row r="41" spans="1:4" x14ac:dyDescent="0.25">
      <c r="A41" s="25">
        <v>4</v>
      </c>
      <c r="B41" s="26">
        <v>72</v>
      </c>
      <c r="C41" s="26">
        <v>76</v>
      </c>
      <c r="D41" s="27">
        <v>77</v>
      </c>
    </row>
    <row r="42" spans="1:4" x14ac:dyDescent="0.25">
      <c r="A42" s="25">
        <v>5</v>
      </c>
      <c r="B42" s="26">
        <v>72</v>
      </c>
      <c r="C42" s="26">
        <v>74</v>
      </c>
      <c r="D42" s="27">
        <v>75</v>
      </c>
    </row>
    <row r="43" spans="1:4" x14ac:dyDescent="0.25">
      <c r="A43" s="25">
        <v>6</v>
      </c>
      <c r="B43" s="26">
        <v>74</v>
      </c>
      <c r="C43" s="26">
        <v>79</v>
      </c>
      <c r="D43" s="27">
        <v>80</v>
      </c>
    </row>
    <row r="44" spans="1:4" x14ac:dyDescent="0.25">
      <c r="A44" s="25">
        <v>7</v>
      </c>
      <c r="B44" s="26">
        <v>70</v>
      </c>
      <c r="C44" s="26">
        <v>66</v>
      </c>
      <c r="D44" s="27">
        <v>74</v>
      </c>
    </row>
    <row r="45" spans="1:4" x14ac:dyDescent="0.25">
      <c r="A45" s="25">
        <v>8</v>
      </c>
      <c r="B45" s="26">
        <v>76</v>
      </c>
      <c r="C45" s="26">
        <v>74</v>
      </c>
      <c r="D45" s="27">
        <v>78</v>
      </c>
    </row>
    <row r="46" spans="1:4" x14ac:dyDescent="0.25">
      <c r="A46" s="25">
        <v>9</v>
      </c>
      <c r="B46" s="26">
        <v>75</v>
      </c>
      <c r="C46" s="26">
        <v>87</v>
      </c>
      <c r="D46" s="27">
        <v>72</v>
      </c>
    </row>
    <row r="47" spans="1:4" x14ac:dyDescent="0.25">
      <c r="A47" s="25">
        <v>10</v>
      </c>
      <c r="B47" s="26">
        <v>76</v>
      </c>
      <c r="C47" s="26">
        <v>83</v>
      </c>
      <c r="D47" s="27">
        <v>72</v>
      </c>
    </row>
    <row r="48" spans="1:4" x14ac:dyDescent="0.25">
      <c r="A48" s="25">
        <v>11</v>
      </c>
      <c r="B48" s="26">
        <v>72</v>
      </c>
      <c r="C48" s="26">
        <v>67</v>
      </c>
      <c r="D48" s="27">
        <v>70</v>
      </c>
    </row>
    <row r="49" spans="1:4" x14ac:dyDescent="0.25">
      <c r="A49" s="25">
        <v>12</v>
      </c>
      <c r="B49" s="26">
        <v>73</v>
      </c>
      <c r="C49" s="26">
        <v>73</v>
      </c>
      <c r="D49" s="27">
        <v>82</v>
      </c>
    </row>
    <row r="50" spans="1:4" x14ac:dyDescent="0.25">
      <c r="A50" s="25">
        <v>13</v>
      </c>
      <c r="B50" s="26">
        <v>74</v>
      </c>
      <c r="C50" s="26">
        <v>75</v>
      </c>
      <c r="D50" s="27">
        <v>75</v>
      </c>
    </row>
    <row r="51" spans="1:4" x14ac:dyDescent="0.25">
      <c r="A51" s="25">
        <v>14</v>
      </c>
      <c r="B51" s="26">
        <v>81</v>
      </c>
      <c r="C51" s="26">
        <v>71</v>
      </c>
      <c r="D51" s="27">
        <v>70</v>
      </c>
    </row>
    <row r="52" spans="1:4" x14ac:dyDescent="0.25">
      <c r="A52" s="25">
        <v>15</v>
      </c>
      <c r="B52" s="26">
        <v>62</v>
      </c>
      <c r="C52" s="26">
        <v>83</v>
      </c>
      <c r="D52" s="27">
        <v>77</v>
      </c>
    </row>
    <row r="53" spans="1:4" x14ac:dyDescent="0.25">
      <c r="A53" s="25">
        <v>16</v>
      </c>
      <c r="B53" s="26">
        <v>72</v>
      </c>
      <c r="C53" s="26">
        <v>77</v>
      </c>
      <c r="D53" s="27">
        <v>64</v>
      </c>
    </row>
    <row r="54" spans="1:4" x14ac:dyDescent="0.25">
      <c r="A54" s="25">
        <v>17</v>
      </c>
      <c r="B54" s="26">
        <v>72</v>
      </c>
      <c r="C54" s="26">
        <v>75</v>
      </c>
      <c r="D54" s="27">
        <v>74</v>
      </c>
    </row>
    <row r="55" spans="1:4" x14ac:dyDescent="0.25">
      <c r="A55" s="25">
        <v>18</v>
      </c>
      <c r="B55" s="26">
        <v>69</v>
      </c>
      <c r="C55" s="26">
        <v>72</v>
      </c>
      <c r="D55" s="27">
        <v>69</v>
      </c>
    </row>
    <row r="56" spans="1:4" x14ac:dyDescent="0.25">
      <c r="A56" s="25">
        <v>19</v>
      </c>
      <c r="B56" s="26">
        <v>70</v>
      </c>
      <c r="C56" s="26">
        <v>75</v>
      </c>
      <c r="D56" s="27">
        <v>84</v>
      </c>
    </row>
    <row r="57" spans="1:4" ht="15.75" thickBot="1" x14ac:dyDescent="0.3">
      <c r="A57" s="40">
        <v>20</v>
      </c>
      <c r="B57" s="49">
        <v>76</v>
      </c>
      <c r="C57" s="49">
        <v>74</v>
      </c>
      <c r="D57" s="50">
        <v>66</v>
      </c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" si="0">IF(EXACT(C38,C5),0,C38&amp;"/"&amp;C5)</f>
        <v>0</v>
      </c>
      <c r="D61" s="63">
        <f>IF(EXACT(D38,D5),0,D38&amp;"/"&amp;D5)</f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>IF(EXACT(D39,D6),0,D39&amp;"/"&amp;D6)</f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</sheetData>
  <mergeCells count="8">
    <mergeCell ref="B36:D36"/>
    <mergeCell ref="B59:D59"/>
    <mergeCell ref="C3:E3"/>
    <mergeCell ref="G8:N9"/>
    <mergeCell ref="E10:F13"/>
    <mergeCell ref="E15:F18"/>
    <mergeCell ref="L26:M26"/>
    <mergeCell ref="L27:M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D7DD-1250-433E-A178-330E1630CE95}">
  <dimension ref="A1:N229"/>
  <sheetViews>
    <sheetView topLeftCell="A58" workbookViewId="0">
      <selection activeCell="H2" sqref="H2"/>
    </sheetView>
  </sheetViews>
  <sheetFormatPr defaultRowHeight="15" x14ac:dyDescent="0.25"/>
  <cols>
    <col min="1" max="1" width="6.42578125" customWidth="1"/>
    <col min="2" max="4" width="23.7109375" bestFit="1" customWidth="1"/>
    <col min="5" max="5" width="39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568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106</v>
      </c>
      <c r="C5" s="26">
        <v>113</v>
      </c>
      <c r="D5" s="27">
        <v>109</v>
      </c>
      <c r="E5" s="67" t="s">
        <v>342</v>
      </c>
      <c r="F5" s="29">
        <f>COUNT(B5:D24)</f>
        <v>60</v>
      </c>
      <c r="G5" s="30">
        <f>AVERAGE(B5:D22)</f>
        <v>91.666666666666671</v>
      </c>
      <c r="H5" s="30">
        <f>CONVERT(G5, "mm","in")</f>
        <v>3.6089238845144358</v>
      </c>
      <c r="I5" s="29">
        <f>COUNTIF(B5:D22, "&lt;63.5")</f>
        <v>1</v>
      </c>
      <c r="J5" s="31">
        <f>I5/F5*100</f>
        <v>1.6666666666666667</v>
      </c>
    </row>
    <row r="6" spans="1:14" x14ac:dyDescent="0.25">
      <c r="A6" s="25">
        <v>2</v>
      </c>
      <c r="B6" s="26">
        <v>93</v>
      </c>
      <c r="C6" s="26">
        <v>93</v>
      </c>
      <c r="D6" s="27">
        <v>90</v>
      </c>
      <c r="E6" s="32" t="s">
        <v>343</v>
      </c>
    </row>
    <row r="7" spans="1:14" x14ac:dyDescent="0.25">
      <c r="A7" s="25">
        <v>3</v>
      </c>
      <c r="B7" s="26">
        <v>101</v>
      </c>
      <c r="C7" s="26">
        <v>97</v>
      </c>
      <c r="D7" s="27">
        <v>89</v>
      </c>
      <c r="E7" s="32"/>
    </row>
    <row r="8" spans="1:14" ht="15.75" thickBot="1" x14ac:dyDescent="0.3">
      <c r="A8" s="25">
        <v>4</v>
      </c>
      <c r="B8" s="26">
        <v>99</v>
      </c>
      <c r="C8" s="26">
        <v>82</v>
      </c>
      <c r="D8" s="27">
        <v>92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thickBot="1" x14ac:dyDescent="0.3">
      <c r="A9" s="25">
        <v>5</v>
      </c>
      <c r="B9" s="26">
        <v>108</v>
      </c>
      <c r="C9" s="26">
        <v>81</v>
      </c>
      <c r="D9" s="27">
        <v>85</v>
      </c>
      <c r="G9" s="222"/>
      <c r="H9" s="222"/>
      <c r="I9" s="222"/>
      <c r="J9" s="222"/>
      <c r="K9" s="222"/>
      <c r="L9" s="222"/>
      <c r="M9" s="222"/>
      <c r="N9" s="222"/>
    </row>
    <row r="10" spans="1:14" x14ac:dyDescent="0.25">
      <c r="A10" s="25">
        <v>6</v>
      </c>
      <c r="B10" s="26">
        <v>93</v>
      </c>
      <c r="C10" s="26">
        <v>104</v>
      </c>
      <c r="D10" s="27">
        <v>101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85</v>
      </c>
      <c r="C11" s="26">
        <v>89</v>
      </c>
      <c r="D11" s="27">
        <v>105</v>
      </c>
      <c r="E11" s="223"/>
      <c r="F11" s="224"/>
      <c r="G11" s="25" t="s">
        <v>299</v>
      </c>
      <c r="H11" s="35"/>
      <c r="I11" s="35">
        <v>260</v>
      </c>
      <c r="J11" s="35">
        <v>260</v>
      </c>
      <c r="K11" s="36">
        <f>SUM(H11:J11)</f>
        <v>520</v>
      </c>
      <c r="L11" s="37">
        <f>AVERAGE(H11:J11)</f>
        <v>260</v>
      </c>
      <c r="M11" s="38">
        <v>7</v>
      </c>
      <c r="N11" s="39">
        <f>L11*M11</f>
        <v>1820</v>
      </c>
    </row>
    <row r="12" spans="1:14" ht="15.75" thickBot="1" x14ac:dyDescent="0.3">
      <c r="A12" s="25">
        <v>8</v>
      </c>
      <c r="B12" s="26">
        <v>110</v>
      </c>
      <c r="C12" s="26">
        <v>87</v>
      </c>
      <c r="D12" s="27">
        <v>97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5.75" thickBot="1" x14ac:dyDescent="0.3">
      <c r="A13" s="25">
        <v>9</v>
      </c>
      <c r="B13" s="26">
        <v>83</v>
      </c>
      <c r="C13" s="26">
        <v>69</v>
      </c>
      <c r="D13" s="27">
        <v>89</v>
      </c>
      <c r="E13" s="223"/>
      <c r="F13" s="224"/>
      <c r="N13" s="46"/>
    </row>
    <row r="14" spans="1:14" x14ac:dyDescent="0.25">
      <c r="A14" s="25">
        <v>10</v>
      </c>
      <c r="B14" s="26">
        <v>91</v>
      </c>
      <c r="C14" s="26">
        <v>75</v>
      </c>
      <c r="D14" s="27">
        <v>81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66</v>
      </c>
      <c r="C15" s="26">
        <v>111</v>
      </c>
      <c r="D15" s="27">
        <v>82</v>
      </c>
      <c r="E15" s="225" t="s">
        <v>301</v>
      </c>
      <c r="F15" s="226"/>
      <c r="G15" s="25" t="s">
        <v>299</v>
      </c>
      <c r="H15" s="35">
        <v>114</v>
      </c>
      <c r="I15" s="35"/>
      <c r="J15" s="35"/>
      <c r="K15" s="36">
        <f>SUM(H15:J15)</f>
        <v>114</v>
      </c>
      <c r="L15" s="37">
        <f>AVERAGE(H15:J15)</f>
        <v>114</v>
      </c>
      <c r="M15" s="38">
        <v>1</v>
      </c>
      <c r="N15" s="39">
        <f>L15*M15</f>
        <v>114</v>
      </c>
    </row>
    <row r="16" spans="1:14" ht="15.75" thickBot="1" x14ac:dyDescent="0.3">
      <c r="A16" s="25">
        <v>12</v>
      </c>
      <c r="B16" s="26">
        <v>97</v>
      </c>
      <c r="C16" s="26">
        <v>99</v>
      </c>
      <c r="D16" s="27">
        <v>82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65</v>
      </c>
      <c r="C17" s="26">
        <v>101</v>
      </c>
      <c r="D17" s="27">
        <v>98</v>
      </c>
      <c r="E17" s="225"/>
      <c r="F17" s="226"/>
      <c r="N17" s="46"/>
    </row>
    <row r="18" spans="1:14" x14ac:dyDescent="0.25">
      <c r="A18" s="25">
        <v>14</v>
      </c>
      <c r="B18" s="26">
        <v>104</v>
      </c>
      <c r="C18" s="26">
        <v>63</v>
      </c>
      <c r="D18" s="27">
        <v>106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115</v>
      </c>
      <c r="C19" s="26">
        <v>90</v>
      </c>
      <c r="D19" s="27">
        <v>104</v>
      </c>
      <c r="G19" s="25" t="s">
        <v>299</v>
      </c>
      <c r="H19" s="35">
        <v>0</v>
      </c>
      <c r="I19" s="35"/>
      <c r="J19" s="35"/>
      <c r="K19" s="36">
        <f>SUM(H19:J19)</f>
        <v>0</v>
      </c>
      <c r="L19" s="37">
        <f>AVERAGE(H19:J19)</f>
        <v>0</v>
      </c>
      <c r="M19" s="38">
        <v>0</v>
      </c>
      <c r="N19" s="39">
        <f>L19*M19</f>
        <v>0</v>
      </c>
    </row>
    <row r="20" spans="1:14" ht="15.75" thickBot="1" x14ac:dyDescent="0.3">
      <c r="A20" s="25">
        <v>16</v>
      </c>
      <c r="B20" s="26">
        <v>92</v>
      </c>
      <c r="C20" s="26">
        <v>68</v>
      </c>
      <c r="D20" s="27">
        <v>87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81</v>
      </c>
      <c r="C21" s="26">
        <v>71</v>
      </c>
      <c r="D21" s="27">
        <v>93</v>
      </c>
      <c r="N21" s="46"/>
    </row>
    <row r="22" spans="1:14" x14ac:dyDescent="0.25">
      <c r="A22" s="25">
        <v>18</v>
      </c>
      <c r="B22" s="26">
        <v>84</v>
      </c>
      <c r="C22" s="26">
        <v>101</v>
      </c>
      <c r="D22" s="27">
        <v>93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109</v>
      </c>
      <c r="C23" s="26">
        <v>112</v>
      </c>
      <c r="D23" s="27">
        <v>89</v>
      </c>
      <c r="G23" s="25" t="s">
        <v>299</v>
      </c>
      <c r="H23" s="35">
        <v>0</v>
      </c>
      <c r="I23" s="35"/>
      <c r="J23" s="35"/>
      <c r="K23" s="36">
        <f>SUM(H23:J23)</f>
        <v>0</v>
      </c>
      <c r="L23" s="37">
        <f>AVERAGE(H23:J23)</f>
        <v>0</v>
      </c>
      <c r="M23" s="38">
        <v>0</v>
      </c>
      <c r="N23" s="39">
        <f>L23*M23</f>
        <v>0</v>
      </c>
    </row>
    <row r="24" spans="1:14" ht="15.75" thickBot="1" x14ac:dyDescent="0.3">
      <c r="A24" s="40">
        <v>20</v>
      </c>
      <c r="B24" s="49">
        <v>92</v>
      </c>
      <c r="C24" s="49">
        <v>98</v>
      </c>
      <c r="D24" s="50">
        <v>102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15.75" thickBot="1" x14ac:dyDescent="0.3">
      <c r="B25">
        <v>114</v>
      </c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>
        <f>N11+N15+N19+N23</f>
        <v>1934</v>
      </c>
    </row>
    <row r="27" spans="1:14" ht="21.75" thickBot="1" x14ac:dyDescent="0.4">
      <c r="B27" s="55">
        <f>AVERAGE(B5:B24)</f>
        <v>93.7</v>
      </c>
      <c r="C27" s="55">
        <f t="shared" ref="C27:D27" si="0">AVERAGE(C5:C24)</f>
        <v>90.2</v>
      </c>
      <c r="D27" s="55">
        <f t="shared" si="0"/>
        <v>93.7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3.6889763779527556</v>
      </c>
      <c r="C29" s="58">
        <f t="shared" ref="C29:D29" si="1">CONVERT(C27,"mm","in")</f>
        <v>3.5511811023622051</v>
      </c>
      <c r="D29" s="58">
        <f t="shared" si="1"/>
        <v>3.6889763779527556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0</v>
      </c>
      <c r="C32" s="60">
        <f t="shared" ref="C32:D32" si="2">COUNTIF(C5:C24, "&lt;63.5")</f>
        <v>1</v>
      </c>
      <c r="D32" s="60">
        <f t="shared" si="2"/>
        <v>0</v>
      </c>
    </row>
    <row r="33" spans="1:14" x14ac:dyDescent="0.25">
      <c r="B33" s="57" t="s">
        <v>315</v>
      </c>
      <c r="C33" s="57" t="s">
        <v>315</v>
      </c>
      <c r="D33" s="57" t="s">
        <v>315</v>
      </c>
    </row>
    <row r="34" spans="1:14" ht="19.5" thickBot="1" x14ac:dyDescent="0.35">
      <c r="B34" s="61">
        <f>B32/COUNT(B5:B24)*100</f>
        <v>0</v>
      </c>
      <c r="C34" s="61">
        <f>C32/COUNT(C5:C24)*100</f>
        <v>5</v>
      </c>
      <c r="D34" s="61">
        <f>D32/COUNT(D5:D24)*100</f>
        <v>0</v>
      </c>
    </row>
    <row r="36" spans="1:14" s="146" customFormat="1" x14ac:dyDescent="0.25">
      <c r="E36" s="147"/>
    </row>
    <row r="37" spans="1:14" ht="15.75" thickBot="1" x14ac:dyDescent="0.3"/>
    <row r="38" spans="1:14" ht="24" thickBot="1" x14ac:dyDescent="0.4">
      <c r="A38" s="1"/>
      <c r="B38" s="19" t="s">
        <v>278</v>
      </c>
      <c r="C38" s="219" t="s">
        <v>571</v>
      </c>
      <c r="D38" s="219"/>
      <c r="E38" s="220"/>
    </row>
    <row r="39" spans="1:14" ht="45" x14ac:dyDescent="0.25">
      <c r="A39" s="20"/>
      <c r="B39" s="21" t="s">
        <v>280</v>
      </c>
      <c r="C39" s="21" t="s">
        <v>281</v>
      </c>
      <c r="D39" s="22" t="s">
        <v>282</v>
      </c>
      <c r="E39" s="23" t="s">
        <v>283</v>
      </c>
      <c r="F39" s="24" t="s">
        <v>284</v>
      </c>
      <c r="G39" s="24" t="s">
        <v>285</v>
      </c>
      <c r="H39" s="24" t="s">
        <v>286</v>
      </c>
      <c r="I39" s="24" t="s">
        <v>287</v>
      </c>
      <c r="J39" s="23" t="s">
        <v>288</v>
      </c>
    </row>
    <row r="40" spans="1:14" ht="19.5" thickBot="1" x14ac:dyDescent="0.35">
      <c r="A40" s="25">
        <v>1</v>
      </c>
      <c r="B40" s="26">
        <v>106</v>
      </c>
      <c r="C40" s="26">
        <v>113</v>
      </c>
      <c r="D40" s="27">
        <v>109</v>
      </c>
      <c r="E40" s="67" t="s">
        <v>342</v>
      </c>
      <c r="F40" s="29">
        <f>COUNT(B40:D59)</f>
        <v>60</v>
      </c>
      <c r="G40" s="30">
        <f>AVERAGE(B40:D59)</f>
        <v>92.533333333333331</v>
      </c>
      <c r="H40" s="30">
        <f>CONVERT(G40, "mm","in")</f>
        <v>3.6430446194225725</v>
      </c>
      <c r="I40" s="29">
        <f>COUNTIF(B40:D59, "&lt;63.5")</f>
        <v>1</v>
      </c>
      <c r="J40" s="31">
        <f>I40/F40*100</f>
        <v>1.6666666666666667</v>
      </c>
    </row>
    <row r="41" spans="1:14" x14ac:dyDescent="0.25">
      <c r="A41" s="25">
        <v>2</v>
      </c>
      <c r="B41" s="26">
        <v>93</v>
      </c>
      <c r="C41" s="26">
        <v>93</v>
      </c>
      <c r="D41" s="27">
        <v>90</v>
      </c>
      <c r="E41" s="32" t="s">
        <v>343</v>
      </c>
    </row>
    <row r="42" spans="1:14" x14ac:dyDescent="0.25">
      <c r="A42" s="25">
        <v>3</v>
      </c>
      <c r="B42" s="26">
        <v>101</v>
      </c>
      <c r="C42" s="26">
        <v>97</v>
      </c>
      <c r="D42" s="27">
        <v>89</v>
      </c>
      <c r="E42" s="32"/>
    </row>
    <row r="43" spans="1:14" ht="15.75" thickBot="1" x14ac:dyDescent="0.3">
      <c r="A43" s="25">
        <v>4</v>
      </c>
      <c r="B43" s="26">
        <v>99</v>
      </c>
      <c r="C43" s="26">
        <v>82</v>
      </c>
      <c r="D43" s="27">
        <v>92</v>
      </c>
      <c r="E43" s="33"/>
      <c r="G43" s="221" t="s">
        <v>289</v>
      </c>
      <c r="H43" s="221"/>
      <c r="I43" s="221"/>
      <c r="J43" s="221"/>
      <c r="K43" s="221"/>
      <c r="L43" s="221"/>
      <c r="M43" s="221"/>
      <c r="N43" s="221"/>
    </row>
    <row r="44" spans="1:14" ht="15.75" thickBot="1" x14ac:dyDescent="0.3">
      <c r="A44" s="25">
        <v>5</v>
      </c>
      <c r="B44" s="26">
        <v>108</v>
      </c>
      <c r="C44" s="26">
        <v>81</v>
      </c>
      <c r="D44" s="27">
        <v>85</v>
      </c>
      <c r="G44" s="222"/>
      <c r="H44" s="222"/>
      <c r="I44" s="222"/>
      <c r="J44" s="222"/>
      <c r="K44" s="222"/>
      <c r="L44" s="222"/>
      <c r="M44" s="222"/>
      <c r="N44" s="222"/>
    </row>
    <row r="45" spans="1:14" x14ac:dyDescent="0.25">
      <c r="A45" s="25">
        <v>6</v>
      </c>
      <c r="B45" s="26">
        <v>93</v>
      </c>
      <c r="C45" s="26">
        <v>104</v>
      </c>
      <c r="D45" s="27">
        <v>101</v>
      </c>
      <c r="E45" s="223" t="s">
        <v>290</v>
      </c>
      <c r="F45" s="224"/>
      <c r="G45" s="34" t="s">
        <v>291</v>
      </c>
      <c r="H45" s="24" t="s">
        <v>292</v>
      </c>
      <c r="I45" s="24" t="s">
        <v>293</v>
      </c>
      <c r="J45" s="24" t="s">
        <v>294</v>
      </c>
      <c r="K45" s="24" t="s">
        <v>295</v>
      </c>
      <c r="L45" s="24" t="s">
        <v>296</v>
      </c>
      <c r="M45" s="24" t="s">
        <v>297</v>
      </c>
      <c r="N45" s="23" t="s">
        <v>298</v>
      </c>
    </row>
    <row r="46" spans="1:14" x14ac:dyDescent="0.25">
      <c r="A46" s="25">
        <v>7</v>
      </c>
      <c r="B46" s="26">
        <v>85</v>
      </c>
      <c r="C46" s="26">
        <v>89</v>
      </c>
      <c r="D46" s="27">
        <v>105</v>
      </c>
      <c r="E46" s="223"/>
      <c r="F46" s="224"/>
      <c r="G46" s="25" t="s">
        <v>299</v>
      </c>
      <c r="H46" s="35"/>
      <c r="I46" s="35">
        <v>260</v>
      </c>
      <c r="J46" s="35">
        <v>260</v>
      </c>
      <c r="K46" s="36">
        <f>SUM(H46:J46)</f>
        <v>520</v>
      </c>
      <c r="L46" s="37">
        <f>AVERAGE(H46:J46)</f>
        <v>260</v>
      </c>
      <c r="M46" s="38">
        <v>7</v>
      </c>
      <c r="N46" s="39">
        <f>L46*M46</f>
        <v>1820</v>
      </c>
    </row>
    <row r="47" spans="1:14" ht="15.75" thickBot="1" x14ac:dyDescent="0.3">
      <c r="A47" s="25">
        <v>8</v>
      </c>
      <c r="B47" s="26">
        <v>110</v>
      </c>
      <c r="C47" s="26">
        <v>87</v>
      </c>
      <c r="D47" s="27">
        <v>97</v>
      </c>
      <c r="E47" s="223"/>
      <c r="F47" s="224"/>
      <c r="G47" s="40" t="s">
        <v>300</v>
      </c>
      <c r="H47" s="41"/>
      <c r="I47" s="41"/>
      <c r="J47" s="41"/>
      <c r="K47" s="42">
        <f>SUM(H47:J47)</f>
        <v>0</v>
      </c>
      <c r="L47" s="43" t="e">
        <f>AVERAGE(H47:J47)</f>
        <v>#DIV/0!</v>
      </c>
      <c r="M47" s="44"/>
      <c r="N47" s="45" t="e">
        <f>L47*10</f>
        <v>#DIV/0!</v>
      </c>
    </row>
    <row r="48" spans="1:14" ht="15.75" thickBot="1" x14ac:dyDescent="0.3">
      <c r="A48" s="25">
        <v>9</v>
      </c>
      <c r="B48" s="26">
        <v>83</v>
      </c>
      <c r="C48" s="26">
        <v>69</v>
      </c>
      <c r="D48" s="27">
        <v>89</v>
      </c>
      <c r="E48" s="223"/>
      <c r="F48" s="224"/>
      <c r="N48" s="46"/>
    </row>
    <row r="49" spans="1:14" x14ac:dyDescent="0.25">
      <c r="A49" s="25">
        <v>10</v>
      </c>
      <c r="B49" s="26">
        <v>91</v>
      </c>
      <c r="C49" s="26">
        <v>75</v>
      </c>
      <c r="D49" s="27">
        <v>81</v>
      </c>
      <c r="G49" s="34" t="s">
        <v>291</v>
      </c>
      <c r="H49" s="24" t="s">
        <v>292</v>
      </c>
      <c r="I49" s="24" t="s">
        <v>293</v>
      </c>
      <c r="J49" s="24" t="s">
        <v>294</v>
      </c>
      <c r="K49" s="24" t="s">
        <v>295</v>
      </c>
      <c r="L49" s="24" t="s">
        <v>296</v>
      </c>
      <c r="M49" s="24" t="s">
        <v>297</v>
      </c>
      <c r="N49" s="47" t="s">
        <v>298</v>
      </c>
    </row>
    <row r="50" spans="1:14" x14ac:dyDescent="0.25">
      <c r="A50" s="25">
        <v>11</v>
      </c>
      <c r="B50" s="26">
        <v>66</v>
      </c>
      <c r="C50" s="26">
        <v>111</v>
      </c>
      <c r="D50" s="27">
        <v>82</v>
      </c>
      <c r="E50" s="225" t="s">
        <v>301</v>
      </c>
      <c r="F50" s="226"/>
      <c r="G50" s="25" t="s">
        <v>299</v>
      </c>
      <c r="H50" s="35">
        <v>114</v>
      </c>
      <c r="I50" s="35"/>
      <c r="J50" s="35"/>
      <c r="K50" s="36">
        <f>SUM(H50:J50)</f>
        <v>114</v>
      </c>
      <c r="L50" s="37">
        <f>AVERAGE(H50:J50)</f>
        <v>114</v>
      </c>
      <c r="M50" s="38">
        <v>1</v>
      </c>
      <c r="N50" s="39">
        <f>L50*M50</f>
        <v>114</v>
      </c>
    </row>
    <row r="51" spans="1:14" ht="15.75" thickBot="1" x14ac:dyDescent="0.3">
      <c r="A51" s="25">
        <v>12</v>
      </c>
      <c r="B51" s="26">
        <v>97</v>
      </c>
      <c r="C51" s="26">
        <v>99</v>
      </c>
      <c r="D51" s="27">
        <v>82</v>
      </c>
      <c r="E51" s="225"/>
      <c r="F51" s="226"/>
      <c r="G51" s="40" t="s">
        <v>300</v>
      </c>
      <c r="H51" s="41"/>
      <c r="I51" s="41"/>
      <c r="J51" s="41"/>
      <c r="K51" s="42">
        <f>SUM(H51:J51)</f>
        <v>0</v>
      </c>
      <c r="L51" s="43" t="e">
        <f>AVERAGE(H51:J51)</f>
        <v>#DIV/0!</v>
      </c>
      <c r="M51" s="44"/>
      <c r="N51" s="45" t="e">
        <f>L51*10</f>
        <v>#DIV/0!</v>
      </c>
    </row>
    <row r="52" spans="1:14" ht="15.75" thickBot="1" x14ac:dyDescent="0.3">
      <c r="A52" s="25">
        <v>13</v>
      </c>
      <c r="B52" s="26">
        <v>65</v>
      </c>
      <c r="C52" s="26">
        <v>101</v>
      </c>
      <c r="D52" s="27">
        <v>98</v>
      </c>
      <c r="E52" s="225"/>
      <c r="F52" s="226"/>
      <c r="N52" s="46"/>
    </row>
    <row r="53" spans="1:14" x14ac:dyDescent="0.25">
      <c r="A53" s="25">
        <v>14</v>
      </c>
      <c r="B53" s="26">
        <v>104</v>
      </c>
      <c r="C53" s="26">
        <v>63</v>
      </c>
      <c r="D53" s="27">
        <v>106</v>
      </c>
      <c r="E53" s="225"/>
      <c r="F53" s="226"/>
      <c r="G53" s="34" t="s">
        <v>291</v>
      </c>
      <c r="H53" s="24" t="s">
        <v>292</v>
      </c>
      <c r="I53" s="24" t="s">
        <v>293</v>
      </c>
      <c r="J53" s="24" t="s">
        <v>294</v>
      </c>
      <c r="K53" s="24" t="s">
        <v>295</v>
      </c>
      <c r="L53" s="24" t="s">
        <v>296</v>
      </c>
      <c r="M53" s="24" t="s">
        <v>297</v>
      </c>
      <c r="N53" s="47" t="s">
        <v>298</v>
      </c>
    </row>
    <row r="54" spans="1:14" x14ac:dyDescent="0.25">
      <c r="A54" s="25">
        <v>15</v>
      </c>
      <c r="B54" s="26">
        <v>115</v>
      </c>
      <c r="C54" s="26">
        <v>90</v>
      </c>
      <c r="D54" s="27">
        <v>104</v>
      </c>
      <c r="G54" s="25" t="s">
        <v>299</v>
      </c>
      <c r="H54" s="35">
        <v>0</v>
      </c>
      <c r="I54" s="35"/>
      <c r="J54" s="35"/>
      <c r="K54" s="36">
        <f>SUM(H54:J54)</f>
        <v>0</v>
      </c>
      <c r="L54" s="37">
        <f>AVERAGE(H54:J54)</f>
        <v>0</v>
      </c>
      <c r="M54" s="38">
        <v>0</v>
      </c>
      <c r="N54" s="39">
        <f>L54*M54</f>
        <v>0</v>
      </c>
    </row>
    <row r="55" spans="1:14" ht="15.75" thickBot="1" x14ac:dyDescent="0.3">
      <c r="A55" s="25">
        <v>16</v>
      </c>
      <c r="B55" s="26">
        <v>92</v>
      </c>
      <c r="C55" s="26">
        <v>68</v>
      </c>
      <c r="D55" s="27">
        <v>87</v>
      </c>
      <c r="G55" s="40" t="s">
        <v>300</v>
      </c>
      <c r="H55" s="41"/>
      <c r="I55" s="41"/>
      <c r="J55" s="41"/>
      <c r="K55" s="42">
        <f>SUM(H55:J55)</f>
        <v>0</v>
      </c>
      <c r="L55" s="43" t="e">
        <f>AVERAGE(H55:J55)</f>
        <v>#DIV/0!</v>
      </c>
      <c r="M55" s="44"/>
      <c r="N55" s="45" t="e">
        <f>L55*10</f>
        <v>#DIV/0!</v>
      </c>
    </row>
    <row r="56" spans="1:14" ht="15.75" thickBot="1" x14ac:dyDescent="0.3">
      <c r="A56" s="25">
        <v>17</v>
      </c>
      <c r="B56" s="26">
        <v>81</v>
      </c>
      <c r="C56" s="26">
        <v>71</v>
      </c>
      <c r="D56" s="27">
        <v>93</v>
      </c>
      <c r="N56" s="46"/>
    </row>
    <row r="57" spans="1:14" x14ac:dyDescent="0.25">
      <c r="A57" s="25">
        <v>18</v>
      </c>
      <c r="B57" s="26">
        <v>84</v>
      </c>
      <c r="C57" s="26">
        <v>101</v>
      </c>
      <c r="D57" s="27">
        <v>93</v>
      </c>
      <c r="G57" s="34" t="s">
        <v>291</v>
      </c>
      <c r="H57" s="24" t="s">
        <v>292</v>
      </c>
      <c r="I57" s="24" t="s">
        <v>293</v>
      </c>
      <c r="J57" s="24" t="s">
        <v>294</v>
      </c>
      <c r="K57" s="24" t="s">
        <v>295</v>
      </c>
      <c r="L57" s="24" t="s">
        <v>296</v>
      </c>
      <c r="M57" s="24" t="s">
        <v>297</v>
      </c>
      <c r="N57" s="47" t="s">
        <v>298</v>
      </c>
    </row>
    <row r="58" spans="1:14" x14ac:dyDescent="0.25">
      <c r="A58" s="25">
        <v>19</v>
      </c>
      <c r="B58" s="26">
        <v>109</v>
      </c>
      <c r="C58" s="26">
        <v>112</v>
      </c>
      <c r="D58" s="27">
        <v>89</v>
      </c>
      <c r="G58" s="25" t="s">
        <v>299</v>
      </c>
      <c r="H58" s="35">
        <v>0</v>
      </c>
      <c r="I58" s="35"/>
      <c r="J58" s="35"/>
      <c r="K58" s="36">
        <f>SUM(H58:J58)</f>
        <v>0</v>
      </c>
      <c r="L58" s="37">
        <f>AVERAGE(H58:J58)</f>
        <v>0</v>
      </c>
      <c r="M58" s="38">
        <v>0</v>
      </c>
      <c r="N58" s="39">
        <f>L58*M58</f>
        <v>0</v>
      </c>
    </row>
    <row r="59" spans="1:14" ht="15.75" thickBot="1" x14ac:dyDescent="0.3">
      <c r="A59" s="40">
        <v>20</v>
      </c>
      <c r="B59" s="49">
        <v>92</v>
      </c>
      <c r="C59" s="49">
        <v>98</v>
      </c>
      <c r="D59" s="50">
        <v>102</v>
      </c>
      <c r="G59" s="40" t="s">
        <v>300</v>
      </c>
      <c r="H59" s="41"/>
      <c r="I59" s="41"/>
      <c r="J59" s="41"/>
      <c r="K59" s="42">
        <f>SUM(H59:J59)</f>
        <v>0</v>
      </c>
      <c r="L59" s="43" t="e">
        <f>AVERAGE(H59:J59)</f>
        <v>#DIV/0!</v>
      </c>
      <c r="M59" s="44"/>
      <c r="N59" s="45" t="e">
        <f>L59*10</f>
        <v>#DIV/0!</v>
      </c>
    </row>
    <row r="60" spans="1:14" ht="15.75" thickBot="1" x14ac:dyDescent="0.3">
      <c r="N60" s="46"/>
    </row>
    <row r="61" spans="1:14" ht="21" x14ac:dyDescent="0.35">
      <c r="B61" s="51" t="s">
        <v>302</v>
      </c>
      <c r="C61" s="51" t="s">
        <v>303</v>
      </c>
      <c r="D61" s="51" t="s">
        <v>304</v>
      </c>
      <c r="H61" s="52" t="s">
        <v>305</v>
      </c>
      <c r="L61" s="227" t="s">
        <v>306</v>
      </c>
      <c r="M61" s="228"/>
      <c r="N61" s="53">
        <f>N46+N50+N54+N58</f>
        <v>1934</v>
      </c>
    </row>
    <row r="62" spans="1:14" ht="21.75" thickBot="1" x14ac:dyDescent="0.4">
      <c r="B62" s="55">
        <f>AVERAGE(B40:B59)</f>
        <v>93.7</v>
      </c>
      <c r="C62" s="55">
        <f>AVERAGE(C40:C59)</f>
        <v>90.2</v>
      </c>
      <c r="D62" s="55">
        <f>AVERAGE(D40:D59)</f>
        <v>93.7</v>
      </c>
      <c r="L62" s="217" t="s">
        <v>308</v>
      </c>
      <c r="M62" s="218"/>
      <c r="N62" s="56" t="e">
        <f>N47+N51+N55+N59</f>
        <v>#DIV/0!</v>
      </c>
    </row>
    <row r="63" spans="1:14" x14ac:dyDescent="0.25">
      <c r="B63" s="57" t="s">
        <v>309</v>
      </c>
      <c r="C63" s="57" t="s">
        <v>310</v>
      </c>
      <c r="D63" s="57" t="s">
        <v>311</v>
      </c>
    </row>
    <row r="64" spans="1:14" ht="19.5" thickBot="1" x14ac:dyDescent="0.35">
      <c r="B64" s="58">
        <f>CONVERT(B62,"mm","in")</f>
        <v>3.6889763779527556</v>
      </c>
      <c r="C64" s="58">
        <f t="shared" ref="C64:D64" si="3">CONVERT(C62,"mm","in")</f>
        <v>3.5511811023622051</v>
      </c>
      <c r="D64" s="58">
        <f t="shared" si="3"/>
        <v>3.6889763779527556</v>
      </c>
    </row>
    <row r="65" spans="1:14" ht="15.75" thickBot="1" x14ac:dyDescent="0.3">
      <c r="B65" s="59"/>
      <c r="C65" s="59"/>
      <c r="D65" s="59"/>
    </row>
    <row r="66" spans="1:14" x14ac:dyDescent="0.25">
      <c r="B66" s="51" t="s">
        <v>312</v>
      </c>
      <c r="C66" s="51" t="s">
        <v>313</v>
      </c>
      <c r="D66" s="51" t="s">
        <v>314</v>
      </c>
    </row>
    <row r="67" spans="1:14" ht="19.5" thickBot="1" x14ac:dyDescent="0.35">
      <c r="B67" s="60">
        <f>COUNTIF(B40:B59, "&lt;63.5")</f>
        <v>0</v>
      </c>
      <c r="C67" s="60">
        <f t="shared" ref="C67:D67" si="4">COUNTIF(C40:C59, "&lt;63.5")</f>
        <v>1</v>
      </c>
      <c r="D67" s="60">
        <f t="shared" si="4"/>
        <v>0</v>
      </c>
    </row>
    <row r="68" spans="1:14" x14ac:dyDescent="0.25">
      <c r="B68" s="57" t="s">
        <v>315</v>
      </c>
      <c r="C68" s="57" t="s">
        <v>315</v>
      </c>
      <c r="D68" s="57" t="s">
        <v>315</v>
      </c>
    </row>
    <row r="69" spans="1:14" ht="19.5" thickBot="1" x14ac:dyDescent="0.35">
      <c r="B69" s="61">
        <f>B67/COUNT(B40:B59)*100</f>
        <v>0</v>
      </c>
      <c r="C69" s="61">
        <f>C67/COUNT(C40:C59)*100</f>
        <v>5</v>
      </c>
      <c r="D69" s="61">
        <f>D67/COUNT(D40:D59)*100</f>
        <v>0</v>
      </c>
    </row>
    <row r="71" spans="1:14" ht="15.75" thickBot="1" x14ac:dyDescent="0.3"/>
    <row r="72" spans="1:14" ht="24" thickBot="1" x14ac:dyDescent="0.4">
      <c r="A72" s="1"/>
      <c r="B72" s="19" t="s">
        <v>278</v>
      </c>
      <c r="C72" s="219" t="s">
        <v>572</v>
      </c>
      <c r="D72" s="219"/>
      <c r="E72" s="220"/>
    </row>
    <row r="73" spans="1:14" ht="45" x14ac:dyDescent="0.25">
      <c r="A73" s="20"/>
      <c r="B73" s="21" t="s">
        <v>280</v>
      </c>
      <c r="C73" s="21" t="s">
        <v>281</v>
      </c>
      <c r="D73" s="22" t="s">
        <v>282</v>
      </c>
      <c r="E73" s="23" t="s">
        <v>283</v>
      </c>
      <c r="F73" s="24" t="s">
        <v>284</v>
      </c>
      <c r="G73" s="24" t="s">
        <v>285</v>
      </c>
      <c r="H73" s="24" t="s">
        <v>286</v>
      </c>
      <c r="I73" s="24" t="s">
        <v>287</v>
      </c>
      <c r="J73" s="23" t="s">
        <v>288</v>
      </c>
    </row>
    <row r="74" spans="1:14" ht="19.5" thickBot="1" x14ac:dyDescent="0.35">
      <c r="A74" s="25">
        <v>1</v>
      </c>
      <c r="B74" s="26">
        <v>73.8</v>
      </c>
      <c r="C74" s="26">
        <v>83.4</v>
      </c>
      <c r="D74" s="27">
        <v>80.3</v>
      </c>
      <c r="E74" s="67" t="s">
        <v>569</v>
      </c>
      <c r="F74" s="29">
        <f>COUNT(B74:D93)</f>
        <v>60</v>
      </c>
      <c r="G74" s="30">
        <f>AVERAGE(B74:D93)</f>
        <v>79.449999999999974</v>
      </c>
      <c r="H74" s="30">
        <f>CONVERT(G74, "mm","in")</f>
        <v>3.1279527559055111</v>
      </c>
      <c r="I74" s="29">
        <f>COUNTIF(B74:D93, "&lt;63.5")</f>
        <v>6</v>
      </c>
      <c r="J74" s="31">
        <f>I74/F74*100</f>
        <v>10</v>
      </c>
    </row>
    <row r="75" spans="1:14" x14ac:dyDescent="0.25">
      <c r="A75" s="25">
        <v>2</v>
      </c>
      <c r="B75" s="26">
        <v>73.400000000000006</v>
      </c>
      <c r="C75" s="26">
        <v>69.7</v>
      </c>
      <c r="D75" s="27">
        <v>82.3</v>
      </c>
      <c r="E75" s="32"/>
    </row>
    <row r="76" spans="1:14" x14ac:dyDescent="0.25">
      <c r="A76" s="25">
        <v>3</v>
      </c>
      <c r="B76" s="26">
        <v>80.400000000000006</v>
      </c>
      <c r="C76" s="26">
        <v>84.8</v>
      </c>
      <c r="D76" s="27">
        <v>82.9</v>
      </c>
      <c r="E76" s="32"/>
    </row>
    <row r="77" spans="1:14" ht="15.75" thickBot="1" x14ac:dyDescent="0.3">
      <c r="A77" s="25">
        <v>4</v>
      </c>
      <c r="B77" s="26">
        <v>79.7</v>
      </c>
      <c r="C77" s="26">
        <v>114.2</v>
      </c>
      <c r="D77" s="27">
        <v>92</v>
      </c>
      <c r="E77" s="33"/>
      <c r="G77" s="221" t="s">
        <v>289</v>
      </c>
      <c r="H77" s="221"/>
      <c r="I77" s="221"/>
      <c r="J77" s="221"/>
      <c r="K77" s="221"/>
      <c r="L77" s="221"/>
      <c r="M77" s="221"/>
      <c r="N77" s="221"/>
    </row>
    <row r="78" spans="1:14" ht="15.75" thickBot="1" x14ac:dyDescent="0.3">
      <c r="A78" s="25">
        <v>5</v>
      </c>
      <c r="B78" s="26">
        <v>78.3</v>
      </c>
      <c r="C78" s="26">
        <v>63</v>
      </c>
      <c r="D78" s="27">
        <v>90.3</v>
      </c>
      <c r="G78" s="222"/>
      <c r="H78" s="222"/>
      <c r="I78" s="222"/>
      <c r="J78" s="222"/>
      <c r="K78" s="222"/>
      <c r="L78" s="222"/>
      <c r="M78" s="222"/>
      <c r="N78" s="222"/>
    </row>
    <row r="79" spans="1:14" x14ac:dyDescent="0.25">
      <c r="A79" s="25">
        <v>6</v>
      </c>
      <c r="B79" s="26">
        <v>81.099999999999994</v>
      </c>
      <c r="C79" s="26">
        <v>80.5</v>
      </c>
      <c r="D79" s="27">
        <v>89</v>
      </c>
      <c r="E79" s="223" t="s">
        <v>290</v>
      </c>
      <c r="F79" s="224"/>
      <c r="G79" s="34" t="s">
        <v>291</v>
      </c>
      <c r="H79" s="24" t="s">
        <v>292</v>
      </c>
      <c r="I79" s="24" t="s">
        <v>293</v>
      </c>
      <c r="J79" s="24" t="s">
        <v>294</v>
      </c>
      <c r="K79" s="24" t="s">
        <v>295</v>
      </c>
      <c r="L79" s="24" t="s">
        <v>296</v>
      </c>
      <c r="M79" s="24" t="s">
        <v>297</v>
      </c>
      <c r="N79" s="23" t="s">
        <v>298</v>
      </c>
    </row>
    <row r="80" spans="1:14" x14ac:dyDescent="0.25">
      <c r="A80" s="25">
        <v>7</v>
      </c>
      <c r="B80" s="26">
        <v>84.3</v>
      </c>
      <c r="C80" s="26">
        <v>78.599999999999994</v>
      </c>
      <c r="D80" s="27">
        <v>70.7</v>
      </c>
      <c r="E80" s="223"/>
      <c r="F80" s="224"/>
      <c r="G80" s="25" t="s">
        <v>299</v>
      </c>
      <c r="H80" s="35">
        <v>269</v>
      </c>
      <c r="I80" s="35">
        <v>262</v>
      </c>
      <c r="J80" s="35"/>
      <c r="K80" s="36">
        <f>SUM(H80:J80)</f>
        <v>531</v>
      </c>
      <c r="L80" s="37">
        <f>AVERAGE(H80:J80)</f>
        <v>265.5</v>
      </c>
      <c r="M80" s="38">
        <v>6</v>
      </c>
      <c r="N80" s="39">
        <f>L80*M80</f>
        <v>1593</v>
      </c>
    </row>
    <row r="81" spans="1:14" ht="15.75" thickBot="1" x14ac:dyDescent="0.3">
      <c r="A81" s="25">
        <v>8</v>
      </c>
      <c r="B81" s="26">
        <v>73.8</v>
      </c>
      <c r="C81" s="26">
        <v>72.599999999999994</v>
      </c>
      <c r="D81" s="27">
        <v>99.2</v>
      </c>
      <c r="E81" s="223"/>
      <c r="F81" s="224"/>
      <c r="G81" s="40" t="s">
        <v>300</v>
      </c>
      <c r="H81" s="41"/>
      <c r="I81" s="41"/>
      <c r="J81" s="41"/>
      <c r="K81" s="42">
        <f>SUM(H81:J81)</f>
        <v>0</v>
      </c>
      <c r="L81" s="43" t="e">
        <f>AVERAGE(H81:J81)</f>
        <v>#DIV/0!</v>
      </c>
      <c r="M81" s="44"/>
      <c r="N81" s="45" t="e">
        <f>L81*10</f>
        <v>#DIV/0!</v>
      </c>
    </row>
    <row r="82" spans="1:14" ht="15.75" thickBot="1" x14ac:dyDescent="0.3">
      <c r="A82" s="25">
        <v>9</v>
      </c>
      <c r="B82" s="26">
        <v>77</v>
      </c>
      <c r="C82" s="26">
        <v>68.2</v>
      </c>
      <c r="D82" s="27">
        <v>73.900000000000006</v>
      </c>
      <c r="E82" s="223"/>
      <c r="F82" s="224"/>
      <c r="N82" s="46"/>
    </row>
    <row r="83" spans="1:14" x14ac:dyDescent="0.25">
      <c r="A83" s="25">
        <v>10</v>
      </c>
      <c r="B83" s="26">
        <v>65.2</v>
      </c>
      <c r="C83" s="26">
        <v>62.7</v>
      </c>
      <c r="D83" s="27">
        <v>92.7</v>
      </c>
      <c r="G83" s="34" t="s">
        <v>291</v>
      </c>
      <c r="H83" s="24" t="s">
        <v>292</v>
      </c>
      <c r="I83" s="24" t="s">
        <v>293</v>
      </c>
      <c r="J83" s="24" t="s">
        <v>294</v>
      </c>
      <c r="K83" s="24" t="s">
        <v>295</v>
      </c>
      <c r="L83" s="24" t="s">
        <v>296</v>
      </c>
      <c r="M83" s="24" t="s">
        <v>297</v>
      </c>
      <c r="N83" s="47" t="s">
        <v>298</v>
      </c>
    </row>
    <row r="84" spans="1:14" x14ac:dyDescent="0.25">
      <c r="A84" s="25">
        <v>11</v>
      </c>
      <c r="B84" s="26">
        <v>99.9</v>
      </c>
      <c r="C84" s="26">
        <v>73.2</v>
      </c>
      <c r="D84" s="27">
        <v>69.5</v>
      </c>
      <c r="E84" s="225" t="s">
        <v>301</v>
      </c>
      <c r="F84" s="226"/>
      <c r="G84" s="25" t="s">
        <v>299</v>
      </c>
      <c r="H84" s="35"/>
      <c r="I84" s="35"/>
      <c r="J84" s="35"/>
      <c r="K84" s="36">
        <f>SUM(H84:J84)</f>
        <v>0</v>
      </c>
      <c r="L84" s="37" t="e">
        <f>AVERAGE(H84:J84)</f>
        <v>#DIV/0!</v>
      </c>
      <c r="M84" s="38">
        <v>1</v>
      </c>
      <c r="N84" s="39" t="e">
        <f>L84*M84</f>
        <v>#DIV/0!</v>
      </c>
    </row>
    <row r="85" spans="1:14" ht="15.75" thickBot="1" x14ac:dyDescent="0.3">
      <c r="A85" s="25">
        <v>12</v>
      </c>
      <c r="B85" s="26">
        <v>63</v>
      </c>
      <c r="C85" s="26">
        <v>69.599999999999994</v>
      </c>
      <c r="D85" s="27">
        <v>98.7</v>
      </c>
      <c r="E85" s="225"/>
      <c r="F85" s="226"/>
      <c r="G85" s="40" t="s">
        <v>300</v>
      </c>
      <c r="H85" s="41"/>
      <c r="I85" s="41"/>
      <c r="J85" s="41"/>
      <c r="K85" s="42">
        <f>SUM(H85:J85)</f>
        <v>0</v>
      </c>
      <c r="L85" s="43" t="e">
        <f>AVERAGE(H85:J85)</f>
        <v>#DIV/0!</v>
      </c>
      <c r="M85" s="44"/>
      <c r="N85" s="45" t="e">
        <f>L85*10</f>
        <v>#DIV/0!</v>
      </c>
    </row>
    <row r="86" spans="1:14" ht="15.75" thickBot="1" x14ac:dyDescent="0.3">
      <c r="A86" s="25">
        <v>13</v>
      </c>
      <c r="B86" s="26">
        <v>66</v>
      </c>
      <c r="C86" s="26">
        <v>63.8</v>
      </c>
      <c r="D86" s="27">
        <v>80.2</v>
      </c>
      <c r="E86" s="225"/>
      <c r="F86" s="226"/>
      <c r="N86" s="46"/>
    </row>
    <row r="87" spans="1:14" x14ac:dyDescent="0.25">
      <c r="A87" s="25">
        <v>14</v>
      </c>
      <c r="B87" s="26">
        <v>62.2</v>
      </c>
      <c r="C87" s="26">
        <v>77.900000000000006</v>
      </c>
      <c r="D87" s="27">
        <v>71.7</v>
      </c>
      <c r="E87" s="225"/>
      <c r="F87" s="226"/>
      <c r="G87" s="34" t="s">
        <v>291</v>
      </c>
      <c r="H87" s="24" t="s">
        <v>292</v>
      </c>
      <c r="I87" s="24" t="s">
        <v>293</v>
      </c>
      <c r="J87" s="24" t="s">
        <v>294</v>
      </c>
      <c r="K87" s="24" t="s">
        <v>295</v>
      </c>
      <c r="L87" s="24" t="s">
        <v>296</v>
      </c>
      <c r="M87" s="24" t="s">
        <v>297</v>
      </c>
      <c r="N87" s="47" t="s">
        <v>298</v>
      </c>
    </row>
    <row r="88" spans="1:14" x14ac:dyDescent="0.25">
      <c r="A88" s="25">
        <v>15</v>
      </c>
      <c r="B88" s="26">
        <v>128.4</v>
      </c>
      <c r="C88" s="26">
        <v>66.8</v>
      </c>
      <c r="D88" s="27">
        <v>109.4</v>
      </c>
      <c r="G88" s="25" t="s">
        <v>299</v>
      </c>
      <c r="H88" s="35"/>
      <c r="I88" s="35"/>
      <c r="J88" s="35"/>
      <c r="K88" s="36">
        <f>SUM(H88:J88)</f>
        <v>0</v>
      </c>
      <c r="L88" s="37" t="e">
        <f>AVERAGE(H88:J88)</f>
        <v>#DIV/0!</v>
      </c>
      <c r="M88" s="38">
        <v>0</v>
      </c>
      <c r="N88" s="39" t="e">
        <f>L88*M88</f>
        <v>#DIV/0!</v>
      </c>
    </row>
    <row r="89" spans="1:14" ht="15.75" thickBot="1" x14ac:dyDescent="0.3">
      <c r="A89" s="25">
        <v>16</v>
      </c>
      <c r="B89" s="26">
        <v>67.2</v>
      </c>
      <c r="C89" s="26">
        <v>83.7</v>
      </c>
      <c r="D89" s="27">
        <v>94.7</v>
      </c>
      <c r="G89" s="40" t="s">
        <v>300</v>
      </c>
      <c r="H89" s="41"/>
      <c r="I89" s="41"/>
      <c r="J89" s="41"/>
      <c r="K89" s="42">
        <f>SUM(H89:J89)</f>
        <v>0</v>
      </c>
      <c r="L89" s="43" t="e">
        <f>AVERAGE(H89:J89)</f>
        <v>#DIV/0!</v>
      </c>
      <c r="M89" s="44"/>
      <c r="N89" s="45" t="e">
        <f>L89*10</f>
        <v>#DIV/0!</v>
      </c>
    </row>
    <row r="90" spans="1:14" ht="15.75" thickBot="1" x14ac:dyDescent="0.3">
      <c r="A90" s="25">
        <v>17</v>
      </c>
      <c r="B90" s="26">
        <v>82.7</v>
      </c>
      <c r="C90" s="26">
        <v>74.599999999999994</v>
      </c>
      <c r="D90" s="27">
        <v>87.5</v>
      </c>
      <c r="N90" s="46"/>
    </row>
    <row r="91" spans="1:14" x14ac:dyDescent="0.25">
      <c r="A91" s="25">
        <v>18</v>
      </c>
      <c r="B91" s="26">
        <v>82.8</v>
      </c>
      <c r="C91" s="26">
        <v>55</v>
      </c>
      <c r="D91" s="27">
        <v>80.3</v>
      </c>
      <c r="G91" s="34" t="s">
        <v>291</v>
      </c>
      <c r="H91" s="24" t="s">
        <v>292</v>
      </c>
      <c r="I91" s="24" t="s">
        <v>293</v>
      </c>
      <c r="J91" s="24" t="s">
        <v>294</v>
      </c>
      <c r="K91" s="24" t="s">
        <v>295</v>
      </c>
      <c r="L91" s="24" t="s">
        <v>296</v>
      </c>
      <c r="M91" s="24" t="s">
        <v>297</v>
      </c>
      <c r="N91" s="47" t="s">
        <v>298</v>
      </c>
    </row>
    <row r="92" spans="1:14" x14ac:dyDescent="0.25">
      <c r="A92" s="25">
        <v>19</v>
      </c>
      <c r="B92" s="26">
        <v>74.3</v>
      </c>
      <c r="C92" s="26">
        <v>83.4</v>
      </c>
      <c r="D92" s="27">
        <v>81.400000000000006</v>
      </c>
      <c r="G92" s="25" t="s">
        <v>299</v>
      </c>
      <c r="H92" s="35"/>
      <c r="I92" s="35"/>
      <c r="J92" s="35"/>
      <c r="K92" s="36">
        <f>SUM(H92:J92)</f>
        <v>0</v>
      </c>
      <c r="L92" s="37" t="e">
        <f>AVERAGE(H92:J92)</f>
        <v>#DIV/0!</v>
      </c>
      <c r="M92" s="38">
        <v>0</v>
      </c>
      <c r="N92" s="39" t="e">
        <f>L92*M92</f>
        <v>#DIV/0!</v>
      </c>
    </row>
    <row r="93" spans="1:14" ht="15.75" thickBot="1" x14ac:dyDescent="0.3">
      <c r="A93" s="40">
        <v>20</v>
      </c>
      <c r="B93" s="49">
        <v>72</v>
      </c>
      <c r="C93" s="49">
        <v>53.3</v>
      </c>
      <c r="D93" s="50">
        <v>95.8</v>
      </c>
      <c r="G93" s="40" t="s">
        <v>300</v>
      </c>
      <c r="H93" s="41"/>
      <c r="I93" s="41"/>
      <c r="J93" s="41"/>
      <c r="K93" s="42">
        <f>SUM(H93:J93)</f>
        <v>0</v>
      </c>
      <c r="L93" s="43" t="e">
        <f>AVERAGE(H93:J93)</f>
        <v>#DIV/0!</v>
      </c>
      <c r="M93" s="44"/>
      <c r="N93" s="45" t="e">
        <f>L93*10</f>
        <v>#DIV/0!</v>
      </c>
    </row>
    <row r="94" spans="1:14" ht="15.75" thickBot="1" x14ac:dyDescent="0.3">
      <c r="N94" s="46"/>
    </row>
    <row r="95" spans="1:14" ht="21" x14ac:dyDescent="0.35">
      <c r="B95" s="51" t="s">
        <v>302</v>
      </c>
      <c r="C95" s="51" t="s">
        <v>303</v>
      </c>
      <c r="D95" s="51" t="s">
        <v>304</v>
      </c>
      <c r="H95" s="52" t="s">
        <v>305</v>
      </c>
      <c r="L95" s="227" t="s">
        <v>306</v>
      </c>
      <c r="M95" s="228"/>
      <c r="N95" s="53" t="e">
        <f>N80+N84+N88+N92</f>
        <v>#DIV/0!</v>
      </c>
    </row>
    <row r="96" spans="1:14" ht="21.75" thickBot="1" x14ac:dyDescent="0.4">
      <c r="B96" s="55">
        <f>AVERAGE(B74:B93)</f>
        <v>78.275000000000006</v>
      </c>
      <c r="C96" s="55">
        <f t="shared" ref="C96:D96" si="5">AVERAGE(C74:C93)</f>
        <v>73.950000000000017</v>
      </c>
      <c r="D96" s="55">
        <f t="shared" si="5"/>
        <v>86.125000000000014</v>
      </c>
      <c r="L96" s="217" t="s">
        <v>308</v>
      </c>
      <c r="M96" s="218"/>
      <c r="N96" s="56" t="e">
        <f>N81+N85+N89+N93</f>
        <v>#DIV/0!</v>
      </c>
    </row>
    <row r="97" spans="1:4" x14ac:dyDescent="0.25">
      <c r="B97" s="57" t="s">
        <v>309</v>
      </c>
      <c r="C97" s="57" t="s">
        <v>310</v>
      </c>
      <c r="D97" s="57" t="s">
        <v>311</v>
      </c>
    </row>
    <row r="98" spans="1:4" ht="19.5" thickBot="1" x14ac:dyDescent="0.35">
      <c r="B98" s="58">
        <f>CONVERT(B96,"mm","in")</f>
        <v>3.0816929133858268</v>
      </c>
      <c r="C98" s="58">
        <f t="shared" ref="C98:D98" si="6">CONVERT(C96,"mm","in")</f>
        <v>2.9114173228346463</v>
      </c>
      <c r="D98" s="58">
        <f t="shared" si="6"/>
        <v>3.3907480314960634</v>
      </c>
    </row>
    <row r="99" spans="1:4" ht="15.75" thickBot="1" x14ac:dyDescent="0.3">
      <c r="B99" s="59"/>
      <c r="C99" s="59"/>
      <c r="D99" s="59"/>
    </row>
    <row r="100" spans="1:4" x14ac:dyDescent="0.25">
      <c r="B100" s="51" t="s">
        <v>312</v>
      </c>
      <c r="C100" s="51" t="s">
        <v>313</v>
      </c>
      <c r="D100" s="51" t="s">
        <v>314</v>
      </c>
    </row>
    <row r="101" spans="1:4" ht="19.5" thickBot="1" x14ac:dyDescent="0.35">
      <c r="B101" s="60">
        <f>COUNTIF(B74:B93, "&lt;63.5")</f>
        <v>2</v>
      </c>
      <c r="C101" s="60">
        <f t="shared" ref="C101:D101" si="7">COUNTIF(C74:C93, "&lt;63.5")</f>
        <v>4</v>
      </c>
      <c r="D101" s="60">
        <f t="shared" si="7"/>
        <v>0</v>
      </c>
    </row>
    <row r="102" spans="1:4" x14ac:dyDescent="0.25">
      <c r="B102" s="57" t="s">
        <v>315</v>
      </c>
      <c r="C102" s="57" t="s">
        <v>315</v>
      </c>
      <c r="D102" s="57" t="s">
        <v>315</v>
      </c>
    </row>
    <row r="103" spans="1:4" ht="19.5" thickBot="1" x14ac:dyDescent="0.35">
      <c r="B103" s="61">
        <f>B101/COUNT(B74:B93)*100</f>
        <v>10</v>
      </c>
      <c r="C103" s="61">
        <f>C101/COUNT(C74:C93)*100</f>
        <v>20</v>
      </c>
      <c r="D103" s="61">
        <f>D101/COUNT(D74:D93)*100</f>
        <v>0</v>
      </c>
    </row>
    <row r="105" spans="1:4" ht="29.25" thickBot="1" x14ac:dyDescent="0.5">
      <c r="B105" s="229" t="s">
        <v>321</v>
      </c>
      <c r="C105" s="229"/>
      <c r="D105" s="229"/>
    </row>
    <row r="106" spans="1:4" x14ac:dyDescent="0.25">
      <c r="A106" s="20"/>
      <c r="B106" s="21" t="s">
        <v>280</v>
      </c>
      <c r="C106" s="21" t="s">
        <v>281</v>
      </c>
      <c r="D106" s="22" t="s">
        <v>282</v>
      </c>
    </row>
    <row r="107" spans="1:4" x14ac:dyDescent="0.25">
      <c r="A107" s="25">
        <v>1</v>
      </c>
      <c r="B107" s="26">
        <v>73.8</v>
      </c>
      <c r="C107" s="26">
        <v>83.4</v>
      </c>
      <c r="D107" s="27">
        <v>80.3</v>
      </c>
    </row>
    <row r="108" spans="1:4" x14ac:dyDescent="0.25">
      <c r="A108" s="25">
        <v>2</v>
      </c>
      <c r="B108" s="26">
        <v>73.400000000000006</v>
      </c>
      <c r="C108" s="26">
        <v>69.7</v>
      </c>
      <c r="D108" s="27">
        <v>82.3</v>
      </c>
    </row>
    <row r="109" spans="1:4" x14ac:dyDescent="0.25">
      <c r="A109" s="25">
        <v>3</v>
      </c>
      <c r="B109" s="26">
        <v>80.400000000000006</v>
      </c>
      <c r="C109" s="26">
        <v>84.8</v>
      </c>
      <c r="D109" s="27">
        <v>82.9</v>
      </c>
    </row>
    <row r="110" spans="1:4" x14ac:dyDescent="0.25">
      <c r="A110" s="25">
        <v>4</v>
      </c>
      <c r="B110" s="26">
        <v>79.7</v>
      </c>
      <c r="C110" s="26">
        <v>114.2</v>
      </c>
      <c r="D110" s="27">
        <v>92</v>
      </c>
    </row>
    <row r="111" spans="1:4" x14ac:dyDescent="0.25">
      <c r="A111" s="25">
        <v>5</v>
      </c>
      <c r="B111" s="26">
        <v>78.3</v>
      </c>
      <c r="C111" s="26">
        <v>63</v>
      </c>
      <c r="D111" s="27">
        <v>90.3</v>
      </c>
    </row>
    <row r="112" spans="1:4" x14ac:dyDescent="0.25">
      <c r="A112" s="25">
        <v>6</v>
      </c>
      <c r="B112" s="26">
        <v>81.099999999999994</v>
      </c>
      <c r="C112" s="26">
        <v>80.5</v>
      </c>
      <c r="D112" s="27">
        <v>89</v>
      </c>
    </row>
    <row r="113" spans="1:4" x14ac:dyDescent="0.25">
      <c r="A113" s="25">
        <v>7</v>
      </c>
      <c r="B113" s="26">
        <v>84.3</v>
      </c>
      <c r="C113" s="26">
        <v>78.599999999999994</v>
      </c>
      <c r="D113" s="27">
        <v>70.7</v>
      </c>
    </row>
    <row r="114" spans="1:4" x14ac:dyDescent="0.25">
      <c r="A114" s="25">
        <v>8</v>
      </c>
      <c r="B114" s="26">
        <v>73.8</v>
      </c>
      <c r="C114" s="26">
        <v>72.599999999999994</v>
      </c>
      <c r="D114" s="27">
        <v>99.2</v>
      </c>
    </row>
    <row r="115" spans="1:4" x14ac:dyDescent="0.25">
      <c r="A115" s="25">
        <v>9</v>
      </c>
      <c r="B115" s="26">
        <v>77</v>
      </c>
      <c r="C115" s="26">
        <v>68.2</v>
      </c>
      <c r="D115" s="27">
        <v>73.900000000000006</v>
      </c>
    </row>
    <row r="116" spans="1:4" x14ac:dyDescent="0.25">
      <c r="A116" s="25">
        <v>10</v>
      </c>
      <c r="B116" s="26">
        <v>65.2</v>
      </c>
      <c r="C116" s="26">
        <v>62.7</v>
      </c>
      <c r="D116" s="27">
        <v>92.7</v>
      </c>
    </row>
    <row r="117" spans="1:4" x14ac:dyDescent="0.25">
      <c r="A117" s="25">
        <v>11</v>
      </c>
      <c r="B117" s="26">
        <v>99.9</v>
      </c>
      <c r="C117" s="26">
        <v>73.2</v>
      </c>
      <c r="D117" s="27">
        <v>69.5</v>
      </c>
    </row>
    <row r="118" spans="1:4" x14ac:dyDescent="0.25">
      <c r="A118" s="25">
        <v>12</v>
      </c>
      <c r="B118" s="26">
        <v>63</v>
      </c>
      <c r="C118" s="26">
        <v>69.599999999999994</v>
      </c>
      <c r="D118" s="27">
        <v>98.7</v>
      </c>
    </row>
    <row r="119" spans="1:4" x14ac:dyDescent="0.25">
      <c r="A119" s="25">
        <v>13</v>
      </c>
      <c r="B119" s="26">
        <v>66</v>
      </c>
      <c r="C119" s="26">
        <v>63.8</v>
      </c>
      <c r="D119" s="27">
        <v>80.2</v>
      </c>
    </row>
    <row r="120" spans="1:4" x14ac:dyDescent="0.25">
      <c r="A120" s="25">
        <v>14</v>
      </c>
      <c r="B120" s="26">
        <v>62.2</v>
      </c>
      <c r="C120" s="26">
        <v>77.900000000000006</v>
      </c>
      <c r="D120" s="27">
        <v>71.7</v>
      </c>
    </row>
    <row r="121" spans="1:4" x14ac:dyDescent="0.25">
      <c r="A121" s="25">
        <v>15</v>
      </c>
      <c r="B121" s="26">
        <v>128.4</v>
      </c>
      <c r="C121" s="26">
        <v>66.8</v>
      </c>
      <c r="D121" s="27">
        <v>109.4</v>
      </c>
    </row>
    <row r="122" spans="1:4" x14ac:dyDescent="0.25">
      <c r="A122" s="25">
        <v>16</v>
      </c>
      <c r="B122" s="26">
        <v>67.2</v>
      </c>
      <c r="C122" s="26">
        <v>83.7</v>
      </c>
      <c r="D122" s="27">
        <v>94.7</v>
      </c>
    </row>
    <row r="123" spans="1:4" x14ac:dyDescent="0.25">
      <c r="A123" s="25">
        <v>17</v>
      </c>
      <c r="B123" s="26">
        <v>82.7</v>
      </c>
      <c r="C123" s="26">
        <v>74.599999999999994</v>
      </c>
      <c r="D123" s="27">
        <v>87.5</v>
      </c>
    </row>
    <row r="124" spans="1:4" x14ac:dyDescent="0.25">
      <c r="A124" s="25">
        <v>18</v>
      </c>
      <c r="B124" s="26">
        <v>82.8</v>
      </c>
      <c r="C124" s="26">
        <v>55</v>
      </c>
      <c r="D124" s="27">
        <v>80.3</v>
      </c>
    </row>
    <row r="125" spans="1:4" x14ac:dyDescent="0.25">
      <c r="A125" s="25">
        <v>19</v>
      </c>
      <c r="B125" s="26">
        <v>74.3</v>
      </c>
      <c r="C125" s="26">
        <v>83.4</v>
      </c>
      <c r="D125" s="27">
        <v>81.400000000000006</v>
      </c>
    </row>
    <row r="126" spans="1:4" ht="15.75" thickBot="1" x14ac:dyDescent="0.3">
      <c r="A126" s="40">
        <v>20</v>
      </c>
      <c r="B126" s="49">
        <v>72</v>
      </c>
      <c r="C126" s="49">
        <v>53.3</v>
      </c>
      <c r="D126" s="50">
        <v>95.8</v>
      </c>
    </row>
    <row r="128" spans="1:4" ht="29.25" thickBot="1" x14ac:dyDescent="0.5">
      <c r="B128" s="229" t="s">
        <v>322</v>
      </c>
      <c r="C128" s="229"/>
      <c r="D128" s="229"/>
    </row>
    <row r="129" spans="1:4" x14ac:dyDescent="0.25">
      <c r="A129" s="20"/>
      <c r="B129" s="21" t="s">
        <v>280</v>
      </c>
      <c r="C129" s="21" t="s">
        <v>281</v>
      </c>
      <c r="D129" s="22" t="s">
        <v>282</v>
      </c>
    </row>
    <row r="130" spans="1:4" x14ac:dyDescent="0.25">
      <c r="A130" s="25">
        <v>1</v>
      </c>
      <c r="B130" s="62">
        <f>IF(EXACT(B107,B74),0,B107&amp;"/"&amp;B74)</f>
        <v>0</v>
      </c>
      <c r="C130" s="62">
        <f t="shared" ref="C130" si="8">IF(EXACT(C107,C74),0,C107&amp;"/"&amp;C74)</f>
        <v>0</v>
      </c>
      <c r="D130" s="63">
        <f>IF(EXACT(D107,D74),0,D107&amp;"/"&amp;D74)</f>
        <v>0</v>
      </c>
    </row>
    <row r="131" spans="1:4" x14ac:dyDescent="0.25">
      <c r="A131" s="25">
        <v>2</v>
      </c>
      <c r="B131" s="62">
        <f t="shared" ref="B131:D146" si="9">IF(EXACT(B108,B75),0,B108&amp;"/"&amp;B75)</f>
        <v>0</v>
      </c>
      <c r="C131" s="62">
        <f t="shared" si="9"/>
        <v>0</v>
      </c>
      <c r="D131" s="63">
        <f>IF(EXACT(D108,D75),0,D108&amp;"/"&amp;D75)</f>
        <v>0</v>
      </c>
    </row>
    <row r="132" spans="1:4" x14ac:dyDescent="0.25">
      <c r="A132" s="25">
        <v>3</v>
      </c>
      <c r="B132" s="62">
        <f t="shared" si="9"/>
        <v>0</v>
      </c>
      <c r="C132" s="62">
        <f t="shared" si="9"/>
        <v>0</v>
      </c>
      <c r="D132" s="63">
        <f t="shared" si="9"/>
        <v>0</v>
      </c>
    </row>
    <row r="133" spans="1:4" x14ac:dyDescent="0.25">
      <c r="A133" s="25">
        <v>4</v>
      </c>
      <c r="B133" s="62">
        <f t="shared" si="9"/>
        <v>0</v>
      </c>
      <c r="C133" s="62">
        <f t="shared" si="9"/>
        <v>0</v>
      </c>
      <c r="D133" s="63">
        <f t="shared" si="9"/>
        <v>0</v>
      </c>
    </row>
    <row r="134" spans="1:4" x14ac:dyDescent="0.25">
      <c r="A134" s="25">
        <v>5</v>
      </c>
      <c r="B134" s="62">
        <f t="shared" si="9"/>
        <v>0</v>
      </c>
      <c r="C134" s="62">
        <f t="shared" si="9"/>
        <v>0</v>
      </c>
      <c r="D134" s="63">
        <f t="shared" si="9"/>
        <v>0</v>
      </c>
    </row>
    <row r="135" spans="1:4" x14ac:dyDescent="0.25">
      <c r="A135" s="25">
        <v>6</v>
      </c>
      <c r="B135" s="62">
        <f t="shared" si="9"/>
        <v>0</v>
      </c>
      <c r="C135" s="62">
        <f t="shared" si="9"/>
        <v>0</v>
      </c>
      <c r="D135" s="63">
        <f t="shared" si="9"/>
        <v>0</v>
      </c>
    </row>
    <row r="136" spans="1:4" x14ac:dyDescent="0.25">
      <c r="A136" s="25">
        <v>7</v>
      </c>
      <c r="B136" s="62">
        <f t="shared" si="9"/>
        <v>0</v>
      </c>
      <c r="C136" s="62">
        <f t="shared" si="9"/>
        <v>0</v>
      </c>
      <c r="D136" s="63">
        <f t="shared" si="9"/>
        <v>0</v>
      </c>
    </row>
    <row r="137" spans="1:4" x14ac:dyDescent="0.25">
      <c r="A137" s="25">
        <v>8</v>
      </c>
      <c r="B137" s="62">
        <f t="shared" si="9"/>
        <v>0</v>
      </c>
      <c r="C137" s="62">
        <f t="shared" si="9"/>
        <v>0</v>
      </c>
      <c r="D137" s="63">
        <f t="shared" si="9"/>
        <v>0</v>
      </c>
    </row>
    <row r="138" spans="1:4" x14ac:dyDescent="0.25">
      <c r="A138" s="25">
        <v>9</v>
      </c>
      <c r="B138" s="62">
        <f t="shared" si="9"/>
        <v>0</v>
      </c>
      <c r="C138" s="62">
        <f t="shared" si="9"/>
        <v>0</v>
      </c>
      <c r="D138" s="63">
        <f t="shared" si="9"/>
        <v>0</v>
      </c>
    </row>
    <row r="139" spans="1:4" x14ac:dyDescent="0.25">
      <c r="A139" s="25">
        <v>10</v>
      </c>
      <c r="B139" s="62">
        <f t="shared" si="9"/>
        <v>0</v>
      </c>
      <c r="C139" s="62">
        <f t="shared" si="9"/>
        <v>0</v>
      </c>
      <c r="D139" s="63">
        <f t="shared" si="9"/>
        <v>0</v>
      </c>
    </row>
    <row r="140" spans="1:4" x14ac:dyDescent="0.25">
      <c r="A140" s="25">
        <v>11</v>
      </c>
      <c r="B140" s="62">
        <f t="shared" si="9"/>
        <v>0</v>
      </c>
      <c r="C140" s="62">
        <f t="shared" si="9"/>
        <v>0</v>
      </c>
      <c r="D140" s="63">
        <f t="shared" si="9"/>
        <v>0</v>
      </c>
    </row>
    <row r="141" spans="1:4" x14ac:dyDescent="0.25">
      <c r="A141" s="25">
        <v>12</v>
      </c>
      <c r="B141" s="62">
        <f t="shared" si="9"/>
        <v>0</v>
      </c>
      <c r="C141" s="62">
        <f t="shared" si="9"/>
        <v>0</v>
      </c>
      <c r="D141" s="63">
        <f t="shared" si="9"/>
        <v>0</v>
      </c>
    </row>
    <row r="142" spans="1:4" x14ac:dyDescent="0.25">
      <c r="A142" s="25">
        <v>13</v>
      </c>
      <c r="B142" s="62">
        <f t="shared" si="9"/>
        <v>0</v>
      </c>
      <c r="C142" s="62">
        <f t="shared" si="9"/>
        <v>0</v>
      </c>
      <c r="D142" s="63">
        <f t="shared" si="9"/>
        <v>0</v>
      </c>
    </row>
    <row r="143" spans="1:4" x14ac:dyDescent="0.25">
      <c r="A143" s="25">
        <v>14</v>
      </c>
      <c r="B143" s="62">
        <f t="shared" si="9"/>
        <v>0</v>
      </c>
      <c r="C143" s="62">
        <f t="shared" si="9"/>
        <v>0</v>
      </c>
      <c r="D143" s="63">
        <f t="shared" si="9"/>
        <v>0</v>
      </c>
    </row>
    <row r="144" spans="1:4" x14ac:dyDescent="0.25">
      <c r="A144" s="25">
        <v>15</v>
      </c>
      <c r="B144" s="62">
        <f t="shared" si="9"/>
        <v>0</v>
      </c>
      <c r="C144" s="62">
        <f t="shared" si="9"/>
        <v>0</v>
      </c>
      <c r="D144" s="63">
        <f t="shared" si="9"/>
        <v>0</v>
      </c>
    </row>
    <row r="145" spans="1:14" x14ac:dyDescent="0.25">
      <c r="A145" s="25">
        <v>16</v>
      </c>
      <c r="B145" s="62">
        <f t="shared" si="9"/>
        <v>0</v>
      </c>
      <c r="C145" s="62">
        <f t="shared" si="9"/>
        <v>0</v>
      </c>
      <c r="D145" s="63">
        <f t="shared" si="9"/>
        <v>0</v>
      </c>
    </row>
    <row r="146" spans="1:14" x14ac:dyDescent="0.25">
      <c r="A146" s="25">
        <v>17</v>
      </c>
      <c r="B146" s="62">
        <f t="shared" si="9"/>
        <v>0</v>
      </c>
      <c r="C146" s="62">
        <f t="shared" si="9"/>
        <v>0</v>
      </c>
      <c r="D146" s="63">
        <f t="shared" si="9"/>
        <v>0</v>
      </c>
    </row>
    <row r="147" spans="1:14" x14ac:dyDescent="0.25">
      <c r="A147" s="25">
        <v>18</v>
      </c>
      <c r="B147" s="62">
        <f t="shared" ref="B147:D149" si="10">IF(EXACT(B124,B91),0,B124&amp;"/"&amp;B91)</f>
        <v>0</v>
      </c>
      <c r="C147" s="62">
        <f t="shared" si="10"/>
        <v>0</v>
      </c>
      <c r="D147" s="63">
        <f t="shared" si="10"/>
        <v>0</v>
      </c>
    </row>
    <row r="148" spans="1:14" x14ac:dyDescent="0.25">
      <c r="A148" s="25">
        <v>19</v>
      </c>
      <c r="B148" s="62">
        <f t="shared" si="10"/>
        <v>0</v>
      </c>
      <c r="C148" s="62">
        <f t="shared" si="10"/>
        <v>0</v>
      </c>
      <c r="D148" s="63">
        <f t="shared" si="10"/>
        <v>0</v>
      </c>
    </row>
    <row r="149" spans="1:14" ht="15.75" thickBot="1" x14ac:dyDescent="0.3">
      <c r="A149" s="40">
        <v>20</v>
      </c>
      <c r="B149" s="64">
        <f t="shared" si="10"/>
        <v>0</v>
      </c>
      <c r="C149" s="64">
        <f t="shared" si="10"/>
        <v>0</v>
      </c>
      <c r="D149" s="65">
        <f t="shared" si="10"/>
        <v>0</v>
      </c>
    </row>
    <row r="151" spans="1:14" ht="15.75" thickBot="1" x14ac:dyDescent="0.3"/>
    <row r="152" spans="1:14" ht="24" thickBot="1" x14ac:dyDescent="0.4">
      <c r="A152" s="1"/>
      <c r="B152" s="19" t="s">
        <v>278</v>
      </c>
      <c r="C152" s="219" t="s">
        <v>573</v>
      </c>
      <c r="D152" s="219"/>
      <c r="E152" s="220"/>
    </row>
    <row r="153" spans="1:14" ht="45" x14ac:dyDescent="0.25">
      <c r="A153" s="20"/>
      <c r="B153" s="21" t="s">
        <v>280</v>
      </c>
      <c r="C153" s="21" t="s">
        <v>281</v>
      </c>
      <c r="D153" s="22" t="s">
        <v>282</v>
      </c>
      <c r="E153" s="23" t="s">
        <v>283</v>
      </c>
      <c r="F153" s="24" t="s">
        <v>284</v>
      </c>
      <c r="G153" s="24" t="s">
        <v>285</v>
      </c>
      <c r="H153" s="24" t="s">
        <v>286</v>
      </c>
      <c r="I153" s="24" t="s">
        <v>287</v>
      </c>
      <c r="J153" s="23" t="s">
        <v>288</v>
      </c>
    </row>
    <row r="154" spans="1:14" ht="19.5" thickBot="1" x14ac:dyDescent="0.35">
      <c r="A154" s="25">
        <v>1</v>
      </c>
      <c r="B154" s="26">
        <v>151.80000000000001</v>
      </c>
      <c r="C154" s="26">
        <v>98.4</v>
      </c>
      <c r="D154" s="27">
        <v>109.2</v>
      </c>
      <c r="E154" s="67" t="s">
        <v>570</v>
      </c>
      <c r="F154" s="29">
        <f>COUNT(B154:D173)</f>
        <v>60</v>
      </c>
      <c r="G154" s="30">
        <f>AVERAGE(B154:D173)</f>
        <v>96.76666666666668</v>
      </c>
      <c r="H154" s="30">
        <f>CONVERT(G154, "mm","in")</f>
        <v>3.8097112860892395</v>
      </c>
      <c r="I154" s="29">
        <f>COUNTIF(B154:D173, "&lt;63.5")</f>
        <v>3</v>
      </c>
      <c r="J154" s="31">
        <f>I154/F154*100</f>
        <v>5</v>
      </c>
    </row>
    <row r="155" spans="1:14" x14ac:dyDescent="0.25">
      <c r="A155" s="25">
        <v>2</v>
      </c>
      <c r="B155" s="26">
        <v>76</v>
      </c>
      <c r="C155" s="26">
        <v>108.5</v>
      </c>
      <c r="D155" s="27">
        <v>115.7</v>
      </c>
      <c r="E155" s="32"/>
    </row>
    <row r="156" spans="1:14" x14ac:dyDescent="0.25">
      <c r="A156" s="25">
        <v>3</v>
      </c>
      <c r="B156" s="26">
        <v>108.1</v>
      </c>
      <c r="C156" s="26">
        <v>78.599999999999994</v>
      </c>
      <c r="D156" s="27">
        <v>95.6</v>
      </c>
      <c r="E156" s="32"/>
    </row>
    <row r="157" spans="1:14" ht="15.75" thickBot="1" x14ac:dyDescent="0.3">
      <c r="A157" s="25">
        <v>4</v>
      </c>
      <c r="B157" s="26">
        <v>74.400000000000006</v>
      </c>
      <c r="C157" s="26">
        <v>97.8</v>
      </c>
      <c r="D157" s="27">
        <v>97.6</v>
      </c>
      <c r="E157" s="33"/>
      <c r="G157" s="221" t="s">
        <v>289</v>
      </c>
      <c r="H157" s="221"/>
      <c r="I157" s="221"/>
      <c r="J157" s="221"/>
      <c r="K157" s="221"/>
      <c r="L157" s="221"/>
      <c r="M157" s="221"/>
      <c r="N157" s="221"/>
    </row>
    <row r="158" spans="1:14" ht="15.75" thickBot="1" x14ac:dyDescent="0.3">
      <c r="A158" s="25">
        <v>5</v>
      </c>
      <c r="B158" s="26">
        <v>84</v>
      </c>
      <c r="C158" s="26">
        <v>122.3</v>
      </c>
      <c r="D158" s="27">
        <v>110</v>
      </c>
      <c r="G158" s="222"/>
      <c r="H158" s="222"/>
      <c r="I158" s="222"/>
      <c r="J158" s="222"/>
      <c r="K158" s="222"/>
      <c r="L158" s="222"/>
      <c r="M158" s="222"/>
      <c r="N158" s="222"/>
    </row>
    <row r="159" spans="1:14" x14ac:dyDescent="0.25">
      <c r="A159" s="25">
        <v>6</v>
      </c>
      <c r="B159" s="26">
        <v>84.5</v>
      </c>
      <c r="C159" s="26">
        <v>108.8</v>
      </c>
      <c r="D159" s="27">
        <v>102.5</v>
      </c>
      <c r="E159" s="223" t="s">
        <v>290</v>
      </c>
      <c r="F159" s="224"/>
      <c r="G159" s="34" t="s">
        <v>291</v>
      </c>
      <c r="H159" s="24" t="s">
        <v>292</v>
      </c>
      <c r="I159" s="24" t="s">
        <v>293</v>
      </c>
      <c r="J159" s="24" t="s">
        <v>294</v>
      </c>
      <c r="K159" s="24" t="s">
        <v>295</v>
      </c>
      <c r="L159" s="24" t="s">
        <v>296</v>
      </c>
      <c r="M159" s="24" t="s">
        <v>297</v>
      </c>
      <c r="N159" s="23" t="s">
        <v>298</v>
      </c>
    </row>
    <row r="160" spans="1:14" x14ac:dyDescent="0.25">
      <c r="A160" s="25">
        <v>7</v>
      </c>
      <c r="B160" s="26">
        <v>90.5</v>
      </c>
      <c r="C160" s="26">
        <v>99.4</v>
      </c>
      <c r="D160" s="27">
        <v>103.8</v>
      </c>
      <c r="E160" s="223"/>
      <c r="F160" s="224"/>
      <c r="G160" s="25" t="s">
        <v>299</v>
      </c>
      <c r="H160" s="35">
        <v>260</v>
      </c>
      <c r="I160" s="35">
        <v>249</v>
      </c>
      <c r="J160" s="35">
        <v>256</v>
      </c>
      <c r="K160" s="36">
        <f>SUM(H160:J160)</f>
        <v>765</v>
      </c>
      <c r="L160" s="37">
        <f>AVERAGE(H160:J160)</f>
        <v>255</v>
      </c>
      <c r="M160" s="38">
        <v>8</v>
      </c>
      <c r="N160" s="39">
        <f>L160*M160</f>
        <v>2040</v>
      </c>
    </row>
    <row r="161" spans="1:14" ht="15.75" thickBot="1" x14ac:dyDescent="0.3">
      <c r="A161" s="25">
        <v>8</v>
      </c>
      <c r="B161" s="26">
        <v>119.6</v>
      </c>
      <c r="C161" s="26">
        <v>111</v>
      </c>
      <c r="D161" s="27">
        <v>134.30000000000001</v>
      </c>
      <c r="E161" s="223"/>
      <c r="F161" s="224"/>
      <c r="G161" s="40" t="s">
        <v>300</v>
      </c>
      <c r="H161" s="41"/>
      <c r="I161" s="41"/>
      <c r="J161" s="41"/>
      <c r="K161" s="42">
        <f>SUM(H161:J161)</f>
        <v>0</v>
      </c>
      <c r="L161" s="43" t="e">
        <f>AVERAGE(H161:J161)</f>
        <v>#DIV/0!</v>
      </c>
      <c r="M161" s="44"/>
      <c r="N161" s="45" t="e">
        <f>L161*10</f>
        <v>#DIV/0!</v>
      </c>
    </row>
    <row r="162" spans="1:14" ht="15.75" thickBot="1" x14ac:dyDescent="0.3">
      <c r="A162" s="25">
        <v>9</v>
      </c>
      <c r="B162" s="26">
        <v>63.3</v>
      </c>
      <c r="C162" s="26">
        <v>74.599999999999994</v>
      </c>
      <c r="D162" s="27">
        <v>97.8</v>
      </c>
      <c r="E162" s="223"/>
      <c r="F162" s="224"/>
      <c r="N162" s="46"/>
    </row>
    <row r="163" spans="1:14" x14ac:dyDescent="0.25">
      <c r="A163" s="25">
        <v>10</v>
      </c>
      <c r="B163" s="26">
        <v>96.9</v>
      </c>
      <c r="C163" s="26">
        <v>92.8</v>
      </c>
      <c r="D163" s="27">
        <v>112.2</v>
      </c>
      <c r="G163" s="34" t="s">
        <v>291</v>
      </c>
      <c r="H163" s="24" t="s">
        <v>292</v>
      </c>
      <c r="I163" s="24" t="s">
        <v>293</v>
      </c>
      <c r="J163" s="24" t="s">
        <v>294</v>
      </c>
      <c r="K163" s="24" t="s">
        <v>295</v>
      </c>
      <c r="L163" s="24" t="s">
        <v>296</v>
      </c>
      <c r="M163" s="24" t="s">
        <v>297</v>
      </c>
      <c r="N163" s="47" t="s">
        <v>298</v>
      </c>
    </row>
    <row r="164" spans="1:14" x14ac:dyDescent="0.25">
      <c r="A164" s="25">
        <v>11</v>
      </c>
      <c r="B164" s="26">
        <v>79.599999999999994</v>
      </c>
      <c r="C164" s="26">
        <v>106.1</v>
      </c>
      <c r="D164" s="27">
        <v>120.9</v>
      </c>
      <c r="E164" s="225" t="s">
        <v>301</v>
      </c>
      <c r="F164" s="226"/>
      <c r="G164" s="25" t="s">
        <v>299</v>
      </c>
      <c r="H164" s="35"/>
      <c r="I164" s="35"/>
      <c r="J164" s="35"/>
      <c r="K164" s="36">
        <f>SUM(H164:J164)</f>
        <v>0</v>
      </c>
      <c r="L164" s="37" t="e">
        <f>AVERAGE(H164:J164)</f>
        <v>#DIV/0!</v>
      </c>
      <c r="M164" s="38">
        <v>1</v>
      </c>
      <c r="N164" s="39" t="e">
        <f>L164*M164</f>
        <v>#DIV/0!</v>
      </c>
    </row>
    <row r="165" spans="1:14" ht="15.75" thickBot="1" x14ac:dyDescent="0.3">
      <c r="A165" s="25">
        <v>12</v>
      </c>
      <c r="B165" s="26">
        <v>87</v>
      </c>
      <c r="C165" s="26">
        <v>97.5</v>
      </c>
      <c r="D165" s="27">
        <v>100.5</v>
      </c>
      <c r="E165" s="225"/>
      <c r="F165" s="226"/>
      <c r="G165" s="40" t="s">
        <v>300</v>
      </c>
      <c r="H165" s="41"/>
      <c r="I165" s="41"/>
      <c r="J165" s="41"/>
      <c r="K165" s="42">
        <f>SUM(H165:J165)</f>
        <v>0</v>
      </c>
      <c r="L165" s="43" t="e">
        <f>AVERAGE(H165:J165)</f>
        <v>#DIV/0!</v>
      </c>
      <c r="M165" s="44"/>
      <c r="N165" s="45" t="e">
        <f>L165*10</f>
        <v>#DIV/0!</v>
      </c>
    </row>
    <row r="166" spans="1:14" ht="15.75" thickBot="1" x14ac:dyDescent="0.3">
      <c r="A166" s="25">
        <v>13</v>
      </c>
      <c r="B166" s="26">
        <v>69.400000000000006</v>
      </c>
      <c r="C166" s="26">
        <v>113.2</v>
      </c>
      <c r="D166" s="27">
        <v>108.8</v>
      </c>
      <c r="E166" s="225"/>
      <c r="F166" s="226"/>
      <c r="N166" s="46"/>
    </row>
    <row r="167" spans="1:14" x14ac:dyDescent="0.25">
      <c r="A167" s="25">
        <v>14</v>
      </c>
      <c r="B167" s="26">
        <v>77.400000000000006</v>
      </c>
      <c r="C167" s="26">
        <v>93.4</v>
      </c>
      <c r="D167" s="27">
        <v>119.3</v>
      </c>
      <c r="E167" s="225"/>
      <c r="F167" s="226"/>
      <c r="G167" s="34" t="s">
        <v>291</v>
      </c>
      <c r="H167" s="24" t="s">
        <v>292</v>
      </c>
      <c r="I167" s="24" t="s">
        <v>293</v>
      </c>
      <c r="J167" s="24" t="s">
        <v>294</v>
      </c>
      <c r="K167" s="24" t="s">
        <v>295</v>
      </c>
      <c r="L167" s="24" t="s">
        <v>296</v>
      </c>
      <c r="M167" s="24" t="s">
        <v>297</v>
      </c>
      <c r="N167" s="47" t="s">
        <v>298</v>
      </c>
    </row>
    <row r="168" spans="1:14" x14ac:dyDescent="0.25">
      <c r="A168" s="25">
        <v>15</v>
      </c>
      <c r="B168" s="26">
        <v>74</v>
      </c>
      <c r="C168" s="26">
        <v>102</v>
      </c>
      <c r="D168" s="27">
        <v>116.9</v>
      </c>
      <c r="G168" s="25" t="s">
        <v>299</v>
      </c>
      <c r="H168" s="35"/>
      <c r="I168" s="35"/>
      <c r="J168" s="35"/>
      <c r="K168" s="36">
        <f>SUM(H168:J168)</f>
        <v>0</v>
      </c>
      <c r="L168" s="37" t="e">
        <f>AVERAGE(H168:J168)</f>
        <v>#DIV/0!</v>
      </c>
      <c r="M168" s="38">
        <v>0</v>
      </c>
      <c r="N168" s="39" t="e">
        <f>L168*M168</f>
        <v>#DIV/0!</v>
      </c>
    </row>
    <row r="169" spans="1:14" ht="15.75" thickBot="1" x14ac:dyDescent="0.3">
      <c r="A169" s="25">
        <v>16</v>
      </c>
      <c r="B169" s="26">
        <v>85.8</v>
      </c>
      <c r="C169" s="26">
        <v>105.8</v>
      </c>
      <c r="D169" s="27">
        <v>106.3</v>
      </c>
      <c r="G169" s="40" t="s">
        <v>300</v>
      </c>
      <c r="H169" s="41"/>
      <c r="I169" s="41"/>
      <c r="J169" s="41"/>
      <c r="K169" s="42">
        <f>SUM(H169:J169)</f>
        <v>0</v>
      </c>
      <c r="L169" s="43" t="e">
        <f>AVERAGE(H169:J169)</f>
        <v>#DIV/0!</v>
      </c>
      <c r="M169" s="44"/>
      <c r="N169" s="45" t="e">
        <f>L169*10</f>
        <v>#DIV/0!</v>
      </c>
    </row>
    <row r="170" spans="1:14" ht="15.75" thickBot="1" x14ac:dyDescent="0.3">
      <c r="A170" s="25">
        <v>17</v>
      </c>
      <c r="B170" s="26">
        <v>53.1</v>
      </c>
      <c r="C170" s="26">
        <v>97.9</v>
      </c>
      <c r="D170" s="27">
        <v>72.3</v>
      </c>
      <c r="N170" s="46"/>
    </row>
    <row r="171" spans="1:14" x14ac:dyDescent="0.25">
      <c r="A171" s="25">
        <v>18</v>
      </c>
      <c r="B171" s="26">
        <v>99.4</v>
      </c>
      <c r="C171" s="26">
        <v>104.8</v>
      </c>
      <c r="D171" s="27">
        <v>112.6</v>
      </c>
      <c r="G171" s="34" t="s">
        <v>291</v>
      </c>
      <c r="H171" s="24" t="s">
        <v>292</v>
      </c>
      <c r="I171" s="24" t="s">
        <v>293</v>
      </c>
      <c r="J171" s="24" t="s">
        <v>294</v>
      </c>
      <c r="K171" s="24" t="s">
        <v>295</v>
      </c>
      <c r="L171" s="24" t="s">
        <v>296</v>
      </c>
      <c r="M171" s="24" t="s">
        <v>297</v>
      </c>
      <c r="N171" s="47" t="s">
        <v>298</v>
      </c>
    </row>
    <row r="172" spans="1:14" x14ac:dyDescent="0.25">
      <c r="A172" s="25">
        <v>19</v>
      </c>
      <c r="B172" s="26">
        <v>65.7</v>
      </c>
      <c r="C172" s="26">
        <v>99.2</v>
      </c>
      <c r="D172" s="27">
        <v>104</v>
      </c>
      <c r="G172" s="25" t="s">
        <v>299</v>
      </c>
      <c r="H172" s="35"/>
      <c r="I172" s="35"/>
      <c r="J172" s="35"/>
      <c r="K172" s="36">
        <f>SUM(H172:J172)</f>
        <v>0</v>
      </c>
      <c r="L172" s="37" t="e">
        <f>AVERAGE(H172:J172)</f>
        <v>#DIV/0!</v>
      </c>
      <c r="M172" s="38">
        <v>0</v>
      </c>
      <c r="N172" s="39" t="e">
        <f>L172*M172</f>
        <v>#DIV/0!</v>
      </c>
    </row>
    <row r="173" spans="1:14" ht="15.75" thickBot="1" x14ac:dyDescent="0.3">
      <c r="A173" s="40">
        <v>20</v>
      </c>
      <c r="B173" s="49">
        <v>51.1</v>
      </c>
      <c r="C173" s="49">
        <v>97.9</v>
      </c>
      <c r="D173" s="50">
        <v>64.099999999999994</v>
      </c>
      <c r="G173" s="40" t="s">
        <v>300</v>
      </c>
      <c r="H173" s="41"/>
      <c r="I173" s="41"/>
      <c r="J173" s="41"/>
      <c r="K173" s="42">
        <f>SUM(H173:J173)</f>
        <v>0</v>
      </c>
      <c r="L173" s="43" t="e">
        <f>AVERAGE(H173:J173)</f>
        <v>#DIV/0!</v>
      </c>
      <c r="M173" s="44"/>
      <c r="N173" s="45" t="e">
        <f>L173*10</f>
        <v>#DIV/0!</v>
      </c>
    </row>
    <row r="174" spans="1:14" ht="15.75" thickBot="1" x14ac:dyDescent="0.3">
      <c r="N174" s="46"/>
    </row>
    <row r="175" spans="1:14" ht="21" x14ac:dyDescent="0.35">
      <c r="B175" s="51" t="s">
        <v>302</v>
      </c>
      <c r="C175" s="51" t="s">
        <v>303</v>
      </c>
      <c r="D175" s="51" t="s">
        <v>304</v>
      </c>
      <c r="H175" s="52" t="s">
        <v>305</v>
      </c>
      <c r="L175" s="227" t="s">
        <v>306</v>
      </c>
      <c r="M175" s="228"/>
      <c r="N175" s="53" t="e">
        <f>N160+N164+N168+N172</f>
        <v>#DIV/0!</v>
      </c>
    </row>
    <row r="176" spans="1:14" ht="21.75" thickBot="1" x14ac:dyDescent="0.4">
      <c r="B176" s="55">
        <f>AVERAGE(B154:B173)</f>
        <v>84.58</v>
      </c>
      <c r="C176" s="55">
        <f t="shared" ref="C176:D176" si="11">AVERAGE(C154:C173)</f>
        <v>100.50000000000001</v>
      </c>
      <c r="D176" s="55">
        <f t="shared" si="11"/>
        <v>105.22</v>
      </c>
      <c r="L176" s="217" t="s">
        <v>308</v>
      </c>
      <c r="M176" s="218"/>
      <c r="N176" s="56" t="e">
        <f>N161+N165+N169+N173</f>
        <v>#DIV/0!</v>
      </c>
    </row>
    <row r="177" spans="1:4" x14ac:dyDescent="0.25">
      <c r="B177" s="57" t="s">
        <v>309</v>
      </c>
      <c r="C177" s="57" t="s">
        <v>310</v>
      </c>
      <c r="D177" s="57" t="s">
        <v>311</v>
      </c>
    </row>
    <row r="178" spans="1:4" ht="19.5" thickBot="1" x14ac:dyDescent="0.35">
      <c r="B178" s="58">
        <f>CONVERT(B176,"mm","in")</f>
        <v>3.3299212598425196</v>
      </c>
      <c r="C178" s="58">
        <f t="shared" ref="C178:D178" si="12">CONVERT(C176,"mm","in")</f>
        <v>3.9566929133858273</v>
      </c>
      <c r="D178" s="58">
        <f t="shared" si="12"/>
        <v>4.1425196850393702</v>
      </c>
    </row>
    <row r="179" spans="1:4" ht="15.75" thickBot="1" x14ac:dyDescent="0.3">
      <c r="B179" s="59"/>
      <c r="C179" s="59"/>
      <c r="D179" s="59"/>
    </row>
    <row r="180" spans="1:4" x14ac:dyDescent="0.25">
      <c r="B180" s="51" t="s">
        <v>312</v>
      </c>
      <c r="C180" s="51" t="s">
        <v>313</v>
      </c>
      <c r="D180" s="51" t="s">
        <v>314</v>
      </c>
    </row>
    <row r="181" spans="1:4" ht="19.5" thickBot="1" x14ac:dyDescent="0.35">
      <c r="B181" s="60">
        <f>COUNTIF(B154:B173, "&lt;63.5")</f>
        <v>3</v>
      </c>
      <c r="C181" s="60">
        <f t="shared" ref="C181:D181" si="13">COUNTIF(C154:C173, "&lt;63.5")</f>
        <v>0</v>
      </c>
      <c r="D181" s="60">
        <f t="shared" si="13"/>
        <v>0</v>
      </c>
    </row>
    <row r="182" spans="1:4" x14ac:dyDescent="0.25">
      <c r="B182" s="57" t="s">
        <v>315</v>
      </c>
      <c r="C182" s="57" t="s">
        <v>315</v>
      </c>
      <c r="D182" s="57" t="s">
        <v>315</v>
      </c>
    </row>
    <row r="183" spans="1:4" ht="19.5" thickBot="1" x14ac:dyDescent="0.35">
      <c r="B183" s="61">
        <f>B181/COUNT(B154:B173)*100</f>
        <v>15</v>
      </c>
      <c r="C183" s="61">
        <f>C181/COUNT(C154:C173)*100</f>
        <v>0</v>
      </c>
      <c r="D183" s="61">
        <f>D181/COUNT(D154:D173)*100</f>
        <v>0</v>
      </c>
    </row>
    <row r="185" spans="1:4" ht="29.25" thickBot="1" x14ac:dyDescent="0.5">
      <c r="B185" s="229" t="s">
        <v>321</v>
      </c>
      <c r="C185" s="229"/>
      <c r="D185" s="229"/>
    </row>
    <row r="186" spans="1:4" x14ac:dyDescent="0.25">
      <c r="A186" s="20"/>
      <c r="B186" s="21" t="s">
        <v>280</v>
      </c>
      <c r="C186" s="21" t="s">
        <v>281</v>
      </c>
      <c r="D186" s="22" t="s">
        <v>282</v>
      </c>
    </row>
    <row r="187" spans="1:4" x14ac:dyDescent="0.25">
      <c r="A187" s="25">
        <v>1</v>
      </c>
      <c r="B187" s="26">
        <v>151.80000000000001</v>
      </c>
      <c r="C187" s="26">
        <v>98.4</v>
      </c>
      <c r="D187" s="27">
        <v>109.2</v>
      </c>
    </row>
    <row r="188" spans="1:4" x14ac:dyDescent="0.25">
      <c r="A188" s="25">
        <v>2</v>
      </c>
      <c r="B188" s="26">
        <v>76</v>
      </c>
      <c r="C188" s="26">
        <v>108.5</v>
      </c>
      <c r="D188" s="27">
        <v>115.7</v>
      </c>
    </row>
    <row r="189" spans="1:4" x14ac:dyDescent="0.25">
      <c r="A189" s="25">
        <v>3</v>
      </c>
      <c r="B189" s="26">
        <v>108.1</v>
      </c>
      <c r="C189" s="26">
        <v>78.599999999999994</v>
      </c>
      <c r="D189" s="27">
        <v>95.6</v>
      </c>
    </row>
    <row r="190" spans="1:4" x14ac:dyDescent="0.25">
      <c r="A190" s="25">
        <v>4</v>
      </c>
      <c r="B190" s="26">
        <v>74.400000000000006</v>
      </c>
      <c r="C190" s="26">
        <v>97.8</v>
      </c>
      <c r="D190" s="27">
        <v>97.6</v>
      </c>
    </row>
    <row r="191" spans="1:4" x14ac:dyDescent="0.25">
      <c r="A191" s="25">
        <v>5</v>
      </c>
      <c r="B191" s="26">
        <v>84</v>
      </c>
      <c r="C191" s="26">
        <v>122.3</v>
      </c>
      <c r="D191" s="27">
        <v>110</v>
      </c>
    </row>
    <row r="192" spans="1:4" x14ac:dyDescent="0.25">
      <c r="A192" s="25">
        <v>6</v>
      </c>
      <c r="B192" s="26">
        <v>84.5</v>
      </c>
      <c r="C192" s="26">
        <v>108.8</v>
      </c>
      <c r="D192" s="27">
        <v>102.5</v>
      </c>
    </row>
    <row r="193" spans="1:4" x14ac:dyDescent="0.25">
      <c r="A193" s="25">
        <v>7</v>
      </c>
      <c r="B193" s="26">
        <v>90.5</v>
      </c>
      <c r="C193" s="26">
        <v>99.4</v>
      </c>
      <c r="D193" s="27">
        <v>103.8</v>
      </c>
    </row>
    <row r="194" spans="1:4" x14ac:dyDescent="0.25">
      <c r="A194" s="25">
        <v>8</v>
      </c>
      <c r="B194" s="26">
        <v>119.6</v>
      </c>
      <c r="C194" s="26">
        <v>111</v>
      </c>
      <c r="D194" s="27">
        <v>134.30000000000001</v>
      </c>
    </row>
    <row r="195" spans="1:4" x14ac:dyDescent="0.25">
      <c r="A195" s="25">
        <v>9</v>
      </c>
      <c r="B195" s="26">
        <v>63.3</v>
      </c>
      <c r="C195" s="26">
        <v>74.599999999999994</v>
      </c>
      <c r="D195" s="27">
        <v>97.8</v>
      </c>
    </row>
    <row r="196" spans="1:4" x14ac:dyDescent="0.25">
      <c r="A196" s="25">
        <v>10</v>
      </c>
      <c r="B196" s="26">
        <v>96.9</v>
      </c>
      <c r="C196" s="26">
        <v>92.8</v>
      </c>
      <c r="D196" s="27">
        <v>112.2</v>
      </c>
    </row>
    <row r="197" spans="1:4" x14ac:dyDescent="0.25">
      <c r="A197" s="25">
        <v>11</v>
      </c>
      <c r="B197" s="26">
        <v>79.599999999999994</v>
      </c>
      <c r="C197" s="26">
        <v>106.1</v>
      </c>
      <c r="D197" s="27">
        <v>120.9</v>
      </c>
    </row>
    <row r="198" spans="1:4" x14ac:dyDescent="0.25">
      <c r="A198" s="25">
        <v>12</v>
      </c>
      <c r="B198" s="26">
        <v>87</v>
      </c>
      <c r="C198" s="26">
        <v>97.5</v>
      </c>
      <c r="D198" s="27">
        <v>100.5</v>
      </c>
    </row>
    <row r="199" spans="1:4" x14ac:dyDescent="0.25">
      <c r="A199" s="25">
        <v>13</v>
      </c>
      <c r="B199" s="26">
        <v>69.400000000000006</v>
      </c>
      <c r="C199" s="26">
        <v>113.2</v>
      </c>
      <c r="D199" s="27">
        <v>108.8</v>
      </c>
    </row>
    <row r="200" spans="1:4" x14ac:dyDescent="0.25">
      <c r="A200" s="25">
        <v>14</v>
      </c>
      <c r="B200" s="26">
        <v>77.400000000000006</v>
      </c>
      <c r="C200" s="26">
        <v>93.4</v>
      </c>
      <c r="D200" s="27">
        <v>119.3</v>
      </c>
    </row>
    <row r="201" spans="1:4" x14ac:dyDescent="0.25">
      <c r="A201" s="25">
        <v>15</v>
      </c>
      <c r="B201" s="26">
        <v>74</v>
      </c>
      <c r="C201" s="26">
        <v>102</v>
      </c>
      <c r="D201" s="27">
        <v>116.9</v>
      </c>
    </row>
    <row r="202" spans="1:4" x14ac:dyDescent="0.25">
      <c r="A202" s="25">
        <v>16</v>
      </c>
      <c r="B202" s="26">
        <v>85.8</v>
      </c>
      <c r="C202" s="26">
        <v>105.8</v>
      </c>
      <c r="D202" s="27">
        <v>106.3</v>
      </c>
    </row>
    <row r="203" spans="1:4" x14ac:dyDescent="0.25">
      <c r="A203" s="25">
        <v>17</v>
      </c>
      <c r="B203" s="26">
        <v>53.1</v>
      </c>
      <c r="C203" s="26">
        <v>97.9</v>
      </c>
      <c r="D203" s="27">
        <v>72.3</v>
      </c>
    </row>
    <row r="204" spans="1:4" x14ac:dyDescent="0.25">
      <c r="A204" s="25">
        <v>18</v>
      </c>
      <c r="B204" s="26">
        <v>99.4</v>
      </c>
      <c r="C204" s="26">
        <v>104.8</v>
      </c>
      <c r="D204" s="27">
        <v>112.6</v>
      </c>
    </row>
    <row r="205" spans="1:4" x14ac:dyDescent="0.25">
      <c r="A205" s="25">
        <v>19</v>
      </c>
      <c r="B205" s="26">
        <v>65.7</v>
      </c>
      <c r="C205" s="26">
        <v>99.2</v>
      </c>
      <c r="D205" s="27">
        <v>104</v>
      </c>
    </row>
    <row r="206" spans="1:4" ht="15.75" thickBot="1" x14ac:dyDescent="0.3">
      <c r="A206" s="40">
        <v>20</v>
      </c>
      <c r="B206" s="49">
        <v>51.1</v>
      </c>
      <c r="C206" s="49">
        <v>97.9</v>
      </c>
      <c r="D206" s="50">
        <v>64.099999999999994</v>
      </c>
    </row>
    <row r="208" spans="1:4" ht="29.25" thickBot="1" x14ac:dyDescent="0.5">
      <c r="B208" s="229" t="s">
        <v>322</v>
      </c>
      <c r="C208" s="229"/>
      <c r="D208" s="229"/>
    </row>
    <row r="209" spans="1:4" x14ac:dyDescent="0.25">
      <c r="A209" s="20"/>
      <c r="B209" s="21" t="s">
        <v>280</v>
      </c>
      <c r="C209" s="21" t="s">
        <v>281</v>
      </c>
      <c r="D209" s="22" t="s">
        <v>282</v>
      </c>
    </row>
    <row r="210" spans="1:4" x14ac:dyDescent="0.25">
      <c r="A210" s="25">
        <v>1</v>
      </c>
      <c r="B210" s="62">
        <f>IF(EXACT(B187,B154),0,B187&amp;"/"&amp;B154)</f>
        <v>0</v>
      </c>
      <c r="C210" s="62">
        <f t="shared" ref="C210" si="14">IF(EXACT(C187,C154),0,C187&amp;"/"&amp;C154)</f>
        <v>0</v>
      </c>
      <c r="D210" s="63">
        <f>IF(EXACT(D187,D154),0,D187&amp;"/"&amp;D154)</f>
        <v>0</v>
      </c>
    </row>
    <row r="211" spans="1:4" x14ac:dyDescent="0.25">
      <c r="A211" s="25">
        <v>2</v>
      </c>
      <c r="B211" s="62">
        <f t="shared" ref="B211:D226" si="15">IF(EXACT(B188,B155),0,B188&amp;"/"&amp;B155)</f>
        <v>0</v>
      </c>
      <c r="C211" s="62">
        <f t="shared" si="15"/>
        <v>0</v>
      </c>
      <c r="D211" s="63">
        <f>IF(EXACT(D188,D155),0,D188&amp;"/"&amp;D155)</f>
        <v>0</v>
      </c>
    </row>
    <row r="212" spans="1:4" x14ac:dyDescent="0.25">
      <c r="A212" s="25">
        <v>3</v>
      </c>
      <c r="B212" s="62">
        <f t="shared" si="15"/>
        <v>0</v>
      </c>
      <c r="C212" s="62">
        <f t="shared" si="15"/>
        <v>0</v>
      </c>
      <c r="D212" s="63">
        <f t="shared" si="15"/>
        <v>0</v>
      </c>
    </row>
    <row r="213" spans="1:4" x14ac:dyDescent="0.25">
      <c r="A213" s="25">
        <v>4</v>
      </c>
      <c r="B213" s="62">
        <f t="shared" si="15"/>
        <v>0</v>
      </c>
      <c r="C213" s="62">
        <f t="shared" si="15"/>
        <v>0</v>
      </c>
      <c r="D213" s="63">
        <f t="shared" si="15"/>
        <v>0</v>
      </c>
    </row>
    <row r="214" spans="1:4" x14ac:dyDescent="0.25">
      <c r="A214" s="25">
        <v>5</v>
      </c>
      <c r="B214" s="62">
        <f t="shared" si="15"/>
        <v>0</v>
      </c>
      <c r="C214" s="62">
        <f t="shared" si="15"/>
        <v>0</v>
      </c>
      <c r="D214" s="63">
        <f t="shared" si="15"/>
        <v>0</v>
      </c>
    </row>
    <row r="215" spans="1:4" x14ac:dyDescent="0.25">
      <c r="A215" s="25">
        <v>6</v>
      </c>
      <c r="B215" s="62">
        <f t="shared" si="15"/>
        <v>0</v>
      </c>
      <c r="C215" s="62">
        <f t="shared" si="15"/>
        <v>0</v>
      </c>
      <c r="D215" s="63">
        <f t="shared" si="15"/>
        <v>0</v>
      </c>
    </row>
    <row r="216" spans="1:4" x14ac:dyDescent="0.25">
      <c r="A216" s="25">
        <v>7</v>
      </c>
      <c r="B216" s="62">
        <f t="shared" si="15"/>
        <v>0</v>
      </c>
      <c r="C216" s="62">
        <f t="shared" si="15"/>
        <v>0</v>
      </c>
      <c r="D216" s="63">
        <f t="shared" si="15"/>
        <v>0</v>
      </c>
    </row>
    <row r="217" spans="1:4" x14ac:dyDescent="0.25">
      <c r="A217" s="25">
        <v>8</v>
      </c>
      <c r="B217" s="62">
        <f t="shared" si="15"/>
        <v>0</v>
      </c>
      <c r="C217" s="62">
        <f t="shared" si="15"/>
        <v>0</v>
      </c>
      <c r="D217" s="63">
        <f t="shared" si="15"/>
        <v>0</v>
      </c>
    </row>
    <row r="218" spans="1:4" x14ac:dyDescent="0.25">
      <c r="A218" s="25">
        <v>9</v>
      </c>
      <c r="B218" s="62">
        <f t="shared" si="15"/>
        <v>0</v>
      </c>
      <c r="C218" s="62">
        <f t="shared" si="15"/>
        <v>0</v>
      </c>
      <c r="D218" s="63">
        <f t="shared" si="15"/>
        <v>0</v>
      </c>
    </row>
    <row r="219" spans="1:4" x14ac:dyDescent="0.25">
      <c r="A219" s="25">
        <v>10</v>
      </c>
      <c r="B219" s="62">
        <f t="shared" si="15"/>
        <v>0</v>
      </c>
      <c r="C219" s="62">
        <f t="shared" si="15"/>
        <v>0</v>
      </c>
      <c r="D219" s="63">
        <f t="shared" si="15"/>
        <v>0</v>
      </c>
    </row>
    <row r="220" spans="1:4" x14ac:dyDescent="0.25">
      <c r="A220" s="25">
        <v>11</v>
      </c>
      <c r="B220" s="62">
        <f t="shared" si="15"/>
        <v>0</v>
      </c>
      <c r="C220" s="62">
        <f t="shared" si="15"/>
        <v>0</v>
      </c>
      <c r="D220" s="63">
        <f t="shared" si="15"/>
        <v>0</v>
      </c>
    </row>
    <row r="221" spans="1:4" x14ac:dyDescent="0.25">
      <c r="A221" s="25">
        <v>12</v>
      </c>
      <c r="B221" s="62">
        <f t="shared" si="15"/>
        <v>0</v>
      </c>
      <c r="C221" s="62">
        <f t="shared" si="15"/>
        <v>0</v>
      </c>
      <c r="D221" s="63">
        <f t="shared" si="15"/>
        <v>0</v>
      </c>
    </row>
    <row r="222" spans="1:4" x14ac:dyDescent="0.25">
      <c r="A222" s="25">
        <v>13</v>
      </c>
      <c r="B222" s="62">
        <f t="shared" si="15"/>
        <v>0</v>
      </c>
      <c r="C222" s="62">
        <f t="shared" si="15"/>
        <v>0</v>
      </c>
      <c r="D222" s="63">
        <f t="shared" si="15"/>
        <v>0</v>
      </c>
    </row>
    <row r="223" spans="1:4" x14ac:dyDescent="0.25">
      <c r="A223" s="25">
        <v>14</v>
      </c>
      <c r="B223" s="62">
        <f t="shared" si="15"/>
        <v>0</v>
      </c>
      <c r="C223" s="62">
        <f t="shared" si="15"/>
        <v>0</v>
      </c>
      <c r="D223" s="63">
        <f t="shared" si="15"/>
        <v>0</v>
      </c>
    </row>
    <row r="224" spans="1:4" x14ac:dyDescent="0.25">
      <c r="A224" s="25">
        <v>15</v>
      </c>
      <c r="B224" s="62">
        <f t="shared" si="15"/>
        <v>0</v>
      </c>
      <c r="C224" s="62">
        <f t="shared" si="15"/>
        <v>0</v>
      </c>
      <c r="D224" s="63">
        <f t="shared" si="15"/>
        <v>0</v>
      </c>
    </row>
    <row r="225" spans="1:4" x14ac:dyDescent="0.25">
      <c r="A225" s="25">
        <v>16</v>
      </c>
      <c r="B225" s="62">
        <f t="shared" si="15"/>
        <v>0</v>
      </c>
      <c r="C225" s="62">
        <f t="shared" si="15"/>
        <v>0</v>
      </c>
      <c r="D225" s="63">
        <f t="shared" si="15"/>
        <v>0</v>
      </c>
    </row>
    <row r="226" spans="1:4" x14ac:dyDescent="0.25">
      <c r="A226" s="25">
        <v>17</v>
      </c>
      <c r="B226" s="62">
        <f t="shared" si="15"/>
        <v>0</v>
      </c>
      <c r="C226" s="62">
        <f t="shared" si="15"/>
        <v>0</v>
      </c>
      <c r="D226" s="63">
        <f t="shared" si="15"/>
        <v>0</v>
      </c>
    </row>
    <row r="227" spans="1:4" x14ac:dyDescent="0.25">
      <c r="A227" s="25">
        <v>18</v>
      </c>
      <c r="B227" s="62">
        <f t="shared" ref="B227:D229" si="16">IF(EXACT(B204,B171),0,B204&amp;"/"&amp;B171)</f>
        <v>0</v>
      </c>
      <c r="C227" s="62">
        <f t="shared" si="16"/>
        <v>0</v>
      </c>
      <c r="D227" s="63">
        <f t="shared" si="16"/>
        <v>0</v>
      </c>
    </row>
    <row r="228" spans="1:4" x14ac:dyDescent="0.25">
      <c r="A228" s="25">
        <v>19</v>
      </c>
      <c r="B228" s="62">
        <f t="shared" si="16"/>
        <v>0</v>
      </c>
      <c r="C228" s="62">
        <f t="shared" si="16"/>
        <v>0</v>
      </c>
      <c r="D228" s="63">
        <f t="shared" si="16"/>
        <v>0</v>
      </c>
    </row>
    <row r="229" spans="1:4" ht="15.75" thickBot="1" x14ac:dyDescent="0.3">
      <c r="A229" s="40">
        <v>20</v>
      </c>
      <c r="B229" s="64">
        <f t="shared" si="16"/>
        <v>0</v>
      </c>
      <c r="C229" s="64">
        <f t="shared" si="16"/>
        <v>0</v>
      </c>
      <c r="D229" s="65">
        <f t="shared" si="16"/>
        <v>0</v>
      </c>
    </row>
  </sheetData>
  <mergeCells count="28">
    <mergeCell ref="L27:M27"/>
    <mergeCell ref="C3:E3"/>
    <mergeCell ref="G8:N9"/>
    <mergeCell ref="E10:F13"/>
    <mergeCell ref="E15:F18"/>
    <mergeCell ref="L26:M26"/>
    <mergeCell ref="C38:E38"/>
    <mergeCell ref="G43:N44"/>
    <mergeCell ref="E45:F48"/>
    <mergeCell ref="E50:F53"/>
    <mergeCell ref="L61:M61"/>
    <mergeCell ref="L62:M62"/>
    <mergeCell ref="C72:E72"/>
    <mergeCell ref="G77:N78"/>
    <mergeCell ref="E79:F82"/>
    <mergeCell ref="E84:F87"/>
    <mergeCell ref="L95:M95"/>
    <mergeCell ref="L96:M96"/>
    <mergeCell ref="B105:D105"/>
    <mergeCell ref="B128:D128"/>
    <mergeCell ref="C152:E152"/>
    <mergeCell ref="B185:D185"/>
    <mergeCell ref="B208:D208"/>
    <mergeCell ref="G157:N158"/>
    <mergeCell ref="E159:F162"/>
    <mergeCell ref="E164:F167"/>
    <mergeCell ref="L175:M175"/>
    <mergeCell ref="L176:M17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BE1-780F-4C1C-B009-C94BF19B0F2F}">
  <dimension ref="A1:N165"/>
  <sheetViews>
    <sheetView workbookViewId="0">
      <selection activeCell="E29" sqref="E29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346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108</v>
      </c>
      <c r="C5" s="26">
        <v>78</v>
      </c>
      <c r="D5" s="27">
        <v>65</v>
      </c>
      <c r="E5" s="28"/>
      <c r="F5" s="29">
        <f>COUNT(B5:D24)</f>
        <v>60</v>
      </c>
      <c r="G5" s="30">
        <f>AVERAGE(B5:D24)</f>
        <v>82.55</v>
      </c>
      <c r="H5" s="30">
        <f>CONVERT(G5, "mm","in")</f>
        <v>3.25</v>
      </c>
      <c r="I5" s="29">
        <f>COUNTIF(B5:D24, "&lt;63.5")</f>
        <v>4</v>
      </c>
      <c r="J5" s="31">
        <f>I5/F5*100</f>
        <v>6.666666666666667</v>
      </c>
    </row>
    <row r="6" spans="1:14" x14ac:dyDescent="0.25">
      <c r="A6" s="25">
        <v>2</v>
      </c>
      <c r="B6" s="26">
        <v>98</v>
      </c>
      <c r="C6" s="26">
        <v>76</v>
      </c>
      <c r="D6" s="27">
        <v>82</v>
      </c>
      <c r="E6" s="32"/>
    </row>
    <row r="7" spans="1:14" x14ac:dyDescent="0.25">
      <c r="A7" s="25">
        <v>3</v>
      </c>
      <c r="B7" s="26">
        <v>89</v>
      </c>
      <c r="C7" s="26">
        <v>64</v>
      </c>
      <c r="D7" s="27">
        <v>61</v>
      </c>
      <c r="E7" s="32"/>
    </row>
    <row r="8" spans="1:14" ht="15.75" customHeight="1" thickBot="1" x14ac:dyDescent="0.3">
      <c r="A8" s="25">
        <v>4</v>
      </c>
      <c r="B8" s="26">
        <v>79</v>
      </c>
      <c r="C8" s="26">
        <v>93</v>
      </c>
      <c r="D8" s="27">
        <v>63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85</v>
      </c>
      <c r="C9" s="26">
        <v>64</v>
      </c>
      <c r="D9" s="27">
        <v>104</v>
      </c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80</v>
      </c>
      <c r="C10" s="26">
        <v>68</v>
      </c>
      <c r="D10" s="27">
        <v>74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77</v>
      </c>
      <c r="C11" s="26">
        <v>70</v>
      </c>
      <c r="D11" s="27">
        <v>79</v>
      </c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91</v>
      </c>
      <c r="C12" s="26">
        <v>77</v>
      </c>
      <c r="D12" s="27">
        <v>73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106</v>
      </c>
      <c r="C13" s="26">
        <v>89</v>
      </c>
      <c r="D13" s="27">
        <v>127</v>
      </c>
      <c r="E13" s="223"/>
      <c r="F13" s="224"/>
      <c r="N13" s="46"/>
    </row>
    <row r="14" spans="1:14" x14ac:dyDescent="0.25">
      <c r="A14" s="25">
        <v>10</v>
      </c>
      <c r="B14" s="26">
        <v>113</v>
      </c>
      <c r="C14" s="26">
        <v>65</v>
      </c>
      <c r="D14" s="27">
        <v>113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88</v>
      </c>
      <c r="C15" s="26">
        <v>73</v>
      </c>
      <c r="D15" s="27">
        <v>78</v>
      </c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84</v>
      </c>
      <c r="C16" s="26">
        <v>72</v>
      </c>
      <c r="D16" s="27">
        <v>67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86</v>
      </c>
      <c r="C17" s="26">
        <v>72</v>
      </c>
      <c r="D17" s="27">
        <v>76</v>
      </c>
      <c r="E17" s="225"/>
      <c r="F17" s="226"/>
      <c r="N17" s="46"/>
    </row>
    <row r="18" spans="1:14" x14ac:dyDescent="0.25">
      <c r="A18" s="25">
        <v>14</v>
      </c>
      <c r="B18" s="26">
        <v>71</v>
      </c>
      <c r="C18" s="26">
        <v>65</v>
      </c>
      <c r="D18" s="27">
        <v>74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100</v>
      </c>
      <c r="C19" s="26">
        <v>57</v>
      </c>
      <c r="D19" s="27">
        <v>97</v>
      </c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91</v>
      </c>
      <c r="C20" s="26">
        <v>64</v>
      </c>
      <c r="D20" s="27">
        <v>63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96</v>
      </c>
      <c r="C21" s="26">
        <v>94</v>
      </c>
      <c r="D21" s="27">
        <v>94</v>
      </c>
      <c r="N21" s="46"/>
    </row>
    <row r="22" spans="1:14" x14ac:dyDescent="0.25">
      <c r="A22" s="25">
        <v>18</v>
      </c>
      <c r="B22" s="26">
        <v>70</v>
      </c>
      <c r="C22" s="26">
        <v>76</v>
      </c>
      <c r="D22" s="27">
        <v>106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99</v>
      </c>
      <c r="C23" s="26">
        <v>71</v>
      </c>
      <c r="D23" s="27">
        <v>93</v>
      </c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98</v>
      </c>
      <c r="C24" s="49">
        <v>69</v>
      </c>
      <c r="D24" s="27">
        <v>98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90.45</v>
      </c>
      <c r="C27" s="55">
        <f>AVERAGE(C5:C24)</f>
        <v>72.849999999999994</v>
      </c>
      <c r="D27" s="55">
        <f>AVERAGE(D5:D24)</f>
        <v>84.35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3.5610236220472444</v>
      </c>
      <c r="C29" s="58">
        <f>CONVERT(C27,"mm","in")</f>
        <v>2.8681102362204727</v>
      </c>
      <c r="D29" s="58">
        <f>CONVERT(D27,"mm","in")</f>
        <v>3.3208661417322833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0</v>
      </c>
      <c r="C32" s="60">
        <f>COUNTIF(C5:C24, "&lt;63.5")</f>
        <v>1</v>
      </c>
      <c r="D32" s="60">
        <f>COUNTIF(D5:D24, "&lt;63.5")</f>
        <v>3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0</v>
      </c>
      <c r="C34" s="61">
        <f>C32/COUNT(C5:C24)*100</f>
        <v>5</v>
      </c>
      <c r="D34" s="61">
        <f>D32/COUNT(D5:D24)*100</f>
        <v>15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108</v>
      </c>
      <c r="C38" s="26">
        <v>78</v>
      </c>
      <c r="D38" s="27">
        <v>65</v>
      </c>
    </row>
    <row r="39" spans="1:4" x14ac:dyDescent="0.25">
      <c r="A39" s="25">
        <v>2</v>
      </c>
      <c r="B39" s="26">
        <v>98</v>
      </c>
      <c r="C39" s="26">
        <v>76</v>
      </c>
      <c r="D39" s="27">
        <v>82</v>
      </c>
    </row>
    <row r="40" spans="1:4" x14ac:dyDescent="0.25">
      <c r="A40" s="25">
        <v>3</v>
      </c>
      <c r="B40" s="26">
        <v>89</v>
      </c>
      <c r="C40" s="26">
        <v>64</v>
      </c>
      <c r="D40" s="27">
        <v>61</v>
      </c>
    </row>
    <row r="41" spans="1:4" x14ac:dyDescent="0.25">
      <c r="A41" s="25">
        <v>4</v>
      </c>
      <c r="B41" s="26">
        <v>79</v>
      </c>
      <c r="C41" s="26">
        <v>93</v>
      </c>
      <c r="D41" s="27">
        <v>63</v>
      </c>
    </row>
    <row r="42" spans="1:4" x14ac:dyDescent="0.25">
      <c r="A42" s="25">
        <v>5</v>
      </c>
      <c r="B42" s="26">
        <v>85</v>
      </c>
      <c r="C42" s="26">
        <v>64</v>
      </c>
      <c r="D42" s="27">
        <v>104</v>
      </c>
    </row>
    <row r="43" spans="1:4" x14ac:dyDescent="0.25">
      <c r="A43" s="25">
        <v>6</v>
      </c>
      <c r="B43" s="26">
        <v>80</v>
      </c>
      <c r="C43" s="26">
        <v>68</v>
      </c>
      <c r="D43" s="27">
        <v>74</v>
      </c>
    </row>
    <row r="44" spans="1:4" x14ac:dyDescent="0.25">
      <c r="A44" s="25">
        <v>7</v>
      </c>
      <c r="B44" s="26">
        <v>77</v>
      </c>
      <c r="C44" s="26">
        <v>70</v>
      </c>
      <c r="D44" s="27">
        <v>79</v>
      </c>
    </row>
    <row r="45" spans="1:4" x14ac:dyDescent="0.25">
      <c r="A45" s="25">
        <v>8</v>
      </c>
      <c r="B45" s="26">
        <v>91</v>
      </c>
      <c r="C45" s="26">
        <v>77</v>
      </c>
      <c r="D45" s="27">
        <v>73</v>
      </c>
    </row>
    <row r="46" spans="1:4" x14ac:dyDescent="0.25">
      <c r="A46" s="25">
        <v>9</v>
      </c>
      <c r="B46" s="26">
        <v>106</v>
      </c>
      <c r="C46" s="26">
        <v>89</v>
      </c>
      <c r="D46" s="27">
        <v>127</v>
      </c>
    </row>
    <row r="47" spans="1:4" x14ac:dyDescent="0.25">
      <c r="A47" s="25">
        <v>10</v>
      </c>
      <c r="B47" s="26">
        <v>113</v>
      </c>
      <c r="C47" s="26">
        <v>65</v>
      </c>
      <c r="D47" s="27">
        <v>113</v>
      </c>
    </row>
    <row r="48" spans="1:4" x14ac:dyDescent="0.25">
      <c r="A48" s="25">
        <v>11</v>
      </c>
      <c r="B48" s="26">
        <v>88</v>
      </c>
      <c r="C48" s="26">
        <v>73</v>
      </c>
      <c r="D48" s="27">
        <v>78</v>
      </c>
    </row>
    <row r="49" spans="1:4" x14ac:dyDescent="0.25">
      <c r="A49" s="25">
        <v>12</v>
      </c>
      <c r="B49" s="26">
        <v>84</v>
      </c>
      <c r="C49" s="26">
        <v>72</v>
      </c>
      <c r="D49" s="27">
        <v>67</v>
      </c>
    </row>
    <row r="50" spans="1:4" x14ac:dyDescent="0.25">
      <c r="A50" s="25">
        <v>13</v>
      </c>
      <c r="B50" s="26">
        <v>86</v>
      </c>
      <c r="C50" s="26">
        <v>72</v>
      </c>
      <c r="D50" s="27">
        <v>76</v>
      </c>
    </row>
    <row r="51" spans="1:4" x14ac:dyDescent="0.25">
      <c r="A51" s="25">
        <v>14</v>
      </c>
      <c r="B51" s="26">
        <v>71</v>
      </c>
      <c r="C51" s="26">
        <v>65</v>
      </c>
      <c r="D51" s="27">
        <v>74</v>
      </c>
    </row>
    <row r="52" spans="1:4" x14ac:dyDescent="0.25">
      <c r="A52" s="25">
        <v>15</v>
      </c>
      <c r="B52" s="26">
        <v>100</v>
      </c>
      <c r="C52" s="26">
        <v>57</v>
      </c>
      <c r="D52" s="27">
        <v>97</v>
      </c>
    </row>
    <row r="53" spans="1:4" x14ac:dyDescent="0.25">
      <c r="A53" s="25">
        <v>16</v>
      </c>
      <c r="B53" s="26">
        <v>91</v>
      </c>
      <c r="C53" s="26">
        <v>64</v>
      </c>
      <c r="D53" s="27">
        <v>63</v>
      </c>
    </row>
    <row r="54" spans="1:4" x14ac:dyDescent="0.25">
      <c r="A54" s="25">
        <v>17</v>
      </c>
      <c r="B54" s="26">
        <v>96</v>
      </c>
      <c r="C54" s="26">
        <v>94</v>
      </c>
      <c r="D54" s="27">
        <v>94</v>
      </c>
    </row>
    <row r="55" spans="1:4" x14ac:dyDescent="0.25">
      <c r="A55" s="25">
        <v>18</v>
      </c>
      <c r="B55" s="26">
        <v>70</v>
      </c>
      <c r="C55" s="26">
        <v>76</v>
      </c>
      <c r="D55" s="27">
        <v>106</v>
      </c>
    </row>
    <row r="56" spans="1:4" x14ac:dyDescent="0.25">
      <c r="A56" s="25">
        <v>19</v>
      </c>
      <c r="B56" s="26">
        <v>99</v>
      </c>
      <c r="C56" s="26">
        <v>71</v>
      </c>
      <c r="D56" s="27">
        <v>93</v>
      </c>
    </row>
    <row r="57" spans="1:4" ht="15.75" thickBot="1" x14ac:dyDescent="0.3">
      <c r="A57" s="40">
        <v>20</v>
      </c>
      <c r="B57" s="49">
        <v>98</v>
      </c>
      <c r="C57" s="49">
        <v>69</v>
      </c>
      <c r="D57" s="50">
        <v>98</v>
      </c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" si="0">IF(EXACT(C38,C5),0,C38&amp;"/"&amp;C5)</f>
        <v>0</v>
      </c>
      <c r="D61" s="63">
        <f>IF(EXACT(D38,D5),0,D38&amp;"/"&amp;D5)</f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>IF(EXACT(D39,D6),0,D39&amp;"/"&amp;D6)</f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  <row r="86" spans="1:14" ht="28.5" x14ac:dyDescent="0.45">
      <c r="A86" s="1" t="s">
        <v>276</v>
      </c>
      <c r="B86" s="1"/>
      <c r="C86" s="1"/>
    </row>
    <row r="87" spans="1:14" ht="24" thickBot="1" x14ac:dyDescent="0.4">
      <c r="A87" s="1"/>
      <c r="B87" s="17"/>
      <c r="C87" s="18" t="s">
        <v>277</v>
      </c>
    </row>
    <row r="88" spans="1:14" ht="24" thickBot="1" x14ac:dyDescent="0.4">
      <c r="A88" s="1"/>
      <c r="B88" s="19" t="s">
        <v>278</v>
      </c>
      <c r="C88" s="219" t="s">
        <v>347</v>
      </c>
      <c r="D88" s="219"/>
      <c r="E88" s="220"/>
    </row>
    <row r="89" spans="1:14" ht="45" x14ac:dyDescent="0.25">
      <c r="A89" s="20"/>
      <c r="B89" s="21" t="s">
        <v>280</v>
      </c>
      <c r="C89" s="21" t="s">
        <v>281</v>
      </c>
      <c r="D89" s="22" t="s">
        <v>282</v>
      </c>
      <c r="E89" s="23" t="s">
        <v>283</v>
      </c>
      <c r="F89" s="24" t="s">
        <v>284</v>
      </c>
      <c r="G89" s="24" t="s">
        <v>285</v>
      </c>
      <c r="H89" s="24" t="s">
        <v>286</v>
      </c>
      <c r="I89" s="24" t="s">
        <v>287</v>
      </c>
      <c r="J89" s="23" t="s">
        <v>288</v>
      </c>
    </row>
    <row r="90" spans="1:14" ht="19.5" thickBot="1" x14ac:dyDescent="0.35">
      <c r="A90" s="25">
        <v>1</v>
      </c>
      <c r="B90" s="26">
        <v>87</v>
      </c>
      <c r="C90" s="26">
        <v>76</v>
      </c>
      <c r="D90" s="27"/>
      <c r="E90" s="28"/>
      <c r="F90" s="29">
        <f>COUNT(B90:D109)</f>
        <v>40</v>
      </c>
      <c r="G90" s="30">
        <f>AVERAGE(B90:D109)</f>
        <v>76</v>
      </c>
      <c r="H90" s="30">
        <f>CONVERT(G90, "mm","in")</f>
        <v>2.9921259842519685</v>
      </c>
      <c r="I90" s="29">
        <f>COUNTIF(B90:D109, "&lt;63.5")</f>
        <v>1</v>
      </c>
      <c r="J90" s="31">
        <f>I90/F90*100</f>
        <v>2.5</v>
      </c>
    </row>
    <row r="91" spans="1:14" x14ac:dyDescent="0.25">
      <c r="A91" s="25">
        <v>2</v>
      </c>
      <c r="B91" s="26">
        <v>79</v>
      </c>
      <c r="C91" s="26">
        <v>78</v>
      </c>
      <c r="D91" s="27"/>
      <c r="E91" s="32"/>
    </row>
    <row r="92" spans="1:14" x14ac:dyDescent="0.25">
      <c r="A92" s="25">
        <v>3</v>
      </c>
      <c r="B92" s="26">
        <v>107</v>
      </c>
      <c r="C92" s="26">
        <v>71</v>
      </c>
      <c r="D92" s="27"/>
      <c r="E92" s="32"/>
    </row>
    <row r="93" spans="1:14" ht="15.75" thickBot="1" x14ac:dyDescent="0.3">
      <c r="A93" s="25">
        <v>4</v>
      </c>
      <c r="B93" s="26">
        <v>71</v>
      </c>
      <c r="C93" s="26">
        <v>82</v>
      </c>
      <c r="D93" s="27"/>
      <c r="E93" s="33"/>
      <c r="G93" s="221" t="s">
        <v>289</v>
      </c>
      <c r="H93" s="221"/>
      <c r="I93" s="221"/>
      <c r="J93" s="221"/>
      <c r="K93" s="221"/>
      <c r="L93" s="221"/>
      <c r="M93" s="221"/>
      <c r="N93" s="221"/>
    </row>
    <row r="94" spans="1:14" ht="15.75" thickBot="1" x14ac:dyDescent="0.3">
      <c r="A94" s="25">
        <v>5</v>
      </c>
      <c r="B94" s="26">
        <v>69</v>
      </c>
      <c r="C94" s="26">
        <v>88</v>
      </c>
      <c r="D94" s="27"/>
      <c r="G94" s="222"/>
      <c r="H94" s="222"/>
      <c r="I94" s="222"/>
      <c r="J94" s="222"/>
      <c r="K94" s="222"/>
      <c r="L94" s="222"/>
      <c r="M94" s="222"/>
      <c r="N94" s="222"/>
    </row>
    <row r="95" spans="1:14" x14ac:dyDescent="0.25">
      <c r="A95" s="25">
        <v>6</v>
      </c>
      <c r="B95" s="26">
        <v>83</v>
      </c>
      <c r="C95" s="26">
        <v>74</v>
      </c>
      <c r="D95" s="27"/>
      <c r="E95" s="223" t="s">
        <v>290</v>
      </c>
      <c r="F95" s="224"/>
      <c r="G95" s="34" t="s">
        <v>291</v>
      </c>
      <c r="H95" s="24" t="s">
        <v>292</v>
      </c>
      <c r="I95" s="24" t="s">
        <v>293</v>
      </c>
      <c r="J95" s="24" t="s">
        <v>294</v>
      </c>
      <c r="K95" s="24" t="s">
        <v>295</v>
      </c>
      <c r="L95" s="24" t="s">
        <v>296</v>
      </c>
      <c r="M95" s="24" t="s">
        <v>297</v>
      </c>
      <c r="N95" s="23" t="s">
        <v>298</v>
      </c>
    </row>
    <row r="96" spans="1:14" x14ac:dyDescent="0.25">
      <c r="A96" s="25">
        <v>7</v>
      </c>
      <c r="B96" s="26">
        <v>66</v>
      </c>
      <c r="C96" s="26">
        <v>64</v>
      </c>
      <c r="D96" s="27"/>
      <c r="E96" s="223"/>
      <c r="F96" s="224"/>
      <c r="G96" s="25" t="s">
        <v>299</v>
      </c>
      <c r="H96" s="35"/>
      <c r="I96" s="35"/>
      <c r="J96" s="35"/>
      <c r="K96" s="36">
        <f>SUM(H96:J96)</f>
        <v>0</v>
      </c>
      <c r="L96" s="37" t="e">
        <f>AVERAGE(H96:J96)</f>
        <v>#DIV/0!</v>
      </c>
      <c r="M96" s="38"/>
      <c r="N96" s="39" t="e">
        <f>L96*M96</f>
        <v>#DIV/0!</v>
      </c>
    </row>
    <row r="97" spans="1:14" ht="15.75" thickBot="1" x14ac:dyDescent="0.3">
      <c r="A97" s="25">
        <v>8</v>
      </c>
      <c r="B97" s="26">
        <v>64</v>
      </c>
      <c r="C97" s="26">
        <v>65</v>
      </c>
      <c r="D97" s="27"/>
      <c r="E97" s="223"/>
      <c r="F97" s="224"/>
      <c r="G97" s="40" t="s">
        <v>300</v>
      </c>
      <c r="H97" s="41"/>
      <c r="I97" s="41"/>
      <c r="J97" s="41"/>
      <c r="K97" s="42">
        <f>SUM(H97:J97)</f>
        <v>0</v>
      </c>
      <c r="L97" s="43" t="e">
        <f>AVERAGE(H97:J97)</f>
        <v>#DIV/0!</v>
      </c>
      <c r="M97" s="44"/>
      <c r="N97" s="45" t="e">
        <f>L97*10</f>
        <v>#DIV/0!</v>
      </c>
    </row>
    <row r="98" spans="1:14" ht="15.75" thickBot="1" x14ac:dyDescent="0.3">
      <c r="A98" s="25">
        <v>9</v>
      </c>
      <c r="B98" s="26">
        <v>85</v>
      </c>
      <c r="C98" s="26">
        <v>64</v>
      </c>
      <c r="D98" s="27"/>
      <c r="E98" s="223"/>
      <c r="F98" s="224"/>
      <c r="N98" s="46"/>
    </row>
    <row r="99" spans="1:14" x14ac:dyDescent="0.25">
      <c r="A99" s="25">
        <v>10</v>
      </c>
      <c r="B99" s="26">
        <v>88</v>
      </c>
      <c r="C99" s="26">
        <v>90</v>
      </c>
      <c r="D99" s="27"/>
      <c r="G99" s="34" t="s">
        <v>291</v>
      </c>
      <c r="H99" s="24" t="s">
        <v>292</v>
      </c>
      <c r="I99" s="24" t="s">
        <v>293</v>
      </c>
      <c r="J99" s="24" t="s">
        <v>294</v>
      </c>
      <c r="K99" s="24" t="s">
        <v>295</v>
      </c>
      <c r="L99" s="24" t="s">
        <v>296</v>
      </c>
      <c r="M99" s="24" t="s">
        <v>297</v>
      </c>
      <c r="N99" s="47" t="s">
        <v>298</v>
      </c>
    </row>
    <row r="100" spans="1:14" x14ac:dyDescent="0.25">
      <c r="A100" s="25">
        <v>11</v>
      </c>
      <c r="B100" s="26">
        <v>102</v>
      </c>
      <c r="C100" s="26">
        <v>71</v>
      </c>
      <c r="D100" s="27"/>
      <c r="E100" s="225" t="s">
        <v>301</v>
      </c>
      <c r="F100" s="226"/>
      <c r="G100" s="25" t="s">
        <v>299</v>
      </c>
      <c r="H100" s="35"/>
      <c r="I100" s="35"/>
      <c r="J100" s="35"/>
      <c r="K100" s="36">
        <f>SUM(H100:J100)</f>
        <v>0</v>
      </c>
      <c r="L100" s="37" t="e">
        <f>AVERAGE(H100:J100)</f>
        <v>#DIV/0!</v>
      </c>
      <c r="M100" s="38"/>
      <c r="N100" s="39" t="e">
        <f>L100*M100</f>
        <v>#DIV/0!</v>
      </c>
    </row>
    <row r="101" spans="1:14" ht="15.75" thickBot="1" x14ac:dyDescent="0.3">
      <c r="A101" s="25">
        <v>12</v>
      </c>
      <c r="B101" s="26">
        <v>76</v>
      </c>
      <c r="C101" s="26">
        <v>87</v>
      </c>
      <c r="D101" s="27"/>
      <c r="E101" s="225"/>
      <c r="F101" s="226"/>
      <c r="G101" s="40" t="s">
        <v>300</v>
      </c>
      <c r="H101" s="41"/>
      <c r="I101" s="41"/>
      <c r="J101" s="41"/>
      <c r="K101" s="42">
        <f>SUM(H101:J101)</f>
        <v>0</v>
      </c>
      <c r="L101" s="43" t="e">
        <f>AVERAGE(H101:J101)</f>
        <v>#DIV/0!</v>
      </c>
      <c r="M101" s="44"/>
      <c r="N101" s="45" t="e">
        <f>L101*10</f>
        <v>#DIV/0!</v>
      </c>
    </row>
    <row r="102" spans="1:14" ht="15.75" thickBot="1" x14ac:dyDescent="0.3">
      <c r="A102" s="25">
        <v>13</v>
      </c>
      <c r="B102" s="26">
        <v>76</v>
      </c>
      <c r="C102" s="26">
        <v>68</v>
      </c>
      <c r="D102" s="27"/>
      <c r="E102" s="225"/>
      <c r="F102" s="226"/>
      <c r="N102" s="46"/>
    </row>
    <row r="103" spans="1:14" x14ac:dyDescent="0.25">
      <c r="A103" s="25">
        <v>14</v>
      </c>
      <c r="B103" s="26">
        <v>75</v>
      </c>
      <c r="C103" s="26">
        <v>73</v>
      </c>
      <c r="D103" s="27"/>
      <c r="E103" s="225"/>
      <c r="F103" s="226"/>
      <c r="G103" s="34" t="s">
        <v>291</v>
      </c>
      <c r="H103" s="24" t="s">
        <v>292</v>
      </c>
      <c r="I103" s="24" t="s">
        <v>293</v>
      </c>
      <c r="J103" s="24" t="s">
        <v>294</v>
      </c>
      <c r="K103" s="24" t="s">
        <v>295</v>
      </c>
      <c r="L103" s="24" t="s">
        <v>296</v>
      </c>
      <c r="M103" s="24" t="s">
        <v>297</v>
      </c>
      <c r="N103" s="47" t="s">
        <v>298</v>
      </c>
    </row>
    <row r="104" spans="1:14" x14ac:dyDescent="0.25">
      <c r="A104" s="25">
        <v>15</v>
      </c>
      <c r="B104" s="26">
        <v>65</v>
      </c>
      <c r="C104" s="26">
        <v>72</v>
      </c>
      <c r="D104" s="27"/>
      <c r="G104" s="25" t="s">
        <v>299</v>
      </c>
      <c r="H104" s="35"/>
      <c r="I104" s="35"/>
      <c r="J104" s="35"/>
      <c r="K104" s="36">
        <f>SUM(H104:J104)</f>
        <v>0</v>
      </c>
      <c r="L104" s="37" t="e">
        <f>AVERAGE(H104:J104)</f>
        <v>#DIV/0!</v>
      </c>
      <c r="M104" s="38"/>
      <c r="N104" s="39" t="e">
        <f>L104*M104</f>
        <v>#DIV/0!</v>
      </c>
    </row>
    <row r="105" spans="1:14" ht="15.75" thickBot="1" x14ac:dyDescent="0.3">
      <c r="A105" s="25">
        <v>16</v>
      </c>
      <c r="B105" s="26">
        <v>74</v>
      </c>
      <c r="C105" s="26">
        <v>72</v>
      </c>
      <c r="D105" s="27"/>
      <c r="G105" s="40" t="s">
        <v>300</v>
      </c>
      <c r="H105" s="41"/>
      <c r="I105" s="41"/>
      <c r="J105" s="41"/>
      <c r="K105" s="42">
        <f>SUM(H105:J105)</f>
        <v>0</v>
      </c>
      <c r="L105" s="43" t="e">
        <f>AVERAGE(H105:J105)</f>
        <v>#DIV/0!</v>
      </c>
      <c r="M105" s="44"/>
      <c r="N105" s="45" t="e">
        <f>L105*10</f>
        <v>#DIV/0!</v>
      </c>
    </row>
    <row r="106" spans="1:14" ht="15.75" thickBot="1" x14ac:dyDescent="0.3">
      <c r="A106" s="25">
        <v>17</v>
      </c>
      <c r="B106" s="26">
        <v>74</v>
      </c>
      <c r="C106" s="26">
        <v>64</v>
      </c>
      <c r="D106" s="27"/>
      <c r="N106" s="46"/>
    </row>
    <row r="107" spans="1:14" x14ac:dyDescent="0.25">
      <c r="A107" s="25">
        <v>18</v>
      </c>
      <c r="B107" s="26">
        <v>83</v>
      </c>
      <c r="C107" s="26">
        <v>63</v>
      </c>
      <c r="D107" s="27"/>
      <c r="G107" s="34" t="s">
        <v>291</v>
      </c>
      <c r="H107" s="24" t="s">
        <v>292</v>
      </c>
      <c r="I107" s="24" t="s">
        <v>293</v>
      </c>
      <c r="J107" s="24" t="s">
        <v>294</v>
      </c>
      <c r="K107" s="24" t="s">
        <v>295</v>
      </c>
      <c r="L107" s="24" t="s">
        <v>296</v>
      </c>
      <c r="M107" s="24" t="s">
        <v>297</v>
      </c>
      <c r="N107" s="47" t="s">
        <v>298</v>
      </c>
    </row>
    <row r="108" spans="1:14" x14ac:dyDescent="0.25">
      <c r="A108" s="25">
        <v>19</v>
      </c>
      <c r="B108" s="26">
        <v>74</v>
      </c>
      <c r="C108" s="26">
        <v>80</v>
      </c>
      <c r="D108" s="27"/>
      <c r="G108" s="25" t="s">
        <v>299</v>
      </c>
      <c r="H108" s="35"/>
      <c r="I108" s="35"/>
      <c r="J108" s="35"/>
      <c r="K108" s="36">
        <f>SUM(H108:J108)</f>
        <v>0</v>
      </c>
      <c r="L108" s="37" t="e">
        <f>AVERAGE(H108:J108)</f>
        <v>#DIV/0!</v>
      </c>
      <c r="M108" s="38"/>
      <c r="N108" s="39" t="e">
        <f>L108*M108</f>
        <v>#DIV/0!</v>
      </c>
    </row>
    <row r="109" spans="1:14" ht="15.75" thickBot="1" x14ac:dyDescent="0.3">
      <c r="A109" s="40">
        <v>20</v>
      </c>
      <c r="B109" s="26">
        <v>65</v>
      </c>
      <c r="C109" s="49">
        <v>75</v>
      </c>
      <c r="D109" s="27"/>
      <c r="G109" s="40" t="s">
        <v>300</v>
      </c>
      <c r="H109" s="41"/>
      <c r="I109" s="41"/>
      <c r="J109" s="41"/>
      <c r="K109" s="42">
        <f>SUM(H109:J109)</f>
        <v>0</v>
      </c>
      <c r="L109" s="43" t="e">
        <f>AVERAGE(H109:J109)</f>
        <v>#DIV/0!</v>
      </c>
      <c r="M109" s="44"/>
      <c r="N109" s="45" t="e">
        <f>L109*10</f>
        <v>#DIV/0!</v>
      </c>
    </row>
    <row r="110" spans="1:14" ht="15.75" thickBot="1" x14ac:dyDescent="0.3">
      <c r="N110" s="46"/>
    </row>
    <row r="111" spans="1:14" ht="21" x14ac:dyDescent="0.35">
      <c r="B111" s="51" t="s">
        <v>302</v>
      </c>
      <c r="C111" s="51" t="s">
        <v>303</v>
      </c>
      <c r="D111" s="51" t="s">
        <v>304</v>
      </c>
      <c r="H111" s="52" t="s">
        <v>305</v>
      </c>
      <c r="L111" s="227" t="s">
        <v>306</v>
      </c>
      <c r="M111" s="228"/>
      <c r="N111" s="53" t="e">
        <f>N96+N100+N104+N108</f>
        <v>#DIV/0!</v>
      </c>
    </row>
    <row r="112" spans="1:14" ht="21.75" thickBot="1" x14ac:dyDescent="0.4">
      <c r="B112" s="55">
        <f>AVERAGE(B90:B109)</f>
        <v>78.150000000000006</v>
      </c>
      <c r="C112" s="55">
        <f>AVERAGE(C90:C109)</f>
        <v>73.849999999999994</v>
      </c>
      <c r="D112" s="55" t="e">
        <f>AVERAGE(D90:D109)</f>
        <v>#DIV/0!</v>
      </c>
      <c r="L112" s="217" t="s">
        <v>308</v>
      </c>
      <c r="M112" s="218"/>
      <c r="N112" s="56" t="e">
        <f>N97+N101+N105+N109</f>
        <v>#DIV/0!</v>
      </c>
    </row>
    <row r="113" spans="1:4" x14ac:dyDescent="0.25">
      <c r="B113" s="57" t="s">
        <v>309</v>
      </c>
      <c r="C113" s="57" t="s">
        <v>310</v>
      </c>
      <c r="D113" s="57" t="s">
        <v>311</v>
      </c>
    </row>
    <row r="114" spans="1:4" ht="19.5" thickBot="1" x14ac:dyDescent="0.35">
      <c r="B114" s="58">
        <f>CONVERT(B112,"mm","in")</f>
        <v>3.076771653543307</v>
      </c>
      <c r="C114" s="58">
        <f>CONVERT(C112,"mm","in")</f>
        <v>2.9074803149606301</v>
      </c>
      <c r="D114" s="58" t="e">
        <f>CONVERT(D112,"mm","in")</f>
        <v>#DIV/0!</v>
      </c>
    </row>
    <row r="115" spans="1:4" ht="15.75" thickBot="1" x14ac:dyDescent="0.3">
      <c r="B115" s="59"/>
      <c r="C115" s="59"/>
      <c r="D115" s="59"/>
    </row>
    <row r="116" spans="1:4" x14ac:dyDescent="0.25">
      <c r="B116" s="51" t="s">
        <v>312</v>
      </c>
      <c r="C116" s="51" t="s">
        <v>313</v>
      </c>
      <c r="D116" s="51" t="s">
        <v>314</v>
      </c>
    </row>
    <row r="117" spans="1:4" ht="19.5" thickBot="1" x14ac:dyDescent="0.35">
      <c r="B117" s="60">
        <f>COUNTIF(B90:B109, "&lt;63.5")</f>
        <v>0</v>
      </c>
      <c r="C117" s="60">
        <f>COUNTIF(C90:C109, "&lt;63.5")</f>
        <v>1</v>
      </c>
      <c r="D117" s="60">
        <f>COUNTIF(D90:D109, "&lt;63.5")</f>
        <v>0</v>
      </c>
    </row>
    <row r="118" spans="1:4" x14ac:dyDescent="0.25">
      <c r="B118" s="57" t="s">
        <v>315</v>
      </c>
      <c r="C118" s="57" t="s">
        <v>315</v>
      </c>
      <c r="D118" s="57" t="s">
        <v>315</v>
      </c>
    </row>
    <row r="119" spans="1:4" ht="19.5" thickBot="1" x14ac:dyDescent="0.35">
      <c r="B119" s="61">
        <f>B117/COUNT(B90:B109)*100</f>
        <v>0</v>
      </c>
      <c r="C119" s="61">
        <f>C117/COUNT(C90:C109)*100</f>
        <v>5</v>
      </c>
      <c r="D119" s="61" t="e">
        <f>D117/COUNT(D90:D109)*100</f>
        <v>#DIV/0!</v>
      </c>
    </row>
    <row r="121" spans="1:4" ht="29.25" thickBot="1" x14ac:dyDescent="0.5">
      <c r="B121" s="229" t="s">
        <v>321</v>
      </c>
      <c r="C121" s="229"/>
      <c r="D121" s="229"/>
    </row>
    <row r="122" spans="1:4" x14ac:dyDescent="0.25">
      <c r="A122" s="20"/>
      <c r="B122" s="21" t="s">
        <v>280</v>
      </c>
      <c r="C122" s="21" t="s">
        <v>281</v>
      </c>
      <c r="D122" s="22" t="s">
        <v>282</v>
      </c>
    </row>
    <row r="123" spans="1:4" x14ac:dyDescent="0.25">
      <c r="A123" s="25">
        <v>1</v>
      </c>
      <c r="B123" s="26">
        <v>87</v>
      </c>
      <c r="C123" s="26">
        <v>76</v>
      </c>
      <c r="D123" s="27"/>
    </row>
    <row r="124" spans="1:4" x14ac:dyDescent="0.25">
      <c r="A124" s="25">
        <v>2</v>
      </c>
      <c r="B124" s="26">
        <v>79</v>
      </c>
      <c r="C124" s="26">
        <v>78</v>
      </c>
      <c r="D124" s="27"/>
    </row>
    <row r="125" spans="1:4" x14ac:dyDescent="0.25">
      <c r="A125" s="25">
        <v>3</v>
      </c>
      <c r="B125" s="26">
        <v>107</v>
      </c>
      <c r="C125" s="26">
        <v>71</v>
      </c>
      <c r="D125" s="27"/>
    </row>
    <row r="126" spans="1:4" x14ac:dyDescent="0.25">
      <c r="A126" s="25">
        <v>4</v>
      </c>
      <c r="B126" s="26">
        <v>71</v>
      </c>
      <c r="C126" s="26">
        <v>82</v>
      </c>
      <c r="D126" s="27"/>
    </row>
    <row r="127" spans="1:4" x14ac:dyDescent="0.25">
      <c r="A127" s="25">
        <v>5</v>
      </c>
      <c r="B127" s="26">
        <v>69</v>
      </c>
      <c r="C127" s="26">
        <v>88</v>
      </c>
      <c r="D127" s="27"/>
    </row>
    <row r="128" spans="1:4" x14ac:dyDescent="0.25">
      <c r="A128" s="25">
        <v>6</v>
      </c>
      <c r="B128" s="26">
        <v>83</v>
      </c>
      <c r="C128" s="26">
        <v>74</v>
      </c>
      <c r="D128" s="27"/>
    </row>
    <row r="129" spans="1:4" x14ac:dyDescent="0.25">
      <c r="A129" s="25">
        <v>7</v>
      </c>
      <c r="B129" s="26">
        <v>66</v>
      </c>
      <c r="C129" s="26">
        <v>64</v>
      </c>
      <c r="D129" s="27"/>
    </row>
    <row r="130" spans="1:4" x14ac:dyDescent="0.25">
      <c r="A130" s="25">
        <v>8</v>
      </c>
      <c r="B130" s="26">
        <v>64</v>
      </c>
      <c r="C130" s="26">
        <v>65</v>
      </c>
      <c r="D130" s="27"/>
    </row>
    <row r="131" spans="1:4" x14ac:dyDescent="0.25">
      <c r="A131" s="25">
        <v>9</v>
      </c>
      <c r="B131" s="26">
        <v>85</v>
      </c>
      <c r="C131" s="26">
        <v>64</v>
      </c>
      <c r="D131" s="27"/>
    </row>
    <row r="132" spans="1:4" x14ac:dyDescent="0.25">
      <c r="A132" s="25">
        <v>10</v>
      </c>
      <c r="B132" s="26">
        <v>88</v>
      </c>
      <c r="C132" s="26">
        <v>90</v>
      </c>
      <c r="D132" s="27"/>
    </row>
    <row r="133" spans="1:4" x14ac:dyDescent="0.25">
      <c r="A133" s="25">
        <v>11</v>
      </c>
      <c r="B133" s="26">
        <v>102</v>
      </c>
      <c r="C133" s="26">
        <v>71</v>
      </c>
      <c r="D133" s="27"/>
    </row>
    <row r="134" spans="1:4" x14ac:dyDescent="0.25">
      <c r="A134" s="25">
        <v>12</v>
      </c>
      <c r="B134" s="26">
        <v>76</v>
      </c>
      <c r="C134" s="26">
        <v>87</v>
      </c>
      <c r="D134" s="27"/>
    </row>
    <row r="135" spans="1:4" x14ac:dyDescent="0.25">
      <c r="A135" s="25">
        <v>13</v>
      </c>
      <c r="B135" s="26">
        <v>76</v>
      </c>
      <c r="C135" s="26">
        <v>68</v>
      </c>
      <c r="D135" s="27"/>
    </row>
    <row r="136" spans="1:4" x14ac:dyDescent="0.25">
      <c r="A136" s="25">
        <v>14</v>
      </c>
      <c r="B136" s="26">
        <v>75</v>
      </c>
      <c r="C136" s="26">
        <v>73</v>
      </c>
      <c r="D136" s="27"/>
    </row>
    <row r="137" spans="1:4" x14ac:dyDescent="0.25">
      <c r="A137" s="25">
        <v>15</v>
      </c>
      <c r="B137" s="26">
        <v>65</v>
      </c>
      <c r="C137" s="26">
        <v>72</v>
      </c>
      <c r="D137" s="27"/>
    </row>
    <row r="138" spans="1:4" x14ac:dyDescent="0.25">
      <c r="A138" s="25">
        <v>16</v>
      </c>
      <c r="B138" s="26">
        <v>74</v>
      </c>
      <c r="C138" s="26">
        <v>72</v>
      </c>
      <c r="D138" s="27"/>
    </row>
    <row r="139" spans="1:4" x14ac:dyDescent="0.25">
      <c r="A139" s="25">
        <v>17</v>
      </c>
      <c r="B139" s="26">
        <v>74</v>
      </c>
      <c r="C139" s="26">
        <v>64</v>
      </c>
      <c r="D139" s="27"/>
    </row>
    <row r="140" spans="1:4" x14ac:dyDescent="0.25">
      <c r="A140" s="25">
        <v>18</v>
      </c>
      <c r="B140" s="26">
        <v>83</v>
      </c>
      <c r="C140" s="26">
        <v>63</v>
      </c>
      <c r="D140" s="27"/>
    </row>
    <row r="141" spans="1:4" x14ac:dyDescent="0.25">
      <c r="A141" s="25">
        <v>19</v>
      </c>
      <c r="B141" s="26">
        <v>74</v>
      </c>
      <c r="C141" s="26">
        <v>80</v>
      </c>
      <c r="D141" s="27"/>
    </row>
    <row r="142" spans="1:4" ht="15.75" thickBot="1" x14ac:dyDescent="0.3">
      <c r="A142" s="40">
        <v>20</v>
      </c>
      <c r="B142" s="49">
        <v>65</v>
      </c>
      <c r="C142" s="49">
        <v>75</v>
      </c>
      <c r="D142" s="50"/>
    </row>
    <row r="144" spans="1:4" ht="29.25" thickBot="1" x14ac:dyDescent="0.5">
      <c r="B144" s="229" t="s">
        <v>322</v>
      </c>
      <c r="C144" s="229"/>
      <c r="D144" s="229"/>
    </row>
    <row r="145" spans="1:4" x14ac:dyDescent="0.25">
      <c r="A145" s="20"/>
      <c r="B145" s="21" t="s">
        <v>280</v>
      </c>
      <c r="C145" s="21" t="s">
        <v>281</v>
      </c>
      <c r="D145" s="22" t="s">
        <v>282</v>
      </c>
    </row>
    <row r="146" spans="1:4" x14ac:dyDescent="0.25">
      <c r="A146" s="25">
        <v>1</v>
      </c>
      <c r="B146" s="62">
        <f>IF(EXACT(B123,B90),0,B123&amp;"/"&amp;B90)</f>
        <v>0</v>
      </c>
      <c r="C146" s="62">
        <f t="shared" ref="C146" si="3">IF(EXACT(C123,C90),0,C123&amp;"/"&amp;C90)</f>
        <v>0</v>
      </c>
      <c r="D146" s="63">
        <f>IF(EXACT(D123,D90),0,D123&amp;"/"&amp;D90)</f>
        <v>0</v>
      </c>
    </row>
    <row r="147" spans="1:4" x14ac:dyDescent="0.25">
      <c r="A147" s="25">
        <v>2</v>
      </c>
      <c r="B147" s="62">
        <f t="shared" ref="B147:D162" si="4">IF(EXACT(B124,B91),0,B124&amp;"/"&amp;B91)</f>
        <v>0</v>
      </c>
      <c r="C147" s="62">
        <f t="shared" si="4"/>
        <v>0</v>
      </c>
      <c r="D147" s="63">
        <f>IF(EXACT(D124,D91),0,D124&amp;"/"&amp;D91)</f>
        <v>0</v>
      </c>
    </row>
    <row r="148" spans="1:4" x14ac:dyDescent="0.25">
      <c r="A148" s="25">
        <v>3</v>
      </c>
      <c r="B148" s="62">
        <f t="shared" si="4"/>
        <v>0</v>
      </c>
      <c r="C148" s="62">
        <f t="shared" si="4"/>
        <v>0</v>
      </c>
      <c r="D148" s="63">
        <f t="shared" si="4"/>
        <v>0</v>
      </c>
    </row>
    <row r="149" spans="1:4" x14ac:dyDescent="0.25">
      <c r="A149" s="25">
        <v>4</v>
      </c>
      <c r="B149" s="62">
        <f t="shared" si="4"/>
        <v>0</v>
      </c>
      <c r="C149" s="62">
        <f t="shared" si="4"/>
        <v>0</v>
      </c>
      <c r="D149" s="63">
        <f t="shared" si="4"/>
        <v>0</v>
      </c>
    </row>
    <row r="150" spans="1:4" x14ac:dyDescent="0.25">
      <c r="A150" s="25">
        <v>5</v>
      </c>
      <c r="B150" s="62">
        <f t="shared" si="4"/>
        <v>0</v>
      </c>
      <c r="C150" s="62">
        <f t="shared" si="4"/>
        <v>0</v>
      </c>
      <c r="D150" s="63">
        <f t="shared" si="4"/>
        <v>0</v>
      </c>
    </row>
    <row r="151" spans="1:4" x14ac:dyDescent="0.25">
      <c r="A151" s="25">
        <v>6</v>
      </c>
      <c r="B151" s="62">
        <f t="shared" si="4"/>
        <v>0</v>
      </c>
      <c r="C151" s="62">
        <f t="shared" si="4"/>
        <v>0</v>
      </c>
      <c r="D151" s="63">
        <f t="shared" si="4"/>
        <v>0</v>
      </c>
    </row>
    <row r="152" spans="1:4" x14ac:dyDescent="0.25">
      <c r="A152" s="25">
        <v>7</v>
      </c>
      <c r="B152" s="62">
        <f t="shared" si="4"/>
        <v>0</v>
      </c>
      <c r="C152" s="62">
        <f t="shared" si="4"/>
        <v>0</v>
      </c>
      <c r="D152" s="63">
        <f t="shared" si="4"/>
        <v>0</v>
      </c>
    </row>
    <row r="153" spans="1:4" x14ac:dyDescent="0.25">
      <c r="A153" s="25">
        <v>8</v>
      </c>
      <c r="B153" s="62">
        <f t="shared" si="4"/>
        <v>0</v>
      </c>
      <c r="C153" s="62">
        <f t="shared" si="4"/>
        <v>0</v>
      </c>
      <c r="D153" s="63">
        <f t="shared" si="4"/>
        <v>0</v>
      </c>
    </row>
    <row r="154" spans="1:4" x14ac:dyDescent="0.25">
      <c r="A154" s="25">
        <v>9</v>
      </c>
      <c r="B154" s="62">
        <f t="shared" si="4"/>
        <v>0</v>
      </c>
      <c r="C154" s="62">
        <f t="shared" si="4"/>
        <v>0</v>
      </c>
      <c r="D154" s="63">
        <f t="shared" si="4"/>
        <v>0</v>
      </c>
    </row>
    <row r="155" spans="1:4" x14ac:dyDescent="0.25">
      <c r="A155" s="25">
        <v>10</v>
      </c>
      <c r="B155" s="62">
        <f t="shared" si="4"/>
        <v>0</v>
      </c>
      <c r="C155" s="62">
        <f t="shared" si="4"/>
        <v>0</v>
      </c>
      <c r="D155" s="63">
        <f t="shared" si="4"/>
        <v>0</v>
      </c>
    </row>
    <row r="156" spans="1:4" x14ac:dyDescent="0.25">
      <c r="A156" s="25">
        <v>11</v>
      </c>
      <c r="B156" s="62">
        <f t="shared" si="4"/>
        <v>0</v>
      </c>
      <c r="C156" s="62">
        <f t="shared" si="4"/>
        <v>0</v>
      </c>
      <c r="D156" s="63">
        <f t="shared" si="4"/>
        <v>0</v>
      </c>
    </row>
    <row r="157" spans="1:4" x14ac:dyDescent="0.25">
      <c r="A157" s="25">
        <v>12</v>
      </c>
      <c r="B157" s="62">
        <f t="shared" si="4"/>
        <v>0</v>
      </c>
      <c r="C157" s="62">
        <f t="shared" si="4"/>
        <v>0</v>
      </c>
      <c r="D157" s="63">
        <f t="shared" si="4"/>
        <v>0</v>
      </c>
    </row>
    <row r="158" spans="1:4" x14ac:dyDescent="0.25">
      <c r="A158" s="25">
        <v>13</v>
      </c>
      <c r="B158" s="62">
        <f t="shared" si="4"/>
        <v>0</v>
      </c>
      <c r="C158" s="62">
        <f t="shared" si="4"/>
        <v>0</v>
      </c>
      <c r="D158" s="63">
        <f t="shared" si="4"/>
        <v>0</v>
      </c>
    </row>
    <row r="159" spans="1:4" x14ac:dyDescent="0.25">
      <c r="A159" s="25">
        <v>14</v>
      </c>
      <c r="B159" s="62">
        <f t="shared" si="4"/>
        <v>0</v>
      </c>
      <c r="C159" s="62">
        <f t="shared" si="4"/>
        <v>0</v>
      </c>
      <c r="D159" s="63">
        <f t="shared" si="4"/>
        <v>0</v>
      </c>
    </row>
    <row r="160" spans="1:4" x14ac:dyDescent="0.25">
      <c r="A160" s="25">
        <v>15</v>
      </c>
      <c r="B160" s="62">
        <f t="shared" si="4"/>
        <v>0</v>
      </c>
      <c r="C160" s="62">
        <f t="shared" si="4"/>
        <v>0</v>
      </c>
      <c r="D160" s="63">
        <f t="shared" si="4"/>
        <v>0</v>
      </c>
    </row>
    <row r="161" spans="1:4" x14ac:dyDescent="0.25">
      <c r="A161" s="25">
        <v>16</v>
      </c>
      <c r="B161" s="62">
        <f t="shared" si="4"/>
        <v>0</v>
      </c>
      <c r="C161" s="62">
        <f t="shared" si="4"/>
        <v>0</v>
      </c>
      <c r="D161" s="63">
        <f t="shared" si="4"/>
        <v>0</v>
      </c>
    </row>
    <row r="162" spans="1:4" x14ac:dyDescent="0.25">
      <c r="A162" s="25">
        <v>17</v>
      </c>
      <c r="B162" s="62">
        <f t="shared" si="4"/>
        <v>0</v>
      </c>
      <c r="C162" s="62">
        <f t="shared" si="4"/>
        <v>0</v>
      </c>
      <c r="D162" s="63">
        <f t="shared" si="4"/>
        <v>0</v>
      </c>
    </row>
    <row r="163" spans="1:4" x14ac:dyDescent="0.25">
      <c r="A163" s="25">
        <v>18</v>
      </c>
      <c r="B163" s="62">
        <f t="shared" ref="B163:D165" si="5">IF(EXACT(B140,B107),0,B140&amp;"/"&amp;B107)</f>
        <v>0</v>
      </c>
      <c r="C163" s="62">
        <f t="shared" si="5"/>
        <v>0</v>
      </c>
      <c r="D163" s="63">
        <f t="shared" si="5"/>
        <v>0</v>
      </c>
    </row>
    <row r="164" spans="1:4" x14ac:dyDescent="0.25">
      <c r="A164" s="25">
        <v>19</v>
      </c>
      <c r="B164" s="62">
        <f t="shared" si="5"/>
        <v>0</v>
      </c>
      <c r="C164" s="62">
        <f t="shared" si="5"/>
        <v>0</v>
      </c>
      <c r="D164" s="63">
        <f t="shared" si="5"/>
        <v>0</v>
      </c>
    </row>
    <row r="165" spans="1:4" ht="15.75" thickBot="1" x14ac:dyDescent="0.3">
      <c r="A165" s="40">
        <v>20</v>
      </c>
      <c r="B165" s="64">
        <f t="shared" si="5"/>
        <v>0</v>
      </c>
      <c r="C165" s="64">
        <f t="shared" si="5"/>
        <v>0</v>
      </c>
      <c r="D165" s="65">
        <f t="shared" si="5"/>
        <v>0</v>
      </c>
    </row>
  </sheetData>
  <mergeCells count="16">
    <mergeCell ref="B144:D144"/>
    <mergeCell ref="G93:N94"/>
    <mergeCell ref="L111:M111"/>
    <mergeCell ref="L112:M112"/>
    <mergeCell ref="B36:D36"/>
    <mergeCell ref="B59:D59"/>
    <mergeCell ref="C88:E88"/>
    <mergeCell ref="E95:F98"/>
    <mergeCell ref="E100:F103"/>
    <mergeCell ref="B121:D121"/>
    <mergeCell ref="L27:M27"/>
    <mergeCell ref="C3:E3"/>
    <mergeCell ref="G8:N9"/>
    <mergeCell ref="E10:F13"/>
    <mergeCell ref="E15:F18"/>
    <mergeCell ref="L26:M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8A8E-D9B2-4750-8B17-FA6EF41BBE76}">
  <dimension ref="A1:N80"/>
  <sheetViews>
    <sheetView workbookViewId="0">
      <selection activeCell="G28" sqref="G28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350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77</v>
      </c>
      <c r="C5" s="26">
        <v>106</v>
      </c>
      <c r="D5" s="27">
        <v>91</v>
      </c>
      <c r="E5" s="28"/>
      <c r="F5" s="29">
        <f>COUNT(B5:D24)</f>
        <v>60</v>
      </c>
      <c r="G5" s="30">
        <f>AVERAGE(B5:D24)</f>
        <v>81.36666666666666</v>
      </c>
      <c r="H5" s="30">
        <f>CONVERT(G5, "mm","in")</f>
        <v>3.2034120734908136</v>
      </c>
      <c r="I5" s="29">
        <f>COUNTIF(B5:D24, "&lt;63.5")</f>
        <v>1</v>
      </c>
      <c r="J5" s="31">
        <f>I5/F5*100</f>
        <v>1.6666666666666667</v>
      </c>
    </row>
    <row r="6" spans="1:14" x14ac:dyDescent="0.25">
      <c r="A6" s="25">
        <v>2</v>
      </c>
      <c r="B6" s="26">
        <v>78</v>
      </c>
      <c r="C6" s="26">
        <v>93</v>
      </c>
      <c r="D6" s="27">
        <v>92</v>
      </c>
      <c r="E6" s="32"/>
    </row>
    <row r="7" spans="1:14" x14ac:dyDescent="0.25">
      <c r="A7" s="25">
        <v>3</v>
      </c>
      <c r="B7" s="26">
        <v>75</v>
      </c>
      <c r="C7" s="26">
        <v>77</v>
      </c>
      <c r="D7" s="27">
        <v>74</v>
      </c>
      <c r="E7" s="32"/>
    </row>
    <row r="8" spans="1:14" ht="15.75" customHeight="1" thickBot="1" x14ac:dyDescent="0.3">
      <c r="A8" s="25">
        <v>4</v>
      </c>
      <c r="B8" s="26">
        <v>64</v>
      </c>
      <c r="C8" s="26">
        <v>96</v>
      </c>
      <c r="D8" s="27">
        <v>104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83</v>
      </c>
      <c r="C9" s="26">
        <v>99</v>
      </c>
      <c r="D9" s="27">
        <v>101</v>
      </c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69</v>
      </c>
      <c r="C10" s="26">
        <v>85</v>
      </c>
      <c r="D10" s="27">
        <v>79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73</v>
      </c>
      <c r="C11" s="26">
        <v>78</v>
      </c>
      <c r="D11" s="27">
        <v>84</v>
      </c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90</v>
      </c>
      <c r="C12" s="26">
        <v>84</v>
      </c>
      <c r="D12" s="27">
        <v>69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65</v>
      </c>
      <c r="C13" s="26">
        <v>86</v>
      </c>
      <c r="D13" s="27">
        <v>79</v>
      </c>
      <c r="E13" s="223"/>
      <c r="F13" s="224"/>
      <c r="N13" s="46"/>
    </row>
    <row r="14" spans="1:14" x14ac:dyDescent="0.25">
      <c r="A14" s="25">
        <v>10</v>
      </c>
      <c r="B14" s="26">
        <v>69</v>
      </c>
      <c r="C14" s="26">
        <v>88</v>
      </c>
      <c r="D14" s="27">
        <v>78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68</v>
      </c>
      <c r="C15" s="26">
        <v>87</v>
      </c>
      <c r="D15" s="27">
        <v>73</v>
      </c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60</v>
      </c>
      <c r="C16" s="26">
        <v>102</v>
      </c>
      <c r="D16" s="27">
        <v>72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76</v>
      </c>
      <c r="C17" s="26">
        <v>75</v>
      </c>
      <c r="D17" s="27">
        <v>88</v>
      </c>
      <c r="E17" s="225"/>
      <c r="F17" s="226"/>
      <c r="N17" s="46"/>
    </row>
    <row r="18" spans="1:14" x14ac:dyDescent="0.25">
      <c r="A18" s="25">
        <v>14</v>
      </c>
      <c r="B18" s="26">
        <v>86</v>
      </c>
      <c r="C18" s="26">
        <v>83</v>
      </c>
      <c r="D18" s="27">
        <v>90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67</v>
      </c>
      <c r="C19" s="26">
        <v>74</v>
      </c>
      <c r="D19" s="27">
        <v>75</v>
      </c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67</v>
      </c>
      <c r="C20" s="26">
        <v>91</v>
      </c>
      <c r="D20" s="27">
        <v>71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76</v>
      </c>
      <c r="C21" s="26">
        <v>77</v>
      </c>
      <c r="D21" s="27">
        <v>78</v>
      </c>
      <c r="N21" s="46"/>
    </row>
    <row r="22" spans="1:14" x14ac:dyDescent="0.25">
      <c r="A22" s="25">
        <v>18</v>
      </c>
      <c r="B22" s="26">
        <v>76</v>
      </c>
      <c r="C22" s="26">
        <v>87</v>
      </c>
      <c r="D22" s="27">
        <v>73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68</v>
      </c>
      <c r="C23" s="26">
        <v>110</v>
      </c>
      <c r="D23" s="27">
        <v>94</v>
      </c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77</v>
      </c>
      <c r="C24" s="49">
        <v>97</v>
      </c>
      <c r="D24" s="50">
        <v>78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73.2</v>
      </c>
      <c r="C27" s="55">
        <f>AVERAGE(C5:C24)</f>
        <v>88.75</v>
      </c>
      <c r="D27" s="55">
        <f>AVERAGE(D5:D24)</f>
        <v>82.15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2.8818897637795278</v>
      </c>
      <c r="C29" s="58">
        <f>CONVERT(C27,"mm","in")</f>
        <v>3.4940944881889764</v>
      </c>
      <c r="D29" s="58">
        <f>CONVERT(D27,"mm","in")</f>
        <v>3.234251968503937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1</v>
      </c>
      <c r="C32" s="60">
        <f>COUNTIF(C5:C24, "&lt;63.5")</f>
        <v>0</v>
      </c>
      <c r="D32" s="60">
        <f>COUNTIF(D5:D24, "&lt;63.5")</f>
        <v>0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5</v>
      </c>
      <c r="C34" s="61">
        <f>C32/COUNT(C5:C24)*100</f>
        <v>0</v>
      </c>
      <c r="D34" s="61">
        <f>D32/COUNT(D5:D24)*100</f>
        <v>0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77</v>
      </c>
      <c r="C38" s="26">
        <v>106</v>
      </c>
      <c r="D38" s="27">
        <v>91</v>
      </c>
    </row>
    <row r="39" spans="1:4" x14ac:dyDescent="0.25">
      <c r="A39" s="25">
        <v>2</v>
      </c>
      <c r="B39" s="26">
        <v>78</v>
      </c>
      <c r="C39" s="26">
        <v>93</v>
      </c>
      <c r="D39" s="27">
        <v>92</v>
      </c>
    </row>
    <row r="40" spans="1:4" x14ac:dyDescent="0.25">
      <c r="A40" s="25">
        <v>3</v>
      </c>
      <c r="B40" s="26">
        <v>75</v>
      </c>
      <c r="C40" s="26">
        <v>77</v>
      </c>
      <c r="D40" s="27">
        <v>74</v>
      </c>
    </row>
    <row r="41" spans="1:4" x14ac:dyDescent="0.25">
      <c r="A41" s="25">
        <v>4</v>
      </c>
      <c r="B41" s="26">
        <v>64</v>
      </c>
      <c r="C41" s="26">
        <v>96</v>
      </c>
      <c r="D41" s="27">
        <v>104</v>
      </c>
    </row>
    <row r="42" spans="1:4" x14ac:dyDescent="0.25">
      <c r="A42" s="25">
        <v>5</v>
      </c>
      <c r="B42" s="26">
        <v>83</v>
      </c>
      <c r="C42" s="26">
        <v>99</v>
      </c>
      <c r="D42" s="27">
        <v>101</v>
      </c>
    </row>
    <row r="43" spans="1:4" x14ac:dyDescent="0.25">
      <c r="A43" s="25">
        <v>6</v>
      </c>
      <c r="B43" s="26">
        <v>69</v>
      </c>
      <c r="C43" s="26">
        <v>85</v>
      </c>
      <c r="D43" s="27">
        <v>79</v>
      </c>
    </row>
    <row r="44" spans="1:4" x14ac:dyDescent="0.25">
      <c r="A44" s="25">
        <v>7</v>
      </c>
      <c r="B44" s="26">
        <v>73</v>
      </c>
      <c r="C44" s="26">
        <v>78</v>
      </c>
      <c r="D44" s="27">
        <v>84</v>
      </c>
    </row>
    <row r="45" spans="1:4" x14ac:dyDescent="0.25">
      <c r="A45" s="25">
        <v>8</v>
      </c>
      <c r="B45" s="26">
        <v>90</v>
      </c>
      <c r="C45" s="26">
        <v>84</v>
      </c>
      <c r="D45" s="27">
        <v>69</v>
      </c>
    </row>
    <row r="46" spans="1:4" x14ac:dyDescent="0.25">
      <c r="A46" s="25">
        <v>9</v>
      </c>
      <c r="B46" s="26">
        <v>65</v>
      </c>
      <c r="C46" s="26">
        <v>86</v>
      </c>
      <c r="D46" s="27">
        <v>79</v>
      </c>
    </row>
    <row r="47" spans="1:4" x14ac:dyDescent="0.25">
      <c r="A47" s="25">
        <v>10</v>
      </c>
      <c r="B47" s="26">
        <v>69</v>
      </c>
      <c r="C47" s="26">
        <v>88</v>
      </c>
      <c r="D47" s="27">
        <v>78</v>
      </c>
    </row>
    <row r="48" spans="1:4" x14ac:dyDescent="0.25">
      <c r="A48" s="25">
        <v>11</v>
      </c>
      <c r="B48" s="26">
        <v>68</v>
      </c>
      <c r="C48" s="26">
        <v>87</v>
      </c>
      <c r="D48" s="27">
        <v>73</v>
      </c>
    </row>
    <row r="49" spans="1:4" x14ac:dyDescent="0.25">
      <c r="A49" s="25">
        <v>12</v>
      </c>
      <c r="B49" s="26">
        <v>60</v>
      </c>
      <c r="C49" s="26">
        <v>102</v>
      </c>
      <c r="D49" s="27">
        <v>72</v>
      </c>
    </row>
    <row r="50" spans="1:4" x14ac:dyDescent="0.25">
      <c r="A50" s="25">
        <v>13</v>
      </c>
      <c r="B50" s="26">
        <v>76</v>
      </c>
      <c r="C50" s="26">
        <v>75</v>
      </c>
      <c r="D50" s="27">
        <v>88</v>
      </c>
    </row>
    <row r="51" spans="1:4" x14ac:dyDescent="0.25">
      <c r="A51" s="25">
        <v>14</v>
      </c>
      <c r="B51" s="26">
        <v>86</v>
      </c>
      <c r="C51" s="26">
        <v>83</v>
      </c>
      <c r="D51" s="27">
        <v>90</v>
      </c>
    </row>
    <row r="52" spans="1:4" x14ac:dyDescent="0.25">
      <c r="A52" s="25">
        <v>15</v>
      </c>
      <c r="B52" s="26">
        <v>67</v>
      </c>
      <c r="C52" s="26">
        <v>74</v>
      </c>
      <c r="D52" s="27">
        <v>75</v>
      </c>
    </row>
    <row r="53" spans="1:4" x14ac:dyDescent="0.25">
      <c r="A53" s="25">
        <v>16</v>
      </c>
      <c r="B53" s="26">
        <v>67</v>
      </c>
      <c r="C53" s="26">
        <v>91</v>
      </c>
      <c r="D53" s="27">
        <v>71</v>
      </c>
    </row>
    <row r="54" spans="1:4" x14ac:dyDescent="0.25">
      <c r="A54" s="25">
        <v>17</v>
      </c>
      <c r="B54" s="26">
        <v>76</v>
      </c>
      <c r="C54" s="26">
        <v>77</v>
      </c>
      <c r="D54" s="27">
        <v>78</v>
      </c>
    </row>
    <row r="55" spans="1:4" x14ac:dyDescent="0.25">
      <c r="A55" s="25">
        <v>18</v>
      </c>
      <c r="B55" s="26">
        <v>76</v>
      </c>
      <c r="C55" s="26">
        <v>87</v>
      </c>
      <c r="D55" s="27">
        <v>73</v>
      </c>
    </row>
    <row r="56" spans="1:4" x14ac:dyDescent="0.25">
      <c r="A56" s="25">
        <v>19</v>
      </c>
      <c r="B56" s="26">
        <v>68</v>
      </c>
      <c r="C56" s="26">
        <v>110</v>
      </c>
      <c r="D56" s="27">
        <v>94</v>
      </c>
    </row>
    <row r="57" spans="1:4" ht="15.75" thickBot="1" x14ac:dyDescent="0.3">
      <c r="A57" s="40">
        <v>20</v>
      </c>
      <c r="B57" s="49">
        <v>77</v>
      </c>
      <c r="C57" s="49">
        <v>97</v>
      </c>
      <c r="D57" s="50">
        <v>78</v>
      </c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:D61" si="0">IF(EXACT(C38,C5),0,C38&amp;"/"&amp;C5)</f>
        <v>0</v>
      </c>
      <c r="D61" s="63">
        <f t="shared" si="0"/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 t="shared" si="1"/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</sheetData>
  <mergeCells count="8">
    <mergeCell ref="B36:D36"/>
    <mergeCell ref="B59:D59"/>
    <mergeCell ref="C3:E3"/>
    <mergeCell ref="G8:N9"/>
    <mergeCell ref="E10:F13"/>
    <mergeCell ref="E15:F18"/>
    <mergeCell ref="L26:M26"/>
    <mergeCell ref="L27:M2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8851-D03F-4570-9CF0-F750F5FC9A0C}">
  <dimension ref="A1:N80"/>
  <sheetViews>
    <sheetView workbookViewId="0">
      <selection activeCell="G28" sqref="G28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354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88</v>
      </c>
      <c r="C5" s="26">
        <v>67</v>
      </c>
      <c r="D5" s="27">
        <v>74</v>
      </c>
      <c r="E5" s="28"/>
      <c r="F5" s="29">
        <f>COUNT(B5:D24)</f>
        <v>60</v>
      </c>
      <c r="G5" s="30">
        <f>AVERAGE(B5:D24)</f>
        <v>79.8</v>
      </c>
      <c r="H5" s="30">
        <f>CONVERT(G5, "mm","in")</f>
        <v>3.1417322834645671</v>
      </c>
      <c r="I5" s="29">
        <f>COUNTIF(B5:D24, "&lt;63.5")</f>
        <v>0</v>
      </c>
      <c r="J5" s="31">
        <f>I5/F5*100</f>
        <v>0</v>
      </c>
    </row>
    <row r="6" spans="1:14" x14ac:dyDescent="0.25">
      <c r="A6" s="25">
        <v>2</v>
      </c>
      <c r="B6" s="26">
        <v>72</v>
      </c>
      <c r="C6" s="26">
        <v>78</v>
      </c>
      <c r="D6" s="27">
        <v>69</v>
      </c>
      <c r="E6" s="32"/>
    </row>
    <row r="7" spans="1:14" x14ac:dyDescent="0.25">
      <c r="A7" s="25">
        <v>3</v>
      </c>
      <c r="B7" s="26">
        <v>81</v>
      </c>
      <c r="C7" s="26">
        <v>69</v>
      </c>
      <c r="D7" s="27">
        <v>76</v>
      </c>
      <c r="E7" s="32"/>
    </row>
    <row r="8" spans="1:14" ht="15.75" customHeight="1" thickBot="1" x14ac:dyDescent="0.3">
      <c r="A8" s="25">
        <v>4</v>
      </c>
      <c r="B8" s="26">
        <v>77</v>
      </c>
      <c r="C8" s="26">
        <v>88</v>
      </c>
      <c r="D8" s="27">
        <v>79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67</v>
      </c>
      <c r="C9" s="26">
        <v>84</v>
      </c>
      <c r="D9" s="27">
        <v>89</v>
      </c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70</v>
      </c>
      <c r="C10" s="26">
        <v>78</v>
      </c>
      <c r="D10" s="27">
        <v>80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71</v>
      </c>
      <c r="C11" s="26">
        <v>89</v>
      </c>
      <c r="D11" s="27">
        <v>79</v>
      </c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90</v>
      </c>
      <c r="C12" s="26">
        <v>82</v>
      </c>
      <c r="D12" s="27">
        <v>82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71</v>
      </c>
      <c r="C13" s="26">
        <v>87</v>
      </c>
      <c r="D13" s="27">
        <v>71</v>
      </c>
      <c r="E13" s="223"/>
      <c r="F13" s="224"/>
      <c r="N13" s="46"/>
    </row>
    <row r="14" spans="1:14" x14ac:dyDescent="0.25">
      <c r="A14" s="25">
        <v>10</v>
      </c>
      <c r="B14" s="26">
        <v>84</v>
      </c>
      <c r="C14" s="26">
        <v>68</v>
      </c>
      <c r="D14" s="27">
        <v>87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81</v>
      </c>
      <c r="C15" s="26">
        <v>85</v>
      </c>
      <c r="D15" s="27">
        <v>89</v>
      </c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83</v>
      </c>
      <c r="C16" s="26">
        <v>65</v>
      </c>
      <c r="D16" s="27">
        <v>87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68</v>
      </c>
      <c r="C17" s="26">
        <v>78</v>
      </c>
      <c r="D17" s="27">
        <v>82</v>
      </c>
      <c r="E17" s="225"/>
      <c r="F17" s="226"/>
      <c r="N17" s="46"/>
    </row>
    <row r="18" spans="1:14" x14ac:dyDescent="0.25">
      <c r="A18" s="25">
        <v>14</v>
      </c>
      <c r="B18" s="26">
        <v>76</v>
      </c>
      <c r="C18" s="26">
        <v>93</v>
      </c>
      <c r="D18" s="27">
        <v>91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80</v>
      </c>
      <c r="C19" s="26">
        <v>72</v>
      </c>
      <c r="D19" s="27">
        <v>91</v>
      </c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83</v>
      </c>
      <c r="C20" s="26">
        <v>89</v>
      </c>
      <c r="D20" s="27">
        <v>89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78</v>
      </c>
      <c r="C21" s="26">
        <v>70</v>
      </c>
      <c r="D21" s="27">
        <v>88</v>
      </c>
      <c r="N21" s="46"/>
    </row>
    <row r="22" spans="1:14" x14ac:dyDescent="0.25">
      <c r="A22" s="25">
        <v>18</v>
      </c>
      <c r="B22" s="26">
        <v>91</v>
      </c>
      <c r="C22" s="26">
        <v>71</v>
      </c>
      <c r="D22" s="27">
        <v>80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78</v>
      </c>
      <c r="C23" s="26">
        <v>71</v>
      </c>
      <c r="D23" s="27">
        <v>89</v>
      </c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82</v>
      </c>
      <c r="C24" s="49">
        <v>76</v>
      </c>
      <c r="D24" s="50">
        <v>85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78.55</v>
      </c>
      <c r="C27" s="55">
        <f>AVERAGE(C5:C24)</f>
        <v>78</v>
      </c>
      <c r="D27" s="55">
        <f>AVERAGE(D5:D24)</f>
        <v>82.85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3.0925196850393699</v>
      </c>
      <c r="C29" s="58">
        <f>CONVERT(C27,"mm","in")</f>
        <v>3.0708661417322833</v>
      </c>
      <c r="D29" s="58">
        <f>CONVERT(D27,"mm","in")</f>
        <v>3.2618110236220472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0</v>
      </c>
      <c r="C32" s="60">
        <f>COUNTIF(C5:C24, "&lt;63.5")</f>
        <v>0</v>
      </c>
      <c r="D32" s="60">
        <f>COUNTIF(D5:D24, "&lt;63.5")</f>
        <v>0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0</v>
      </c>
      <c r="C34" s="61">
        <f>C32/COUNT(C5:C24)*100</f>
        <v>0</v>
      </c>
      <c r="D34" s="61">
        <f>D32/COUNT(D5:D24)*100</f>
        <v>0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88</v>
      </c>
      <c r="C38" s="26">
        <v>67</v>
      </c>
      <c r="D38" s="27">
        <v>74</v>
      </c>
    </row>
    <row r="39" spans="1:4" x14ac:dyDescent="0.25">
      <c r="A39" s="25">
        <v>2</v>
      </c>
      <c r="B39" s="26">
        <v>72</v>
      </c>
      <c r="C39" s="26">
        <v>78</v>
      </c>
      <c r="D39" s="27">
        <v>69</v>
      </c>
    </row>
    <row r="40" spans="1:4" x14ac:dyDescent="0.25">
      <c r="A40" s="25">
        <v>3</v>
      </c>
      <c r="B40" s="26">
        <v>81</v>
      </c>
      <c r="C40" s="26">
        <v>69</v>
      </c>
      <c r="D40" s="27">
        <v>76</v>
      </c>
    </row>
    <row r="41" spans="1:4" x14ac:dyDescent="0.25">
      <c r="A41" s="25">
        <v>4</v>
      </c>
      <c r="B41" s="26">
        <v>77</v>
      </c>
      <c r="C41" s="26">
        <v>88</v>
      </c>
      <c r="D41" s="27">
        <v>79</v>
      </c>
    </row>
    <row r="42" spans="1:4" x14ac:dyDescent="0.25">
      <c r="A42" s="25">
        <v>5</v>
      </c>
      <c r="B42" s="26">
        <v>67</v>
      </c>
      <c r="C42" s="26">
        <v>84</v>
      </c>
      <c r="D42" s="27">
        <v>89</v>
      </c>
    </row>
    <row r="43" spans="1:4" x14ac:dyDescent="0.25">
      <c r="A43" s="25">
        <v>6</v>
      </c>
      <c r="B43" s="26">
        <v>70</v>
      </c>
      <c r="C43" s="26">
        <v>78</v>
      </c>
      <c r="D43" s="27">
        <v>80</v>
      </c>
    </row>
    <row r="44" spans="1:4" x14ac:dyDescent="0.25">
      <c r="A44" s="25">
        <v>7</v>
      </c>
      <c r="B44" s="26">
        <v>71</v>
      </c>
      <c r="C44" s="26">
        <v>89</v>
      </c>
      <c r="D44" s="27">
        <v>79</v>
      </c>
    </row>
    <row r="45" spans="1:4" x14ac:dyDescent="0.25">
      <c r="A45" s="25">
        <v>8</v>
      </c>
      <c r="B45" s="26">
        <v>90</v>
      </c>
      <c r="C45" s="26">
        <v>82</v>
      </c>
      <c r="D45" s="27">
        <v>82</v>
      </c>
    </row>
    <row r="46" spans="1:4" x14ac:dyDescent="0.25">
      <c r="A46" s="25">
        <v>9</v>
      </c>
      <c r="B46" s="26">
        <v>71</v>
      </c>
      <c r="C46" s="26">
        <v>87</v>
      </c>
      <c r="D46" s="27">
        <v>71</v>
      </c>
    </row>
    <row r="47" spans="1:4" x14ac:dyDescent="0.25">
      <c r="A47" s="25">
        <v>10</v>
      </c>
      <c r="B47" s="26">
        <v>84</v>
      </c>
      <c r="C47" s="26">
        <v>68</v>
      </c>
      <c r="D47" s="27">
        <v>87</v>
      </c>
    </row>
    <row r="48" spans="1:4" x14ac:dyDescent="0.25">
      <c r="A48" s="25">
        <v>11</v>
      </c>
      <c r="B48" s="26">
        <v>81</v>
      </c>
      <c r="C48" s="26">
        <v>85</v>
      </c>
      <c r="D48" s="27">
        <v>89</v>
      </c>
    </row>
    <row r="49" spans="1:4" x14ac:dyDescent="0.25">
      <c r="A49" s="25">
        <v>12</v>
      </c>
      <c r="B49" s="26">
        <v>83</v>
      </c>
      <c r="C49" s="26">
        <v>65</v>
      </c>
      <c r="D49" s="27">
        <v>87</v>
      </c>
    </row>
    <row r="50" spans="1:4" x14ac:dyDescent="0.25">
      <c r="A50" s="25">
        <v>13</v>
      </c>
      <c r="B50" s="26">
        <v>68</v>
      </c>
      <c r="C50" s="26">
        <v>78</v>
      </c>
      <c r="D50" s="27">
        <v>82</v>
      </c>
    </row>
    <row r="51" spans="1:4" x14ac:dyDescent="0.25">
      <c r="A51" s="25">
        <v>14</v>
      </c>
      <c r="B51" s="26">
        <v>76</v>
      </c>
      <c r="C51" s="26">
        <v>93</v>
      </c>
      <c r="D51" s="27">
        <v>91</v>
      </c>
    </row>
    <row r="52" spans="1:4" x14ac:dyDescent="0.25">
      <c r="A52" s="25">
        <v>15</v>
      </c>
      <c r="B52" s="26">
        <v>80</v>
      </c>
      <c r="C52" s="26">
        <v>72</v>
      </c>
      <c r="D52" s="27">
        <v>91</v>
      </c>
    </row>
    <row r="53" spans="1:4" x14ac:dyDescent="0.25">
      <c r="A53" s="25">
        <v>16</v>
      </c>
      <c r="B53" s="26">
        <v>83</v>
      </c>
      <c r="C53" s="26">
        <v>89</v>
      </c>
      <c r="D53" s="27">
        <v>89</v>
      </c>
    </row>
    <row r="54" spans="1:4" x14ac:dyDescent="0.25">
      <c r="A54" s="25">
        <v>17</v>
      </c>
      <c r="B54" s="26">
        <v>78</v>
      </c>
      <c r="C54" s="26">
        <v>70</v>
      </c>
      <c r="D54" s="27">
        <v>88</v>
      </c>
    </row>
    <row r="55" spans="1:4" x14ac:dyDescent="0.25">
      <c r="A55" s="25">
        <v>18</v>
      </c>
      <c r="B55" s="26">
        <v>91</v>
      </c>
      <c r="C55" s="26">
        <v>71</v>
      </c>
      <c r="D55" s="27">
        <v>80</v>
      </c>
    </row>
    <row r="56" spans="1:4" x14ac:dyDescent="0.25">
      <c r="A56" s="25">
        <v>19</v>
      </c>
      <c r="B56" s="26">
        <v>78</v>
      </c>
      <c r="C56" s="26">
        <v>71</v>
      </c>
      <c r="D56" s="27">
        <v>89</v>
      </c>
    </row>
    <row r="57" spans="1:4" ht="15.75" thickBot="1" x14ac:dyDescent="0.3">
      <c r="A57" s="40">
        <v>20</v>
      </c>
      <c r="B57" s="49">
        <v>82</v>
      </c>
      <c r="C57" s="49">
        <v>76</v>
      </c>
      <c r="D57" s="50">
        <v>85</v>
      </c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:D61" si="0">IF(EXACT(C38,C5),0,C38&amp;"/"&amp;C5)</f>
        <v>0</v>
      </c>
      <c r="D61" s="63">
        <f t="shared" si="0"/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 t="shared" si="1"/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</sheetData>
  <mergeCells count="8">
    <mergeCell ref="B36:D36"/>
    <mergeCell ref="B59:D59"/>
    <mergeCell ref="C3:E3"/>
    <mergeCell ref="G8:N9"/>
    <mergeCell ref="E10:F13"/>
    <mergeCell ref="E15:F18"/>
    <mergeCell ref="L26:M26"/>
    <mergeCell ref="L27:M2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A104-2B1D-4E87-AA85-1F4C2016F025}">
  <dimension ref="A1:N80"/>
  <sheetViews>
    <sheetView workbookViewId="0">
      <selection activeCell="E22" sqref="E22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359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74</v>
      </c>
      <c r="C5" s="26">
        <v>105</v>
      </c>
      <c r="D5" s="27">
        <v>101</v>
      </c>
      <c r="E5" s="28"/>
      <c r="F5" s="29">
        <f>COUNT(B5:D24)</f>
        <v>60</v>
      </c>
      <c r="G5" s="30">
        <f>AVERAGE(B5:D24)</f>
        <v>89.55</v>
      </c>
      <c r="H5" s="30">
        <f>CONVERT(G5, "mm","in")</f>
        <v>3.5255905511811023</v>
      </c>
      <c r="I5" s="29">
        <f>COUNTIF(B5:D24, "&lt;63.5")</f>
        <v>1</v>
      </c>
      <c r="J5" s="31">
        <f>I5/F5*100</f>
        <v>1.6666666666666667</v>
      </c>
    </row>
    <row r="6" spans="1:14" x14ac:dyDescent="0.25">
      <c r="A6" s="25">
        <v>2</v>
      </c>
      <c r="B6" s="26">
        <v>86</v>
      </c>
      <c r="C6" s="26">
        <v>101</v>
      </c>
      <c r="D6" s="27">
        <v>97</v>
      </c>
      <c r="E6" s="32"/>
    </row>
    <row r="7" spans="1:14" x14ac:dyDescent="0.25">
      <c r="A7" s="25">
        <v>3</v>
      </c>
      <c r="B7" s="26">
        <v>79</v>
      </c>
      <c r="C7" s="26">
        <v>92</v>
      </c>
      <c r="D7" s="27">
        <v>85</v>
      </c>
      <c r="E7" s="32"/>
    </row>
    <row r="8" spans="1:14" ht="15.75" customHeight="1" thickBot="1" x14ac:dyDescent="0.3">
      <c r="A8" s="25">
        <v>4</v>
      </c>
      <c r="B8" s="26">
        <v>90</v>
      </c>
      <c r="C8" s="26">
        <v>96</v>
      </c>
      <c r="D8" s="27">
        <v>98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67</v>
      </c>
      <c r="C9" s="26">
        <v>100</v>
      </c>
      <c r="D9" s="27">
        <v>102</v>
      </c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76</v>
      </c>
      <c r="C10" s="26">
        <v>96</v>
      </c>
      <c r="D10" s="27">
        <v>106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77</v>
      </c>
      <c r="C11" s="26">
        <v>92</v>
      </c>
      <c r="D11" s="27">
        <v>108</v>
      </c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86</v>
      </c>
      <c r="C12" s="26">
        <v>123</v>
      </c>
      <c r="D12" s="27">
        <v>92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79</v>
      </c>
      <c r="C13" s="26">
        <v>115</v>
      </c>
      <c r="D13" s="27">
        <v>77</v>
      </c>
      <c r="E13" s="223"/>
      <c r="F13" s="224"/>
      <c r="N13" s="46"/>
    </row>
    <row r="14" spans="1:14" x14ac:dyDescent="0.25">
      <c r="A14" s="25">
        <v>10</v>
      </c>
      <c r="B14" s="26">
        <v>72</v>
      </c>
      <c r="C14" s="26">
        <v>102</v>
      </c>
      <c r="D14" s="27">
        <v>97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92</v>
      </c>
      <c r="C15" s="26">
        <v>89</v>
      </c>
      <c r="D15" s="27">
        <v>88</v>
      </c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78</v>
      </c>
      <c r="C16" s="26">
        <v>87</v>
      </c>
      <c r="D16" s="27">
        <v>83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86</v>
      </c>
      <c r="C17" s="26">
        <v>96</v>
      </c>
      <c r="D17" s="27">
        <v>83</v>
      </c>
      <c r="E17" s="225"/>
      <c r="F17" s="226"/>
      <c r="N17" s="46"/>
    </row>
    <row r="18" spans="1:14" x14ac:dyDescent="0.25">
      <c r="A18" s="25">
        <v>14</v>
      </c>
      <c r="B18" s="26">
        <v>74</v>
      </c>
      <c r="C18" s="26">
        <v>90</v>
      </c>
      <c r="D18" s="27">
        <v>87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99</v>
      </c>
      <c r="C19" s="26">
        <v>98</v>
      </c>
      <c r="D19" s="27">
        <v>84</v>
      </c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83</v>
      </c>
      <c r="C20" s="26">
        <v>104</v>
      </c>
      <c r="D20" s="27">
        <v>90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83</v>
      </c>
      <c r="C21" s="26">
        <v>102</v>
      </c>
      <c r="D21" s="27">
        <v>96</v>
      </c>
      <c r="N21" s="46"/>
    </row>
    <row r="22" spans="1:14" x14ac:dyDescent="0.25">
      <c r="A22" s="25">
        <v>18</v>
      </c>
      <c r="B22" s="26">
        <v>45</v>
      </c>
      <c r="C22" s="26">
        <v>90</v>
      </c>
      <c r="D22" s="27">
        <v>68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78</v>
      </c>
      <c r="C23" s="26">
        <v>102</v>
      </c>
      <c r="D23" s="27">
        <v>88</v>
      </c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72</v>
      </c>
      <c r="C24" s="49">
        <v>85</v>
      </c>
      <c r="D24" s="27">
        <v>102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78.8</v>
      </c>
      <c r="C27" s="55">
        <f>AVERAGE(C5:C24)</f>
        <v>98.25</v>
      </c>
      <c r="D27" s="55">
        <f>AVERAGE(D5:D24)</f>
        <v>91.6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3.1023622047244093</v>
      </c>
      <c r="C29" s="58">
        <f>CONVERT(C27,"mm","in")</f>
        <v>3.8681102362204727</v>
      </c>
      <c r="D29" s="58">
        <f>CONVERT(D27,"mm","in")</f>
        <v>3.606299212598425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1</v>
      </c>
      <c r="C32" s="60">
        <f>COUNTIF(C5:C24, "&lt;63.5")</f>
        <v>0</v>
      </c>
      <c r="D32" s="60">
        <f>COUNTIF(D5:D24, "&lt;63.5")</f>
        <v>0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5</v>
      </c>
      <c r="C34" s="61">
        <f>C32/COUNT(C5:C24)*100</f>
        <v>0</v>
      </c>
      <c r="D34" s="61">
        <f>D32/COUNT(D5:D24)*100</f>
        <v>0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74</v>
      </c>
      <c r="C38" s="26">
        <v>105</v>
      </c>
      <c r="D38" s="27">
        <v>101</v>
      </c>
    </row>
    <row r="39" spans="1:4" x14ac:dyDescent="0.25">
      <c r="A39" s="25">
        <v>2</v>
      </c>
      <c r="B39" s="26">
        <v>86</v>
      </c>
      <c r="C39" s="26">
        <v>101</v>
      </c>
      <c r="D39" s="27">
        <v>97</v>
      </c>
    </row>
    <row r="40" spans="1:4" x14ac:dyDescent="0.25">
      <c r="A40" s="25">
        <v>3</v>
      </c>
      <c r="B40" s="26">
        <v>79</v>
      </c>
      <c r="C40" s="26">
        <v>92</v>
      </c>
      <c r="D40" s="27">
        <v>85</v>
      </c>
    </row>
    <row r="41" spans="1:4" x14ac:dyDescent="0.25">
      <c r="A41" s="25">
        <v>4</v>
      </c>
      <c r="B41" s="26">
        <v>90</v>
      </c>
      <c r="C41" s="26">
        <v>96</v>
      </c>
      <c r="D41" s="27">
        <v>98</v>
      </c>
    </row>
    <row r="42" spans="1:4" x14ac:dyDescent="0.25">
      <c r="A42" s="25">
        <v>5</v>
      </c>
      <c r="B42" s="26">
        <v>67</v>
      </c>
      <c r="C42" s="26">
        <v>100</v>
      </c>
      <c r="D42" s="27">
        <v>102</v>
      </c>
    </row>
    <row r="43" spans="1:4" x14ac:dyDescent="0.25">
      <c r="A43" s="25">
        <v>6</v>
      </c>
      <c r="B43" s="26">
        <v>76</v>
      </c>
      <c r="C43" s="26">
        <v>96</v>
      </c>
      <c r="D43" s="27">
        <v>106</v>
      </c>
    </row>
    <row r="44" spans="1:4" x14ac:dyDescent="0.25">
      <c r="A44" s="25">
        <v>7</v>
      </c>
      <c r="B44" s="26">
        <v>77</v>
      </c>
      <c r="C44" s="26">
        <v>92</v>
      </c>
      <c r="D44" s="27">
        <v>108</v>
      </c>
    </row>
    <row r="45" spans="1:4" x14ac:dyDescent="0.25">
      <c r="A45" s="25">
        <v>8</v>
      </c>
      <c r="B45" s="26">
        <v>86</v>
      </c>
      <c r="C45" s="26">
        <v>123</v>
      </c>
      <c r="D45" s="27">
        <v>92</v>
      </c>
    </row>
    <row r="46" spans="1:4" x14ac:dyDescent="0.25">
      <c r="A46" s="25">
        <v>9</v>
      </c>
      <c r="B46" s="26">
        <v>79</v>
      </c>
      <c r="C46" s="26">
        <v>115</v>
      </c>
      <c r="D46" s="27">
        <v>77</v>
      </c>
    </row>
    <row r="47" spans="1:4" x14ac:dyDescent="0.25">
      <c r="A47" s="25">
        <v>10</v>
      </c>
      <c r="B47" s="26">
        <v>72</v>
      </c>
      <c r="C47" s="26">
        <v>102</v>
      </c>
      <c r="D47" s="27">
        <v>97</v>
      </c>
    </row>
    <row r="48" spans="1:4" x14ac:dyDescent="0.25">
      <c r="A48" s="25">
        <v>11</v>
      </c>
      <c r="B48" s="26">
        <v>92</v>
      </c>
      <c r="C48" s="26">
        <v>89</v>
      </c>
      <c r="D48" s="27">
        <v>88</v>
      </c>
    </row>
    <row r="49" spans="1:4" x14ac:dyDescent="0.25">
      <c r="A49" s="25">
        <v>12</v>
      </c>
      <c r="B49" s="26">
        <v>78</v>
      </c>
      <c r="C49" s="26">
        <v>87</v>
      </c>
      <c r="D49" s="27">
        <v>83</v>
      </c>
    </row>
    <row r="50" spans="1:4" x14ac:dyDescent="0.25">
      <c r="A50" s="25">
        <v>13</v>
      </c>
      <c r="B50" s="26">
        <v>86</v>
      </c>
      <c r="C50" s="26">
        <v>96</v>
      </c>
      <c r="D50" s="27">
        <v>83</v>
      </c>
    </row>
    <row r="51" spans="1:4" x14ac:dyDescent="0.25">
      <c r="A51" s="25">
        <v>14</v>
      </c>
      <c r="B51" s="26">
        <v>74</v>
      </c>
      <c r="C51" s="26">
        <v>90</v>
      </c>
      <c r="D51" s="27">
        <v>87</v>
      </c>
    </row>
    <row r="52" spans="1:4" x14ac:dyDescent="0.25">
      <c r="A52" s="25">
        <v>15</v>
      </c>
      <c r="B52" s="26">
        <v>99</v>
      </c>
      <c r="C52" s="26">
        <v>98</v>
      </c>
      <c r="D52" s="27">
        <v>84</v>
      </c>
    </row>
    <row r="53" spans="1:4" x14ac:dyDescent="0.25">
      <c r="A53" s="25">
        <v>16</v>
      </c>
      <c r="B53" s="26">
        <v>83</v>
      </c>
      <c r="C53" s="26">
        <v>104</v>
      </c>
      <c r="D53" s="27">
        <v>90</v>
      </c>
    </row>
    <row r="54" spans="1:4" x14ac:dyDescent="0.25">
      <c r="A54" s="25">
        <v>17</v>
      </c>
      <c r="B54" s="26">
        <v>83</v>
      </c>
      <c r="C54" s="26">
        <v>102</v>
      </c>
      <c r="D54" s="27">
        <v>96</v>
      </c>
    </row>
    <row r="55" spans="1:4" x14ac:dyDescent="0.25">
      <c r="A55" s="25">
        <v>18</v>
      </c>
      <c r="B55" s="26">
        <v>45</v>
      </c>
      <c r="C55" s="26">
        <v>90</v>
      </c>
      <c r="D55" s="27">
        <v>68</v>
      </c>
    </row>
    <row r="56" spans="1:4" x14ac:dyDescent="0.25">
      <c r="A56" s="25">
        <v>19</v>
      </c>
      <c r="B56" s="26">
        <v>78</v>
      </c>
      <c r="C56" s="26">
        <v>102</v>
      </c>
      <c r="D56" s="27">
        <v>88</v>
      </c>
    </row>
    <row r="57" spans="1:4" ht="15.75" thickBot="1" x14ac:dyDescent="0.3">
      <c r="A57" s="40">
        <v>20</v>
      </c>
      <c r="B57" s="49">
        <v>72</v>
      </c>
      <c r="C57" s="49">
        <v>85</v>
      </c>
      <c r="D57" s="50">
        <v>102</v>
      </c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" si="0">IF(EXACT(C38,C5),0,C38&amp;"/"&amp;C5)</f>
        <v>0</v>
      </c>
      <c r="D61" s="63">
        <f>IF(EXACT(D38,D5),0,D38&amp;"/"&amp;D5)</f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>IF(EXACT(D39,D6),0,D39&amp;"/"&amp;D6)</f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</sheetData>
  <mergeCells count="8">
    <mergeCell ref="B36:D36"/>
    <mergeCell ref="B59:D59"/>
    <mergeCell ref="C3:E3"/>
    <mergeCell ref="G8:N9"/>
    <mergeCell ref="E10:F13"/>
    <mergeCell ref="E15:F18"/>
    <mergeCell ref="L26:M26"/>
    <mergeCell ref="L27:M2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3430-E1A0-469C-B942-5773E14887EA}">
  <dimension ref="A1:N34"/>
  <sheetViews>
    <sheetView workbookViewId="0">
      <selection activeCell="G29" sqref="G29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412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74.400000000000006</v>
      </c>
      <c r="C5" s="26">
        <v>85.2</v>
      </c>
      <c r="D5" s="27">
        <v>62.6</v>
      </c>
      <c r="E5" s="28"/>
      <c r="F5" s="29">
        <f>COUNT(B5:D24)</f>
        <v>60</v>
      </c>
      <c r="G5" s="30">
        <f>AVERAGE(B5:D24)</f>
        <v>82.915500000000023</v>
      </c>
      <c r="H5" s="30">
        <f>CONVERT(G5, "mm","in")</f>
        <v>3.2643897637795285</v>
      </c>
      <c r="I5" s="29">
        <f>COUNTIF(B5:D24, "&lt;63.5")</f>
        <v>2</v>
      </c>
      <c r="J5" s="31">
        <f>I5/F5*100</f>
        <v>3.3333333333333335</v>
      </c>
    </row>
    <row r="6" spans="1:14" x14ac:dyDescent="0.25">
      <c r="A6" s="25">
        <v>2</v>
      </c>
      <c r="B6" s="26">
        <v>65.3</v>
      </c>
      <c r="C6" s="26">
        <v>65.8</v>
      </c>
      <c r="D6" s="27">
        <v>64.400000000000006</v>
      </c>
      <c r="E6" s="32"/>
    </row>
    <row r="7" spans="1:14" x14ac:dyDescent="0.25">
      <c r="A7" s="25">
        <v>3</v>
      </c>
      <c r="B7" s="26">
        <v>83.8</v>
      </c>
      <c r="C7" s="26">
        <v>81.3</v>
      </c>
      <c r="D7" s="27">
        <v>117.9</v>
      </c>
      <c r="E7" s="32"/>
    </row>
    <row r="8" spans="1:14" ht="15.75" thickBot="1" x14ac:dyDescent="0.3">
      <c r="A8" s="25">
        <v>4</v>
      </c>
      <c r="B8" s="26">
        <v>66</v>
      </c>
      <c r="C8" s="26">
        <v>96.8</v>
      </c>
      <c r="D8" s="27">
        <v>92.4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thickBot="1" x14ac:dyDescent="0.3">
      <c r="A9" s="25">
        <v>5</v>
      </c>
      <c r="B9" s="26">
        <v>85.5</v>
      </c>
      <c r="C9" s="26">
        <v>96.4</v>
      </c>
      <c r="D9" s="27">
        <v>96.3</v>
      </c>
      <c r="G9" s="222"/>
      <c r="H9" s="222"/>
      <c r="I9" s="222"/>
      <c r="J9" s="222"/>
      <c r="K9" s="222"/>
      <c r="L9" s="222"/>
      <c r="M9" s="222"/>
      <c r="N9" s="222"/>
    </row>
    <row r="10" spans="1:14" x14ac:dyDescent="0.25">
      <c r="A10" s="25">
        <v>6</v>
      </c>
      <c r="B10" s="26">
        <v>94.7</v>
      </c>
      <c r="C10" s="26">
        <v>93</v>
      </c>
      <c r="D10" s="27">
        <v>71.400000000000006</v>
      </c>
      <c r="E10" s="223" t="s">
        <v>290</v>
      </c>
      <c r="F10" s="224"/>
      <c r="G10" s="34" t="s">
        <v>437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77.2</v>
      </c>
      <c r="C11" s="26">
        <v>72</v>
      </c>
      <c r="D11" s="27">
        <v>86.5</v>
      </c>
      <c r="E11" s="223"/>
      <c r="F11" s="224"/>
      <c r="G11" s="25" t="s">
        <v>299</v>
      </c>
      <c r="H11" s="35">
        <v>18</v>
      </c>
      <c r="I11" s="35">
        <v>20</v>
      </c>
      <c r="J11" s="35">
        <v>20</v>
      </c>
      <c r="K11" s="36">
        <f>SUM(H11:J11)</f>
        <v>58</v>
      </c>
      <c r="L11" s="37">
        <f>AVERAGE(H11:J11)</f>
        <v>19.333333333333332</v>
      </c>
      <c r="M11" s="38">
        <v>3</v>
      </c>
      <c r="N11" s="39">
        <f>L11*M11</f>
        <v>58</v>
      </c>
    </row>
    <row r="12" spans="1:14" ht="15.75" thickBot="1" x14ac:dyDescent="0.3">
      <c r="A12" s="25">
        <v>8</v>
      </c>
      <c r="B12" s="26">
        <v>91.1</v>
      </c>
      <c r="C12" s="26">
        <v>75.8</v>
      </c>
      <c r="D12" s="27">
        <v>76.3</v>
      </c>
      <c r="E12" s="223"/>
      <c r="F12" s="224"/>
      <c r="G12" s="40" t="s">
        <v>300</v>
      </c>
      <c r="H12" s="41">
        <v>2</v>
      </c>
      <c r="I12" s="41">
        <v>0</v>
      </c>
      <c r="J12" s="41">
        <v>0</v>
      </c>
      <c r="K12" s="42">
        <f>SUM(H12:J12)</f>
        <v>2</v>
      </c>
      <c r="L12" s="43">
        <f>AVERAGE(H12:J12)</f>
        <v>0.66666666666666663</v>
      </c>
      <c r="M12" s="44">
        <v>3</v>
      </c>
      <c r="N12" s="45">
        <f>L12*M12</f>
        <v>2</v>
      </c>
    </row>
    <row r="13" spans="1:14" ht="15.75" thickBot="1" x14ac:dyDescent="0.3">
      <c r="A13" s="25">
        <v>9</v>
      </c>
      <c r="B13" s="26">
        <v>78.599999999999994</v>
      </c>
      <c r="C13" s="26">
        <v>77</v>
      </c>
      <c r="D13" s="27">
        <v>78.8</v>
      </c>
      <c r="E13" s="223"/>
      <c r="F13" s="224"/>
      <c r="N13" s="46"/>
    </row>
    <row r="14" spans="1:14" x14ac:dyDescent="0.25">
      <c r="A14" s="25">
        <v>10</v>
      </c>
      <c r="B14" s="26">
        <v>75.5</v>
      </c>
      <c r="C14" s="26">
        <v>56</v>
      </c>
      <c r="D14" s="27">
        <v>83.3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69.900000000000006</v>
      </c>
      <c r="C15" s="26">
        <v>89.7</v>
      </c>
      <c r="D15" s="27">
        <v>92.4</v>
      </c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74.900000000000006</v>
      </c>
      <c r="C16" s="26">
        <v>76.900000000000006</v>
      </c>
      <c r="D16" s="27">
        <v>98.8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83.6</v>
      </c>
      <c r="C17" s="26">
        <v>91.4</v>
      </c>
      <c r="D17" s="27">
        <v>88.4</v>
      </c>
      <c r="E17" s="225"/>
      <c r="F17" s="226"/>
      <c r="N17" s="46"/>
    </row>
    <row r="18" spans="1:14" x14ac:dyDescent="0.25">
      <c r="A18" s="25">
        <v>14</v>
      </c>
      <c r="B18" s="26">
        <v>82.5</v>
      </c>
      <c r="C18" s="26">
        <v>80.099999999999994</v>
      </c>
      <c r="D18" s="27">
        <v>85.8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78.8</v>
      </c>
      <c r="C19" s="26">
        <v>96.1</v>
      </c>
      <c r="D19" s="27">
        <v>89.7</v>
      </c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97.6</v>
      </c>
      <c r="C20" s="26">
        <v>75.400000000000006</v>
      </c>
      <c r="D20" s="27">
        <v>76.7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100</v>
      </c>
      <c r="C21" s="26">
        <v>82.93</v>
      </c>
      <c r="D21" s="27">
        <v>82.2</v>
      </c>
      <c r="N21" s="46"/>
    </row>
    <row r="22" spans="1:14" x14ac:dyDescent="0.25">
      <c r="A22" s="25">
        <v>18</v>
      </c>
      <c r="B22" s="26">
        <v>92.1</v>
      </c>
      <c r="C22" s="26">
        <v>77.400000000000006</v>
      </c>
      <c r="D22" s="27">
        <v>90.4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85.1</v>
      </c>
      <c r="C23" s="26">
        <v>72.8</v>
      </c>
      <c r="D23" s="27">
        <v>90.4</v>
      </c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84.5</v>
      </c>
      <c r="C24" s="49">
        <v>82.3</v>
      </c>
      <c r="D24" s="50">
        <v>84.8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15.75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82.054999999999978</v>
      </c>
      <c r="C27" s="55">
        <f>AVERAGE(C5:C24)</f>
        <v>81.216499999999996</v>
      </c>
      <c r="D27" s="55">
        <f>AVERAGE(D5:D24)</f>
        <v>85.474999999999994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3.2305118110236215</v>
      </c>
      <c r="C29" s="58">
        <f>CONVERT(C27,"mm","in")</f>
        <v>3.1975000000000002</v>
      </c>
      <c r="D29" s="58">
        <f>CONVERT(D27,"mm","in")</f>
        <v>3.3651574803149606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0</v>
      </c>
      <c r="C32" s="60">
        <f>COUNTIF(C5:C24, "&lt;63.5")</f>
        <v>1</v>
      </c>
      <c r="D32" s="60">
        <f>COUNTIF(D5:D24, "&lt;63.5")</f>
        <v>1</v>
      </c>
    </row>
    <row r="33" spans="2:4" x14ac:dyDescent="0.25">
      <c r="B33" s="57" t="s">
        <v>315</v>
      </c>
      <c r="C33" s="57" t="s">
        <v>315</v>
      </c>
      <c r="D33" s="57" t="s">
        <v>315</v>
      </c>
    </row>
    <row r="34" spans="2:4" ht="19.5" thickBot="1" x14ac:dyDescent="0.35">
      <c r="B34" s="61">
        <f>B32/COUNT(B5:B24)*100</f>
        <v>0</v>
      </c>
      <c r="C34" s="61">
        <f>C32/COUNT(C5:C24)*100</f>
        <v>5</v>
      </c>
      <c r="D34" s="61">
        <f>D32/COUNT(D5:D24)*100</f>
        <v>5</v>
      </c>
    </row>
  </sheetData>
  <mergeCells count="6">
    <mergeCell ref="L27:M27"/>
    <mergeCell ref="C3:E3"/>
    <mergeCell ref="G8:N9"/>
    <mergeCell ref="E10:F13"/>
    <mergeCell ref="E15:F18"/>
    <mergeCell ref="L26:M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A437-DD5E-4552-AC4F-AF03314A1E68}">
  <sheetPr>
    <tabColor theme="9"/>
  </sheetPr>
  <dimension ref="A1:F30"/>
  <sheetViews>
    <sheetView workbookViewId="0">
      <selection activeCell="B33" sqref="B33"/>
    </sheetView>
  </sheetViews>
  <sheetFormatPr defaultColWidth="20.7109375" defaultRowHeight="15" x14ac:dyDescent="0.25"/>
  <cols>
    <col min="1" max="1" width="41" bestFit="1" customWidth="1"/>
    <col min="2" max="2" width="17.85546875" bestFit="1" customWidth="1"/>
    <col min="3" max="3" width="17.85546875" customWidth="1"/>
  </cols>
  <sheetData>
    <row r="1" spans="1:6" ht="30" customHeight="1" x14ac:dyDescent="0.25">
      <c r="A1" s="189" t="s">
        <v>5</v>
      </c>
      <c r="B1" s="189"/>
      <c r="C1" s="189" t="s">
        <v>33</v>
      </c>
      <c r="D1" s="189"/>
      <c r="E1" s="189" t="s">
        <v>11</v>
      </c>
      <c r="F1" s="189"/>
    </row>
    <row r="2" spans="1:6" ht="30.75" customHeight="1" x14ac:dyDescent="0.25">
      <c r="A2" s="9" t="s">
        <v>1</v>
      </c>
      <c r="B2" s="9" t="s">
        <v>2</v>
      </c>
      <c r="C2" s="9" t="s">
        <v>47</v>
      </c>
      <c r="D2" s="9" t="s">
        <v>487</v>
      </c>
      <c r="E2" s="9" t="s">
        <v>8</v>
      </c>
      <c r="F2" s="9" t="s">
        <v>9</v>
      </c>
    </row>
    <row r="3" spans="1:6" x14ac:dyDescent="0.25">
      <c r="A3" s="11" t="s">
        <v>17</v>
      </c>
      <c r="B3" s="11" t="s">
        <v>38</v>
      </c>
      <c r="C3" s="11" t="s">
        <v>271</v>
      </c>
      <c r="D3" s="137">
        <v>1440</v>
      </c>
      <c r="E3" s="4" t="s">
        <v>273</v>
      </c>
      <c r="F3" s="4" t="s">
        <v>274</v>
      </c>
    </row>
    <row r="4" spans="1:6" x14ac:dyDescent="0.25">
      <c r="A4" s="11" t="s">
        <v>26</v>
      </c>
      <c r="B4" s="11" t="s">
        <v>54</v>
      </c>
      <c r="C4" s="11" t="s">
        <v>271</v>
      </c>
      <c r="D4" s="137">
        <v>36180</v>
      </c>
      <c r="E4" s="4" t="s">
        <v>318</v>
      </c>
      <c r="F4" s="4" t="s">
        <v>319</v>
      </c>
    </row>
    <row r="5" spans="1:6" x14ac:dyDescent="0.25">
      <c r="A5" s="11" t="s">
        <v>270</v>
      </c>
      <c r="B5" s="11" t="s">
        <v>55</v>
      </c>
      <c r="C5" s="11" t="s">
        <v>271</v>
      </c>
      <c r="D5" s="137">
        <v>4800</v>
      </c>
      <c r="E5" s="4" t="s">
        <v>273</v>
      </c>
      <c r="F5" s="4" t="s">
        <v>448</v>
      </c>
    </row>
    <row r="6" spans="1:6" x14ac:dyDescent="0.25">
      <c r="A6" s="11" t="s">
        <v>428</v>
      </c>
      <c r="B6" s="11" t="s">
        <v>465</v>
      </c>
      <c r="C6" s="11" t="s">
        <v>271</v>
      </c>
      <c r="D6" s="137">
        <v>10000</v>
      </c>
      <c r="E6" s="4" t="s">
        <v>273</v>
      </c>
      <c r="F6" s="4" t="s">
        <v>448</v>
      </c>
    </row>
    <row r="7" spans="1:6" x14ac:dyDescent="0.25">
      <c r="A7" s="11" t="s">
        <v>638</v>
      </c>
      <c r="B7" s="11" t="s">
        <v>465</v>
      </c>
      <c r="C7" s="11" t="s">
        <v>263</v>
      </c>
      <c r="D7" s="137">
        <v>5994.8</v>
      </c>
      <c r="E7" s="4" t="s">
        <v>382</v>
      </c>
      <c r="F7" s="4" t="s">
        <v>382</v>
      </c>
    </row>
    <row r="8" spans="1:6" x14ac:dyDescent="0.25">
      <c r="A8" s="11" t="s">
        <v>639</v>
      </c>
      <c r="B8" s="11" t="s">
        <v>465</v>
      </c>
      <c r="C8" s="11" t="s">
        <v>263</v>
      </c>
      <c r="D8" s="137">
        <v>12300</v>
      </c>
      <c r="E8" s="4" t="s">
        <v>273</v>
      </c>
      <c r="F8" s="4" t="s">
        <v>448</v>
      </c>
    </row>
    <row r="9" spans="1:6" x14ac:dyDescent="0.25">
      <c r="A9" s="11" t="s">
        <v>27</v>
      </c>
      <c r="B9" s="11" t="s">
        <v>56</v>
      </c>
      <c r="C9" s="11" t="s">
        <v>271</v>
      </c>
      <c r="D9" s="137">
        <v>31584</v>
      </c>
      <c r="E9" s="4" t="s">
        <v>318</v>
      </c>
      <c r="F9" s="4" t="s">
        <v>319</v>
      </c>
    </row>
    <row r="10" spans="1:6" x14ac:dyDescent="0.25">
      <c r="A10" s="11" t="s">
        <v>28</v>
      </c>
      <c r="B10" s="11" t="s">
        <v>57</v>
      </c>
      <c r="C10" s="11" t="s">
        <v>271</v>
      </c>
      <c r="D10" s="137">
        <v>4800</v>
      </c>
      <c r="E10" s="4" t="s">
        <v>318</v>
      </c>
      <c r="F10" s="4" t="s">
        <v>319</v>
      </c>
    </row>
    <row r="11" spans="1:6" x14ac:dyDescent="0.25">
      <c r="A11" s="11" t="s">
        <v>20</v>
      </c>
      <c r="B11" s="11" t="s">
        <v>58</v>
      </c>
      <c r="C11" s="11" t="s">
        <v>271</v>
      </c>
      <c r="D11" s="137">
        <v>720</v>
      </c>
      <c r="E11" s="4" t="s">
        <v>273</v>
      </c>
      <c r="F11" s="4" t="s">
        <v>274</v>
      </c>
    </row>
    <row r="12" spans="1:6" x14ac:dyDescent="0.25">
      <c r="A12" s="11" t="s">
        <v>20</v>
      </c>
      <c r="B12" s="11" t="s">
        <v>58</v>
      </c>
      <c r="C12" s="11" t="s">
        <v>271</v>
      </c>
      <c r="D12" s="137">
        <v>1680</v>
      </c>
      <c r="E12" s="4" t="s">
        <v>273</v>
      </c>
      <c r="F12" s="4" t="s">
        <v>519</v>
      </c>
    </row>
    <row r="13" spans="1:6" x14ac:dyDescent="0.25">
      <c r="A13" s="11" t="s">
        <v>50</v>
      </c>
      <c r="B13" s="11" t="s">
        <v>59</v>
      </c>
      <c r="C13" s="11" t="s">
        <v>271</v>
      </c>
      <c r="D13" s="137">
        <v>14304</v>
      </c>
      <c r="E13" s="4" t="s">
        <v>273</v>
      </c>
      <c r="F13" s="4" t="s">
        <v>274</v>
      </c>
    </row>
    <row r="14" spans="1:6" x14ac:dyDescent="0.25">
      <c r="A14" s="11" t="s">
        <v>23</v>
      </c>
      <c r="B14" s="11" t="s">
        <v>60</v>
      </c>
      <c r="C14" s="11" t="s">
        <v>271</v>
      </c>
      <c r="D14" s="137">
        <v>12624</v>
      </c>
      <c r="E14" s="4" t="s">
        <v>273</v>
      </c>
      <c r="F14" s="4" t="s">
        <v>448</v>
      </c>
    </row>
    <row r="15" spans="1:6" x14ac:dyDescent="0.25">
      <c r="A15" s="11" t="s">
        <v>30</v>
      </c>
      <c r="B15" s="11" t="s">
        <v>61</v>
      </c>
      <c r="C15" s="11" t="s">
        <v>271</v>
      </c>
      <c r="D15" s="137">
        <v>3840</v>
      </c>
      <c r="E15" s="4" t="s">
        <v>318</v>
      </c>
      <c r="F15" s="4" t="s">
        <v>319</v>
      </c>
    </row>
    <row r="16" spans="1:6" x14ac:dyDescent="0.25">
      <c r="A16" s="11" t="s">
        <v>51</v>
      </c>
      <c r="B16" s="11" t="s">
        <v>62</v>
      </c>
      <c r="C16" s="11" t="s">
        <v>271</v>
      </c>
      <c r="D16" s="137">
        <v>10560</v>
      </c>
      <c r="E16" s="4" t="s">
        <v>273</v>
      </c>
      <c r="F16" s="4" t="s">
        <v>448</v>
      </c>
    </row>
    <row r="17" spans="1:6" x14ac:dyDescent="0.25">
      <c r="A17" s="11" t="s">
        <v>21</v>
      </c>
      <c r="B17" s="11" t="s">
        <v>63</v>
      </c>
      <c r="C17" s="11" t="s">
        <v>271</v>
      </c>
      <c r="D17" s="137">
        <v>4800</v>
      </c>
      <c r="E17" s="4" t="s">
        <v>273</v>
      </c>
      <c r="F17" s="4" t="s">
        <v>448</v>
      </c>
    </row>
    <row r="18" spans="1:6" x14ac:dyDescent="0.25">
      <c r="A18" s="11" t="s">
        <v>29</v>
      </c>
      <c r="B18" s="11" t="s">
        <v>64</v>
      </c>
      <c r="C18" s="11" t="s">
        <v>271</v>
      </c>
      <c r="D18" s="137">
        <v>8640</v>
      </c>
      <c r="E18" s="4" t="s">
        <v>318</v>
      </c>
      <c r="F18" s="4" t="s">
        <v>319</v>
      </c>
    </row>
    <row r="19" spans="1:6" x14ac:dyDescent="0.25">
      <c r="A19" s="11" t="s">
        <v>617</v>
      </c>
      <c r="B19" s="11" t="s">
        <v>623</v>
      </c>
      <c r="C19" s="11" t="s">
        <v>620</v>
      </c>
      <c r="D19" s="137">
        <v>4957</v>
      </c>
      <c r="E19" s="4" t="s">
        <v>273</v>
      </c>
      <c r="F19" s="4" t="s">
        <v>519</v>
      </c>
    </row>
    <row r="20" spans="1:6" x14ac:dyDescent="0.25">
      <c r="A20" s="11" t="s">
        <v>24</v>
      </c>
      <c r="B20" s="11" t="s">
        <v>65</v>
      </c>
      <c r="C20" s="11" t="s">
        <v>271</v>
      </c>
      <c r="D20" s="137">
        <v>40637</v>
      </c>
      <c r="E20" s="4" t="s">
        <v>273</v>
      </c>
      <c r="F20" s="4" t="s">
        <v>448</v>
      </c>
    </row>
    <row r="21" spans="1:6" x14ac:dyDescent="0.25">
      <c r="A21" s="11" t="s">
        <v>618</v>
      </c>
      <c r="B21" s="11" t="s">
        <v>65</v>
      </c>
      <c r="C21" s="11" t="s">
        <v>263</v>
      </c>
      <c r="D21" s="137">
        <v>400</v>
      </c>
      <c r="E21" s="4" t="s">
        <v>273</v>
      </c>
      <c r="F21" s="4" t="s">
        <v>519</v>
      </c>
    </row>
    <row r="22" spans="1:6" x14ac:dyDescent="0.25">
      <c r="A22" s="11" t="s">
        <v>624</v>
      </c>
      <c r="B22" s="11" t="s">
        <v>486</v>
      </c>
      <c r="C22" s="11" t="s">
        <v>264</v>
      </c>
      <c r="D22" s="137">
        <v>2500</v>
      </c>
      <c r="E22" s="4" t="s">
        <v>382</v>
      </c>
      <c r="F22" s="4" t="s">
        <v>382</v>
      </c>
    </row>
    <row r="23" spans="1:6" x14ac:dyDescent="0.25">
      <c r="A23" s="11" t="s">
        <v>621</v>
      </c>
      <c r="B23" s="11" t="s">
        <v>622</v>
      </c>
      <c r="C23" s="11" t="s">
        <v>619</v>
      </c>
      <c r="D23" s="137">
        <v>5346</v>
      </c>
      <c r="E23" s="4" t="s">
        <v>273</v>
      </c>
      <c r="F23" s="4" t="s">
        <v>448</v>
      </c>
    </row>
    <row r="24" spans="1:6" x14ac:dyDescent="0.25">
      <c r="A24" s="11" t="s">
        <v>269</v>
      </c>
      <c r="B24" s="11" t="s">
        <v>483</v>
      </c>
      <c r="C24" s="11" t="s">
        <v>271</v>
      </c>
      <c r="D24" s="137">
        <v>9600</v>
      </c>
      <c r="E24" s="4" t="s">
        <v>273</v>
      </c>
      <c r="F24" s="4" t="s">
        <v>448</v>
      </c>
    </row>
    <row r="25" spans="1:6" x14ac:dyDescent="0.25">
      <c r="A25" s="11" t="s">
        <v>268</v>
      </c>
      <c r="B25" s="11" t="s">
        <v>67</v>
      </c>
      <c r="C25" s="11" t="s">
        <v>271</v>
      </c>
      <c r="D25" s="137">
        <v>19200</v>
      </c>
      <c r="E25" s="4" t="s">
        <v>318</v>
      </c>
      <c r="F25" s="4" t="s">
        <v>319</v>
      </c>
    </row>
    <row r="26" spans="1:6" x14ac:dyDescent="0.25">
      <c r="A26" s="11" t="s">
        <v>22</v>
      </c>
      <c r="B26" s="11" t="s">
        <v>68</v>
      </c>
      <c r="C26" s="11" t="s">
        <v>271</v>
      </c>
      <c r="D26" s="137">
        <v>6720</v>
      </c>
      <c r="E26" s="4" t="s">
        <v>273</v>
      </c>
      <c r="F26" s="4" t="s">
        <v>448</v>
      </c>
    </row>
    <row r="27" spans="1:6" x14ac:dyDescent="0.25">
      <c r="A27" s="11" t="s">
        <v>267</v>
      </c>
      <c r="B27" s="11" t="s">
        <v>69</v>
      </c>
      <c r="C27" s="11" t="s">
        <v>271</v>
      </c>
      <c r="D27" s="137">
        <v>11520</v>
      </c>
      <c r="E27" s="4" t="s">
        <v>273</v>
      </c>
      <c r="F27" s="4" t="s">
        <v>448</v>
      </c>
    </row>
    <row r="28" spans="1:6" x14ac:dyDescent="0.25">
      <c r="A28" s="11" t="s">
        <v>18</v>
      </c>
      <c r="B28" s="11" t="s">
        <v>266</v>
      </c>
      <c r="C28" s="11" t="s">
        <v>271</v>
      </c>
      <c r="D28" s="137">
        <v>480</v>
      </c>
      <c r="E28" s="4" t="s">
        <v>273</v>
      </c>
      <c r="F28" s="4" t="s">
        <v>274</v>
      </c>
    </row>
    <row r="29" spans="1:6" x14ac:dyDescent="0.25">
      <c r="A29" s="11" t="s">
        <v>19</v>
      </c>
      <c r="B29" s="11" t="s">
        <v>70</v>
      </c>
      <c r="C29" s="11" t="s">
        <v>271</v>
      </c>
      <c r="D29" s="137">
        <v>19200</v>
      </c>
      <c r="E29" s="4" t="s">
        <v>273</v>
      </c>
      <c r="F29" s="4" t="s">
        <v>274</v>
      </c>
    </row>
    <row r="30" spans="1:6" x14ac:dyDescent="0.25">
      <c r="A30" s="11" t="s">
        <v>25</v>
      </c>
      <c r="B30" s="11" t="s">
        <v>71</v>
      </c>
      <c r="C30" s="11" t="s">
        <v>271</v>
      </c>
      <c r="D30" s="137">
        <v>19680</v>
      </c>
      <c r="E30" s="4" t="s">
        <v>273</v>
      </c>
      <c r="F30" s="4" t="s">
        <v>448</v>
      </c>
    </row>
  </sheetData>
  <autoFilter ref="A2:F24" xr:uid="{807A966F-ECE0-4D20-B7CF-AC5B7C49ADCE}">
    <sortState xmlns:xlrd2="http://schemas.microsoft.com/office/spreadsheetml/2017/richdata2" ref="A3:F30">
      <sortCondition ref="B2:B24"/>
    </sortState>
  </autoFilter>
  <mergeCells count="3">
    <mergeCell ref="A1:B1"/>
    <mergeCell ref="C1:D1"/>
    <mergeCell ref="E1: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0BAD-83BB-4BEB-83A7-E51A0334EEE8}">
  <dimension ref="A1:N119"/>
  <sheetViews>
    <sheetView workbookViewId="0">
      <selection activeCell="E24" sqref="E24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442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70</v>
      </c>
      <c r="C5" s="26"/>
      <c r="D5" s="27"/>
      <c r="E5" s="28"/>
      <c r="F5" s="29">
        <f>COUNT(B5:D24)</f>
        <v>20</v>
      </c>
      <c r="G5" s="30">
        <f>AVERAGE(B5:D24)</f>
        <v>71.25</v>
      </c>
      <c r="H5" s="30">
        <f>CONVERT(G5, "mm","in")</f>
        <v>2.8051181102362208</v>
      </c>
      <c r="I5" s="29">
        <f>COUNTIF(B5:D24, "&lt;63.5")</f>
        <v>4</v>
      </c>
      <c r="J5" s="31">
        <f>I5/F5*100</f>
        <v>20</v>
      </c>
    </row>
    <row r="6" spans="1:14" x14ac:dyDescent="0.25">
      <c r="A6" s="25">
        <v>2</v>
      </c>
      <c r="B6" s="26">
        <v>77</v>
      </c>
      <c r="C6" s="26"/>
      <c r="D6" s="27"/>
      <c r="E6" s="32"/>
    </row>
    <row r="7" spans="1:14" x14ac:dyDescent="0.25">
      <c r="A7" s="25">
        <v>3</v>
      </c>
      <c r="B7" s="26">
        <v>87</v>
      </c>
      <c r="C7" s="26"/>
      <c r="D7" s="27"/>
      <c r="E7" s="32"/>
    </row>
    <row r="8" spans="1:14" ht="15.75" customHeight="1" thickBot="1" x14ac:dyDescent="0.3">
      <c r="A8" s="25">
        <v>4</v>
      </c>
      <c r="B8" s="26">
        <v>72</v>
      </c>
      <c r="C8" s="26"/>
      <c r="D8" s="27"/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66</v>
      </c>
      <c r="C9" s="26"/>
      <c r="D9" s="27"/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67</v>
      </c>
      <c r="C10" s="26"/>
      <c r="D10" s="27"/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63</v>
      </c>
      <c r="C11" s="26"/>
      <c r="D11" s="27"/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61</v>
      </c>
      <c r="C12" s="26"/>
      <c r="D12" s="27"/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72</v>
      </c>
      <c r="C13" s="26"/>
      <c r="D13" s="27"/>
      <c r="E13" s="223"/>
      <c r="F13" s="224"/>
      <c r="N13" s="46"/>
    </row>
    <row r="14" spans="1:14" x14ac:dyDescent="0.25">
      <c r="A14" s="25">
        <v>10</v>
      </c>
      <c r="B14" s="26">
        <v>77</v>
      </c>
      <c r="C14" s="26"/>
      <c r="D14" s="27"/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101</v>
      </c>
      <c r="C15" s="26"/>
      <c r="D15" s="27"/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68</v>
      </c>
      <c r="C16" s="26"/>
      <c r="D16" s="27"/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61</v>
      </c>
      <c r="C17" s="26"/>
      <c r="D17" s="27"/>
      <c r="E17" s="225"/>
      <c r="F17" s="226"/>
      <c r="N17" s="46"/>
    </row>
    <row r="18" spans="1:14" x14ac:dyDescent="0.25">
      <c r="A18" s="25">
        <v>14</v>
      </c>
      <c r="B18" s="26">
        <v>67</v>
      </c>
      <c r="C18" s="26"/>
      <c r="D18" s="27"/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64</v>
      </c>
      <c r="C19" s="26"/>
      <c r="D19" s="27"/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65</v>
      </c>
      <c r="C20" s="26"/>
      <c r="D20" s="27"/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81</v>
      </c>
      <c r="C21" s="26"/>
      <c r="D21" s="27"/>
      <c r="N21" s="46"/>
    </row>
    <row r="22" spans="1:14" x14ac:dyDescent="0.25">
      <c r="A22" s="25">
        <v>18</v>
      </c>
      <c r="B22" s="26">
        <v>68</v>
      </c>
      <c r="C22" s="26"/>
      <c r="D22" s="27"/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63</v>
      </c>
      <c r="C23" s="26"/>
      <c r="D23" s="27"/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75</v>
      </c>
      <c r="C24" s="49"/>
      <c r="D24" s="50"/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71.25</v>
      </c>
      <c r="C27" s="55" t="e">
        <f>AVERAGE(C5:C24)</f>
        <v>#DIV/0!</v>
      </c>
      <c r="D27" s="55" t="e">
        <f>AVERAGE(D5:D24)</f>
        <v>#DIV/0!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2.8051181102362208</v>
      </c>
      <c r="C29" s="58" t="e">
        <f>CONVERT(C27,"mm","in")</f>
        <v>#DIV/0!</v>
      </c>
      <c r="D29" s="58" t="e">
        <f>CONVERT(D27,"mm","in")</f>
        <v>#DIV/0!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4</v>
      </c>
      <c r="C32" s="60">
        <f>COUNTIF(C5:C24, "&lt;63.5")</f>
        <v>0</v>
      </c>
      <c r="D32" s="60">
        <f>COUNTIF(D5:D24, "&lt;63.5")</f>
        <v>0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20</v>
      </c>
      <c r="C34" s="61" t="e">
        <f>C32/COUNT(C5:C24)*100</f>
        <v>#DIV/0!</v>
      </c>
      <c r="D34" s="61" t="e">
        <f>D32/COUNT(D5:D24)*100</f>
        <v>#DIV/0!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70</v>
      </c>
      <c r="C38" s="26"/>
      <c r="D38" s="27"/>
    </row>
    <row r="39" spans="1:4" x14ac:dyDescent="0.25">
      <c r="A39" s="25">
        <v>2</v>
      </c>
      <c r="B39" s="26">
        <v>77</v>
      </c>
      <c r="C39" s="26"/>
      <c r="D39" s="27"/>
    </row>
    <row r="40" spans="1:4" x14ac:dyDescent="0.25">
      <c r="A40" s="25">
        <v>3</v>
      </c>
      <c r="B40" s="26">
        <v>87</v>
      </c>
      <c r="C40" s="26"/>
      <c r="D40" s="27"/>
    </row>
    <row r="41" spans="1:4" x14ac:dyDescent="0.25">
      <c r="A41" s="25">
        <v>4</v>
      </c>
      <c r="B41" s="26">
        <v>72</v>
      </c>
      <c r="C41" s="26"/>
      <c r="D41" s="27"/>
    </row>
    <row r="42" spans="1:4" x14ac:dyDescent="0.25">
      <c r="A42" s="25">
        <v>5</v>
      </c>
      <c r="B42" s="26">
        <v>66</v>
      </c>
      <c r="C42" s="26"/>
      <c r="D42" s="27"/>
    </row>
    <row r="43" spans="1:4" x14ac:dyDescent="0.25">
      <c r="A43" s="25">
        <v>6</v>
      </c>
      <c r="B43" s="26">
        <v>67</v>
      </c>
      <c r="C43" s="26"/>
      <c r="D43" s="27"/>
    </row>
    <row r="44" spans="1:4" x14ac:dyDescent="0.25">
      <c r="A44" s="25">
        <v>7</v>
      </c>
      <c r="B44" s="26">
        <v>63</v>
      </c>
      <c r="C44" s="26"/>
      <c r="D44" s="27"/>
    </row>
    <row r="45" spans="1:4" x14ac:dyDescent="0.25">
      <c r="A45" s="25">
        <v>8</v>
      </c>
      <c r="B45" s="26">
        <v>61</v>
      </c>
      <c r="C45" s="26"/>
      <c r="D45" s="27"/>
    </row>
    <row r="46" spans="1:4" x14ac:dyDescent="0.25">
      <c r="A46" s="25">
        <v>9</v>
      </c>
      <c r="B46" s="26">
        <v>72</v>
      </c>
      <c r="C46" s="26"/>
      <c r="D46" s="27"/>
    </row>
    <row r="47" spans="1:4" x14ac:dyDescent="0.25">
      <c r="A47" s="25">
        <v>10</v>
      </c>
      <c r="B47" s="26">
        <v>77</v>
      </c>
      <c r="C47" s="26"/>
      <c r="D47" s="27"/>
    </row>
    <row r="48" spans="1:4" x14ac:dyDescent="0.25">
      <c r="A48" s="25">
        <v>11</v>
      </c>
      <c r="B48" s="26">
        <v>101</v>
      </c>
      <c r="C48" s="26"/>
      <c r="D48" s="27"/>
    </row>
    <row r="49" spans="1:4" x14ac:dyDescent="0.25">
      <c r="A49" s="25">
        <v>12</v>
      </c>
      <c r="B49" s="26">
        <v>68</v>
      </c>
      <c r="C49" s="26"/>
      <c r="D49" s="27"/>
    </row>
    <row r="50" spans="1:4" x14ac:dyDescent="0.25">
      <c r="A50" s="25">
        <v>13</v>
      </c>
      <c r="B50" s="26">
        <v>61</v>
      </c>
      <c r="C50" s="26"/>
      <c r="D50" s="27"/>
    </row>
    <row r="51" spans="1:4" x14ac:dyDescent="0.25">
      <c r="A51" s="25">
        <v>14</v>
      </c>
      <c r="B51" s="26">
        <v>67</v>
      </c>
      <c r="C51" s="26"/>
      <c r="D51" s="27"/>
    </row>
    <row r="52" spans="1:4" x14ac:dyDescent="0.25">
      <c r="A52" s="25">
        <v>15</v>
      </c>
      <c r="B52" s="26">
        <v>64</v>
      </c>
      <c r="C52" s="26"/>
      <c r="D52" s="27"/>
    </row>
    <row r="53" spans="1:4" x14ac:dyDescent="0.25">
      <c r="A53" s="25">
        <v>16</v>
      </c>
      <c r="B53" s="26">
        <v>65</v>
      </c>
      <c r="C53" s="26"/>
      <c r="D53" s="27"/>
    </row>
    <row r="54" spans="1:4" x14ac:dyDescent="0.25">
      <c r="A54" s="25">
        <v>17</v>
      </c>
      <c r="B54" s="26">
        <v>81</v>
      </c>
      <c r="C54" s="26"/>
      <c r="D54" s="27"/>
    </row>
    <row r="55" spans="1:4" x14ac:dyDescent="0.25">
      <c r="A55" s="25">
        <v>18</v>
      </c>
      <c r="B55" s="26">
        <v>68</v>
      </c>
      <c r="C55" s="26"/>
      <c r="D55" s="27"/>
    </row>
    <row r="56" spans="1:4" x14ac:dyDescent="0.25">
      <c r="A56" s="25">
        <v>19</v>
      </c>
      <c r="B56" s="26">
        <v>63</v>
      </c>
      <c r="C56" s="26"/>
      <c r="D56" s="27"/>
    </row>
    <row r="57" spans="1:4" ht="15.75" thickBot="1" x14ac:dyDescent="0.3">
      <c r="A57" s="40">
        <v>20</v>
      </c>
      <c r="B57" s="49">
        <v>75</v>
      </c>
      <c r="C57" s="49"/>
      <c r="D57" s="50"/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:D61" si="0">IF(EXACT(C38,C5),0,C38&amp;"/"&amp;C5)</f>
        <v>0</v>
      </c>
      <c r="D61" s="63">
        <f t="shared" si="0"/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 t="shared" si="1"/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  <row r="86" spans="1:14" ht="28.5" x14ac:dyDescent="0.45">
      <c r="A86" s="1" t="s">
        <v>276</v>
      </c>
      <c r="B86" s="1"/>
      <c r="C86" s="1"/>
    </row>
    <row r="87" spans="1:14" ht="24" thickBot="1" x14ac:dyDescent="0.4">
      <c r="A87" s="1"/>
      <c r="B87" s="17"/>
      <c r="C87" s="18" t="s">
        <v>277</v>
      </c>
    </row>
    <row r="88" spans="1:14" ht="24" thickBot="1" x14ac:dyDescent="0.4">
      <c r="A88" s="1"/>
      <c r="B88" s="19" t="s">
        <v>278</v>
      </c>
      <c r="C88" s="219" t="s">
        <v>442</v>
      </c>
      <c r="D88" s="219"/>
      <c r="E88" s="220"/>
    </row>
    <row r="89" spans="1:14" ht="45" x14ac:dyDescent="0.25">
      <c r="A89" s="20"/>
      <c r="B89" s="21" t="s">
        <v>280</v>
      </c>
      <c r="C89" s="21" t="s">
        <v>281</v>
      </c>
      <c r="D89" s="22" t="s">
        <v>282</v>
      </c>
      <c r="E89" s="23" t="s">
        <v>283</v>
      </c>
      <c r="F89" s="24" t="s">
        <v>284</v>
      </c>
      <c r="G89" s="24" t="s">
        <v>285</v>
      </c>
      <c r="H89" s="24" t="s">
        <v>286</v>
      </c>
      <c r="I89" s="24" t="s">
        <v>287</v>
      </c>
      <c r="J89" s="23" t="s">
        <v>288</v>
      </c>
    </row>
    <row r="90" spans="1:14" ht="19.5" thickBot="1" x14ac:dyDescent="0.35">
      <c r="A90" s="25">
        <v>1</v>
      </c>
      <c r="B90" s="26">
        <v>59</v>
      </c>
      <c r="C90" s="26">
        <v>74.2</v>
      </c>
      <c r="D90" s="27">
        <v>74.599999999999994</v>
      </c>
      <c r="E90" s="28"/>
      <c r="F90" s="29">
        <f>COUNT(B90:D109)</f>
        <v>60</v>
      </c>
      <c r="G90" s="30">
        <f>AVERAGE(B90:D109)</f>
        <v>72.329999999999984</v>
      </c>
      <c r="H90" s="30">
        <f>CONVERT(G90, "mm","in")</f>
        <v>2.84763779527559</v>
      </c>
      <c r="I90" s="29">
        <f>COUNTIF(B90:D109, "&lt;63.5")</f>
        <v>8</v>
      </c>
      <c r="J90" s="31">
        <f>I90/F90*100</f>
        <v>13.333333333333334</v>
      </c>
    </row>
    <row r="91" spans="1:14" x14ac:dyDescent="0.25">
      <c r="A91" s="25">
        <v>2</v>
      </c>
      <c r="B91" s="26">
        <v>70.8</v>
      </c>
      <c r="C91" s="26">
        <v>72.5</v>
      </c>
      <c r="D91" s="27">
        <v>69.400000000000006</v>
      </c>
      <c r="E91" s="32"/>
    </row>
    <row r="92" spans="1:14" x14ac:dyDescent="0.25">
      <c r="A92" s="25">
        <v>3</v>
      </c>
      <c r="B92" s="26">
        <v>69.099999999999994</v>
      </c>
      <c r="C92" s="26">
        <v>71.5</v>
      </c>
      <c r="D92" s="27">
        <v>72</v>
      </c>
      <c r="E92" s="32"/>
    </row>
    <row r="93" spans="1:14" ht="15.75" thickBot="1" x14ac:dyDescent="0.3">
      <c r="A93" s="25">
        <v>4</v>
      </c>
      <c r="B93" s="26">
        <v>69.3</v>
      </c>
      <c r="C93" s="26">
        <v>83.4</v>
      </c>
      <c r="D93" s="27">
        <v>70</v>
      </c>
      <c r="E93" s="33"/>
      <c r="G93" s="221" t="s">
        <v>289</v>
      </c>
      <c r="H93" s="221"/>
      <c r="I93" s="221"/>
      <c r="J93" s="221"/>
      <c r="K93" s="221"/>
      <c r="L93" s="221"/>
      <c r="M93" s="221"/>
      <c r="N93" s="221"/>
    </row>
    <row r="94" spans="1:14" ht="15.75" thickBot="1" x14ac:dyDescent="0.3">
      <c r="A94" s="25">
        <v>5</v>
      </c>
      <c r="B94" s="26">
        <v>66.3</v>
      </c>
      <c r="C94" s="26">
        <v>70.400000000000006</v>
      </c>
      <c r="D94" s="27">
        <v>74.099999999999994</v>
      </c>
      <c r="G94" s="222"/>
      <c r="H94" s="222"/>
      <c r="I94" s="222"/>
      <c r="J94" s="222"/>
      <c r="K94" s="222"/>
      <c r="L94" s="222"/>
      <c r="M94" s="222"/>
      <c r="N94" s="222"/>
    </row>
    <row r="95" spans="1:14" x14ac:dyDescent="0.25">
      <c r="A95" s="25">
        <v>6</v>
      </c>
      <c r="B95" s="26">
        <v>82.2</v>
      </c>
      <c r="C95" s="26">
        <v>74.599999999999994</v>
      </c>
      <c r="D95" s="27">
        <v>64.099999999999994</v>
      </c>
      <c r="E95" s="223" t="s">
        <v>290</v>
      </c>
      <c r="F95" s="224"/>
      <c r="G95" s="34" t="s">
        <v>291</v>
      </c>
      <c r="H95" s="24" t="s">
        <v>292</v>
      </c>
      <c r="I95" s="24" t="s">
        <v>293</v>
      </c>
      <c r="J95" s="24" t="s">
        <v>294</v>
      </c>
      <c r="K95" s="24" t="s">
        <v>295</v>
      </c>
      <c r="L95" s="24" t="s">
        <v>296</v>
      </c>
      <c r="M95" s="24" t="s">
        <v>297</v>
      </c>
      <c r="N95" s="23" t="s">
        <v>298</v>
      </c>
    </row>
    <row r="96" spans="1:14" x14ac:dyDescent="0.25">
      <c r="A96" s="25">
        <v>7</v>
      </c>
      <c r="B96" s="26">
        <v>85.7</v>
      </c>
      <c r="C96" s="26">
        <v>61.3</v>
      </c>
      <c r="D96" s="27">
        <v>72</v>
      </c>
      <c r="E96" s="223"/>
      <c r="F96" s="224"/>
      <c r="G96" s="25" t="s">
        <v>299</v>
      </c>
      <c r="H96" s="35">
        <v>20</v>
      </c>
      <c r="I96" s="35"/>
      <c r="J96" s="35"/>
      <c r="K96" s="36">
        <f>SUM(H96:J96)</f>
        <v>20</v>
      </c>
      <c r="L96" s="37">
        <f>AVERAGE(H96:J96)</f>
        <v>20</v>
      </c>
      <c r="M96" s="38"/>
      <c r="N96" s="39">
        <f>L96*M96</f>
        <v>0</v>
      </c>
    </row>
    <row r="97" spans="1:14" ht="15.75" thickBot="1" x14ac:dyDescent="0.3">
      <c r="A97" s="25">
        <v>8</v>
      </c>
      <c r="B97" s="26">
        <v>83.5</v>
      </c>
      <c r="C97" s="26">
        <v>72.099999999999994</v>
      </c>
      <c r="D97" s="27">
        <v>73.099999999999994</v>
      </c>
      <c r="E97" s="223"/>
      <c r="F97" s="224"/>
      <c r="G97" s="40" t="s">
        <v>300</v>
      </c>
      <c r="H97" s="41"/>
      <c r="I97" s="41"/>
      <c r="J97" s="41"/>
      <c r="K97" s="42">
        <f>SUM(H97:J97)</f>
        <v>0</v>
      </c>
      <c r="L97" s="43" t="e">
        <f>AVERAGE(H97:J97)</f>
        <v>#DIV/0!</v>
      </c>
      <c r="M97" s="44"/>
      <c r="N97" s="45" t="e">
        <f>L97*10</f>
        <v>#DIV/0!</v>
      </c>
    </row>
    <row r="98" spans="1:14" ht="15.75" thickBot="1" x14ac:dyDescent="0.3">
      <c r="A98" s="25">
        <v>9</v>
      </c>
      <c r="B98" s="26">
        <v>70.5</v>
      </c>
      <c r="C98" s="26">
        <v>72.099999999999994</v>
      </c>
      <c r="D98" s="27">
        <v>89.1</v>
      </c>
      <c r="E98" s="223"/>
      <c r="F98" s="224"/>
      <c r="N98" s="46"/>
    </row>
    <row r="99" spans="1:14" x14ac:dyDescent="0.25">
      <c r="A99" s="25">
        <v>10</v>
      </c>
      <c r="B99" s="26">
        <v>62.1</v>
      </c>
      <c r="C99" s="26">
        <v>72.900000000000006</v>
      </c>
      <c r="D99" s="27">
        <v>62.5</v>
      </c>
      <c r="G99" s="34" t="s">
        <v>291</v>
      </c>
      <c r="H99" s="24" t="s">
        <v>292</v>
      </c>
      <c r="I99" s="24" t="s">
        <v>293</v>
      </c>
      <c r="J99" s="24" t="s">
        <v>294</v>
      </c>
      <c r="K99" s="24" t="s">
        <v>295</v>
      </c>
      <c r="L99" s="24" t="s">
        <v>296</v>
      </c>
      <c r="M99" s="24" t="s">
        <v>297</v>
      </c>
      <c r="N99" s="47" t="s">
        <v>298</v>
      </c>
    </row>
    <row r="100" spans="1:14" x14ac:dyDescent="0.25">
      <c r="A100" s="25">
        <v>11</v>
      </c>
      <c r="B100" s="26">
        <v>59.2</v>
      </c>
      <c r="C100" s="26">
        <v>74.599999999999994</v>
      </c>
      <c r="D100" s="27">
        <v>67.400000000000006</v>
      </c>
      <c r="E100" s="225" t="s">
        <v>301</v>
      </c>
      <c r="F100" s="226"/>
      <c r="G100" s="25" t="s">
        <v>299</v>
      </c>
      <c r="H100" s="35"/>
      <c r="I100" s="35"/>
      <c r="J100" s="35"/>
      <c r="K100" s="36">
        <f>SUM(H100:J100)</f>
        <v>0</v>
      </c>
      <c r="L100" s="37" t="e">
        <f>AVERAGE(H100:J100)</f>
        <v>#DIV/0!</v>
      </c>
      <c r="M100" s="38"/>
      <c r="N100" s="39" t="e">
        <f>L100*M100</f>
        <v>#DIV/0!</v>
      </c>
    </row>
    <row r="101" spans="1:14" ht="15.75" thickBot="1" x14ac:dyDescent="0.3">
      <c r="A101" s="25">
        <v>12</v>
      </c>
      <c r="B101" s="26">
        <v>82.9</v>
      </c>
      <c r="C101" s="26">
        <v>81.5</v>
      </c>
      <c r="D101" s="27">
        <v>67.5</v>
      </c>
      <c r="E101" s="225"/>
      <c r="F101" s="226"/>
      <c r="G101" s="40" t="s">
        <v>300</v>
      </c>
      <c r="H101" s="41"/>
      <c r="I101" s="41"/>
      <c r="J101" s="41"/>
      <c r="K101" s="42">
        <f>SUM(H101:J101)</f>
        <v>0</v>
      </c>
      <c r="L101" s="43" t="e">
        <f>AVERAGE(H101:J101)</f>
        <v>#DIV/0!</v>
      </c>
      <c r="M101" s="44"/>
      <c r="N101" s="45" t="e">
        <f>L101*10</f>
        <v>#DIV/0!</v>
      </c>
    </row>
    <row r="102" spans="1:14" ht="15.75" thickBot="1" x14ac:dyDescent="0.3">
      <c r="A102" s="25">
        <v>13</v>
      </c>
      <c r="B102" s="26">
        <v>62.1</v>
      </c>
      <c r="C102" s="26">
        <v>80.5</v>
      </c>
      <c r="D102" s="27">
        <v>77.8</v>
      </c>
      <c r="E102" s="225"/>
      <c r="F102" s="226"/>
      <c r="N102" s="46"/>
    </row>
    <row r="103" spans="1:14" x14ac:dyDescent="0.25">
      <c r="A103" s="25">
        <v>14</v>
      </c>
      <c r="B103" s="26">
        <v>62.6</v>
      </c>
      <c r="C103" s="26">
        <v>78.3</v>
      </c>
      <c r="D103" s="27">
        <v>79</v>
      </c>
      <c r="E103" s="225"/>
      <c r="F103" s="226"/>
      <c r="G103" s="34" t="s">
        <v>291</v>
      </c>
      <c r="H103" s="24" t="s">
        <v>292</v>
      </c>
      <c r="I103" s="24" t="s">
        <v>293</v>
      </c>
      <c r="J103" s="24" t="s">
        <v>294</v>
      </c>
      <c r="K103" s="24" t="s">
        <v>295</v>
      </c>
      <c r="L103" s="24" t="s">
        <v>296</v>
      </c>
      <c r="M103" s="24" t="s">
        <v>297</v>
      </c>
      <c r="N103" s="47" t="s">
        <v>298</v>
      </c>
    </row>
    <row r="104" spans="1:14" x14ac:dyDescent="0.25">
      <c r="A104" s="25">
        <v>15</v>
      </c>
      <c r="B104" s="26">
        <v>64.599999999999994</v>
      </c>
      <c r="C104" s="26">
        <v>59.7</v>
      </c>
      <c r="D104" s="27">
        <v>70.8</v>
      </c>
      <c r="G104" s="25" t="s">
        <v>299</v>
      </c>
      <c r="H104" s="35"/>
      <c r="I104" s="35"/>
      <c r="J104" s="35"/>
      <c r="K104" s="36">
        <f>SUM(H104:J104)</f>
        <v>0</v>
      </c>
      <c r="L104" s="37" t="e">
        <f>AVERAGE(H104:J104)</f>
        <v>#DIV/0!</v>
      </c>
      <c r="M104" s="38"/>
      <c r="N104" s="39" t="e">
        <f>L104*M104</f>
        <v>#DIV/0!</v>
      </c>
    </row>
    <row r="105" spans="1:14" ht="15.75" thickBot="1" x14ac:dyDescent="0.3">
      <c r="A105" s="25">
        <v>16</v>
      </c>
      <c r="B105" s="26">
        <v>77.900000000000006</v>
      </c>
      <c r="C105" s="26">
        <v>80.599999999999994</v>
      </c>
      <c r="D105" s="27">
        <v>77.5</v>
      </c>
      <c r="G105" s="40" t="s">
        <v>300</v>
      </c>
      <c r="H105" s="41"/>
      <c r="I105" s="41"/>
      <c r="J105" s="41"/>
      <c r="K105" s="42">
        <f>SUM(H105:J105)</f>
        <v>0</v>
      </c>
      <c r="L105" s="43" t="e">
        <f>AVERAGE(H105:J105)</f>
        <v>#DIV/0!</v>
      </c>
      <c r="M105" s="44"/>
      <c r="N105" s="45" t="e">
        <f>L105*10</f>
        <v>#DIV/0!</v>
      </c>
    </row>
    <row r="106" spans="1:14" ht="15.75" thickBot="1" x14ac:dyDescent="0.3">
      <c r="A106" s="25">
        <v>17</v>
      </c>
      <c r="B106" s="26">
        <v>66.3</v>
      </c>
      <c r="C106" s="26">
        <v>65.5</v>
      </c>
      <c r="D106" s="27">
        <v>70</v>
      </c>
      <c r="N106" s="46"/>
    </row>
    <row r="107" spans="1:14" x14ac:dyDescent="0.25">
      <c r="A107" s="25">
        <v>18</v>
      </c>
      <c r="B107" s="26">
        <v>70.5</v>
      </c>
      <c r="C107" s="26">
        <v>80</v>
      </c>
      <c r="D107" s="27">
        <v>76</v>
      </c>
      <c r="G107" s="34" t="s">
        <v>291</v>
      </c>
      <c r="H107" s="24" t="s">
        <v>292</v>
      </c>
      <c r="I107" s="24" t="s">
        <v>293</v>
      </c>
      <c r="J107" s="24" t="s">
        <v>294</v>
      </c>
      <c r="K107" s="24" t="s">
        <v>295</v>
      </c>
      <c r="L107" s="24" t="s">
        <v>296</v>
      </c>
      <c r="M107" s="24" t="s">
        <v>297</v>
      </c>
      <c r="N107" s="47" t="s">
        <v>298</v>
      </c>
    </row>
    <row r="108" spans="1:14" x14ac:dyDescent="0.25">
      <c r="A108" s="25">
        <v>19</v>
      </c>
      <c r="B108" s="26">
        <v>69.3</v>
      </c>
      <c r="C108" s="26">
        <v>68.900000000000006</v>
      </c>
      <c r="D108" s="27">
        <v>82.7</v>
      </c>
      <c r="G108" s="25" t="s">
        <v>299</v>
      </c>
      <c r="H108" s="35"/>
      <c r="I108" s="35"/>
      <c r="J108" s="35"/>
      <c r="K108" s="36">
        <f>SUM(H108:J108)</f>
        <v>0</v>
      </c>
      <c r="L108" s="37" t="e">
        <f>AVERAGE(H108:J108)</f>
        <v>#DIV/0!</v>
      </c>
      <c r="M108" s="38"/>
      <c r="N108" s="39" t="e">
        <f>L108*M108</f>
        <v>#DIV/0!</v>
      </c>
    </row>
    <row r="109" spans="1:14" ht="15.75" thickBot="1" x14ac:dyDescent="0.3">
      <c r="A109" s="40">
        <v>20</v>
      </c>
      <c r="B109" s="49">
        <v>78.099999999999994</v>
      </c>
      <c r="C109" s="49">
        <v>75.7</v>
      </c>
      <c r="D109" s="50">
        <v>67.900000000000006</v>
      </c>
      <c r="G109" s="40" t="s">
        <v>300</v>
      </c>
      <c r="H109" s="41"/>
      <c r="I109" s="41"/>
      <c r="J109" s="41"/>
      <c r="K109" s="42">
        <f>SUM(H109:J109)</f>
        <v>0</v>
      </c>
      <c r="L109" s="43" t="e">
        <f>AVERAGE(H109:J109)</f>
        <v>#DIV/0!</v>
      </c>
      <c r="M109" s="44"/>
      <c r="N109" s="45" t="e">
        <f>L109*10</f>
        <v>#DIV/0!</v>
      </c>
    </row>
    <row r="110" spans="1:14" ht="15.75" thickBot="1" x14ac:dyDescent="0.3">
      <c r="N110" s="46"/>
    </row>
    <row r="111" spans="1:14" ht="21" x14ac:dyDescent="0.35">
      <c r="B111" s="51" t="s">
        <v>302</v>
      </c>
      <c r="C111" s="51" t="s">
        <v>303</v>
      </c>
      <c r="D111" s="51" t="s">
        <v>304</v>
      </c>
      <c r="H111" s="52" t="s">
        <v>305</v>
      </c>
      <c r="L111" s="227" t="s">
        <v>306</v>
      </c>
      <c r="M111" s="228"/>
      <c r="N111" s="53" t="e">
        <f>N96+N100+N104+N108</f>
        <v>#DIV/0!</v>
      </c>
    </row>
    <row r="112" spans="1:14" ht="21.75" thickBot="1" x14ac:dyDescent="0.4">
      <c r="B112" s="55">
        <f>AVERAGE(B90:B109)</f>
        <v>70.599999999999994</v>
      </c>
      <c r="C112" s="55">
        <f>AVERAGE(C90:C109)</f>
        <v>73.515000000000015</v>
      </c>
      <c r="D112" s="55">
        <f>AVERAGE(D90:D109)</f>
        <v>72.875000000000014</v>
      </c>
      <c r="L112" s="217" t="s">
        <v>308</v>
      </c>
      <c r="M112" s="218"/>
      <c r="N112" s="56" t="e">
        <f>N97+N101+N105+N109</f>
        <v>#DIV/0!</v>
      </c>
    </row>
    <row r="113" spans="2:4" x14ac:dyDescent="0.25">
      <c r="B113" s="57" t="s">
        <v>309</v>
      </c>
      <c r="C113" s="57" t="s">
        <v>310</v>
      </c>
      <c r="D113" s="57" t="s">
        <v>311</v>
      </c>
    </row>
    <row r="114" spans="2:4" ht="19.5" thickBot="1" x14ac:dyDescent="0.35">
      <c r="B114" s="58">
        <f>CONVERT(B112,"mm","in")</f>
        <v>2.7795275590551181</v>
      </c>
      <c r="C114" s="58">
        <f>CONVERT(C112,"mm","in")</f>
        <v>2.8942913385826778</v>
      </c>
      <c r="D114" s="58">
        <f>CONVERT(D112,"mm","in")</f>
        <v>2.8690944881889768</v>
      </c>
    </row>
    <row r="115" spans="2:4" ht="15.75" thickBot="1" x14ac:dyDescent="0.3">
      <c r="B115" s="59"/>
      <c r="C115" s="59"/>
      <c r="D115" s="59"/>
    </row>
    <row r="116" spans="2:4" x14ac:dyDescent="0.25">
      <c r="B116" s="51" t="s">
        <v>312</v>
      </c>
      <c r="C116" s="51" t="s">
        <v>313</v>
      </c>
      <c r="D116" s="51" t="s">
        <v>314</v>
      </c>
    </row>
    <row r="117" spans="2:4" ht="19.5" thickBot="1" x14ac:dyDescent="0.35">
      <c r="B117" s="60">
        <f>COUNTIF(B90:B109, "&lt;63.5")</f>
        <v>5</v>
      </c>
      <c r="C117" s="60">
        <f t="shared" ref="C117" si="3">COUNTIF(C90:C109, "&lt;63.5")</f>
        <v>2</v>
      </c>
      <c r="D117" s="60">
        <f>COUNTIF(D90:D109, "&lt;63.5")</f>
        <v>1</v>
      </c>
    </row>
    <row r="118" spans="2:4" x14ac:dyDescent="0.25">
      <c r="B118" s="57" t="s">
        <v>315</v>
      </c>
      <c r="C118" s="57" t="s">
        <v>315</v>
      </c>
      <c r="D118" s="57" t="s">
        <v>315</v>
      </c>
    </row>
    <row r="119" spans="2:4" ht="19.5" thickBot="1" x14ac:dyDescent="0.35">
      <c r="B119" s="61">
        <f>B117/COUNT(B90:B109)*100</f>
        <v>25</v>
      </c>
      <c r="C119" s="61">
        <f>C117/COUNT(C90:C109)*100</f>
        <v>10</v>
      </c>
      <c r="D119" s="61">
        <f>D117/COUNT(D90:D109)*100</f>
        <v>5</v>
      </c>
    </row>
  </sheetData>
  <mergeCells count="14">
    <mergeCell ref="L112:M112"/>
    <mergeCell ref="B36:D36"/>
    <mergeCell ref="B59:D59"/>
    <mergeCell ref="C3:E3"/>
    <mergeCell ref="G8:N9"/>
    <mergeCell ref="E10:F13"/>
    <mergeCell ref="E15:F18"/>
    <mergeCell ref="L26:M26"/>
    <mergeCell ref="L27:M27"/>
    <mergeCell ref="C88:E88"/>
    <mergeCell ref="G93:N94"/>
    <mergeCell ref="E95:F98"/>
    <mergeCell ref="E100:F103"/>
    <mergeCell ref="L111:M1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6716-06FA-404A-886D-DF9A263E4891}">
  <dimension ref="A1:N80"/>
  <sheetViews>
    <sheetView workbookViewId="0">
      <selection activeCell="G27" sqref="G27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445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129</v>
      </c>
      <c r="C5" s="26">
        <v>108</v>
      </c>
      <c r="D5" s="27"/>
      <c r="E5" s="28"/>
      <c r="F5" s="29">
        <f>COUNT(B5:D24)</f>
        <v>40</v>
      </c>
      <c r="G5" s="30">
        <f>AVERAGE(B5:D24)</f>
        <v>112.175</v>
      </c>
      <c r="H5" s="30">
        <f>CONVERT(G5, "mm","in")</f>
        <v>4.4163385826771657</v>
      </c>
      <c r="I5" s="29">
        <f>COUNTIF(B5:D24, "&lt;63.5")</f>
        <v>0</v>
      </c>
      <c r="J5" s="31">
        <f>I5/F5*100</f>
        <v>0</v>
      </c>
    </row>
    <row r="6" spans="1:14" x14ac:dyDescent="0.25">
      <c r="A6" s="25">
        <v>2</v>
      </c>
      <c r="B6" s="26">
        <v>129</v>
      </c>
      <c r="C6" s="26">
        <v>83</v>
      </c>
      <c r="D6" s="27"/>
      <c r="E6" s="32"/>
    </row>
    <row r="7" spans="1:14" x14ac:dyDescent="0.25">
      <c r="A7" s="25">
        <v>3</v>
      </c>
      <c r="B7" s="26">
        <v>102</v>
      </c>
      <c r="C7" s="26">
        <v>125</v>
      </c>
      <c r="D7" s="27"/>
      <c r="E7" s="32"/>
    </row>
    <row r="8" spans="1:14" ht="15.75" customHeight="1" thickBot="1" x14ac:dyDescent="0.3">
      <c r="A8" s="25">
        <v>4</v>
      </c>
      <c r="B8" s="26">
        <v>113</v>
      </c>
      <c r="C8" s="26">
        <v>71</v>
      </c>
      <c r="D8" s="27"/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99</v>
      </c>
      <c r="C9" s="26">
        <v>99</v>
      </c>
      <c r="D9" s="27"/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142</v>
      </c>
      <c r="C10" s="26">
        <v>73</v>
      </c>
      <c r="D10" s="27"/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138</v>
      </c>
      <c r="C11" s="26">
        <v>113</v>
      </c>
      <c r="D11" s="27"/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106</v>
      </c>
      <c r="C12" s="26">
        <v>128</v>
      </c>
      <c r="D12" s="27"/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93</v>
      </c>
      <c r="C13" s="26">
        <v>138</v>
      </c>
      <c r="D13" s="27"/>
      <c r="E13" s="223"/>
      <c r="F13" s="224"/>
      <c r="N13" s="46"/>
    </row>
    <row r="14" spans="1:14" x14ac:dyDescent="0.25">
      <c r="A14" s="25">
        <v>10</v>
      </c>
      <c r="B14" s="26">
        <v>114</v>
      </c>
      <c r="C14" s="26">
        <v>99</v>
      </c>
      <c r="D14" s="27"/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109</v>
      </c>
      <c r="C15" s="26">
        <v>94</v>
      </c>
      <c r="D15" s="27"/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136</v>
      </c>
      <c r="C16" s="26">
        <v>117</v>
      </c>
      <c r="D16" s="27"/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102</v>
      </c>
      <c r="C17" s="26">
        <v>111</v>
      </c>
      <c r="D17" s="27"/>
      <c r="E17" s="225"/>
      <c r="F17" s="226"/>
      <c r="N17" s="46"/>
    </row>
    <row r="18" spans="1:14" x14ac:dyDescent="0.25">
      <c r="A18" s="25">
        <v>14</v>
      </c>
      <c r="B18" s="26">
        <v>130</v>
      </c>
      <c r="C18" s="26">
        <v>131</v>
      </c>
      <c r="D18" s="27"/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110</v>
      </c>
      <c r="C19" s="26">
        <v>117</v>
      </c>
      <c r="D19" s="27"/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140</v>
      </c>
      <c r="C20" s="26">
        <v>134</v>
      </c>
      <c r="D20" s="27"/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107</v>
      </c>
      <c r="C21" s="26">
        <v>92</v>
      </c>
      <c r="D21" s="27"/>
      <c r="N21" s="46"/>
    </row>
    <row r="22" spans="1:14" x14ac:dyDescent="0.25">
      <c r="A22" s="25">
        <v>18</v>
      </c>
      <c r="B22" s="26">
        <v>125</v>
      </c>
      <c r="C22" s="26">
        <v>110</v>
      </c>
      <c r="D22" s="27"/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101</v>
      </c>
      <c r="C23" s="26">
        <v>90</v>
      </c>
      <c r="D23" s="27"/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117</v>
      </c>
      <c r="C24" s="49">
        <v>112</v>
      </c>
      <c r="D24" s="50"/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117.1</v>
      </c>
      <c r="C27" s="55">
        <f>AVERAGE(C5:C24)</f>
        <v>107.25</v>
      </c>
      <c r="D27" s="55" t="e">
        <f>AVERAGE(D5:D24)</f>
        <v>#DIV/0!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4.6102362204724416</v>
      </c>
      <c r="C29" s="58">
        <f>CONVERT(C27,"mm","in")</f>
        <v>4.2224409448818898</v>
      </c>
      <c r="D29" s="58" t="e">
        <f>CONVERT(D27,"mm","in")</f>
        <v>#DIV/0!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0</v>
      </c>
      <c r="C32" s="60">
        <f>COUNTIF(C5:C24, "&lt;63.5")</f>
        <v>0</v>
      </c>
      <c r="D32" s="60">
        <f>COUNTIF(D5:D24, "&lt;63.5")</f>
        <v>0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0</v>
      </c>
      <c r="C34" s="61">
        <f>C32/COUNT(C5:C24)*100</f>
        <v>0</v>
      </c>
      <c r="D34" s="61" t="e">
        <f>D32/COUNT(D5:D24)*100</f>
        <v>#DIV/0!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129</v>
      </c>
      <c r="C38" s="26">
        <v>108</v>
      </c>
      <c r="D38" s="27"/>
    </row>
    <row r="39" spans="1:4" x14ac:dyDescent="0.25">
      <c r="A39" s="25">
        <v>2</v>
      </c>
      <c r="B39" s="26">
        <v>129</v>
      </c>
      <c r="C39" s="26">
        <v>83</v>
      </c>
      <c r="D39" s="27"/>
    </row>
    <row r="40" spans="1:4" x14ac:dyDescent="0.25">
      <c r="A40" s="25">
        <v>3</v>
      </c>
      <c r="B40" s="26">
        <v>102</v>
      </c>
      <c r="C40" s="26">
        <v>125</v>
      </c>
      <c r="D40" s="27"/>
    </row>
    <row r="41" spans="1:4" x14ac:dyDescent="0.25">
      <c r="A41" s="25">
        <v>4</v>
      </c>
      <c r="B41" s="26">
        <v>113</v>
      </c>
      <c r="C41" s="26">
        <v>71</v>
      </c>
      <c r="D41" s="27"/>
    </row>
    <row r="42" spans="1:4" x14ac:dyDescent="0.25">
      <c r="A42" s="25">
        <v>5</v>
      </c>
      <c r="B42" s="26">
        <v>99</v>
      </c>
      <c r="C42" s="26">
        <v>99</v>
      </c>
      <c r="D42" s="27"/>
    </row>
    <row r="43" spans="1:4" x14ac:dyDescent="0.25">
      <c r="A43" s="25">
        <v>6</v>
      </c>
      <c r="B43" s="26">
        <v>142</v>
      </c>
      <c r="C43" s="26">
        <v>73</v>
      </c>
      <c r="D43" s="27"/>
    </row>
    <row r="44" spans="1:4" x14ac:dyDescent="0.25">
      <c r="A44" s="25">
        <v>7</v>
      </c>
      <c r="B44" s="26">
        <v>138</v>
      </c>
      <c r="C44" s="26">
        <v>113</v>
      </c>
      <c r="D44" s="27"/>
    </row>
    <row r="45" spans="1:4" x14ac:dyDescent="0.25">
      <c r="A45" s="25">
        <v>8</v>
      </c>
      <c r="B45" s="26">
        <v>106</v>
      </c>
      <c r="C45" s="26">
        <v>128</v>
      </c>
      <c r="D45" s="27"/>
    </row>
    <row r="46" spans="1:4" x14ac:dyDescent="0.25">
      <c r="A46" s="25">
        <v>9</v>
      </c>
      <c r="B46" s="26">
        <v>93</v>
      </c>
      <c r="C46" s="26">
        <v>138</v>
      </c>
      <c r="D46" s="27"/>
    </row>
    <row r="47" spans="1:4" x14ac:dyDescent="0.25">
      <c r="A47" s="25">
        <v>10</v>
      </c>
      <c r="B47" s="26">
        <v>114</v>
      </c>
      <c r="C47" s="26">
        <v>99</v>
      </c>
      <c r="D47" s="27"/>
    </row>
    <row r="48" spans="1:4" x14ac:dyDescent="0.25">
      <c r="A48" s="25">
        <v>11</v>
      </c>
      <c r="B48" s="26">
        <v>109</v>
      </c>
      <c r="C48" s="26">
        <v>94</v>
      </c>
      <c r="D48" s="27"/>
    </row>
    <row r="49" spans="1:4" x14ac:dyDescent="0.25">
      <c r="A49" s="25">
        <v>12</v>
      </c>
      <c r="B49" s="26">
        <v>136</v>
      </c>
      <c r="C49" s="26">
        <v>117</v>
      </c>
      <c r="D49" s="27"/>
    </row>
    <row r="50" spans="1:4" x14ac:dyDescent="0.25">
      <c r="A50" s="25">
        <v>13</v>
      </c>
      <c r="B50" s="26">
        <v>102</v>
      </c>
      <c r="C50" s="26">
        <v>111</v>
      </c>
      <c r="D50" s="27"/>
    </row>
    <row r="51" spans="1:4" x14ac:dyDescent="0.25">
      <c r="A51" s="25">
        <v>14</v>
      </c>
      <c r="B51" s="26">
        <v>130</v>
      </c>
      <c r="C51" s="26">
        <v>131</v>
      </c>
      <c r="D51" s="27"/>
    </row>
    <row r="52" spans="1:4" x14ac:dyDescent="0.25">
      <c r="A52" s="25">
        <v>15</v>
      </c>
      <c r="B52" s="26">
        <v>110</v>
      </c>
      <c r="C52" s="26">
        <v>117</v>
      </c>
      <c r="D52" s="27"/>
    </row>
    <row r="53" spans="1:4" x14ac:dyDescent="0.25">
      <c r="A53" s="25">
        <v>16</v>
      </c>
      <c r="B53" s="26">
        <v>140</v>
      </c>
      <c r="C53" s="26">
        <v>134</v>
      </c>
      <c r="D53" s="27"/>
    </row>
    <row r="54" spans="1:4" x14ac:dyDescent="0.25">
      <c r="A54" s="25">
        <v>17</v>
      </c>
      <c r="B54" s="26">
        <v>107</v>
      </c>
      <c r="C54" s="26">
        <v>92</v>
      </c>
      <c r="D54" s="27"/>
    </row>
    <row r="55" spans="1:4" x14ac:dyDescent="0.25">
      <c r="A55" s="25">
        <v>18</v>
      </c>
      <c r="B55" s="26">
        <v>125</v>
      </c>
      <c r="C55" s="26">
        <v>110</v>
      </c>
      <c r="D55" s="27"/>
    </row>
    <row r="56" spans="1:4" x14ac:dyDescent="0.25">
      <c r="A56" s="25">
        <v>19</v>
      </c>
      <c r="B56" s="26">
        <v>101</v>
      </c>
      <c r="C56" s="26">
        <v>90</v>
      </c>
      <c r="D56" s="27"/>
    </row>
    <row r="57" spans="1:4" ht="15.75" thickBot="1" x14ac:dyDescent="0.3">
      <c r="A57" s="40">
        <v>20</v>
      </c>
      <c r="B57" s="49">
        <v>117</v>
      </c>
      <c r="C57" s="49">
        <v>112</v>
      </c>
      <c r="D57" s="50"/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:D61" si="0">IF(EXACT(C38,C5),0,C38&amp;"/"&amp;C5)</f>
        <v>0</v>
      </c>
      <c r="D61" s="63">
        <f t="shared" si="0"/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 t="shared" si="1"/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</sheetData>
  <mergeCells count="8">
    <mergeCell ref="B36:D36"/>
    <mergeCell ref="B59:D59"/>
    <mergeCell ref="C3:E3"/>
    <mergeCell ref="G8:N9"/>
    <mergeCell ref="E10:F13"/>
    <mergeCell ref="E15:F18"/>
    <mergeCell ref="L26:M26"/>
    <mergeCell ref="L27:M2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7E0B-CC80-437A-BAF9-A48D23709F52}">
  <dimension ref="A1:N80"/>
  <sheetViews>
    <sheetView workbookViewId="0">
      <selection activeCell="E23" sqref="E23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449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65</v>
      </c>
      <c r="C5" s="26">
        <v>81</v>
      </c>
      <c r="D5" s="27">
        <v>77</v>
      </c>
      <c r="E5" s="28"/>
      <c r="F5" s="29">
        <f>COUNT(B5:D24)</f>
        <v>60</v>
      </c>
      <c r="G5" s="30">
        <f>AVERAGE(B5:D24)</f>
        <v>70.5</v>
      </c>
      <c r="H5" s="30">
        <f>CONVERT(G5, "mm","in")</f>
        <v>2.7755905511811023</v>
      </c>
      <c r="I5" s="29">
        <f>COUNTIF(B5:D24, "&lt;63.5")</f>
        <v>14</v>
      </c>
      <c r="J5" s="31">
        <f>I5/F5*100</f>
        <v>23.333333333333332</v>
      </c>
    </row>
    <row r="6" spans="1:14" x14ac:dyDescent="0.25">
      <c r="A6" s="25">
        <v>2</v>
      </c>
      <c r="B6" s="26">
        <v>84</v>
      </c>
      <c r="C6" s="26">
        <v>62</v>
      </c>
      <c r="D6" s="27">
        <v>66</v>
      </c>
      <c r="E6" s="32"/>
    </row>
    <row r="7" spans="1:14" x14ac:dyDescent="0.25">
      <c r="A7" s="25">
        <v>3</v>
      </c>
      <c r="B7" s="26">
        <v>75</v>
      </c>
      <c r="C7" s="26">
        <v>61</v>
      </c>
      <c r="D7" s="27">
        <v>72</v>
      </c>
      <c r="E7" s="32"/>
    </row>
    <row r="8" spans="1:14" ht="15.75" customHeight="1" thickBot="1" x14ac:dyDescent="0.3">
      <c r="A8" s="25">
        <v>4</v>
      </c>
      <c r="B8" s="26">
        <v>73</v>
      </c>
      <c r="C8" s="26">
        <v>76</v>
      </c>
      <c r="D8" s="27">
        <v>60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49</v>
      </c>
      <c r="C9" s="26">
        <v>82</v>
      </c>
      <c r="D9" s="27">
        <v>70</v>
      </c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76</v>
      </c>
      <c r="C10" s="26">
        <v>45</v>
      </c>
      <c r="D10" s="27">
        <v>82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76</v>
      </c>
      <c r="C11" s="26">
        <v>69</v>
      </c>
      <c r="D11" s="27">
        <v>85</v>
      </c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80</v>
      </c>
      <c r="C12" s="26">
        <v>60</v>
      </c>
      <c r="D12" s="27">
        <v>74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71</v>
      </c>
      <c r="C13" s="26">
        <v>60</v>
      </c>
      <c r="D13" s="27">
        <v>72</v>
      </c>
      <c r="E13" s="223"/>
      <c r="F13" s="224"/>
      <c r="N13" s="46"/>
    </row>
    <row r="14" spans="1:14" x14ac:dyDescent="0.25">
      <c r="A14" s="25">
        <v>10</v>
      </c>
      <c r="B14" s="26">
        <v>78</v>
      </c>
      <c r="C14" s="26">
        <v>82</v>
      </c>
      <c r="D14" s="27">
        <v>78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73</v>
      </c>
      <c r="C15" s="26">
        <v>63</v>
      </c>
      <c r="D15" s="27">
        <v>50</v>
      </c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70</v>
      </c>
      <c r="C16" s="26">
        <v>73</v>
      </c>
      <c r="D16" s="27">
        <v>62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68</v>
      </c>
      <c r="C17" s="26">
        <v>79</v>
      </c>
      <c r="D17" s="27">
        <v>75</v>
      </c>
      <c r="E17" s="225"/>
      <c r="F17" s="226"/>
      <c r="N17" s="46"/>
    </row>
    <row r="18" spans="1:14" x14ac:dyDescent="0.25">
      <c r="A18" s="25">
        <v>14</v>
      </c>
      <c r="B18" s="26">
        <v>79</v>
      </c>
      <c r="C18" s="26">
        <v>69</v>
      </c>
      <c r="D18" s="27">
        <v>78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69</v>
      </c>
      <c r="C19" s="26">
        <v>76</v>
      </c>
      <c r="D19" s="27">
        <v>69</v>
      </c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62</v>
      </c>
      <c r="C20" s="26">
        <v>76</v>
      </c>
      <c r="D20" s="27">
        <v>73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73</v>
      </c>
      <c r="C21" s="26">
        <v>78</v>
      </c>
      <c r="D21" s="27">
        <v>67</v>
      </c>
      <c r="N21" s="46"/>
    </row>
    <row r="22" spans="1:14" x14ac:dyDescent="0.25">
      <c r="A22" s="25">
        <v>18</v>
      </c>
      <c r="B22" s="26">
        <v>80</v>
      </c>
      <c r="C22" s="26">
        <v>63</v>
      </c>
      <c r="D22" s="27">
        <v>73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70</v>
      </c>
      <c r="C23" s="26">
        <v>69</v>
      </c>
      <c r="D23" s="27">
        <v>72</v>
      </c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66</v>
      </c>
      <c r="C24" s="49">
        <v>63</v>
      </c>
      <c r="D24" s="50">
        <v>51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71.849999999999994</v>
      </c>
      <c r="C27" s="55">
        <f>AVERAGE(C5:C24)</f>
        <v>69.349999999999994</v>
      </c>
      <c r="D27" s="55">
        <f>AVERAGE(D5:D24)</f>
        <v>70.3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2.8287401574803148</v>
      </c>
      <c r="C29" s="58">
        <f>CONVERT(C27,"mm","in")</f>
        <v>2.7303149606299213</v>
      </c>
      <c r="D29" s="58">
        <f>CONVERT(D27,"mm","in")</f>
        <v>2.7677165354330708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2</v>
      </c>
      <c r="C32" s="60">
        <f>COUNTIF(C5:C24, "&lt;63.5")</f>
        <v>8</v>
      </c>
      <c r="D32" s="60">
        <f>COUNTIF(D5:D24, "&lt;63.5")</f>
        <v>4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10</v>
      </c>
      <c r="C34" s="61">
        <f>C32/COUNT(C5:C24)*100</f>
        <v>40</v>
      </c>
      <c r="D34" s="61">
        <f>D32/COUNT(D5:D24)*100</f>
        <v>20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65</v>
      </c>
      <c r="C38" s="26">
        <v>81</v>
      </c>
      <c r="D38" s="27">
        <v>77</v>
      </c>
    </row>
    <row r="39" spans="1:4" x14ac:dyDescent="0.25">
      <c r="A39" s="25">
        <v>2</v>
      </c>
      <c r="B39" s="26">
        <v>84</v>
      </c>
      <c r="C39" s="26">
        <v>62</v>
      </c>
      <c r="D39" s="27">
        <v>66</v>
      </c>
    </row>
    <row r="40" spans="1:4" x14ac:dyDescent="0.25">
      <c r="A40" s="25">
        <v>3</v>
      </c>
      <c r="B40" s="26">
        <v>75</v>
      </c>
      <c r="C40" s="26">
        <v>61</v>
      </c>
      <c r="D40" s="27">
        <v>72</v>
      </c>
    </row>
    <row r="41" spans="1:4" x14ac:dyDescent="0.25">
      <c r="A41" s="25">
        <v>4</v>
      </c>
      <c r="B41" s="26">
        <v>73</v>
      </c>
      <c r="C41" s="26">
        <v>76</v>
      </c>
      <c r="D41" s="27">
        <v>60</v>
      </c>
    </row>
    <row r="42" spans="1:4" x14ac:dyDescent="0.25">
      <c r="A42" s="25">
        <v>5</v>
      </c>
      <c r="B42" s="26">
        <v>49</v>
      </c>
      <c r="C42" s="26">
        <v>82</v>
      </c>
      <c r="D42" s="27">
        <v>70</v>
      </c>
    </row>
    <row r="43" spans="1:4" x14ac:dyDescent="0.25">
      <c r="A43" s="25">
        <v>6</v>
      </c>
      <c r="B43" s="26">
        <v>76</v>
      </c>
      <c r="C43" s="26">
        <v>45</v>
      </c>
      <c r="D43" s="27">
        <v>82</v>
      </c>
    </row>
    <row r="44" spans="1:4" x14ac:dyDescent="0.25">
      <c r="A44" s="25">
        <v>7</v>
      </c>
      <c r="B44" s="26">
        <v>76</v>
      </c>
      <c r="C44" s="26">
        <v>69</v>
      </c>
      <c r="D44" s="27">
        <v>85</v>
      </c>
    </row>
    <row r="45" spans="1:4" x14ac:dyDescent="0.25">
      <c r="A45" s="25">
        <v>8</v>
      </c>
      <c r="B45" s="26">
        <v>80</v>
      </c>
      <c r="C45" s="26">
        <v>60</v>
      </c>
      <c r="D45" s="27">
        <v>74</v>
      </c>
    </row>
    <row r="46" spans="1:4" x14ac:dyDescent="0.25">
      <c r="A46" s="25">
        <v>9</v>
      </c>
      <c r="B46" s="26">
        <v>71</v>
      </c>
      <c r="C46" s="26">
        <v>60</v>
      </c>
      <c r="D46" s="27">
        <v>72</v>
      </c>
    </row>
    <row r="47" spans="1:4" x14ac:dyDescent="0.25">
      <c r="A47" s="25">
        <v>10</v>
      </c>
      <c r="B47" s="26">
        <v>78</v>
      </c>
      <c r="C47" s="26">
        <v>82</v>
      </c>
      <c r="D47" s="27">
        <v>78</v>
      </c>
    </row>
    <row r="48" spans="1:4" x14ac:dyDescent="0.25">
      <c r="A48" s="25">
        <v>11</v>
      </c>
      <c r="B48" s="26">
        <v>73</v>
      </c>
      <c r="C48" s="26">
        <v>63</v>
      </c>
      <c r="D48" s="27">
        <v>50</v>
      </c>
    </row>
    <row r="49" spans="1:4" x14ac:dyDescent="0.25">
      <c r="A49" s="25">
        <v>12</v>
      </c>
      <c r="B49" s="26">
        <v>70</v>
      </c>
      <c r="C49" s="26">
        <v>73</v>
      </c>
      <c r="D49" s="27">
        <v>62</v>
      </c>
    </row>
    <row r="50" spans="1:4" x14ac:dyDescent="0.25">
      <c r="A50" s="25">
        <v>13</v>
      </c>
      <c r="B50" s="26">
        <v>68</v>
      </c>
      <c r="C50" s="26">
        <v>79</v>
      </c>
      <c r="D50" s="27">
        <v>75</v>
      </c>
    </row>
    <row r="51" spans="1:4" x14ac:dyDescent="0.25">
      <c r="A51" s="25">
        <v>14</v>
      </c>
      <c r="B51" s="26">
        <v>79</v>
      </c>
      <c r="C51" s="26">
        <v>69</v>
      </c>
      <c r="D51" s="27">
        <v>78</v>
      </c>
    </row>
    <row r="52" spans="1:4" x14ac:dyDescent="0.25">
      <c r="A52" s="25">
        <v>15</v>
      </c>
      <c r="B52" s="26">
        <v>69</v>
      </c>
      <c r="C52" s="26">
        <v>76</v>
      </c>
      <c r="D52" s="27">
        <v>69</v>
      </c>
    </row>
    <row r="53" spans="1:4" x14ac:dyDescent="0.25">
      <c r="A53" s="25">
        <v>16</v>
      </c>
      <c r="B53" s="26">
        <v>62</v>
      </c>
      <c r="C53" s="26">
        <v>76</v>
      </c>
      <c r="D53" s="27">
        <v>73</v>
      </c>
    </row>
    <row r="54" spans="1:4" x14ac:dyDescent="0.25">
      <c r="A54" s="25">
        <v>17</v>
      </c>
      <c r="B54" s="26">
        <v>73</v>
      </c>
      <c r="C54" s="26">
        <v>78</v>
      </c>
      <c r="D54" s="27">
        <v>67</v>
      </c>
    </row>
    <row r="55" spans="1:4" x14ac:dyDescent="0.25">
      <c r="A55" s="25">
        <v>18</v>
      </c>
      <c r="B55" s="26">
        <v>80</v>
      </c>
      <c r="C55" s="26">
        <v>63</v>
      </c>
      <c r="D55" s="27">
        <v>73</v>
      </c>
    </row>
    <row r="56" spans="1:4" x14ac:dyDescent="0.25">
      <c r="A56" s="25">
        <v>19</v>
      </c>
      <c r="B56" s="26">
        <v>70</v>
      </c>
      <c r="C56" s="26">
        <v>69</v>
      </c>
      <c r="D56" s="27">
        <v>72</v>
      </c>
    </row>
    <row r="57" spans="1:4" ht="15.75" thickBot="1" x14ac:dyDescent="0.3">
      <c r="A57" s="40">
        <v>20</v>
      </c>
      <c r="B57" s="49">
        <v>66</v>
      </c>
      <c r="C57" s="49">
        <v>63</v>
      </c>
      <c r="D57" s="50">
        <v>51</v>
      </c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" si="0">IF(EXACT(C38,C5),0,C38&amp;"/"&amp;C5)</f>
        <v>0</v>
      </c>
      <c r="D61" s="63">
        <f>IF(EXACT(D38,D5),0,D38&amp;"/"&amp;D5)</f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>IF(EXACT(D39,D6),0,D39&amp;"/"&amp;D6)</f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</sheetData>
  <mergeCells count="8">
    <mergeCell ref="B36:D36"/>
    <mergeCell ref="B59:D59"/>
    <mergeCell ref="C3:E3"/>
    <mergeCell ref="G8:N9"/>
    <mergeCell ref="E10:F13"/>
    <mergeCell ref="E15:F18"/>
    <mergeCell ref="L26:M26"/>
    <mergeCell ref="L27:M2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F44E-C228-4992-B66F-7DC9811AED9C}">
  <dimension ref="A1:N165"/>
  <sheetViews>
    <sheetView workbookViewId="0">
      <selection activeCell="G28" sqref="G28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452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94</v>
      </c>
      <c r="C5" s="26">
        <v>96</v>
      </c>
      <c r="D5" s="27">
        <v>86</v>
      </c>
      <c r="E5" s="28"/>
      <c r="F5" s="29">
        <f>COUNT(B5:D24)</f>
        <v>60</v>
      </c>
      <c r="G5" s="30">
        <f>AVERAGE(B5:D24)</f>
        <v>89.933333333333337</v>
      </c>
      <c r="H5" s="30">
        <f>CONVERT(G5, "mm","in")</f>
        <v>3.5406824146981632</v>
      </c>
      <c r="I5" s="29">
        <f>COUNTIF(B5:D24, "&lt;63.5")</f>
        <v>0</v>
      </c>
      <c r="J5" s="31">
        <f>I5/F5*100</f>
        <v>0</v>
      </c>
    </row>
    <row r="6" spans="1:14" x14ac:dyDescent="0.25">
      <c r="A6" s="25">
        <v>2</v>
      </c>
      <c r="B6" s="26">
        <v>89</v>
      </c>
      <c r="C6" s="26">
        <v>81</v>
      </c>
      <c r="D6" s="27">
        <v>93</v>
      </c>
      <c r="E6" s="32"/>
    </row>
    <row r="7" spans="1:14" x14ac:dyDescent="0.25">
      <c r="A7" s="25">
        <v>3</v>
      </c>
      <c r="B7" s="26">
        <v>98</v>
      </c>
      <c r="C7" s="26">
        <v>85</v>
      </c>
      <c r="D7" s="27">
        <v>87</v>
      </c>
      <c r="E7" s="32"/>
    </row>
    <row r="8" spans="1:14" ht="15.75" customHeight="1" thickBot="1" x14ac:dyDescent="0.3">
      <c r="A8" s="25">
        <v>4</v>
      </c>
      <c r="B8" s="26">
        <v>102</v>
      </c>
      <c r="C8" s="26">
        <v>84</v>
      </c>
      <c r="D8" s="27">
        <v>86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87</v>
      </c>
      <c r="C9" s="26">
        <v>87</v>
      </c>
      <c r="D9" s="27">
        <v>80</v>
      </c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108</v>
      </c>
      <c r="C10" s="26">
        <v>90</v>
      </c>
      <c r="D10" s="27">
        <v>88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89</v>
      </c>
      <c r="C11" s="26">
        <v>83</v>
      </c>
      <c r="D11" s="27">
        <v>79</v>
      </c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88</v>
      </c>
      <c r="C12" s="26">
        <v>83</v>
      </c>
      <c r="D12" s="27">
        <v>90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104</v>
      </c>
      <c r="C13" s="26">
        <v>85</v>
      </c>
      <c r="D13" s="27">
        <v>90</v>
      </c>
      <c r="E13" s="223"/>
      <c r="F13" s="224"/>
      <c r="N13" s="46"/>
    </row>
    <row r="14" spans="1:14" x14ac:dyDescent="0.25">
      <c r="A14" s="25">
        <v>10</v>
      </c>
      <c r="B14" s="26">
        <v>103</v>
      </c>
      <c r="C14" s="26">
        <v>91</v>
      </c>
      <c r="D14" s="27">
        <v>79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98</v>
      </c>
      <c r="C15" s="26">
        <v>85</v>
      </c>
      <c r="D15" s="27">
        <v>79</v>
      </c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95</v>
      </c>
      <c r="C16" s="26">
        <v>84</v>
      </c>
      <c r="D16" s="27">
        <v>81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109</v>
      </c>
      <c r="C17" s="26">
        <v>87</v>
      </c>
      <c r="D17" s="27">
        <v>83</v>
      </c>
      <c r="E17" s="225"/>
      <c r="F17" s="226"/>
      <c r="N17" s="46"/>
    </row>
    <row r="18" spans="1:14" x14ac:dyDescent="0.25">
      <c r="A18" s="25">
        <v>14</v>
      </c>
      <c r="B18" s="26">
        <v>98</v>
      </c>
      <c r="C18" s="26">
        <v>89</v>
      </c>
      <c r="D18" s="27">
        <v>83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98</v>
      </c>
      <c r="C19" s="26">
        <v>93</v>
      </c>
      <c r="D19" s="27">
        <v>87</v>
      </c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106</v>
      </c>
      <c r="C20" s="26">
        <v>83</v>
      </c>
      <c r="D20" s="27">
        <v>91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85</v>
      </c>
      <c r="C21" s="26">
        <v>93</v>
      </c>
      <c r="D21" s="27">
        <v>83</v>
      </c>
      <c r="N21" s="46"/>
    </row>
    <row r="22" spans="1:14" x14ac:dyDescent="0.25">
      <c r="A22" s="25">
        <v>18</v>
      </c>
      <c r="B22" s="26">
        <v>103</v>
      </c>
      <c r="C22" s="26">
        <v>95</v>
      </c>
      <c r="D22" s="27">
        <v>82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102</v>
      </c>
      <c r="C23" s="26">
        <v>88</v>
      </c>
      <c r="D23" s="27">
        <v>82</v>
      </c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100</v>
      </c>
      <c r="C24" s="49">
        <v>85</v>
      </c>
      <c r="D24" s="50">
        <v>84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97.8</v>
      </c>
      <c r="C27" s="55">
        <f>AVERAGE(C5:C24)</f>
        <v>87.35</v>
      </c>
      <c r="D27" s="55">
        <f>AVERAGE(D5:D24)</f>
        <v>84.65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3.8503937007874014</v>
      </c>
      <c r="C29" s="58">
        <f>CONVERT(C27,"mm","in")</f>
        <v>3.4389763779527556</v>
      </c>
      <c r="D29" s="58">
        <f>CONVERT(D27,"mm","in")</f>
        <v>3.3326771653543306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0</v>
      </c>
      <c r="C32" s="60">
        <f>COUNTIF(C5:C24, "&lt;63.5")</f>
        <v>0</v>
      </c>
      <c r="D32" s="60">
        <f>COUNTIF(D5:D24, "&lt;63.5")</f>
        <v>0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0</v>
      </c>
      <c r="C34" s="61">
        <f>C32/COUNT(C5:C24)*100</f>
        <v>0</v>
      </c>
      <c r="D34" s="61">
        <f>D32/COUNT(D5:D24)*100</f>
        <v>0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94</v>
      </c>
      <c r="C38" s="26">
        <v>96</v>
      </c>
      <c r="D38" s="27">
        <v>86</v>
      </c>
    </row>
    <row r="39" spans="1:4" x14ac:dyDescent="0.25">
      <c r="A39" s="25">
        <v>2</v>
      </c>
      <c r="B39" s="26">
        <v>89</v>
      </c>
      <c r="C39" s="26">
        <v>81</v>
      </c>
      <c r="D39" s="27">
        <v>93</v>
      </c>
    </row>
    <row r="40" spans="1:4" x14ac:dyDescent="0.25">
      <c r="A40" s="25">
        <v>3</v>
      </c>
      <c r="B40" s="26">
        <v>98</v>
      </c>
      <c r="C40" s="26">
        <v>85</v>
      </c>
      <c r="D40" s="27">
        <v>87</v>
      </c>
    </row>
    <row r="41" spans="1:4" x14ac:dyDescent="0.25">
      <c r="A41" s="25">
        <v>4</v>
      </c>
      <c r="B41" s="26">
        <v>102</v>
      </c>
      <c r="C41" s="26">
        <v>84</v>
      </c>
      <c r="D41" s="27">
        <v>86</v>
      </c>
    </row>
    <row r="42" spans="1:4" x14ac:dyDescent="0.25">
      <c r="A42" s="25">
        <v>5</v>
      </c>
      <c r="B42" s="26">
        <v>87</v>
      </c>
      <c r="C42" s="26">
        <v>87</v>
      </c>
      <c r="D42" s="27">
        <v>80</v>
      </c>
    </row>
    <row r="43" spans="1:4" x14ac:dyDescent="0.25">
      <c r="A43" s="25">
        <v>6</v>
      </c>
      <c r="B43" s="26">
        <v>108</v>
      </c>
      <c r="C43" s="26">
        <v>90</v>
      </c>
      <c r="D43" s="27">
        <v>88</v>
      </c>
    </row>
    <row r="44" spans="1:4" x14ac:dyDescent="0.25">
      <c r="A44" s="25">
        <v>7</v>
      </c>
      <c r="B44" s="26">
        <v>89</v>
      </c>
      <c r="C44" s="26">
        <v>83</v>
      </c>
      <c r="D44" s="27">
        <v>79</v>
      </c>
    </row>
    <row r="45" spans="1:4" x14ac:dyDescent="0.25">
      <c r="A45" s="25">
        <v>8</v>
      </c>
      <c r="B45" s="26">
        <v>88</v>
      </c>
      <c r="C45" s="26">
        <v>83</v>
      </c>
      <c r="D45" s="27">
        <v>90</v>
      </c>
    </row>
    <row r="46" spans="1:4" x14ac:dyDescent="0.25">
      <c r="A46" s="25">
        <v>9</v>
      </c>
      <c r="B46" s="26">
        <v>104</v>
      </c>
      <c r="C46" s="26">
        <v>85</v>
      </c>
      <c r="D46" s="27">
        <v>90</v>
      </c>
    </row>
    <row r="47" spans="1:4" x14ac:dyDescent="0.25">
      <c r="A47" s="25">
        <v>10</v>
      </c>
      <c r="B47" s="26">
        <v>103</v>
      </c>
      <c r="C47" s="26">
        <v>91</v>
      </c>
      <c r="D47" s="27">
        <v>79</v>
      </c>
    </row>
    <row r="48" spans="1:4" x14ac:dyDescent="0.25">
      <c r="A48" s="25">
        <v>11</v>
      </c>
      <c r="B48" s="26">
        <v>98</v>
      </c>
      <c r="C48" s="26">
        <v>85</v>
      </c>
      <c r="D48" s="27">
        <v>79</v>
      </c>
    </row>
    <row r="49" spans="1:4" x14ac:dyDescent="0.25">
      <c r="A49" s="25">
        <v>12</v>
      </c>
      <c r="B49" s="26">
        <v>95</v>
      </c>
      <c r="C49" s="26">
        <v>84</v>
      </c>
      <c r="D49" s="27">
        <v>81</v>
      </c>
    </row>
    <row r="50" spans="1:4" x14ac:dyDescent="0.25">
      <c r="A50" s="25">
        <v>13</v>
      </c>
      <c r="B50" s="26">
        <v>109</v>
      </c>
      <c r="C50" s="26">
        <v>87</v>
      </c>
      <c r="D50" s="27">
        <v>83</v>
      </c>
    </row>
    <row r="51" spans="1:4" x14ac:dyDescent="0.25">
      <c r="A51" s="25">
        <v>14</v>
      </c>
      <c r="B51" s="26">
        <v>98</v>
      </c>
      <c r="C51" s="26">
        <v>89</v>
      </c>
      <c r="D51" s="27">
        <v>83</v>
      </c>
    </row>
    <row r="52" spans="1:4" x14ac:dyDescent="0.25">
      <c r="A52" s="25">
        <v>15</v>
      </c>
      <c r="B52" s="26">
        <v>98</v>
      </c>
      <c r="C52" s="26">
        <v>93</v>
      </c>
      <c r="D52" s="27">
        <v>87</v>
      </c>
    </row>
    <row r="53" spans="1:4" x14ac:dyDescent="0.25">
      <c r="A53" s="25">
        <v>16</v>
      </c>
      <c r="B53" s="26">
        <v>106</v>
      </c>
      <c r="C53" s="26">
        <v>83</v>
      </c>
      <c r="D53" s="27">
        <v>91</v>
      </c>
    </row>
    <row r="54" spans="1:4" x14ac:dyDescent="0.25">
      <c r="A54" s="25">
        <v>17</v>
      </c>
      <c r="B54" s="26">
        <v>85</v>
      </c>
      <c r="C54" s="26">
        <v>93</v>
      </c>
      <c r="D54" s="27">
        <v>83</v>
      </c>
    </row>
    <row r="55" spans="1:4" x14ac:dyDescent="0.25">
      <c r="A55" s="25">
        <v>18</v>
      </c>
      <c r="B55" s="26">
        <v>103</v>
      </c>
      <c r="C55" s="26">
        <v>95</v>
      </c>
      <c r="D55" s="27">
        <v>82</v>
      </c>
    </row>
    <row r="56" spans="1:4" x14ac:dyDescent="0.25">
      <c r="A56" s="25">
        <v>19</v>
      </c>
      <c r="B56" s="26">
        <v>102</v>
      </c>
      <c r="C56" s="26">
        <v>88</v>
      </c>
      <c r="D56" s="27">
        <v>82</v>
      </c>
    </row>
    <row r="57" spans="1:4" ht="15.75" thickBot="1" x14ac:dyDescent="0.3">
      <c r="A57" s="40">
        <v>20</v>
      </c>
      <c r="B57" s="49">
        <v>100</v>
      </c>
      <c r="C57" s="49">
        <v>85</v>
      </c>
      <c r="D57" s="50">
        <v>84</v>
      </c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:D61" si="0">IF(EXACT(C38,C5),0,C38&amp;"/"&amp;C5)</f>
        <v>0</v>
      </c>
      <c r="D61" s="63">
        <f t="shared" si="0"/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 t="shared" si="1"/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  <row r="86" spans="1:14" ht="28.5" x14ac:dyDescent="0.45">
      <c r="A86" s="1" t="s">
        <v>276</v>
      </c>
      <c r="B86" s="1"/>
      <c r="C86" s="1"/>
    </row>
    <row r="87" spans="1:14" ht="24" thickBot="1" x14ac:dyDescent="0.4">
      <c r="A87" s="1"/>
      <c r="B87" s="17"/>
      <c r="C87" s="18" t="s">
        <v>277</v>
      </c>
    </row>
    <row r="88" spans="1:14" ht="24" thickBot="1" x14ac:dyDescent="0.4">
      <c r="A88" s="1"/>
      <c r="B88" s="19" t="s">
        <v>278</v>
      </c>
      <c r="C88" s="219" t="s">
        <v>383</v>
      </c>
      <c r="D88" s="219"/>
      <c r="E88" s="220"/>
    </row>
    <row r="89" spans="1:14" ht="45" x14ac:dyDescent="0.25">
      <c r="A89" s="20"/>
      <c r="B89" s="21" t="s">
        <v>280</v>
      </c>
      <c r="C89" s="21" t="s">
        <v>281</v>
      </c>
      <c r="D89" s="22" t="s">
        <v>282</v>
      </c>
      <c r="E89" s="23" t="s">
        <v>283</v>
      </c>
      <c r="F89" s="24" t="s">
        <v>284</v>
      </c>
      <c r="G89" s="24" t="s">
        <v>285</v>
      </c>
      <c r="H89" s="24" t="s">
        <v>286</v>
      </c>
      <c r="I89" s="24" t="s">
        <v>287</v>
      </c>
      <c r="J89" s="23" t="s">
        <v>288</v>
      </c>
    </row>
    <row r="90" spans="1:14" ht="19.5" thickBot="1" x14ac:dyDescent="0.35">
      <c r="A90" s="25">
        <v>1</v>
      </c>
      <c r="B90" s="26">
        <v>79</v>
      </c>
      <c r="C90" s="26">
        <v>74</v>
      </c>
      <c r="D90" s="27"/>
      <c r="E90" s="28"/>
      <c r="F90" s="29">
        <f>COUNT(B90:D109)</f>
        <v>40</v>
      </c>
      <c r="G90" s="30">
        <f>AVERAGE(B90:D109)</f>
        <v>79.775000000000006</v>
      </c>
      <c r="H90" s="30">
        <f>CONVERT(G90, "mm","in")</f>
        <v>3.140748031496063</v>
      </c>
      <c r="I90" s="29">
        <f>COUNTIF(B90:D109, "&lt;63.5")</f>
        <v>1</v>
      </c>
      <c r="J90" s="31">
        <f>I90/F90*100</f>
        <v>2.5</v>
      </c>
    </row>
    <row r="91" spans="1:14" x14ac:dyDescent="0.25">
      <c r="A91" s="25">
        <v>2</v>
      </c>
      <c r="B91" s="26">
        <v>63</v>
      </c>
      <c r="C91" s="26">
        <v>85</v>
      </c>
      <c r="D91" s="27"/>
      <c r="E91" s="32"/>
    </row>
    <row r="92" spans="1:14" x14ac:dyDescent="0.25">
      <c r="A92" s="25">
        <v>3</v>
      </c>
      <c r="B92" s="26">
        <v>80</v>
      </c>
      <c r="C92" s="26">
        <v>109</v>
      </c>
      <c r="D92" s="27"/>
      <c r="E92" s="32"/>
    </row>
    <row r="93" spans="1:14" ht="15.75" thickBot="1" x14ac:dyDescent="0.3">
      <c r="A93" s="25">
        <v>4</v>
      </c>
      <c r="B93" s="26">
        <v>72</v>
      </c>
      <c r="C93" s="26">
        <v>91</v>
      </c>
      <c r="D93" s="27"/>
      <c r="E93" s="33"/>
      <c r="G93" s="221" t="s">
        <v>289</v>
      </c>
      <c r="H93" s="221"/>
      <c r="I93" s="221"/>
      <c r="J93" s="221"/>
      <c r="K93" s="221"/>
      <c r="L93" s="221"/>
      <c r="M93" s="221"/>
      <c r="N93" s="221"/>
    </row>
    <row r="94" spans="1:14" ht="15.75" thickBot="1" x14ac:dyDescent="0.3">
      <c r="A94" s="25">
        <v>5</v>
      </c>
      <c r="B94" s="26">
        <v>68</v>
      </c>
      <c r="C94" s="26">
        <v>69</v>
      </c>
      <c r="D94" s="27"/>
      <c r="G94" s="222"/>
      <c r="H94" s="222"/>
      <c r="I94" s="222"/>
      <c r="J94" s="222"/>
      <c r="K94" s="222"/>
      <c r="L94" s="222"/>
      <c r="M94" s="222"/>
      <c r="N94" s="222"/>
    </row>
    <row r="95" spans="1:14" x14ac:dyDescent="0.25">
      <c r="A95" s="25">
        <v>6</v>
      </c>
      <c r="B95" s="26">
        <v>80</v>
      </c>
      <c r="C95" s="26">
        <v>77</v>
      </c>
      <c r="D95" s="27"/>
      <c r="E95" s="223" t="s">
        <v>290</v>
      </c>
      <c r="F95" s="224"/>
      <c r="G95" s="34" t="s">
        <v>291</v>
      </c>
      <c r="H95" s="24" t="s">
        <v>292</v>
      </c>
      <c r="I95" s="24" t="s">
        <v>293</v>
      </c>
      <c r="J95" s="24" t="s">
        <v>294</v>
      </c>
      <c r="K95" s="24" t="s">
        <v>295</v>
      </c>
      <c r="L95" s="24" t="s">
        <v>296</v>
      </c>
      <c r="M95" s="24" t="s">
        <v>297</v>
      </c>
      <c r="N95" s="23" t="s">
        <v>298</v>
      </c>
    </row>
    <row r="96" spans="1:14" x14ac:dyDescent="0.25">
      <c r="A96" s="25">
        <v>7</v>
      </c>
      <c r="B96" s="26">
        <v>89</v>
      </c>
      <c r="C96" s="26">
        <v>85</v>
      </c>
      <c r="D96" s="27"/>
      <c r="E96" s="223"/>
      <c r="F96" s="224"/>
      <c r="G96" s="25" t="s">
        <v>299</v>
      </c>
      <c r="H96" s="35"/>
      <c r="I96" s="35"/>
      <c r="J96" s="35"/>
      <c r="K96" s="36">
        <f>SUM(H96:J96)</f>
        <v>0</v>
      </c>
      <c r="L96" s="37" t="e">
        <f>AVERAGE(H96:J96)</f>
        <v>#DIV/0!</v>
      </c>
      <c r="M96" s="38"/>
      <c r="N96" s="39" t="e">
        <f>L96*M96</f>
        <v>#DIV/0!</v>
      </c>
    </row>
    <row r="97" spans="1:14" ht="15.75" thickBot="1" x14ac:dyDescent="0.3">
      <c r="A97" s="25">
        <v>8</v>
      </c>
      <c r="B97" s="26">
        <v>87</v>
      </c>
      <c r="C97" s="26">
        <v>79</v>
      </c>
      <c r="D97" s="27"/>
      <c r="E97" s="223"/>
      <c r="F97" s="224"/>
      <c r="G97" s="40" t="s">
        <v>300</v>
      </c>
      <c r="H97" s="41"/>
      <c r="I97" s="41"/>
      <c r="J97" s="41"/>
      <c r="K97" s="42">
        <f>SUM(H97:J97)</f>
        <v>0</v>
      </c>
      <c r="L97" s="43" t="e">
        <f>AVERAGE(H97:J97)</f>
        <v>#DIV/0!</v>
      </c>
      <c r="M97" s="44"/>
      <c r="N97" s="45" t="e">
        <f>L97*10</f>
        <v>#DIV/0!</v>
      </c>
    </row>
    <row r="98" spans="1:14" ht="15.75" thickBot="1" x14ac:dyDescent="0.3">
      <c r="A98" s="25">
        <v>9</v>
      </c>
      <c r="B98" s="26">
        <v>69</v>
      </c>
      <c r="C98" s="26">
        <v>80</v>
      </c>
      <c r="D98" s="27"/>
      <c r="E98" s="223"/>
      <c r="F98" s="224"/>
      <c r="N98" s="46"/>
    </row>
    <row r="99" spans="1:14" x14ac:dyDescent="0.25">
      <c r="A99" s="25">
        <v>10</v>
      </c>
      <c r="B99" s="26">
        <v>75</v>
      </c>
      <c r="C99" s="26">
        <v>84</v>
      </c>
      <c r="D99" s="27"/>
      <c r="G99" s="34" t="s">
        <v>291</v>
      </c>
      <c r="H99" s="24" t="s">
        <v>292</v>
      </c>
      <c r="I99" s="24" t="s">
        <v>293</v>
      </c>
      <c r="J99" s="24" t="s">
        <v>294</v>
      </c>
      <c r="K99" s="24" t="s">
        <v>295</v>
      </c>
      <c r="L99" s="24" t="s">
        <v>296</v>
      </c>
      <c r="M99" s="24" t="s">
        <v>297</v>
      </c>
      <c r="N99" s="47" t="s">
        <v>298</v>
      </c>
    </row>
    <row r="100" spans="1:14" x14ac:dyDescent="0.25">
      <c r="A100" s="25">
        <v>11</v>
      </c>
      <c r="B100" s="26">
        <v>81</v>
      </c>
      <c r="C100" s="26">
        <v>76</v>
      </c>
      <c r="D100" s="27"/>
      <c r="E100" s="225" t="s">
        <v>301</v>
      </c>
      <c r="F100" s="226"/>
      <c r="G100" s="25" t="s">
        <v>299</v>
      </c>
      <c r="H100" s="35"/>
      <c r="I100" s="35"/>
      <c r="J100" s="35"/>
      <c r="K100" s="36">
        <f>SUM(H100:J100)</f>
        <v>0</v>
      </c>
      <c r="L100" s="37" t="e">
        <f>AVERAGE(H100:J100)</f>
        <v>#DIV/0!</v>
      </c>
      <c r="M100" s="38"/>
      <c r="N100" s="39" t="e">
        <f>L100*M100</f>
        <v>#DIV/0!</v>
      </c>
    </row>
    <row r="101" spans="1:14" ht="15.75" thickBot="1" x14ac:dyDescent="0.3">
      <c r="A101" s="25">
        <v>12</v>
      </c>
      <c r="B101" s="26">
        <v>83</v>
      </c>
      <c r="C101" s="26">
        <v>81</v>
      </c>
      <c r="D101" s="27"/>
      <c r="E101" s="225"/>
      <c r="F101" s="226"/>
      <c r="G101" s="40" t="s">
        <v>300</v>
      </c>
      <c r="H101" s="41"/>
      <c r="I101" s="41"/>
      <c r="J101" s="41"/>
      <c r="K101" s="42">
        <f>SUM(H101:J101)</f>
        <v>0</v>
      </c>
      <c r="L101" s="43" t="e">
        <f>AVERAGE(H101:J101)</f>
        <v>#DIV/0!</v>
      </c>
      <c r="M101" s="44"/>
      <c r="N101" s="45" t="e">
        <f>L101*10</f>
        <v>#DIV/0!</v>
      </c>
    </row>
    <row r="102" spans="1:14" ht="15.75" thickBot="1" x14ac:dyDescent="0.3">
      <c r="A102" s="25">
        <v>13</v>
      </c>
      <c r="B102" s="26">
        <v>70</v>
      </c>
      <c r="C102" s="26">
        <v>106</v>
      </c>
      <c r="D102" s="27"/>
      <c r="E102" s="225"/>
      <c r="F102" s="226"/>
      <c r="N102" s="46"/>
    </row>
    <row r="103" spans="1:14" x14ac:dyDescent="0.25">
      <c r="A103" s="25">
        <v>14</v>
      </c>
      <c r="B103" s="26">
        <v>68</v>
      </c>
      <c r="C103" s="26">
        <v>100</v>
      </c>
      <c r="D103" s="27"/>
      <c r="E103" s="225"/>
      <c r="F103" s="226"/>
      <c r="G103" s="34" t="s">
        <v>291</v>
      </c>
      <c r="H103" s="24" t="s">
        <v>292</v>
      </c>
      <c r="I103" s="24" t="s">
        <v>293</v>
      </c>
      <c r="J103" s="24" t="s">
        <v>294</v>
      </c>
      <c r="K103" s="24" t="s">
        <v>295</v>
      </c>
      <c r="L103" s="24" t="s">
        <v>296</v>
      </c>
      <c r="M103" s="24" t="s">
        <v>297</v>
      </c>
      <c r="N103" s="47" t="s">
        <v>298</v>
      </c>
    </row>
    <row r="104" spans="1:14" x14ac:dyDescent="0.25">
      <c r="A104" s="25">
        <v>15</v>
      </c>
      <c r="B104" s="26">
        <v>71</v>
      </c>
      <c r="C104" s="26">
        <v>72</v>
      </c>
      <c r="D104" s="27"/>
      <c r="G104" s="25" t="s">
        <v>299</v>
      </c>
      <c r="H104" s="35"/>
      <c r="I104" s="35"/>
      <c r="J104" s="35"/>
      <c r="K104" s="36">
        <f>SUM(H104:J104)</f>
        <v>0</v>
      </c>
      <c r="L104" s="37" t="e">
        <f>AVERAGE(H104:J104)</f>
        <v>#DIV/0!</v>
      </c>
      <c r="M104" s="38"/>
      <c r="N104" s="39" t="e">
        <f>L104*M104</f>
        <v>#DIV/0!</v>
      </c>
    </row>
    <row r="105" spans="1:14" ht="15.75" thickBot="1" x14ac:dyDescent="0.3">
      <c r="A105" s="25">
        <v>16</v>
      </c>
      <c r="B105" s="26">
        <v>67</v>
      </c>
      <c r="C105" s="26">
        <v>96</v>
      </c>
      <c r="D105" s="27"/>
      <c r="G105" s="40" t="s">
        <v>300</v>
      </c>
      <c r="H105" s="41"/>
      <c r="I105" s="41"/>
      <c r="J105" s="41"/>
      <c r="K105" s="42">
        <f>SUM(H105:J105)</f>
        <v>0</v>
      </c>
      <c r="L105" s="43" t="e">
        <f>AVERAGE(H105:J105)</f>
        <v>#DIV/0!</v>
      </c>
      <c r="M105" s="44"/>
      <c r="N105" s="45" t="e">
        <f>L105*10</f>
        <v>#DIV/0!</v>
      </c>
    </row>
    <row r="106" spans="1:14" ht="15.75" thickBot="1" x14ac:dyDescent="0.3">
      <c r="A106" s="25">
        <v>17</v>
      </c>
      <c r="B106" s="26">
        <v>73</v>
      </c>
      <c r="C106" s="26">
        <v>86</v>
      </c>
      <c r="D106" s="27"/>
      <c r="N106" s="46"/>
    </row>
    <row r="107" spans="1:14" x14ac:dyDescent="0.25">
      <c r="A107" s="25">
        <v>18</v>
      </c>
      <c r="B107" s="26">
        <v>75</v>
      </c>
      <c r="C107" s="26">
        <v>86</v>
      </c>
      <c r="D107" s="27"/>
      <c r="G107" s="34" t="s">
        <v>291</v>
      </c>
      <c r="H107" s="24" t="s">
        <v>292</v>
      </c>
      <c r="I107" s="24" t="s">
        <v>293</v>
      </c>
      <c r="J107" s="24" t="s">
        <v>294</v>
      </c>
      <c r="K107" s="24" t="s">
        <v>295</v>
      </c>
      <c r="L107" s="24" t="s">
        <v>296</v>
      </c>
      <c r="M107" s="24" t="s">
        <v>297</v>
      </c>
      <c r="N107" s="47" t="s">
        <v>298</v>
      </c>
    </row>
    <row r="108" spans="1:14" x14ac:dyDescent="0.25">
      <c r="A108" s="25">
        <v>19</v>
      </c>
      <c r="B108" s="26">
        <v>68</v>
      </c>
      <c r="C108" s="26">
        <v>88</v>
      </c>
      <c r="D108" s="27"/>
      <c r="G108" s="25" t="s">
        <v>299</v>
      </c>
      <c r="H108" s="35"/>
      <c r="I108" s="35"/>
      <c r="J108" s="35"/>
      <c r="K108" s="36">
        <f>SUM(H108:J108)</f>
        <v>0</v>
      </c>
      <c r="L108" s="37" t="e">
        <f>AVERAGE(H108:J108)</f>
        <v>#DIV/0!</v>
      </c>
      <c r="M108" s="38"/>
      <c r="N108" s="39" t="e">
        <f>L108*M108</f>
        <v>#DIV/0!</v>
      </c>
    </row>
    <row r="109" spans="1:14" ht="15.75" thickBot="1" x14ac:dyDescent="0.3">
      <c r="A109" s="40">
        <v>20</v>
      </c>
      <c r="B109" s="49">
        <v>71</v>
      </c>
      <c r="C109" s="49">
        <v>78</v>
      </c>
      <c r="D109" s="50"/>
      <c r="G109" s="40" t="s">
        <v>300</v>
      </c>
      <c r="H109" s="41"/>
      <c r="I109" s="41"/>
      <c r="J109" s="41"/>
      <c r="K109" s="42">
        <f>SUM(H109:J109)</f>
        <v>0</v>
      </c>
      <c r="L109" s="43" t="e">
        <f>AVERAGE(H109:J109)</f>
        <v>#DIV/0!</v>
      </c>
      <c r="M109" s="44"/>
      <c r="N109" s="45" t="e">
        <f>L109*10</f>
        <v>#DIV/0!</v>
      </c>
    </row>
    <row r="110" spans="1:14" ht="15.75" thickBot="1" x14ac:dyDescent="0.3">
      <c r="N110" s="46"/>
    </row>
    <row r="111" spans="1:14" ht="21" x14ac:dyDescent="0.35">
      <c r="B111" s="51" t="s">
        <v>302</v>
      </c>
      <c r="C111" s="51" t="s">
        <v>303</v>
      </c>
      <c r="D111" s="51" t="s">
        <v>304</v>
      </c>
      <c r="H111" s="52" t="s">
        <v>305</v>
      </c>
      <c r="L111" s="227" t="s">
        <v>306</v>
      </c>
      <c r="M111" s="228"/>
      <c r="N111" s="53" t="e">
        <f>N96+N100+N104+N108</f>
        <v>#DIV/0!</v>
      </c>
    </row>
    <row r="112" spans="1:14" ht="21.75" thickBot="1" x14ac:dyDescent="0.4">
      <c r="B112" s="55">
        <f>AVERAGE(B90:B109)</f>
        <v>74.45</v>
      </c>
      <c r="C112" s="55">
        <f>AVERAGE(C90:C109)</f>
        <v>85.1</v>
      </c>
      <c r="D112" s="55" t="e">
        <f>AVERAGE(D90:D109)</f>
        <v>#DIV/0!</v>
      </c>
      <c r="L112" s="217" t="s">
        <v>308</v>
      </c>
      <c r="M112" s="218"/>
      <c r="N112" s="56" t="e">
        <f>N97+N101+N105+N109</f>
        <v>#DIV/0!</v>
      </c>
    </row>
    <row r="113" spans="1:4" x14ac:dyDescent="0.25">
      <c r="B113" s="57" t="s">
        <v>309</v>
      </c>
      <c r="C113" s="57" t="s">
        <v>310</v>
      </c>
      <c r="D113" s="57" t="s">
        <v>311</v>
      </c>
    </row>
    <row r="114" spans="1:4" ht="19.5" thickBot="1" x14ac:dyDescent="0.35">
      <c r="B114" s="58">
        <f>CONVERT(B112,"mm","in")</f>
        <v>2.9311023622047245</v>
      </c>
      <c r="C114" s="58">
        <f>CONVERT(C112,"mm","in")</f>
        <v>3.3503937007874014</v>
      </c>
      <c r="D114" s="58" t="e">
        <f>CONVERT(D112,"mm","in")</f>
        <v>#DIV/0!</v>
      </c>
    </row>
    <row r="115" spans="1:4" ht="15.75" thickBot="1" x14ac:dyDescent="0.3">
      <c r="B115" s="59"/>
      <c r="C115" s="59"/>
      <c r="D115" s="59"/>
    </row>
    <row r="116" spans="1:4" x14ac:dyDescent="0.25">
      <c r="B116" s="51" t="s">
        <v>312</v>
      </c>
      <c r="C116" s="51" t="s">
        <v>313</v>
      </c>
      <c r="D116" s="51" t="s">
        <v>314</v>
      </c>
    </row>
    <row r="117" spans="1:4" ht="19.5" thickBot="1" x14ac:dyDescent="0.35">
      <c r="B117" s="60">
        <f>COUNTIF(B90:B109, "&lt;63.5")</f>
        <v>1</v>
      </c>
      <c r="C117" s="60">
        <f>COUNTIF(C90:C109, "&lt;63.5")</f>
        <v>0</v>
      </c>
      <c r="D117" s="60">
        <f>COUNTIF(D90:D109, "&lt;63.5")</f>
        <v>0</v>
      </c>
    </row>
    <row r="118" spans="1:4" x14ac:dyDescent="0.25">
      <c r="B118" s="57" t="s">
        <v>315</v>
      </c>
      <c r="C118" s="57" t="s">
        <v>315</v>
      </c>
      <c r="D118" s="57" t="s">
        <v>315</v>
      </c>
    </row>
    <row r="119" spans="1:4" ht="19.5" thickBot="1" x14ac:dyDescent="0.35">
      <c r="B119" s="61">
        <f>B117/COUNT(B90:B109)*100</f>
        <v>5</v>
      </c>
      <c r="C119" s="61">
        <f>C117/COUNT(C90:C109)*100</f>
        <v>0</v>
      </c>
      <c r="D119" s="61" t="e">
        <f>D117/COUNT(D90:D109)*100</f>
        <v>#DIV/0!</v>
      </c>
    </row>
    <row r="121" spans="1:4" ht="29.25" thickBot="1" x14ac:dyDescent="0.5">
      <c r="B121" s="229" t="s">
        <v>321</v>
      </c>
      <c r="C121" s="229"/>
      <c r="D121" s="229"/>
    </row>
    <row r="122" spans="1:4" x14ac:dyDescent="0.25">
      <c r="A122" s="20"/>
      <c r="B122" s="21" t="s">
        <v>280</v>
      </c>
      <c r="C122" s="21" t="s">
        <v>281</v>
      </c>
      <c r="D122" s="22" t="s">
        <v>282</v>
      </c>
    </row>
    <row r="123" spans="1:4" x14ac:dyDescent="0.25">
      <c r="A123" s="25">
        <v>1</v>
      </c>
      <c r="B123" s="26">
        <v>79</v>
      </c>
      <c r="C123" s="26">
        <v>74</v>
      </c>
      <c r="D123" s="27"/>
    </row>
    <row r="124" spans="1:4" x14ac:dyDescent="0.25">
      <c r="A124" s="25">
        <v>2</v>
      </c>
      <c r="B124" s="26">
        <v>63</v>
      </c>
      <c r="C124" s="26">
        <v>85</v>
      </c>
      <c r="D124" s="27"/>
    </row>
    <row r="125" spans="1:4" x14ac:dyDescent="0.25">
      <c r="A125" s="25">
        <v>3</v>
      </c>
      <c r="B125" s="26">
        <v>80</v>
      </c>
      <c r="C125" s="26">
        <v>109</v>
      </c>
      <c r="D125" s="27"/>
    </row>
    <row r="126" spans="1:4" x14ac:dyDescent="0.25">
      <c r="A126" s="25">
        <v>4</v>
      </c>
      <c r="B126" s="26">
        <v>72</v>
      </c>
      <c r="C126" s="26">
        <v>91</v>
      </c>
      <c r="D126" s="27"/>
    </row>
    <row r="127" spans="1:4" x14ac:dyDescent="0.25">
      <c r="A127" s="25">
        <v>5</v>
      </c>
      <c r="B127" s="26">
        <v>68</v>
      </c>
      <c r="C127" s="26">
        <v>69</v>
      </c>
      <c r="D127" s="27"/>
    </row>
    <row r="128" spans="1:4" x14ac:dyDescent="0.25">
      <c r="A128" s="25">
        <v>6</v>
      </c>
      <c r="B128" s="26">
        <v>80</v>
      </c>
      <c r="C128" s="26">
        <v>77</v>
      </c>
      <c r="D128" s="27"/>
    </row>
    <row r="129" spans="1:4" x14ac:dyDescent="0.25">
      <c r="A129" s="25">
        <v>7</v>
      </c>
      <c r="B129" s="26">
        <v>89</v>
      </c>
      <c r="C129" s="26">
        <v>85</v>
      </c>
      <c r="D129" s="27"/>
    </row>
    <row r="130" spans="1:4" x14ac:dyDescent="0.25">
      <c r="A130" s="25">
        <v>8</v>
      </c>
      <c r="B130" s="26">
        <v>87</v>
      </c>
      <c r="C130" s="26">
        <v>79</v>
      </c>
      <c r="D130" s="27"/>
    </row>
    <row r="131" spans="1:4" x14ac:dyDescent="0.25">
      <c r="A131" s="25">
        <v>9</v>
      </c>
      <c r="B131" s="26">
        <v>69</v>
      </c>
      <c r="C131" s="26">
        <v>80</v>
      </c>
      <c r="D131" s="27"/>
    </row>
    <row r="132" spans="1:4" x14ac:dyDescent="0.25">
      <c r="A132" s="25">
        <v>10</v>
      </c>
      <c r="B132" s="26">
        <v>75</v>
      </c>
      <c r="C132" s="26">
        <v>84</v>
      </c>
      <c r="D132" s="27"/>
    </row>
    <row r="133" spans="1:4" x14ac:dyDescent="0.25">
      <c r="A133" s="25">
        <v>11</v>
      </c>
      <c r="B133" s="26">
        <v>81</v>
      </c>
      <c r="C133" s="26">
        <v>76</v>
      </c>
      <c r="D133" s="27"/>
    </row>
    <row r="134" spans="1:4" x14ac:dyDescent="0.25">
      <c r="A134" s="25">
        <v>12</v>
      </c>
      <c r="B134" s="26">
        <v>83</v>
      </c>
      <c r="C134" s="26">
        <v>81</v>
      </c>
      <c r="D134" s="27"/>
    </row>
    <row r="135" spans="1:4" x14ac:dyDescent="0.25">
      <c r="A135" s="25">
        <v>13</v>
      </c>
      <c r="B135" s="26">
        <v>70</v>
      </c>
      <c r="C135" s="26">
        <v>106</v>
      </c>
      <c r="D135" s="27"/>
    </row>
    <row r="136" spans="1:4" x14ac:dyDescent="0.25">
      <c r="A136" s="25">
        <v>14</v>
      </c>
      <c r="B136" s="26">
        <v>68</v>
      </c>
      <c r="C136" s="26">
        <v>100</v>
      </c>
      <c r="D136" s="27"/>
    </row>
    <row r="137" spans="1:4" x14ac:dyDescent="0.25">
      <c r="A137" s="25">
        <v>15</v>
      </c>
      <c r="B137" s="26">
        <v>71</v>
      </c>
      <c r="C137" s="26">
        <v>72</v>
      </c>
      <c r="D137" s="27"/>
    </row>
    <row r="138" spans="1:4" x14ac:dyDescent="0.25">
      <c r="A138" s="25">
        <v>16</v>
      </c>
      <c r="B138" s="26">
        <v>67</v>
      </c>
      <c r="C138" s="26">
        <v>96</v>
      </c>
      <c r="D138" s="27"/>
    </row>
    <row r="139" spans="1:4" x14ac:dyDescent="0.25">
      <c r="A139" s="25">
        <v>17</v>
      </c>
      <c r="B139" s="26">
        <v>73</v>
      </c>
      <c r="C139" s="26">
        <v>86</v>
      </c>
      <c r="D139" s="27"/>
    </row>
    <row r="140" spans="1:4" x14ac:dyDescent="0.25">
      <c r="A140" s="25">
        <v>18</v>
      </c>
      <c r="B140" s="26">
        <v>75</v>
      </c>
      <c r="C140" s="26">
        <v>86</v>
      </c>
      <c r="D140" s="27"/>
    </row>
    <row r="141" spans="1:4" x14ac:dyDescent="0.25">
      <c r="A141" s="25">
        <v>19</v>
      </c>
      <c r="B141" s="26">
        <v>68</v>
      </c>
      <c r="C141" s="26">
        <v>88</v>
      </c>
      <c r="D141" s="27"/>
    </row>
    <row r="142" spans="1:4" ht="15.75" thickBot="1" x14ac:dyDescent="0.3">
      <c r="A142" s="40">
        <v>20</v>
      </c>
      <c r="B142" s="49">
        <v>71</v>
      </c>
      <c r="C142" s="49">
        <v>78</v>
      </c>
      <c r="D142" s="50"/>
    </row>
    <row r="144" spans="1:4" ht="29.25" thickBot="1" x14ac:dyDescent="0.5">
      <c r="B144" s="229" t="s">
        <v>322</v>
      </c>
      <c r="C144" s="229"/>
      <c r="D144" s="229"/>
    </row>
    <row r="145" spans="1:4" x14ac:dyDescent="0.25">
      <c r="A145" s="20"/>
      <c r="B145" s="21" t="s">
        <v>280</v>
      </c>
      <c r="C145" s="21" t="s">
        <v>281</v>
      </c>
      <c r="D145" s="22" t="s">
        <v>282</v>
      </c>
    </row>
    <row r="146" spans="1:4" x14ac:dyDescent="0.25">
      <c r="A146" s="25">
        <v>1</v>
      </c>
      <c r="B146" s="62">
        <f>IF(EXACT(B123,B90),0,B123&amp;"/"&amp;B90)</f>
        <v>0</v>
      </c>
      <c r="C146" s="62">
        <f t="shared" ref="C146:D146" si="3">IF(EXACT(C123,C90),0,C123&amp;"/"&amp;C90)</f>
        <v>0</v>
      </c>
      <c r="D146" s="63">
        <f t="shared" si="3"/>
        <v>0</v>
      </c>
    </row>
    <row r="147" spans="1:4" x14ac:dyDescent="0.25">
      <c r="A147" s="25">
        <v>2</v>
      </c>
      <c r="B147" s="62">
        <f t="shared" ref="B147:D162" si="4">IF(EXACT(B124,B91),0,B124&amp;"/"&amp;B91)</f>
        <v>0</v>
      </c>
      <c r="C147" s="62">
        <f t="shared" si="4"/>
        <v>0</v>
      </c>
      <c r="D147" s="63">
        <f t="shared" si="4"/>
        <v>0</v>
      </c>
    </row>
    <row r="148" spans="1:4" x14ac:dyDescent="0.25">
      <c r="A148" s="25">
        <v>3</v>
      </c>
      <c r="B148" s="62">
        <f t="shared" si="4"/>
        <v>0</v>
      </c>
      <c r="C148" s="62">
        <f t="shared" si="4"/>
        <v>0</v>
      </c>
      <c r="D148" s="63">
        <f t="shared" si="4"/>
        <v>0</v>
      </c>
    </row>
    <row r="149" spans="1:4" x14ac:dyDescent="0.25">
      <c r="A149" s="25">
        <v>4</v>
      </c>
      <c r="B149" s="62">
        <f t="shared" si="4"/>
        <v>0</v>
      </c>
      <c r="C149" s="62">
        <f t="shared" si="4"/>
        <v>0</v>
      </c>
      <c r="D149" s="63">
        <f t="shared" si="4"/>
        <v>0</v>
      </c>
    </row>
    <row r="150" spans="1:4" x14ac:dyDescent="0.25">
      <c r="A150" s="25">
        <v>5</v>
      </c>
      <c r="B150" s="62">
        <f t="shared" si="4"/>
        <v>0</v>
      </c>
      <c r="C150" s="62">
        <f t="shared" si="4"/>
        <v>0</v>
      </c>
      <c r="D150" s="63">
        <f t="shared" si="4"/>
        <v>0</v>
      </c>
    </row>
    <row r="151" spans="1:4" x14ac:dyDescent="0.25">
      <c r="A151" s="25">
        <v>6</v>
      </c>
      <c r="B151" s="62">
        <f t="shared" si="4"/>
        <v>0</v>
      </c>
      <c r="C151" s="62">
        <f t="shared" si="4"/>
        <v>0</v>
      </c>
      <c r="D151" s="63">
        <f t="shared" si="4"/>
        <v>0</v>
      </c>
    </row>
    <row r="152" spans="1:4" x14ac:dyDescent="0.25">
      <c r="A152" s="25">
        <v>7</v>
      </c>
      <c r="B152" s="62">
        <f t="shared" si="4"/>
        <v>0</v>
      </c>
      <c r="C152" s="62">
        <f t="shared" si="4"/>
        <v>0</v>
      </c>
      <c r="D152" s="63">
        <f t="shared" si="4"/>
        <v>0</v>
      </c>
    </row>
    <row r="153" spans="1:4" x14ac:dyDescent="0.25">
      <c r="A153" s="25">
        <v>8</v>
      </c>
      <c r="B153" s="62">
        <f t="shared" si="4"/>
        <v>0</v>
      </c>
      <c r="C153" s="62">
        <f t="shared" si="4"/>
        <v>0</v>
      </c>
      <c r="D153" s="63">
        <f t="shared" si="4"/>
        <v>0</v>
      </c>
    </row>
    <row r="154" spans="1:4" x14ac:dyDescent="0.25">
      <c r="A154" s="25">
        <v>9</v>
      </c>
      <c r="B154" s="62">
        <f t="shared" si="4"/>
        <v>0</v>
      </c>
      <c r="C154" s="62">
        <f t="shared" si="4"/>
        <v>0</v>
      </c>
      <c r="D154" s="63">
        <f t="shared" si="4"/>
        <v>0</v>
      </c>
    </row>
    <row r="155" spans="1:4" x14ac:dyDescent="0.25">
      <c r="A155" s="25">
        <v>10</v>
      </c>
      <c r="B155" s="62">
        <f t="shared" si="4"/>
        <v>0</v>
      </c>
      <c r="C155" s="62">
        <f t="shared" si="4"/>
        <v>0</v>
      </c>
      <c r="D155" s="63">
        <f t="shared" si="4"/>
        <v>0</v>
      </c>
    </row>
    <row r="156" spans="1:4" x14ac:dyDescent="0.25">
      <c r="A156" s="25">
        <v>11</v>
      </c>
      <c r="B156" s="62">
        <f t="shared" si="4"/>
        <v>0</v>
      </c>
      <c r="C156" s="62">
        <f t="shared" si="4"/>
        <v>0</v>
      </c>
      <c r="D156" s="63">
        <f t="shared" si="4"/>
        <v>0</v>
      </c>
    </row>
    <row r="157" spans="1:4" x14ac:dyDescent="0.25">
      <c r="A157" s="25">
        <v>12</v>
      </c>
      <c r="B157" s="62">
        <f t="shared" si="4"/>
        <v>0</v>
      </c>
      <c r="C157" s="62">
        <f t="shared" si="4"/>
        <v>0</v>
      </c>
      <c r="D157" s="63">
        <f t="shared" si="4"/>
        <v>0</v>
      </c>
    </row>
    <row r="158" spans="1:4" x14ac:dyDescent="0.25">
      <c r="A158" s="25">
        <v>13</v>
      </c>
      <c r="B158" s="62">
        <f t="shared" si="4"/>
        <v>0</v>
      </c>
      <c r="C158" s="62">
        <f t="shared" si="4"/>
        <v>0</v>
      </c>
      <c r="D158" s="63">
        <f t="shared" si="4"/>
        <v>0</v>
      </c>
    </row>
    <row r="159" spans="1:4" x14ac:dyDescent="0.25">
      <c r="A159" s="25">
        <v>14</v>
      </c>
      <c r="B159" s="62">
        <f t="shared" si="4"/>
        <v>0</v>
      </c>
      <c r="C159" s="62">
        <f t="shared" si="4"/>
        <v>0</v>
      </c>
      <c r="D159" s="63">
        <f t="shared" si="4"/>
        <v>0</v>
      </c>
    </row>
    <row r="160" spans="1:4" x14ac:dyDescent="0.25">
      <c r="A160" s="25">
        <v>15</v>
      </c>
      <c r="B160" s="62">
        <f t="shared" si="4"/>
        <v>0</v>
      </c>
      <c r="C160" s="62">
        <f t="shared" si="4"/>
        <v>0</v>
      </c>
      <c r="D160" s="63">
        <f t="shared" si="4"/>
        <v>0</v>
      </c>
    </row>
    <row r="161" spans="1:4" x14ac:dyDescent="0.25">
      <c r="A161" s="25">
        <v>16</v>
      </c>
      <c r="B161" s="62">
        <f t="shared" si="4"/>
        <v>0</v>
      </c>
      <c r="C161" s="62">
        <f t="shared" si="4"/>
        <v>0</v>
      </c>
      <c r="D161" s="63">
        <f t="shared" si="4"/>
        <v>0</v>
      </c>
    </row>
    <row r="162" spans="1:4" x14ac:dyDescent="0.25">
      <c r="A162" s="25">
        <v>17</v>
      </c>
      <c r="B162" s="62">
        <f t="shared" si="4"/>
        <v>0</v>
      </c>
      <c r="C162" s="62">
        <f t="shared" si="4"/>
        <v>0</v>
      </c>
      <c r="D162" s="63">
        <f t="shared" si="4"/>
        <v>0</v>
      </c>
    </row>
    <row r="163" spans="1:4" x14ac:dyDescent="0.25">
      <c r="A163" s="25">
        <v>18</v>
      </c>
      <c r="B163" s="62">
        <f t="shared" ref="B163:D165" si="5">IF(EXACT(B140,B107),0,B140&amp;"/"&amp;B107)</f>
        <v>0</v>
      </c>
      <c r="C163" s="62">
        <f t="shared" si="5"/>
        <v>0</v>
      </c>
      <c r="D163" s="63">
        <f t="shared" si="5"/>
        <v>0</v>
      </c>
    </row>
    <row r="164" spans="1:4" x14ac:dyDescent="0.25">
      <c r="A164" s="25">
        <v>19</v>
      </c>
      <c r="B164" s="62">
        <f t="shared" si="5"/>
        <v>0</v>
      </c>
      <c r="C164" s="62">
        <f t="shared" si="5"/>
        <v>0</v>
      </c>
      <c r="D164" s="63">
        <f t="shared" si="5"/>
        <v>0</v>
      </c>
    </row>
    <row r="165" spans="1:4" ht="15.75" thickBot="1" x14ac:dyDescent="0.3">
      <c r="A165" s="40">
        <v>20</v>
      </c>
      <c r="B165" s="64">
        <f t="shared" si="5"/>
        <v>0</v>
      </c>
      <c r="C165" s="64">
        <f t="shared" si="5"/>
        <v>0</v>
      </c>
      <c r="D165" s="65">
        <f t="shared" si="5"/>
        <v>0</v>
      </c>
    </row>
  </sheetData>
  <mergeCells count="16">
    <mergeCell ref="L27:M27"/>
    <mergeCell ref="C3:E3"/>
    <mergeCell ref="G8:N9"/>
    <mergeCell ref="E10:F13"/>
    <mergeCell ref="E15:F18"/>
    <mergeCell ref="L26:M26"/>
    <mergeCell ref="L111:M111"/>
    <mergeCell ref="L112:M112"/>
    <mergeCell ref="B121:D121"/>
    <mergeCell ref="B144:D144"/>
    <mergeCell ref="B36:D36"/>
    <mergeCell ref="B59:D59"/>
    <mergeCell ref="C88:E88"/>
    <mergeCell ref="G93:N94"/>
    <mergeCell ref="E95:F98"/>
    <mergeCell ref="E100:F10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8B34-5D3D-45FC-BE3C-290AF05E9502}">
  <dimension ref="A1:N34"/>
  <sheetViews>
    <sheetView workbookViewId="0">
      <selection activeCell="E26" sqref="E26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455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132</v>
      </c>
      <c r="C5" s="26">
        <v>127</v>
      </c>
      <c r="D5" s="27">
        <v>103</v>
      </c>
      <c r="E5" s="28" t="s">
        <v>456</v>
      </c>
      <c r="F5" s="29">
        <f>COUNT(B5:D24)</f>
        <v>59</v>
      </c>
      <c r="G5" s="30">
        <f>AVERAGE(B5:D22)</f>
        <v>113.94444444444444</v>
      </c>
      <c r="H5" s="30">
        <f>CONVERT(G5, "mm","in")</f>
        <v>4.486001749781277</v>
      </c>
      <c r="I5" s="29">
        <f>COUNTIF(B5:D22, "&lt;63.5")</f>
        <v>0</v>
      </c>
      <c r="J5" s="31">
        <f>I5/F5*100</f>
        <v>0</v>
      </c>
    </row>
    <row r="6" spans="1:14" x14ac:dyDescent="0.25">
      <c r="A6" s="25">
        <v>2</v>
      </c>
      <c r="B6" s="26">
        <v>156</v>
      </c>
      <c r="C6" s="26">
        <v>118</v>
      </c>
      <c r="D6" s="27">
        <v>106</v>
      </c>
      <c r="E6" s="32"/>
    </row>
    <row r="7" spans="1:14" x14ac:dyDescent="0.25">
      <c r="A7" s="25">
        <v>3</v>
      </c>
      <c r="B7" s="26">
        <v>136</v>
      </c>
      <c r="C7" s="26">
        <v>116</v>
      </c>
      <c r="D7" s="27">
        <v>122</v>
      </c>
      <c r="E7" s="32"/>
    </row>
    <row r="8" spans="1:14" ht="15.75" thickBot="1" x14ac:dyDescent="0.3">
      <c r="A8" s="25">
        <v>4</v>
      </c>
      <c r="B8" s="26">
        <v>116</v>
      </c>
      <c r="C8" s="26">
        <v>143</v>
      </c>
      <c r="D8" s="27">
        <v>91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thickBot="1" x14ac:dyDescent="0.3">
      <c r="A9" s="25">
        <v>5</v>
      </c>
      <c r="B9" s="26">
        <v>120</v>
      </c>
      <c r="C9" s="26">
        <v>117</v>
      </c>
      <c r="D9" s="27">
        <v>101</v>
      </c>
      <c r="G9" s="222"/>
      <c r="H9" s="222"/>
      <c r="I9" s="222"/>
      <c r="J9" s="222"/>
      <c r="K9" s="222"/>
      <c r="L9" s="222"/>
      <c r="M9" s="222"/>
      <c r="N9" s="222"/>
    </row>
    <row r="10" spans="1:14" x14ac:dyDescent="0.25">
      <c r="A10" s="25">
        <v>6</v>
      </c>
      <c r="B10" s="26">
        <v>116</v>
      </c>
      <c r="C10" s="26">
        <v>124</v>
      </c>
      <c r="D10" s="27">
        <v>122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141</v>
      </c>
      <c r="C11" s="26">
        <v>125</v>
      </c>
      <c r="D11" s="27">
        <v>100</v>
      </c>
      <c r="E11" s="223"/>
      <c r="F11" s="224"/>
      <c r="G11" s="25" t="s">
        <v>299</v>
      </c>
      <c r="H11" s="35">
        <v>203</v>
      </c>
      <c r="I11" s="35">
        <v>224</v>
      </c>
      <c r="J11" s="35">
        <v>216</v>
      </c>
      <c r="K11" s="36">
        <f>SUM(H11:J11)</f>
        <v>643</v>
      </c>
      <c r="L11" s="37">
        <f>AVERAGE(H11:J11)</f>
        <v>214.33333333333334</v>
      </c>
      <c r="M11" s="38">
        <v>5</v>
      </c>
      <c r="N11" s="39">
        <f>L11*M11</f>
        <v>1071.6666666666667</v>
      </c>
    </row>
    <row r="12" spans="1:14" ht="15.75" thickBot="1" x14ac:dyDescent="0.3">
      <c r="A12" s="25">
        <v>8</v>
      </c>
      <c r="B12" s="26">
        <v>151</v>
      </c>
      <c r="C12" s="26">
        <v>121</v>
      </c>
      <c r="D12" s="27">
        <v>121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5.75" thickBot="1" x14ac:dyDescent="0.3">
      <c r="A13" s="25">
        <v>9</v>
      </c>
      <c r="B13" s="26">
        <v>145</v>
      </c>
      <c r="C13" s="26">
        <v>120</v>
      </c>
      <c r="D13" s="27">
        <v>99</v>
      </c>
      <c r="E13" s="223"/>
      <c r="F13" s="224"/>
      <c r="N13" s="46"/>
    </row>
    <row r="14" spans="1:14" x14ac:dyDescent="0.25">
      <c r="A14" s="25">
        <v>10</v>
      </c>
      <c r="B14" s="26">
        <v>150</v>
      </c>
      <c r="C14" s="26">
        <v>112</v>
      </c>
      <c r="D14" s="27">
        <v>82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153</v>
      </c>
      <c r="C15" s="26">
        <v>138</v>
      </c>
      <c r="D15" s="27">
        <v>105</v>
      </c>
      <c r="E15" s="225" t="s">
        <v>301</v>
      </c>
      <c r="F15" s="226"/>
      <c r="G15" s="25" t="s">
        <v>299</v>
      </c>
      <c r="H15" s="35">
        <v>0</v>
      </c>
      <c r="I15" s="35"/>
      <c r="J15" s="35"/>
      <c r="K15" s="36">
        <f>SUM(H15:J15)</f>
        <v>0</v>
      </c>
      <c r="L15" s="37">
        <f>AVERAGE(H15:J15)</f>
        <v>0</v>
      </c>
      <c r="M15" s="38"/>
      <c r="N15" s="39">
        <f>L15*M15</f>
        <v>0</v>
      </c>
    </row>
    <row r="16" spans="1:14" ht="15.75" thickBot="1" x14ac:dyDescent="0.3">
      <c r="A16" s="25">
        <v>12</v>
      </c>
      <c r="B16" s="26">
        <v>156</v>
      </c>
      <c r="C16" s="26">
        <v>71</v>
      </c>
      <c r="D16" s="27">
        <v>75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133</v>
      </c>
      <c r="C17" s="26">
        <v>119</v>
      </c>
      <c r="D17" s="27">
        <v>91</v>
      </c>
      <c r="E17" s="225"/>
      <c r="F17" s="226"/>
      <c r="N17" s="46"/>
    </row>
    <row r="18" spans="1:14" x14ac:dyDescent="0.25">
      <c r="A18" s="25">
        <v>14</v>
      </c>
      <c r="B18" s="26">
        <v>78</v>
      </c>
      <c r="C18" s="26">
        <v>96</v>
      </c>
      <c r="D18" s="27">
        <v>75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121</v>
      </c>
      <c r="C19" s="26">
        <v>78</v>
      </c>
      <c r="D19" s="27">
        <v>93</v>
      </c>
      <c r="G19" s="25" t="s">
        <v>299</v>
      </c>
      <c r="H19" s="35">
        <v>0</v>
      </c>
      <c r="I19" s="35"/>
      <c r="J19" s="35"/>
      <c r="K19" s="36">
        <f>SUM(H19:J19)</f>
        <v>0</v>
      </c>
      <c r="L19" s="37">
        <f>AVERAGE(H19:J19)</f>
        <v>0</v>
      </c>
      <c r="M19" s="38"/>
      <c r="N19" s="39">
        <f>L19*M19</f>
        <v>0</v>
      </c>
    </row>
    <row r="20" spans="1:14" ht="15.75" thickBot="1" x14ac:dyDescent="0.3">
      <c r="A20" s="25">
        <v>16</v>
      </c>
      <c r="B20" s="26">
        <v>111</v>
      </c>
      <c r="C20" s="26">
        <v>149</v>
      </c>
      <c r="D20" s="27">
        <v>86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120</v>
      </c>
      <c r="C21" s="26">
        <v>73</v>
      </c>
      <c r="D21" s="27">
        <v>78</v>
      </c>
      <c r="N21" s="46"/>
    </row>
    <row r="22" spans="1:14" x14ac:dyDescent="0.25">
      <c r="A22" s="25">
        <v>18</v>
      </c>
      <c r="B22" s="26">
        <v>150</v>
      </c>
      <c r="C22" s="26">
        <v>77</v>
      </c>
      <c r="D22" s="27">
        <v>94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/>
      <c r="C23" s="26">
        <v>140</v>
      </c>
      <c r="D23" s="27">
        <v>97</v>
      </c>
      <c r="E23" s="135">
        <v>7.375</v>
      </c>
      <c r="G23" s="25" t="s">
        <v>299</v>
      </c>
      <c r="H23" s="35">
        <v>0</v>
      </c>
      <c r="I23" s="35"/>
      <c r="J23" s="35"/>
      <c r="K23" s="36">
        <f>SUM(H23:J23)</f>
        <v>0</v>
      </c>
      <c r="L23" s="37">
        <f>AVERAGE(H23:J23)</f>
        <v>0</v>
      </c>
      <c r="M23" s="38"/>
      <c r="N23" s="39">
        <f>L23*M23</f>
        <v>0</v>
      </c>
    </row>
    <row r="24" spans="1:14" ht="15.75" thickBot="1" x14ac:dyDescent="0.3">
      <c r="A24" s="40">
        <v>20</v>
      </c>
      <c r="B24" s="49">
        <v>142</v>
      </c>
      <c r="C24" s="49">
        <v>111</v>
      </c>
      <c r="D24" s="50">
        <v>119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15.75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>
        <f>N11+N15+N19+N23</f>
        <v>1071.6666666666667</v>
      </c>
    </row>
    <row r="27" spans="1:14" ht="21.75" thickBot="1" x14ac:dyDescent="0.4">
      <c r="B27" s="55">
        <f>AVERAGE(B5:B24)</f>
        <v>133</v>
      </c>
      <c r="C27" s="55">
        <f t="shared" ref="C27:D27" si="0">AVERAGE(C5:C24)</f>
        <v>113.75</v>
      </c>
      <c r="D27" s="55">
        <f t="shared" si="0"/>
        <v>98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5.2362204724409454</v>
      </c>
      <c r="C29" s="58">
        <f t="shared" ref="C29:D29" si="1">CONVERT(C27,"mm","in")</f>
        <v>4.478346456692913</v>
      </c>
      <c r="D29" s="58">
        <f t="shared" si="1"/>
        <v>3.8582677165354329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  <c r="H31">
        <v>0</v>
      </c>
    </row>
    <row r="32" spans="1:14" ht="19.5" thickBot="1" x14ac:dyDescent="0.35">
      <c r="B32" s="60">
        <f>COUNTIF(B5:B24, "&lt;63.5")</f>
        <v>0</v>
      </c>
      <c r="C32" s="60">
        <f t="shared" ref="C32:D32" si="2">COUNTIF(C5:C24, "&lt;63.5")</f>
        <v>0</v>
      </c>
      <c r="D32" s="60">
        <f t="shared" si="2"/>
        <v>0</v>
      </c>
    </row>
    <row r="33" spans="2:4" x14ac:dyDescent="0.25">
      <c r="B33" s="57" t="s">
        <v>315</v>
      </c>
      <c r="C33" s="57" t="s">
        <v>315</v>
      </c>
      <c r="D33" s="57" t="s">
        <v>315</v>
      </c>
    </row>
    <row r="34" spans="2:4" ht="19.5" thickBot="1" x14ac:dyDescent="0.35">
      <c r="B34" s="61">
        <f>B32/COUNT(B5:B24)*100</f>
        <v>0</v>
      </c>
      <c r="C34" s="61">
        <f t="shared" ref="C34:D34" si="3">C32/COUNT(C5:C24)*100</f>
        <v>0</v>
      </c>
      <c r="D34" s="61">
        <f t="shared" si="3"/>
        <v>0</v>
      </c>
    </row>
  </sheetData>
  <mergeCells count="6">
    <mergeCell ref="L27:M27"/>
    <mergeCell ref="C3:E3"/>
    <mergeCell ref="G8:N9"/>
    <mergeCell ref="E10:F13"/>
    <mergeCell ref="E15:F18"/>
    <mergeCell ref="L26:M2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212A-E271-41B9-BD07-2B6D21F8B0DB}">
  <dimension ref="A1:N119"/>
  <sheetViews>
    <sheetView workbookViewId="0">
      <selection activeCell="J29" sqref="J29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460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119</v>
      </c>
      <c r="C5" s="26">
        <v>64</v>
      </c>
      <c r="D5" s="27">
        <v>99</v>
      </c>
      <c r="E5" s="28" t="s">
        <v>461</v>
      </c>
      <c r="F5" s="29">
        <f>COUNT(B5:D24)</f>
        <v>60</v>
      </c>
      <c r="G5" s="30">
        <f>AVERAGE(B5:D22)</f>
        <v>76.5</v>
      </c>
      <c r="H5" s="30">
        <f>CONVERT(G5, "mm","in")</f>
        <v>3.0118110236220472</v>
      </c>
      <c r="I5" s="29">
        <f>COUNTIF(B5:D22, "&lt;63.5")</f>
        <v>5</v>
      </c>
      <c r="J5" s="31">
        <f>I5/F5*100</f>
        <v>8.3333333333333321</v>
      </c>
    </row>
    <row r="6" spans="1:14" x14ac:dyDescent="0.25">
      <c r="A6" s="25">
        <v>2</v>
      </c>
      <c r="B6" s="26">
        <v>83</v>
      </c>
      <c r="C6" s="26">
        <v>39</v>
      </c>
      <c r="D6" s="27">
        <v>80</v>
      </c>
      <c r="E6" s="32"/>
    </row>
    <row r="7" spans="1:14" x14ac:dyDescent="0.25">
      <c r="A7" s="25">
        <v>3</v>
      </c>
      <c r="B7" s="26">
        <v>70</v>
      </c>
      <c r="C7" s="26">
        <v>65</v>
      </c>
      <c r="D7" s="27">
        <v>61</v>
      </c>
      <c r="E7" s="32"/>
    </row>
    <row r="8" spans="1:14" ht="15.75" thickBot="1" x14ac:dyDescent="0.3">
      <c r="A8" s="25">
        <v>4</v>
      </c>
      <c r="B8" s="26">
        <v>69</v>
      </c>
      <c r="C8" s="26">
        <v>69</v>
      </c>
      <c r="D8" s="27">
        <v>84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thickBot="1" x14ac:dyDescent="0.3">
      <c r="A9" s="25">
        <v>5</v>
      </c>
      <c r="B9" s="26">
        <v>68</v>
      </c>
      <c r="C9" s="26">
        <v>68</v>
      </c>
      <c r="D9" s="27">
        <v>81</v>
      </c>
      <c r="G9" s="222"/>
      <c r="H9" s="222"/>
      <c r="I9" s="222"/>
      <c r="J9" s="222"/>
      <c r="K9" s="222"/>
      <c r="L9" s="222"/>
      <c r="M9" s="222"/>
      <c r="N9" s="222"/>
    </row>
    <row r="10" spans="1:14" x14ac:dyDescent="0.25">
      <c r="A10" s="25">
        <v>6</v>
      </c>
      <c r="B10" s="26">
        <v>96</v>
      </c>
      <c r="C10" s="26">
        <v>63</v>
      </c>
      <c r="D10" s="27">
        <v>95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69</v>
      </c>
      <c r="C11" s="26">
        <v>63</v>
      </c>
      <c r="D11" s="27">
        <v>114</v>
      </c>
      <c r="E11" s="223"/>
      <c r="F11" s="224"/>
      <c r="G11" s="25" t="s">
        <v>299</v>
      </c>
      <c r="H11" s="35">
        <v>222</v>
      </c>
      <c r="I11" s="35">
        <v>218</v>
      </c>
      <c r="J11" s="35">
        <v>209</v>
      </c>
      <c r="K11" s="36">
        <f>SUM(H11:J11)</f>
        <v>649</v>
      </c>
      <c r="L11" s="37">
        <f>AVERAGE(H11:J11)</f>
        <v>216.33333333333334</v>
      </c>
      <c r="M11" s="38">
        <v>146</v>
      </c>
      <c r="N11" s="39">
        <f>L11*M11</f>
        <v>31584.666666666668</v>
      </c>
    </row>
    <row r="12" spans="1:14" ht="15.75" thickBot="1" x14ac:dyDescent="0.3">
      <c r="A12" s="25">
        <v>8</v>
      </c>
      <c r="B12" s="26">
        <v>68</v>
      </c>
      <c r="C12" s="26">
        <v>67</v>
      </c>
      <c r="D12" s="27">
        <v>75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5.75" thickBot="1" x14ac:dyDescent="0.3">
      <c r="A13" s="25">
        <v>9</v>
      </c>
      <c r="B13" s="26">
        <v>74</v>
      </c>
      <c r="C13" s="26">
        <v>65</v>
      </c>
      <c r="D13" s="27">
        <v>79</v>
      </c>
      <c r="E13" s="223"/>
      <c r="F13" s="224"/>
      <c r="N13" s="46"/>
    </row>
    <row r="14" spans="1:14" x14ac:dyDescent="0.25">
      <c r="A14" s="25">
        <v>10</v>
      </c>
      <c r="B14" s="26">
        <v>80</v>
      </c>
      <c r="C14" s="26">
        <v>78</v>
      </c>
      <c r="D14" s="27">
        <v>77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71</v>
      </c>
      <c r="C15" s="26">
        <v>75</v>
      </c>
      <c r="D15" s="27">
        <v>87</v>
      </c>
      <c r="E15" s="225" t="s">
        <v>301</v>
      </c>
      <c r="F15" s="226"/>
      <c r="G15" s="25" t="s">
        <v>299</v>
      </c>
      <c r="H15" s="35">
        <v>0</v>
      </c>
      <c r="I15" s="35"/>
      <c r="J15" s="35"/>
      <c r="K15" s="36">
        <f>SUM(H15:J15)</f>
        <v>0</v>
      </c>
      <c r="L15" s="37">
        <f>AVERAGE(H15:J15)</f>
        <v>0</v>
      </c>
      <c r="M15" s="38"/>
      <c r="N15" s="39">
        <f>L15*M15</f>
        <v>0</v>
      </c>
    </row>
    <row r="16" spans="1:14" ht="15.75" thickBot="1" x14ac:dyDescent="0.3">
      <c r="A16" s="25">
        <v>12</v>
      </c>
      <c r="B16" s="26">
        <v>79</v>
      </c>
      <c r="C16" s="26">
        <v>65</v>
      </c>
      <c r="D16" s="27">
        <v>95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72</v>
      </c>
      <c r="C17" s="26">
        <v>70</v>
      </c>
      <c r="D17" s="27">
        <v>103</v>
      </c>
      <c r="E17" s="225"/>
      <c r="F17" s="226"/>
      <c r="N17" s="46"/>
    </row>
    <row r="18" spans="1:14" x14ac:dyDescent="0.25">
      <c r="A18" s="25">
        <v>14</v>
      </c>
      <c r="B18" s="26">
        <v>75</v>
      </c>
      <c r="C18" s="26">
        <v>78</v>
      </c>
      <c r="D18" s="27">
        <v>89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68</v>
      </c>
      <c r="C19" s="26">
        <v>69</v>
      </c>
      <c r="D19" s="27">
        <v>41</v>
      </c>
      <c r="G19" s="25" t="s">
        <v>299</v>
      </c>
      <c r="H19" s="35">
        <v>0</v>
      </c>
      <c r="I19" s="35"/>
      <c r="J19" s="35"/>
      <c r="K19" s="36">
        <f>SUM(H19:J19)</f>
        <v>0</v>
      </c>
      <c r="L19" s="37">
        <f>AVERAGE(H19:J19)</f>
        <v>0</v>
      </c>
      <c r="M19" s="38"/>
      <c r="N19" s="39">
        <f>L19*M19</f>
        <v>0</v>
      </c>
    </row>
    <row r="20" spans="1:14" ht="15.75" thickBot="1" x14ac:dyDescent="0.3">
      <c r="A20" s="25">
        <v>16</v>
      </c>
      <c r="B20" s="26">
        <v>93</v>
      </c>
      <c r="C20" s="26">
        <v>79</v>
      </c>
      <c r="D20" s="27">
        <v>93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73</v>
      </c>
      <c r="C21" s="26">
        <v>72</v>
      </c>
      <c r="D21" s="27">
        <v>76</v>
      </c>
      <c r="N21" s="46"/>
    </row>
    <row r="22" spans="1:14" x14ac:dyDescent="0.25">
      <c r="A22" s="25">
        <v>18</v>
      </c>
      <c r="B22" s="26">
        <v>70</v>
      </c>
      <c r="C22" s="26">
        <v>70</v>
      </c>
      <c r="D22" s="27">
        <v>86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69</v>
      </c>
      <c r="C23" s="26">
        <v>71</v>
      </c>
      <c r="D23" s="27">
        <v>70</v>
      </c>
      <c r="G23" s="25" t="s">
        <v>299</v>
      </c>
      <c r="H23" s="35">
        <v>0</v>
      </c>
      <c r="I23" s="35"/>
      <c r="J23" s="35"/>
      <c r="K23" s="36">
        <f>SUM(H23:J23)</f>
        <v>0</v>
      </c>
      <c r="L23" s="37">
        <f>AVERAGE(H23:J23)</f>
        <v>0</v>
      </c>
      <c r="M23" s="38"/>
      <c r="N23" s="39">
        <f>L23*M23</f>
        <v>0</v>
      </c>
    </row>
    <row r="24" spans="1:14" ht="15.75" thickBot="1" x14ac:dyDescent="0.3">
      <c r="A24" s="40">
        <v>20</v>
      </c>
      <c r="B24" s="49">
        <v>76</v>
      </c>
      <c r="C24" s="49">
        <v>71</v>
      </c>
      <c r="D24" s="50">
        <v>72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15.75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>
        <f>N11+N15+N19+N23</f>
        <v>31584.666666666668</v>
      </c>
    </row>
    <row r="27" spans="1:14" ht="21.75" thickBot="1" x14ac:dyDescent="0.4">
      <c r="B27" s="55">
        <f>AVERAGE(B5:B24)</f>
        <v>77.099999999999994</v>
      </c>
      <c r="C27" s="55">
        <f t="shared" ref="C27:D27" si="0">AVERAGE(C5:C24)</f>
        <v>68.05</v>
      </c>
      <c r="D27" s="55">
        <f t="shared" si="0"/>
        <v>82.85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3.0354330708661421</v>
      </c>
      <c r="C29" s="58">
        <f t="shared" ref="C29:D29" si="1">CONVERT(C27,"mm","in")</f>
        <v>2.6791338582677167</v>
      </c>
      <c r="D29" s="58">
        <f t="shared" si="1"/>
        <v>3.2618110236220472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0</v>
      </c>
      <c r="C32" s="60">
        <f t="shared" ref="C32:D32" si="2">COUNTIF(C5:C24, "&lt;63.5")</f>
        <v>3</v>
      </c>
      <c r="D32" s="60">
        <f t="shared" si="2"/>
        <v>2</v>
      </c>
    </row>
    <row r="33" spans="1:14" x14ac:dyDescent="0.25">
      <c r="B33" s="57" t="s">
        <v>315</v>
      </c>
      <c r="C33" s="57" t="s">
        <v>315</v>
      </c>
      <c r="D33" s="57" t="s">
        <v>315</v>
      </c>
    </row>
    <row r="34" spans="1:14" ht="19.5" thickBot="1" x14ac:dyDescent="0.35">
      <c r="B34" s="61">
        <f>B32/COUNT(B5:B24)*100</f>
        <v>0</v>
      </c>
      <c r="C34" s="61">
        <f t="shared" ref="C34:D34" si="3">C32/COUNT(C5:C24)*100</f>
        <v>15</v>
      </c>
      <c r="D34" s="61">
        <f t="shared" si="3"/>
        <v>10</v>
      </c>
    </row>
    <row r="40" spans="1:14" ht="28.5" x14ac:dyDescent="0.45">
      <c r="A40" s="1" t="s">
        <v>276</v>
      </c>
      <c r="B40" s="1"/>
      <c r="C40" s="1"/>
    </row>
    <row r="41" spans="1:14" ht="24" thickBot="1" x14ac:dyDescent="0.4">
      <c r="A41" s="1"/>
      <c r="B41" s="17"/>
      <c r="C41" s="18" t="s">
        <v>277</v>
      </c>
    </row>
    <row r="42" spans="1:14" ht="24" thickBot="1" x14ac:dyDescent="0.4">
      <c r="A42" s="1"/>
      <c r="B42" s="19" t="s">
        <v>278</v>
      </c>
      <c r="C42" s="219" t="s">
        <v>462</v>
      </c>
      <c r="D42" s="219"/>
      <c r="E42" s="220"/>
    </row>
    <row r="43" spans="1:14" ht="45" x14ac:dyDescent="0.25">
      <c r="A43" s="20"/>
      <c r="B43" s="21" t="s">
        <v>280</v>
      </c>
      <c r="C43" s="21" t="s">
        <v>281</v>
      </c>
      <c r="D43" s="22" t="s">
        <v>282</v>
      </c>
      <c r="E43" s="23" t="s">
        <v>283</v>
      </c>
      <c r="F43" s="24" t="s">
        <v>284</v>
      </c>
      <c r="G43" s="24" t="s">
        <v>285</v>
      </c>
      <c r="H43" s="24" t="s">
        <v>286</v>
      </c>
      <c r="I43" s="24" t="s">
        <v>287</v>
      </c>
      <c r="J43" s="23" t="s">
        <v>288</v>
      </c>
    </row>
    <row r="44" spans="1:14" ht="19.5" thickBot="1" x14ac:dyDescent="0.35">
      <c r="A44" s="25">
        <v>1</v>
      </c>
      <c r="B44" s="26">
        <v>83</v>
      </c>
      <c r="C44" s="26">
        <v>93</v>
      </c>
      <c r="D44" s="27"/>
      <c r="E44" s="28"/>
      <c r="F44" s="29">
        <f>COUNT(B44:D63)</f>
        <v>40</v>
      </c>
      <c r="G44" s="30">
        <f>AVERAGE(B44:D63)</f>
        <v>77.599999999999994</v>
      </c>
      <c r="H44" s="30">
        <f>CONVERT(G44, "mm","in")</f>
        <v>3.0551181102362208</v>
      </c>
      <c r="I44" s="29">
        <f>COUNTIF(B44:D63, "&lt;63.5")</f>
        <v>2</v>
      </c>
      <c r="J44" s="31">
        <f>I44/F44*100</f>
        <v>5</v>
      </c>
    </row>
    <row r="45" spans="1:14" x14ac:dyDescent="0.25">
      <c r="A45" s="25">
        <v>2</v>
      </c>
      <c r="B45" s="26">
        <v>62</v>
      </c>
      <c r="C45" s="26">
        <v>68</v>
      </c>
      <c r="D45" s="27"/>
      <c r="E45" s="32"/>
    </row>
    <row r="46" spans="1:14" x14ac:dyDescent="0.25">
      <c r="A46" s="25">
        <v>3</v>
      </c>
      <c r="B46" s="26">
        <v>85</v>
      </c>
      <c r="C46" s="26">
        <v>85</v>
      </c>
      <c r="D46" s="27"/>
      <c r="E46" s="32"/>
    </row>
    <row r="47" spans="1:14" ht="15.75" thickBot="1" x14ac:dyDescent="0.3">
      <c r="A47" s="25">
        <v>4</v>
      </c>
      <c r="B47" s="26">
        <v>69</v>
      </c>
      <c r="C47" s="26">
        <v>75</v>
      </c>
      <c r="D47" s="27"/>
      <c r="E47" s="33"/>
      <c r="G47" s="221" t="s">
        <v>289</v>
      </c>
      <c r="H47" s="221"/>
      <c r="I47" s="221"/>
      <c r="J47" s="221"/>
      <c r="K47" s="221"/>
      <c r="L47" s="221"/>
      <c r="M47" s="221"/>
      <c r="N47" s="221"/>
    </row>
    <row r="48" spans="1:14" ht="15.75" thickBot="1" x14ac:dyDescent="0.3">
      <c r="A48" s="25">
        <v>5</v>
      </c>
      <c r="B48" s="26">
        <v>72</v>
      </c>
      <c r="C48" s="26">
        <v>64</v>
      </c>
      <c r="D48" s="27"/>
      <c r="G48" s="222"/>
      <c r="H48" s="222"/>
      <c r="I48" s="222"/>
      <c r="J48" s="222"/>
      <c r="K48" s="222"/>
      <c r="L48" s="222"/>
      <c r="M48" s="222"/>
      <c r="N48" s="222"/>
    </row>
    <row r="49" spans="1:14" x14ac:dyDescent="0.25">
      <c r="A49" s="25">
        <v>6</v>
      </c>
      <c r="B49" s="26">
        <v>85</v>
      </c>
      <c r="C49" s="26">
        <v>84</v>
      </c>
      <c r="D49" s="27"/>
      <c r="E49" s="223" t="s">
        <v>290</v>
      </c>
      <c r="F49" s="224"/>
      <c r="G49" s="34" t="s">
        <v>291</v>
      </c>
      <c r="H49" s="24" t="s">
        <v>292</v>
      </c>
      <c r="I49" s="24" t="s">
        <v>293</v>
      </c>
      <c r="J49" s="24" t="s">
        <v>294</v>
      </c>
      <c r="K49" s="24" t="s">
        <v>295</v>
      </c>
      <c r="L49" s="24" t="s">
        <v>296</v>
      </c>
      <c r="M49" s="24" t="s">
        <v>297</v>
      </c>
      <c r="N49" s="23" t="s">
        <v>298</v>
      </c>
    </row>
    <row r="50" spans="1:14" x14ac:dyDescent="0.25">
      <c r="A50" s="25">
        <v>7</v>
      </c>
      <c r="B50" s="26">
        <v>68</v>
      </c>
      <c r="C50" s="26">
        <v>87</v>
      </c>
      <c r="D50" s="27"/>
      <c r="E50" s="223"/>
      <c r="F50" s="224"/>
      <c r="G50" s="25" t="s">
        <v>299</v>
      </c>
      <c r="H50" s="35"/>
      <c r="I50" s="35"/>
      <c r="J50" s="35"/>
      <c r="K50" s="36">
        <f>SUM(H50:J50)</f>
        <v>0</v>
      </c>
      <c r="L50" s="37" t="e">
        <f>AVERAGE(H50:J50)</f>
        <v>#DIV/0!</v>
      </c>
      <c r="M50" s="38"/>
      <c r="N50" s="39" t="e">
        <f>L50*M50</f>
        <v>#DIV/0!</v>
      </c>
    </row>
    <row r="51" spans="1:14" ht="15.75" thickBot="1" x14ac:dyDescent="0.3">
      <c r="A51" s="25">
        <v>8</v>
      </c>
      <c r="B51" s="26">
        <v>66</v>
      </c>
      <c r="C51" s="26">
        <v>74</v>
      </c>
      <c r="D51" s="27"/>
      <c r="E51" s="223"/>
      <c r="F51" s="224"/>
      <c r="G51" s="40" t="s">
        <v>300</v>
      </c>
      <c r="H51" s="41"/>
      <c r="I51" s="41"/>
      <c r="J51" s="41"/>
      <c r="K51" s="42">
        <f>SUM(H51:J51)</f>
        <v>0</v>
      </c>
      <c r="L51" s="43" t="e">
        <f>AVERAGE(H51:J51)</f>
        <v>#DIV/0!</v>
      </c>
      <c r="M51" s="44"/>
      <c r="N51" s="45" t="e">
        <f>L51*10</f>
        <v>#DIV/0!</v>
      </c>
    </row>
    <row r="52" spans="1:14" ht="15.75" thickBot="1" x14ac:dyDescent="0.3">
      <c r="A52" s="25">
        <v>9</v>
      </c>
      <c r="B52" s="26">
        <v>64</v>
      </c>
      <c r="C52" s="26">
        <v>104</v>
      </c>
      <c r="D52" s="27"/>
      <c r="E52" s="223"/>
      <c r="F52" s="224"/>
      <c r="N52" s="46"/>
    </row>
    <row r="53" spans="1:14" x14ac:dyDescent="0.25">
      <c r="A53" s="25">
        <v>10</v>
      </c>
      <c r="B53" s="26">
        <v>76</v>
      </c>
      <c r="C53" s="26">
        <v>90</v>
      </c>
      <c r="D53" s="27"/>
      <c r="G53" s="34" t="s">
        <v>291</v>
      </c>
      <c r="H53" s="24" t="s">
        <v>292</v>
      </c>
      <c r="I53" s="24" t="s">
        <v>293</v>
      </c>
      <c r="J53" s="24" t="s">
        <v>294</v>
      </c>
      <c r="K53" s="24" t="s">
        <v>295</v>
      </c>
      <c r="L53" s="24" t="s">
        <v>296</v>
      </c>
      <c r="M53" s="24" t="s">
        <v>297</v>
      </c>
      <c r="N53" s="47" t="s">
        <v>298</v>
      </c>
    </row>
    <row r="54" spans="1:14" x14ac:dyDescent="0.25">
      <c r="A54" s="25">
        <v>11</v>
      </c>
      <c r="B54" s="26">
        <v>73</v>
      </c>
      <c r="C54" s="26">
        <v>93</v>
      </c>
      <c r="D54" s="27"/>
      <c r="E54" s="225" t="s">
        <v>301</v>
      </c>
      <c r="F54" s="226"/>
      <c r="G54" s="25" t="s">
        <v>299</v>
      </c>
      <c r="H54" s="35"/>
      <c r="I54" s="35"/>
      <c r="J54" s="35"/>
      <c r="K54" s="36">
        <f>SUM(H54:J54)</f>
        <v>0</v>
      </c>
      <c r="L54" s="37" t="e">
        <f>AVERAGE(H54:J54)</f>
        <v>#DIV/0!</v>
      </c>
      <c r="M54" s="38"/>
      <c r="N54" s="39" t="e">
        <f>L54*M54</f>
        <v>#DIV/0!</v>
      </c>
    </row>
    <row r="55" spans="1:14" ht="15.75" thickBot="1" x14ac:dyDescent="0.3">
      <c r="A55" s="25">
        <v>12</v>
      </c>
      <c r="B55" s="26">
        <v>85</v>
      </c>
      <c r="C55" s="26">
        <v>82</v>
      </c>
      <c r="D55" s="27"/>
      <c r="E55" s="225"/>
      <c r="F55" s="226"/>
      <c r="G55" s="40" t="s">
        <v>300</v>
      </c>
      <c r="H55" s="41"/>
      <c r="I55" s="41"/>
      <c r="J55" s="41"/>
      <c r="K55" s="42">
        <f>SUM(H55:J55)</f>
        <v>0</v>
      </c>
      <c r="L55" s="43" t="e">
        <f>AVERAGE(H55:J55)</f>
        <v>#DIV/0!</v>
      </c>
      <c r="M55" s="44"/>
      <c r="N55" s="45" t="e">
        <f>L55*10</f>
        <v>#DIV/0!</v>
      </c>
    </row>
    <row r="56" spans="1:14" ht="15.75" thickBot="1" x14ac:dyDescent="0.3">
      <c r="A56" s="25">
        <v>13</v>
      </c>
      <c r="B56" s="26">
        <v>72</v>
      </c>
      <c r="C56" s="26">
        <v>62</v>
      </c>
      <c r="D56" s="27"/>
      <c r="E56" s="225"/>
      <c r="F56" s="226"/>
      <c r="N56" s="46"/>
    </row>
    <row r="57" spans="1:14" x14ac:dyDescent="0.25">
      <c r="A57" s="25">
        <v>14</v>
      </c>
      <c r="B57" s="26">
        <v>67</v>
      </c>
      <c r="C57" s="26">
        <v>80</v>
      </c>
      <c r="D57" s="27"/>
      <c r="E57" s="225"/>
      <c r="F57" s="226"/>
      <c r="G57" s="34" t="s">
        <v>291</v>
      </c>
      <c r="H57" s="24" t="s">
        <v>292</v>
      </c>
      <c r="I57" s="24" t="s">
        <v>293</v>
      </c>
      <c r="J57" s="24" t="s">
        <v>294</v>
      </c>
      <c r="K57" s="24" t="s">
        <v>295</v>
      </c>
      <c r="L57" s="24" t="s">
        <v>296</v>
      </c>
      <c r="M57" s="24" t="s">
        <v>297</v>
      </c>
      <c r="N57" s="47" t="s">
        <v>298</v>
      </c>
    </row>
    <row r="58" spans="1:14" x14ac:dyDescent="0.25">
      <c r="A58" s="25">
        <v>15</v>
      </c>
      <c r="B58" s="26">
        <v>84</v>
      </c>
      <c r="C58" s="26">
        <v>72</v>
      </c>
      <c r="D58" s="27"/>
      <c r="G58" s="25" t="s">
        <v>299</v>
      </c>
      <c r="H58" s="35"/>
      <c r="I58" s="35"/>
      <c r="J58" s="35"/>
      <c r="K58" s="36">
        <f>SUM(H58:J58)</f>
        <v>0</v>
      </c>
      <c r="L58" s="37" t="e">
        <f>AVERAGE(H58:J58)</f>
        <v>#DIV/0!</v>
      </c>
      <c r="M58" s="38"/>
      <c r="N58" s="39" t="e">
        <f>L58*M58</f>
        <v>#DIV/0!</v>
      </c>
    </row>
    <row r="59" spans="1:14" ht="15.75" thickBot="1" x14ac:dyDescent="0.3">
      <c r="A59" s="25">
        <v>16</v>
      </c>
      <c r="B59" s="26">
        <v>70</v>
      </c>
      <c r="C59" s="26">
        <v>73</v>
      </c>
      <c r="D59" s="27"/>
      <c r="G59" s="40" t="s">
        <v>300</v>
      </c>
      <c r="H59" s="41"/>
      <c r="I59" s="41"/>
      <c r="J59" s="41"/>
      <c r="K59" s="42">
        <f>SUM(H59:J59)</f>
        <v>0</v>
      </c>
      <c r="L59" s="43" t="e">
        <f>AVERAGE(H59:J59)</f>
        <v>#DIV/0!</v>
      </c>
      <c r="M59" s="44"/>
      <c r="N59" s="45" t="e">
        <f>L59*10</f>
        <v>#DIV/0!</v>
      </c>
    </row>
    <row r="60" spans="1:14" ht="15.75" thickBot="1" x14ac:dyDescent="0.3">
      <c r="A60" s="25">
        <v>17</v>
      </c>
      <c r="B60" s="26">
        <v>68</v>
      </c>
      <c r="C60" s="26">
        <v>72</v>
      </c>
      <c r="D60" s="27"/>
      <c r="N60" s="46"/>
    </row>
    <row r="61" spans="1:14" x14ac:dyDescent="0.25">
      <c r="A61" s="25">
        <v>18</v>
      </c>
      <c r="B61" s="26">
        <v>92</v>
      </c>
      <c r="C61" s="26">
        <v>89</v>
      </c>
      <c r="D61" s="27"/>
      <c r="G61" s="34" t="s">
        <v>291</v>
      </c>
      <c r="H61" s="24" t="s">
        <v>292</v>
      </c>
      <c r="I61" s="24" t="s">
        <v>293</v>
      </c>
      <c r="J61" s="24" t="s">
        <v>294</v>
      </c>
      <c r="K61" s="24" t="s">
        <v>295</v>
      </c>
      <c r="L61" s="24" t="s">
        <v>296</v>
      </c>
      <c r="M61" s="24" t="s">
        <v>297</v>
      </c>
      <c r="N61" s="47" t="s">
        <v>298</v>
      </c>
    </row>
    <row r="62" spans="1:14" x14ac:dyDescent="0.25">
      <c r="A62" s="25">
        <v>19</v>
      </c>
      <c r="B62" s="26">
        <v>81</v>
      </c>
      <c r="C62" s="26">
        <v>73</v>
      </c>
      <c r="D62" s="27"/>
      <c r="G62" s="25" t="s">
        <v>299</v>
      </c>
      <c r="H62" s="35"/>
      <c r="I62" s="35"/>
      <c r="J62" s="35"/>
      <c r="K62" s="36">
        <f>SUM(H62:J62)</f>
        <v>0</v>
      </c>
      <c r="L62" s="37" t="e">
        <f>AVERAGE(H62:J62)</f>
        <v>#DIV/0!</v>
      </c>
      <c r="M62" s="38"/>
      <c r="N62" s="39" t="e">
        <f>L62*M62</f>
        <v>#DIV/0!</v>
      </c>
    </row>
    <row r="63" spans="1:14" ht="15.75" thickBot="1" x14ac:dyDescent="0.3">
      <c r="A63" s="40">
        <v>20</v>
      </c>
      <c r="B63" s="26">
        <v>91</v>
      </c>
      <c r="C63" s="49">
        <v>71</v>
      </c>
      <c r="D63" s="27"/>
      <c r="G63" s="40" t="s">
        <v>300</v>
      </c>
      <c r="H63" s="41"/>
      <c r="I63" s="41"/>
      <c r="J63" s="41"/>
      <c r="K63" s="42">
        <f>SUM(H63:J63)</f>
        <v>0</v>
      </c>
      <c r="L63" s="43" t="e">
        <f>AVERAGE(H63:J63)</f>
        <v>#DIV/0!</v>
      </c>
      <c r="M63" s="44"/>
      <c r="N63" s="45" t="e">
        <f>L63*10</f>
        <v>#DIV/0!</v>
      </c>
    </row>
    <row r="64" spans="1:14" ht="15.75" thickBot="1" x14ac:dyDescent="0.3">
      <c r="N64" s="46"/>
    </row>
    <row r="65" spans="1:14" ht="21" x14ac:dyDescent="0.35">
      <c r="B65" s="51" t="s">
        <v>302</v>
      </c>
      <c r="C65" s="51" t="s">
        <v>303</v>
      </c>
      <c r="D65" s="51" t="s">
        <v>304</v>
      </c>
      <c r="H65" s="52" t="s">
        <v>305</v>
      </c>
      <c r="L65" s="227" t="s">
        <v>306</v>
      </c>
      <c r="M65" s="228"/>
      <c r="N65" s="53" t="e">
        <f>N50+N54+N58+N62</f>
        <v>#DIV/0!</v>
      </c>
    </row>
    <row r="66" spans="1:14" ht="21.75" thickBot="1" x14ac:dyDescent="0.4">
      <c r="B66" s="55">
        <f>AVERAGE(B44:B63)</f>
        <v>75.650000000000006</v>
      </c>
      <c r="C66" s="55">
        <f>AVERAGE(C44:C63)</f>
        <v>79.55</v>
      </c>
      <c r="D66" s="55" t="e">
        <f>AVERAGE(D44:D63)</f>
        <v>#DIV/0!</v>
      </c>
      <c r="L66" s="217" t="s">
        <v>308</v>
      </c>
      <c r="M66" s="218"/>
      <c r="N66" s="56" t="e">
        <f>N51+N55+N59+N63</f>
        <v>#DIV/0!</v>
      </c>
    </row>
    <row r="67" spans="1:14" x14ac:dyDescent="0.25">
      <c r="B67" s="57" t="s">
        <v>309</v>
      </c>
      <c r="C67" s="57" t="s">
        <v>310</v>
      </c>
      <c r="D67" s="57" t="s">
        <v>311</v>
      </c>
    </row>
    <row r="68" spans="1:14" ht="19.5" thickBot="1" x14ac:dyDescent="0.35">
      <c r="B68" s="58">
        <f>CONVERT(B66,"mm","in")</f>
        <v>2.9783464566929134</v>
      </c>
      <c r="C68" s="58">
        <f>CONVERT(C66,"mm","in")</f>
        <v>3.1318897637795278</v>
      </c>
      <c r="D68" s="58" t="e">
        <f>CONVERT(D66,"mm","in")</f>
        <v>#DIV/0!</v>
      </c>
    </row>
    <row r="69" spans="1:14" ht="15.75" thickBot="1" x14ac:dyDescent="0.3">
      <c r="B69" s="59"/>
      <c r="C69" s="59"/>
      <c r="D69" s="59"/>
    </row>
    <row r="70" spans="1:14" x14ac:dyDescent="0.25">
      <c r="B70" s="51" t="s">
        <v>312</v>
      </c>
      <c r="C70" s="51" t="s">
        <v>313</v>
      </c>
      <c r="D70" s="51" t="s">
        <v>314</v>
      </c>
    </row>
    <row r="71" spans="1:14" ht="19.5" thickBot="1" x14ac:dyDescent="0.35">
      <c r="B71" s="60">
        <f>COUNTIF(B44:B63, "&lt;63.5")</f>
        <v>1</v>
      </c>
      <c r="C71" s="60">
        <f>COUNTIF(C44:C63, "&lt;63.5")</f>
        <v>1</v>
      </c>
      <c r="D71" s="60">
        <f>COUNTIF(D44:D63, "&lt;63.5")</f>
        <v>0</v>
      </c>
    </row>
    <row r="72" spans="1:14" x14ac:dyDescent="0.25">
      <c r="B72" s="57" t="s">
        <v>315</v>
      </c>
      <c r="C72" s="57" t="s">
        <v>315</v>
      </c>
      <c r="D72" s="57" t="s">
        <v>315</v>
      </c>
    </row>
    <row r="73" spans="1:14" ht="19.5" thickBot="1" x14ac:dyDescent="0.35">
      <c r="B73" s="61">
        <f>B71/COUNT(B44:B63)*100</f>
        <v>5</v>
      </c>
      <c r="C73" s="61">
        <f t="shared" ref="C73:D73" si="4">C71/COUNT(C44:C63)*100</f>
        <v>5</v>
      </c>
      <c r="D73" s="61" t="e">
        <f t="shared" si="4"/>
        <v>#DIV/0!</v>
      </c>
    </row>
    <row r="75" spans="1:14" ht="29.25" thickBot="1" x14ac:dyDescent="0.5">
      <c r="B75" s="229" t="s">
        <v>321</v>
      </c>
      <c r="C75" s="229"/>
      <c r="D75" s="229"/>
    </row>
    <row r="76" spans="1:14" x14ac:dyDescent="0.25">
      <c r="A76" s="20"/>
      <c r="B76" s="21" t="s">
        <v>280</v>
      </c>
      <c r="C76" s="21" t="s">
        <v>281</v>
      </c>
      <c r="D76" s="22" t="s">
        <v>282</v>
      </c>
    </row>
    <row r="77" spans="1:14" x14ac:dyDescent="0.25">
      <c r="A77" s="25">
        <v>1</v>
      </c>
      <c r="B77" s="26">
        <v>83</v>
      </c>
      <c r="C77" s="26">
        <v>93</v>
      </c>
      <c r="D77" s="27"/>
    </row>
    <row r="78" spans="1:14" x14ac:dyDescent="0.25">
      <c r="A78" s="25">
        <v>2</v>
      </c>
      <c r="B78" s="26">
        <v>62</v>
      </c>
      <c r="C78" s="26">
        <v>68</v>
      </c>
      <c r="D78" s="27"/>
    </row>
    <row r="79" spans="1:14" x14ac:dyDescent="0.25">
      <c r="A79" s="25">
        <v>3</v>
      </c>
      <c r="B79" s="26">
        <v>85</v>
      </c>
      <c r="C79" s="26">
        <v>85</v>
      </c>
      <c r="D79" s="27"/>
    </row>
    <row r="80" spans="1:14" x14ac:dyDescent="0.25">
      <c r="A80" s="25">
        <v>4</v>
      </c>
      <c r="B80" s="26">
        <v>69</v>
      </c>
      <c r="C80" s="26">
        <v>75</v>
      </c>
      <c r="D80" s="27"/>
    </row>
    <row r="81" spans="1:4" x14ac:dyDescent="0.25">
      <c r="A81" s="25">
        <v>5</v>
      </c>
      <c r="B81" s="26">
        <v>72</v>
      </c>
      <c r="C81" s="26">
        <v>64</v>
      </c>
      <c r="D81" s="27"/>
    </row>
    <row r="82" spans="1:4" x14ac:dyDescent="0.25">
      <c r="A82" s="25">
        <v>6</v>
      </c>
      <c r="B82" s="26">
        <v>85</v>
      </c>
      <c r="C82" s="26">
        <v>84</v>
      </c>
      <c r="D82" s="27"/>
    </row>
    <row r="83" spans="1:4" x14ac:dyDescent="0.25">
      <c r="A83" s="25">
        <v>7</v>
      </c>
      <c r="B83" s="26">
        <v>68</v>
      </c>
      <c r="C83" s="26">
        <v>87</v>
      </c>
      <c r="D83" s="27"/>
    </row>
    <row r="84" spans="1:4" x14ac:dyDescent="0.25">
      <c r="A84" s="25">
        <v>8</v>
      </c>
      <c r="B84" s="26">
        <v>66</v>
      </c>
      <c r="C84" s="26">
        <v>74</v>
      </c>
      <c r="D84" s="27"/>
    </row>
    <row r="85" spans="1:4" x14ac:dyDescent="0.25">
      <c r="A85" s="25">
        <v>9</v>
      </c>
      <c r="B85" s="26">
        <v>64</v>
      </c>
      <c r="C85" s="26">
        <v>104</v>
      </c>
      <c r="D85" s="27"/>
    </row>
    <row r="86" spans="1:4" x14ac:dyDescent="0.25">
      <c r="A86" s="25">
        <v>10</v>
      </c>
      <c r="B86" s="26">
        <v>76</v>
      </c>
      <c r="C86" s="26">
        <v>90</v>
      </c>
      <c r="D86" s="27"/>
    </row>
    <row r="87" spans="1:4" x14ac:dyDescent="0.25">
      <c r="A87" s="25">
        <v>11</v>
      </c>
      <c r="B87" s="26">
        <v>73</v>
      </c>
      <c r="C87" s="26">
        <v>93</v>
      </c>
      <c r="D87" s="27"/>
    </row>
    <row r="88" spans="1:4" x14ac:dyDescent="0.25">
      <c r="A88" s="25">
        <v>12</v>
      </c>
      <c r="B88" s="26">
        <v>85</v>
      </c>
      <c r="C88" s="26">
        <v>82</v>
      </c>
      <c r="D88" s="27"/>
    </row>
    <row r="89" spans="1:4" x14ac:dyDescent="0.25">
      <c r="A89" s="25">
        <v>13</v>
      </c>
      <c r="B89" s="26">
        <v>72</v>
      </c>
      <c r="C89" s="26">
        <v>62</v>
      </c>
      <c r="D89" s="27"/>
    </row>
    <row r="90" spans="1:4" x14ac:dyDescent="0.25">
      <c r="A90" s="25">
        <v>14</v>
      </c>
      <c r="B90" s="26">
        <v>67</v>
      </c>
      <c r="C90" s="26">
        <v>80</v>
      </c>
      <c r="D90" s="27"/>
    </row>
    <row r="91" spans="1:4" x14ac:dyDescent="0.25">
      <c r="A91" s="25">
        <v>15</v>
      </c>
      <c r="B91" s="26">
        <v>84</v>
      </c>
      <c r="C91" s="26">
        <v>72</v>
      </c>
      <c r="D91" s="27"/>
    </row>
    <row r="92" spans="1:4" x14ac:dyDescent="0.25">
      <c r="A92" s="25">
        <v>16</v>
      </c>
      <c r="B92" s="26">
        <v>70</v>
      </c>
      <c r="C92" s="26">
        <v>73</v>
      </c>
      <c r="D92" s="27"/>
    </row>
    <row r="93" spans="1:4" x14ac:dyDescent="0.25">
      <c r="A93" s="25">
        <v>17</v>
      </c>
      <c r="B93" s="26">
        <v>68</v>
      </c>
      <c r="C93" s="26">
        <v>72</v>
      </c>
      <c r="D93" s="27"/>
    </row>
    <row r="94" spans="1:4" x14ac:dyDescent="0.25">
      <c r="A94" s="25">
        <v>18</v>
      </c>
      <c r="B94" s="26">
        <v>92</v>
      </c>
      <c r="C94" s="26">
        <v>89</v>
      </c>
      <c r="D94" s="27"/>
    </row>
    <row r="95" spans="1:4" x14ac:dyDescent="0.25">
      <c r="A95" s="25">
        <v>19</v>
      </c>
      <c r="B95" s="26">
        <v>81</v>
      </c>
      <c r="C95" s="26">
        <v>73</v>
      </c>
      <c r="D95" s="27"/>
    </row>
    <row r="96" spans="1:4" ht="15.75" thickBot="1" x14ac:dyDescent="0.3">
      <c r="A96" s="40">
        <v>20</v>
      </c>
      <c r="B96" s="49">
        <v>91</v>
      </c>
      <c r="C96" s="49">
        <v>71</v>
      </c>
      <c r="D96" s="50"/>
    </row>
    <row r="98" spans="1:4" ht="29.25" thickBot="1" x14ac:dyDescent="0.5">
      <c r="B98" s="229" t="s">
        <v>322</v>
      </c>
      <c r="C98" s="229"/>
      <c r="D98" s="229"/>
    </row>
    <row r="99" spans="1:4" x14ac:dyDescent="0.25">
      <c r="A99" s="20"/>
      <c r="B99" s="21" t="s">
        <v>280</v>
      </c>
      <c r="C99" s="21" t="s">
        <v>281</v>
      </c>
      <c r="D99" s="22" t="s">
        <v>282</v>
      </c>
    </row>
    <row r="100" spans="1:4" x14ac:dyDescent="0.25">
      <c r="A100" s="25">
        <v>1</v>
      </c>
      <c r="B100" s="62">
        <f>IF(EXACT(B77,B44),0,B77&amp;"/"&amp;B44)</f>
        <v>0</v>
      </c>
      <c r="C100" s="62">
        <f t="shared" ref="C100" si="5">IF(EXACT(C77,C44),0,C77&amp;"/"&amp;C44)</f>
        <v>0</v>
      </c>
      <c r="D100" s="63">
        <f>IF(EXACT(D77,D44),0,D77&amp;"/"&amp;D44)</f>
        <v>0</v>
      </c>
    </row>
    <row r="101" spans="1:4" x14ac:dyDescent="0.25">
      <c r="A101" s="25">
        <v>2</v>
      </c>
      <c r="B101" s="62">
        <f t="shared" ref="B101:D116" si="6">IF(EXACT(B78,B45),0,B78&amp;"/"&amp;B45)</f>
        <v>0</v>
      </c>
      <c r="C101" s="62">
        <f t="shared" si="6"/>
        <v>0</v>
      </c>
      <c r="D101" s="63">
        <f>IF(EXACT(D78,D45),0,D78&amp;"/"&amp;D45)</f>
        <v>0</v>
      </c>
    </row>
    <row r="102" spans="1:4" x14ac:dyDescent="0.25">
      <c r="A102" s="25">
        <v>3</v>
      </c>
      <c r="B102" s="62">
        <f t="shared" si="6"/>
        <v>0</v>
      </c>
      <c r="C102" s="62">
        <f t="shared" si="6"/>
        <v>0</v>
      </c>
      <c r="D102" s="63">
        <f t="shared" si="6"/>
        <v>0</v>
      </c>
    </row>
    <row r="103" spans="1:4" x14ac:dyDescent="0.25">
      <c r="A103" s="25">
        <v>4</v>
      </c>
      <c r="B103" s="62">
        <f t="shared" si="6"/>
        <v>0</v>
      </c>
      <c r="C103" s="62">
        <f t="shared" si="6"/>
        <v>0</v>
      </c>
      <c r="D103" s="63">
        <f t="shared" si="6"/>
        <v>0</v>
      </c>
    </row>
    <row r="104" spans="1:4" x14ac:dyDescent="0.25">
      <c r="A104" s="25">
        <v>5</v>
      </c>
      <c r="B104" s="62">
        <f t="shared" si="6"/>
        <v>0</v>
      </c>
      <c r="C104" s="62">
        <f t="shared" si="6"/>
        <v>0</v>
      </c>
      <c r="D104" s="63">
        <f t="shared" si="6"/>
        <v>0</v>
      </c>
    </row>
    <row r="105" spans="1:4" x14ac:dyDescent="0.25">
      <c r="A105" s="25">
        <v>6</v>
      </c>
      <c r="B105" s="62">
        <f t="shared" si="6"/>
        <v>0</v>
      </c>
      <c r="C105" s="62">
        <f t="shared" si="6"/>
        <v>0</v>
      </c>
      <c r="D105" s="63">
        <f t="shared" si="6"/>
        <v>0</v>
      </c>
    </row>
    <row r="106" spans="1:4" x14ac:dyDescent="0.25">
      <c r="A106" s="25">
        <v>7</v>
      </c>
      <c r="B106" s="62">
        <f t="shared" si="6"/>
        <v>0</v>
      </c>
      <c r="C106" s="62">
        <f t="shared" si="6"/>
        <v>0</v>
      </c>
      <c r="D106" s="63">
        <f t="shared" si="6"/>
        <v>0</v>
      </c>
    </row>
    <row r="107" spans="1:4" x14ac:dyDescent="0.25">
      <c r="A107" s="25">
        <v>8</v>
      </c>
      <c r="B107" s="62">
        <f t="shared" si="6"/>
        <v>0</v>
      </c>
      <c r="C107" s="62">
        <f t="shared" si="6"/>
        <v>0</v>
      </c>
      <c r="D107" s="63">
        <f t="shared" si="6"/>
        <v>0</v>
      </c>
    </row>
    <row r="108" spans="1:4" x14ac:dyDescent="0.25">
      <c r="A108" s="25">
        <v>9</v>
      </c>
      <c r="B108" s="62">
        <f t="shared" si="6"/>
        <v>0</v>
      </c>
      <c r="C108" s="62">
        <f t="shared" si="6"/>
        <v>0</v>
      </c>
      <c r="D108" s="63">
        <f t="shared" si="6"/>
        <v>0</v>
      </c>
    </row>
    <row r="109" spans="1:4" x14ac:dyDescent="0.25">
      <c r="A109" s="25">
        <v>10</v>
      </c>
      <c r="B109" s="62">
        <f t="shared" si="6"/>
        <v>0</v>
      </c>
      <c r="C109" s="62">
        <f t="shared" si="6"/>
        <v>0</v>
      </c>
      <c r="D109" s="63">
        <f t="shared" si="6"/>
        <v>0</v>
      </c>
    </row>
    <row r="110" spans="1:4" x14ac:dyDescent="0.25">
      <c r="A110" s="25">
        <v>11</v>
      </c>
      <c r="B110" s="62">
        <f t="shared" si="6"/>
        <v>0</v>
      </c>
      <c r="C110" s="62">
        <f t="shared" si="6"/>
        <v>0</v>
      </c>
      <c r="D110" s="63">
        <f t="shared" si="6"/>
        <v>0</v>
      </c>
    </row>
    <row r="111" spans="1:4" x14ac:dyDescent="0.25">
      <c r="A111" s="25">
        <v>12</v>
      </c>
      <c r="B111" s="62">
        <f t="shared" si="6"/>
        <v>0</v>
      </c>
      <c r="C111" s="62">
        <f t="shared" si="6"/>
        <v>0</v>
      </c>
      <c r="D111" s="63">
        <f t="shared" si="6"/>
        <v>0</v>
      </c>
    </row>
    <row r="112" spans="1:4" x14ac:dyDescent="0.25">
      <c r="A112" s="25">
        <v>13</v>
      </c>
      <c r="B112" s="62">
        <f t="shared" si="6"/>
        <v>0</v>
      </c>
      <c r="C112" s="62">
        <f t="shared" si="6"/>
        <v>0</v>
      </c>
      <c r="D112" s="63">
        <f t="shared" si="6"/>
        <v>0</v>
      </c>
    </row>
    <row r="113" spans="1:4" x14ac:dyDescent="0.25">
      <c r="A113" s="25">
        <v>14</v>
      </c>
      <c r="B113" s="62">
        <f t="shared" si="6"/>
        <v>0</v>
      </c>
      <c r="C113" s="62">
        <f t="shared" si="6"/>
        <v>0</v>
      </c>
      <c r="D113" s="63">
        <f t="shared" si="6"/>
        <v>0</v>
      </c>
    </row>
    <row r="114" spans="1:4" x14ac:dyDescent="0.25">
      <c r="A114" s="25">
        <v>15</v>
      </c>
      <c r="B114" s="62">
        <f t="shared" si="6"/>
        <v>0</v>
      </c>
      <c r="C114" s="62">
        <f t="shared" si="6"/>
        <v>0</v>
      </c>
      <c r="D114" s="63">
        <f t="shared" si="6"/>
        <v>0</v>
      </c>
    </row>
    <row r="115" spans="1:4" x14ac:dyDescent="0.25">
      <c r="A115" s="25">
        <v>16</v>
      </c>
      <c r="B115" s="62">
        <f t="shared" si="6"/>
        <v>0</v>
      </c>
      <c r="C115" s="62">
        <f t="shared" si="6"/>
        <v>0</v>
      </c>
      <c r="D115" s="63">
        <f t="shared" si="6"/>
        <v>0</v>
      </c>
    </row>
    <row r="116" spans="1:4" x14ac:dyDescent="0.25">
      <c r="A116" s="25">
        <v>17</v>
      </c>
      <c r="B116" s="62">
        <f t="shared" si="6"/>
        <v>0</v>
      </c>
      <c r="C116" s="62">
        <f t="shared" si="6"/>
        <v>0</v>
      </c>
      <c r="D116" s="63">
        <f t="shared" si="6"/>
        <v>0</v>
      </c>
    </row>
    <row r="117" spans="1:4" x14ac:dyDescent="0.25">
      <c r="A117" s="25">
        <v>18</v>
      </c>
      <c r="B117" s="62">
        <f t="shared" ref="B117:D119" si="7">IF(EXACT(B94,B61),0,B94&amp;"/"&amp;B61)</f>
        <v>0</v>
      </c>
      <c r="C117" s="62">
        <f t="shared" si="7"/>
        <v>0</v>
      </c>
      <c r="D117" s="63">
        <f t="shared" si="7"/>
        <v>0</v>
      </c>
    </row>
    <row r="118" spans="1:4" x14ac:dyDescent="0.25">
      <c r="A118" s="25">
        <v>19</v>
      </c>
      <c r="B118" s="62">
        <f t="shared" si="7"/>
        <v>0</v>
      </c>
      <c r="C118" s="62">
        <f t="shared" si="7"/>
        <v>0</v>
      </c>
      <c r="D118" s="63">
        <f t="shared" si="7"/>
        <v>0</v>
      </c>
    </row>
    <row r="119" spans="1:4" ht="15.75" thickBot="1" x14ac:dyDescent="0.3">
      <c r="A119" s="40">
        <v>20</v>
      </c>
      <c r="B119" s="64">
        <f t="shared" si="7"/>
        <v>0</v>
      </c>
      <c r="C119" s="64">
        <f t="shared" si="7"/>
        <v>0</v>
      </c>
      <c r="D119" s="65">
        <f t="shared" si="7"/>
        <v>0</v>
      </c>
    </row>
  </sheetData>
  <mergeCells count="14">
    <mergeCell ref="L27:M27"/>
    <mergeCell ref="C3:E3"/>
    <mergeCell ref="G8:N9"/>
    <mergeCell ref="E10:F13"/>
    <mergeCell ref="E15:F18"/>
    <mergeCell ref="L26:M26"/>
    <mergeCell ref="B75:D75"/>
    <mergeCell ref="B98:D98"/>
    <mergeCell ref="C42:E42"/>
    <mergeCell ref="G47:N48"/>
    <mergeCell ref="E49:F52"/>
    <mergeCell ref="E54:F57"/>
    <mergeCell ref="L65:M65"/>
    <mergeCell ref="L66:M6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8D3D-70A0-47DB-AAF6-4D67BD62F0DF}">
  <dimension ref="A1:N34"/>
  <sheetViews>
    <sheetView workbookViewId="0">
      <selection activeCell="E22" sqref="E22"/>
    </sheetView>
  </sheetViews>
  <sheetFormatPr defaultRowHeight="15" x14ac:dyDescent="0.25"/>
  <cols>
    <col min="1" max="1" width="6.42578125" customWidth="1"/>
    <col min="2" max="4" width="26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466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70.5</v>
      </c>
      <c r="C5" s="26">
        <v>57.7</v>
      </c>
      <c r="D5" s="27">
        <v>90.1</v>
      </c>
      <c r="E5" s="28"/>
      <c r="F5" s="29">
        <f>COUNT(B5:D24)</f>
        <v>48</v>
      </c>
      <c r="G5" s="30">
        <f>AVERAGE(B5:D24)</f>
        <v>69.816666666666691</v>
      </c>
      <c r="H5" s="30">
        <f>CONVERT(G5, "mm","in")</f>
        <v>2.7486876640419955</v>
      </c>
      <c r="I5" s="29">
        <f>COUNTIF(B5:D24, "&lt;63.5")</f>
        <v>18</v>
      </c>
      <c r="J5" s="31">
        <f>I5/F5*100</f>
        <v>37.5</v>
      </c>
    </row>
    <row r="6" spans="1:14" x14ac:dyDescent="0.25">
      <c r="A6" s="25">
        <v>2</v>
      </c>
      <c r="B6" s="26">
        <v>71.7</v>
      </c>
      <c r="C6" s="26">
        <v>60.1</v>
      </c>
      <c r="D6" s="27">
        <v>97</v>
      </c>
      <c r="E6" s="32"/>
    </row>
    <row r="7" spans="1:14" x14ac:dyDescent="0.25">
      <c r="A7" s="25">
        <v>3</v>
      </c>
      <c r="B7" s="26">
        <v>89.5</v>
      </c>
      <c r="C7" s="26">
        <v>62.9</v>
      </c>
      <c r="D7" s="27">
        <v>89.6</v>
      </c>
      <c r="E7" s="32"/>
    </row>
    <row r="8" spans="1:14" ht="15.75" thickBot="1" x14ac:dyDescent="0.3">
      <c r="A8" s="25">
        <v>4</v>
      </c>
      <c r="B8" s="26">
        <v>70.8</v>
      </c>
      <c r="C8" s="26">
        <v>37.200000000000003</v>
      </c>
      <c r="D8" s="27">
        <v>96.1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thickBot="1" x14ac:dyDescent="0.3">
      <c r="A9" s="25">
        <v>5</v>
      </c>
      <c r="B9" s="26">
        <v>69.8</v>
      </c>
      <c r="C9" s="26">
        <v>54.6</v>
      </c>
      <c r="D9" s="27">
        <v>85.1</v>
      </c>
      <c r="G9" s="222"/>
      <c r="H9" s="222"/>
      <c r="I9" s="222"/>
      <c r="J9" s="222"/>
      <c r="K9" s="222"/>
      <c r="L9" s="222"/>
      <c r="M9" s="222"/>
      <c r="N9" s="222"/>
    </row>
    <row r="10" spans="1:14" x14ac:dyDescent="0.25">
      <c r="A10" s="25">
        <v>6</v>
      </c>
      <c r="B10" s="26">
        <v>67.3</v>
      </c>
      <c r="C10" s="26">
        <v>68.2</v>
      </c>
      <c r="D10" s="27">
        <v>95.7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64.7</v>
      </c>
      <c r="C11" s="26">
        <v>62.9</v>
      </c>
      <c r="D11" s="27">
        <v>90.2</v>
      </c>
      <c r="E11" s="223"/>
      <c r="F11" s="224"/>
      <c r="G11" s="25" t="s">
        <v>299</v>
      </c>
      <c r="H11" s="35">
        <v>17</v>
      </c>
      <c r="I11" s="35">
        <v>19</v>
      </c>
      <c r="J11" s="35">
        <v>20</v>
      </c>
      <c r="K11" s="36">
        <f>SUM(H11:J11)</f>
        <v>56</v>
      </c>
      <c r="L11" s="37">
        <f>AVERAGE(H11:J11)</f>
        <v>18.666666666666668</v>
      </c>
      <c r="M11" s="38">
        <v>3</v>
      </c>
      <c r="N11" s="39">
        <f>L11*M11</f>
        <v>56</v>
      </c>
    </row>
    <row r="12" spans="1:14" ht="15.75" thickBot="1" x14ac:dyDescent="0.3">
      <c r="A12" s="25">
        <v>8</v>
      </c>
      <c r="B12" s="26">
        <v>71.900000000000006</v>
      </c>
      <c r="C12" s="26">
        <v>82.4</v>
      </c>
      <c r="D12" s="27">
        <v>82.8</v>
      </c>
      <c r="E12" s="223"/>
      <c r="F12" s="224"/>
      <c r="G12" s="40" t="s">
        <v>300</v>
      </c>
      <c r="H12" s="41">
        <v>3</v>
      </c>
      <c r="I12" s="41">
        <v>1</v>
      </c>
      <c r="J12" s="41">
        <v>0</v>
      </c>
      <c r="K12" s="42">
        <f>SUM(H12:J12)</f>
        <v>4</v>
      </c>
      <c r="L12" s="43">
        <f>AVERAGE(H12:J12)</f>
        <v>1.3333333333333333</v>
      </c>
      <c r="M12" s="44">
        <v>3</v>
      </c>
      <c r="N12" s="45">
        <f>L12*M12</f>
        <v>4</v>
      </c>
    </row>
    <row r="13" spans="1:14" ht="15.75" thickBot="1" x14ac:dyDescent="0.3">
      <c r="A13" s="25">
        <v>9</v>
      </c>
      <c r="B13" s="26">
        <v>63</v>
      </c>
      <c r="C13" s="26">
        <v>64.8</v>
      </c>
      <c r="D13" s="230" t="s">
        <v>467</v>
      </c>
      <c r="E13" s="223"/>
      <c r="F13" s="224"/>
      <c r="N13" s="46"/>
    </row>
    <row r="14" spans="1:14" x14ac:dyDescent="0.25">
      <c r="A14" s="25">
        <v>10</v>
      </c>
      <c r="B14" s="26">
        <v>50.2</v>
      </c>
      <c r="C14" s="26">
        <v>58</v>
      </c>
      <c r="D14" s="231"/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44.9</v>
      </c>
      <c r="C15" s="26">
        <v>57.8</v>
      </c>
      <c r="D15" s="231"/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77.8</v>
      </c>
      <c r="C16" s="26">
        <v>75.5</v>
      </c>
      <c r="D16" s="231"/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67.3</v>
      </c>
      <c r="C17" s="26">
        <v>85.5</v>
      </c>
      <c r="D17" s="231"/>
      <c r="E17" s="225"/>
      <c r="F17" s="226"/>
      <c r="N17" s="46"/>
    </row>
    <row r="18" spans="1:14" x14ac:dyDescent="0.25">
      <c r="A18" s="25">
        <v>14</v>
      </c>
      <c r="B18" s="26">
        <v>63.4</v>
      </c>
      <c r="C18" s="26">
        <v>71.8</v>
      </c>
      <c r="D18" s="231"/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63.7</v>
      </c>
      <c r="C19" s="26">
        <v>62.3</v>
      </c>
      <c r="D19" s="231"/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72.5</v>
      </c>
      <c r="C20" s="26">
        <v>62.3</v>
      </c>
      <c r="D20" s="231"/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61.4</v>
      </c>
      <c r="C21" s="26">
        <v>61.7</v>
      </c>
      <c r="D21" s="231"/>
      <c r="N21" s="46"/>
    </row>
    <row r="22" spans="1:14" x14ac:dyDescent="0.25">
      <c r="A22" s="25">
        <v>18</v>
      </c>
      <c r="B22" s="26">
        <v>72</v>
      </c>
      <c r="C22" s="26">
        <v>61.5</v>
      </c>
      <c r="D22" s="231"/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81.900000000000006</v>
      </c>
      <c r="C23" s="26">
        <v>67.5</v>
      </c>
      <c r="D23" s="231"/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51.7</v>
      </c>
      <c r="C24" s="49">
        <v>63.9</v>
      </c>
      <c r="D24" s="232"/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15.75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67.300000000000011</v>
      </c>
      <c r="C27" s="55">
        <f>AVERAGE(C5:C24)</f>
        <v>63.929999999999993</v>
      </c>
      <c r="D27" s="55">
        <f>AVERAGE(D5:D24)</f>
        <v>90.825000000000003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2.649606299212599</v>
      </c>
      <c r="C29" s="58">
        <f>CONVERT(C27,"mm","in")</f>
        <v>2.5169291338582669</v>
      </c>
      <c r="D29" s="58">
        <f>CONVERT(D27,"mm","in")</f>
        <v>3.5757874015748032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6</v>
      </c>
      <c r="C32" s="60">
        <f>COUNTIF(C5:C24, "&lt;63.5")</f>
        <v>12</v>
      </c>
      <c r="D32" s="60">
        <f t="shared" ref="D32" si="0">COUNTIF(D5:D24, "&lt;63.5")</f>
        <v>0</v>
      </c>
    </row>
    <row r="33" spans="2:4" x14ac:dyDescent="0.25">
      <c r="B33" s="57" t="s">
        <v>315</v>
      </c>
      <c r="C33" s="57" t="s">
        <v>315</v>
      </c>
      <c r="D33" s="57" t="s">
        <v>315</v>
      </c>
    </row>
    <row r="34" spans="2:4" ht="19.5" thickBot="1" x14ac:dyDescent="0.35">
      <c r="B34" s="61">
        <f>B32/COUNT(B5:B24)*100</f>
        <v>30</v>
      </c>
      <c r="C34" s="61">
        <f>C32/COUNT(C5:C24)*100</f>
        <v>60</v>
      </c>
      <c r="D34" s="61">
        <f>D32/COUNT(D5:D24)*100</f>
        <v>0</v>
      </c>
    </row>
  </sheetData>
  <mergeCells count="7">
    <mergeCell ref="L27:M27"/>
    <mergeCell ref="C3:E3"/>
    <mergeCell ref="G8:N9"/>
    <mergeCell ref="E10:F13"/>
    <mergeCell ref="D13:D24"/>
    <mergeCell ref="E15:F18"/>
    <mergeCell ref="L26:M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AB85-149F-4C6D-82B9-C03A4E6D5CDC}">
  <sheetPr>
    <tabColor theme="9"/>
  </sheetPr>
  <dimension ref="A1:V31"/>
  <sheetViews>
    <sheetView workbookViewId="0">
      <selection activeCell="J21" sqref="J21"/>
    </sheetView>
  </sheetViews>
  <sheetFormatPr defaultRowHeight="15.75" x14ac:dyDescent="0.25"/>
  <cols>
    <col min="1" max="1" width="21.5703125" style="152" customWidth="1"/>
    <col min="2" max="2" width="28.28515625" style="152" bestFit="1" customWidth="1"/>
    <col min="3" max="8" width="9.140625" style="152"/>
    <col min="9" max="9" width="2.5703125" style="152" customWidth="1"/>
    <col min="10" max="10" width="21" style="153" bestFit="1" customWidth="1"/>
    <col min="11" max="11" width="2.5703125" style="152" customWidth="1"/>
    <col min="12" max="12" width="21" style="153" bestFit="1" customWidth="1"/>
    <col min="13" max="13" width="2.5703125" style="152" customWidth="1"/>
    <col min="14" max="14" width="9.140625" style="152"/>
    <col min="15" max="15" width="14.28515625" style="152" bestFit="1" customWidth="1"/>
    <col min="16" max="16" width="63.85546875" style="152" bestFit="1" customWidth="1"/>
    <col min="17" max="16384" width="9.140625" style="152"/>
  </cols>
  <sheetData>
    <row r="1" spans="1:22" ht="21" x14ac:dyDescent="0.25">
      <c r="A1" s="151" t="s">
        <v>579</v>
      </c>
    </row>
    <row r="3" spans="1:22" x14ac:dyDescent="0.25">
      <c r="A3" s="154" t="s">
        <v>580</v>
      </c>
      <c r="C3" s="202" t="s">
        <v>581</v>
      </c>
      <c r="D3" s="202"/>
      <c r="E3" s="202"/>
      <c r="F3" s="202"/>
      <c r="G3" s="202"/>
      <c r="H3" s="202"/>
      <c r="I3" s="155"/>
      <c r="J3" s="178" t="s">
        <v>582</v>
      </c>
      <c r="K3" s="155"/>
      <c r="L3" s="156" t="s">
        <v>583</v>
      </c>
      <c r="M3" s="155"/>
      <c r="O3" s="203" t="s">
        <v>616</v>
      </c>
      <c r="P3" s="204"/>
      <c r="Q3" s="204"/>
      <c r="R3" s="205"/>
    </row>
    <row r="4" spans="1:22" x14ac:dyDescent="0.25">
      <c r="A4" s="206">
        <v>60000</v>
      </c>
      <c r="B4" s="157" t="s">
        <v>584</v>
      </c>
      <c r="C4" s="207" t="s">
        <v>585</v>
      </c>
      <c r="D4" s="207"/>
      <c r="E4" s="208" t="s">
        <v>586</v>
      </c>
      <c r="F4" s="208"/>
      <c r="G4" s="209" t="s">
        <v>587</v>
      </c>
      <c r="H4" s="209"/>
      <c r="J4" s="171" t="s">
        <v>588</v>
      </c>
      <c r="L4" s="176" t="s">
        <v>588</v>
      </c>
      <c r="O4" s="179" t="s">
        <v>589</v>
      </c>
      <c r="P4" s="180" t="s">
        <v>590</v>
      </c>
      <c r="Q4" s="180"/>
      <c r="R4" s="181"/>
    </row>
    <row r="5" spans="1:22" x14ac:dyDescent="0.25">
      <c r="A5" s="206"/>
      <c r="B5" s="157" t="s">
        <v>591</v>
      </c>
      <c r="C5" s="190">
        <f>A4/25</f>
        <v>2400</v>
      </c>
      <c r="D5" s="190"/>
      <c r="E5" s="191">
        <f>A4/50</f>
        <v>1200</v>
      </c>
      <c r="F5" s="191"/>
      <c r="G5" s="192">
        <f>A4/100</f>
        <v>600</v>
      </c>
      <c r="H5" s="192"/>
      <c r="J5" s="171">
        <v>3035</v>
      </c>
      <c r="L5" s="176">
        <v>4000</v>
      </c>
      <c r="O5" s="179" t="s">
        <v>592</v>
      </c>
      <c r="P5" s="180" t="s">
        <v>593</v>
      </c>
      <c r="Q5" s="180"/>
      <c r="R5" s="181"/>
    </row>
    <row r="6" spans="1:22" x14ac:dyDescent="0.25">
      <c r="A6" s="206"/>
      <c r="B6" s="157" t="s">
        <v>594</v>
      </c>
      <c r="C6" s="210">
        <f>C5/4047</f>
        <v>0.59303187546330616</v>
      </c>
      <c r="D6" s="210"/>
      <c r="E6" s="211">
        <f>E5/4047</f>
        <v>0.29651593773165308</v>
      </c>
      <c r="F6" s="211"/>
      <c r="G6" s="212">
        <f>G5/4047</f>
        <v>0.14825796886582654</v>
      </c>
      <c r="H6" s="212"/>
      <c r="J6" s="172" t="s">
        <v>595</v>
      </c>
      <c r="L6" s="177">
        <v>1</v>
      </c>
      <c r="O6" s="179" t="s">
        <v>596</v>
      </c>
      <c r="P6" s="180" t="s">
        <v>597</v>
      </c>
      <c r="Q6" s="180"/>
      <c r="R6" s="181"/>
    </row>
    <row r="7" spans="1:22" x14ac:dyDescent="0.25">
      <c r="A7" s="158"/>
      <c r="C7" s="159"/>
      <c r="D7" s="159"/>
      <c r="E7" s="174"/>
      <c r="F7" s="174"/>
      <c r="G7" s="160"/>
      <c r="H7" s="160"/>
      <c r="J7" s="171"/>
      <c r="L7" s="176"/>
      <c r="O7" s="179"/>
      <c r="P7" s="180"/>
      <c r="Q7" s="180"/>
      <c r="R7" s="181"/>
    </row>
    <row r="8" spans="1:22" x14ac:dyDescent="0.25">
      <c r="C8" s="161"/>
      <c r="D8" s="161"/>
      <c r="E8" s="175"/>
      <c r="F8" s="175"/>
      <c r="G8" s="162"/>
      <c r="H8" s="162"/>
      <c r="J8" s="171"/>
      <c r="L8" s="176"/>
      <c r="O8" s="179" t="s">
        <v>598</v>
      </c>
      <c r="P8" s="180" t="s">
        <v>599</v>
      </c>
      <c r="Q8" s="180"/>
      <c r="R8" s="181"/>
    </row>
    <row r="9" spans="1:22" x14ac:dyDescent="0.25">
      <c r="A9" s="197" t="s">
        <v>600</v>
      </c>
      <c r="B9" s="198" t="s">
        <v>601</v>
      </c>
      <c r="C9" s="199">
        <f>C5*0.05</f>
        <v>120</v>
      </c>
      <c r="D9" s="199"/>
      <c r="E9" s="200">
        <f>E5*0.05</f>
        <v>60</v>
      </c>
      <c r="F9" s="200"/>
      <c r="G9" s="201">
        <f>G5*0.05</f>
        <v>30</v>
      </c>
      <c r="H9" s="201"/>
      <c r="J9" s="193">
        <f>J5*0.05</f>
        <v>151.75</v>
      </c>
      <c r="L9" s="194">
        <f>L5*0.05</f>
        <v>200</v>
      </c>
      <c r="O9" s="182"/>
      <c r="P9" s="180" t="s">
        <v>602</v>
      </c>
      <c r="Q9" s="180"/>
      <c r="R9" s="181"/>
    </row>
    <row r="10" spans="1:22" x14ac:dyDescent="0.25">
      <c r="A10" s="197"/>
      <c r="B10" s="198"/>
      <c r="C10" s="199"/>
      <c r="D10" s="199"/>
      <c r="E10" s="200"/>
      <c r="F10" s="200"/>
      <c r="G10" s="201"/>
      <c r="H10" s="201"/>
      <c r="J10" s="193"/>
      <c r="L10" s="194"/>
      <c r="O10" s="182"/>
      <c r="P10" s="180" t="s">
        <v>603</v>
      </c>
      <c r="Q10" s="180"/>
      <c r="R10" s="181"/>
      <c r="V10" s="163"/>
    </row>
    <row r="11" spans="1:22" x14ac:dyDescent="0.25">
      <c r="A11" s="197"/>
      <c r="B11" s="157" t="s">
        <v>604</v>
      </c>
      <c r="C11" s="190">
        <f>C9*1.308</f>
        <v>156.96</v>
      </c>
      <c r="D11" s="195"/>
      <c r="E11" s="191">
        <f>E9*1.308</f>
        <v>78.48</v>
      </c>
      <c r="F11" s="191"/>
      <c r="G11" s="196">
        <f>G9*1.308</f>
        <v>39.24</v>
      </c>
      <c r="H11" s="192"/>
      <c r="J11" s="171">
        <f>J9*1.308</f>
        <v>198.489</v>
      </c>
      <c r="L11" s="176">
        <f>L9*1.308</f>
        <v>261.60000000000002</v>
      </c>
      <c r="O11" s="182"/>
      <c r="P11" s="180" t="s">
        <v>605</v>
      </c>
      <c r="Q11" s="180"/>
      <c r="R11" s="181"/>
    </row>
    <row r="12" spans="1:22" x14ac:dyDescent="0.25">
      <c r="C12" s="161"/>
      <c r="D12" s="161"/>
      <c r="E12" s="175"/>
      <c r="F12" s="175"/>
      <c r="G12" s="162"/>
      <c r="H12" s="162"/>
      <c r="J12" s="171"/>
      <c r="L12" s="176"/>
      <c r="O12" s="183"/>
      <c r="P12" s="184" t="s">
        <v>606</v>
      </c>
      <c r="Q12" s="184"/>
      <c r="R12" s="185"/>
    </row>
    <row r="13" spans="1:22" x14ac:dyDescent="0.25">
      <c r="A13" s="164"/>
      <c r="B13" s="165" t="s">
        <v>607</v>
      </c>
      <c r="C13" s="190">
        <f>C11/30</f>
        <v>5.2320000000000002</v>
      </c>
      <c r="D13" s="190"/>
      <c r="E13" s="191">
        <f>E11/30</f>
        <v>2.6160000000000001</v>
      </c>
      <c r="F13" s="191"/>
      <c r="G13" s="192">
        <f>G11/30</f>
        <v>1.3080000000000001</v>
      </c>
      <c r="H13" s="192"/>
      <c r="I13" s="158"/>
      <c r="J13" s="171">
        <f>J11/30</f>
        <v>6.6162999999999998</v>
      </c>
      <c r="K13" s="158"/>
      <c r="L13" s="176">
        <f>L11/30</f>
        <v>8.7200000000000006</v>
      </c>
      <c r="M13" s="158"/>
    </row>
    <row r="14" spans="1:22" x14ac:dyDescent="0.25">
      <c r="A14" s="164"/>
      <c r="B14" s="165" t="s">
        <v>608</v>
      </c>
      <c r="C14" s="190">
        <f>C11/100</f>
        <v>1.5696000000000001</v>
      </c>
      <c r="D14" s="190"/>
      <c r="E14" s="191">
        <f>E11/100</f>
        <v>0.78480000000000005</v>
      </c>
      <c r="F14" s="191"/>
      <c r="G14" s="192">
        <v>1</v>
      </c>
      <c r="H14" s="192"/>
      <c r="I14" s="158"/>
      <c r="J14" s="173">
        <v>2</v>
      </c>
      <c r="K14" s="158"/>
      <c r="L14" s="176">
        <f>L11/100</f>
        <v>2.6160000000000001</v>
      </c>
      <c r="M14" s="158"/>
    </row>
    <row r="18" spans="1:4" x14ac:dyDescent="0.25">
      <c r="A18" s="155" t="s">
        <v>609</v>
      </c>
      <c r="B18" s="166" t="s">
        <v>610</v>
      </c>
      <c r="C18" s="152" t="s">
        <v>611</v>
      </c>
      <c r="D18" s="163">
        <v>3300</v>
      </c>
    </row>
    <row r="19" spans="1:4" x14ac:dyDescent="0.25">
      <c r="C19" s="152" t="s">
        <v>612</v>
      </c>
      <c r="D19" s="163">
        <v>800</v>
      </c>
    </row>
    <row r="20" spans="1:4" x14ac:dyDescent="0.25">
      <c r="C20" s="152" t="s">
        <v>613</v>
      </c>
      <c r="D20" s="163">
        <v>1500</v>
      </c>
    </row>
    <row r="21" spans="1:4" x14ac:dyDescent="0.25">
      <c r="C21" s="167" t="s">
        <v>7</v>
      </c>
      <c r="D21" s="168">
        <f>SUM(D18:D20)</f>
        <v>5600</v>
      </c>
    </row>
    <row r="23" spans="1:4" x14ac:dyDescent="0.25">
      <c r="B23" s="169" t="s">
        <v>614</v>
      </c>
      <c r="C23" s="152" t="s">
        <v>611</v>
      </c>
      <c r="D23" s="163">
        <v>7700</v>
      </c>
    </row>
    <row r="24" spans="1:4" x14ac:dyDescent="0.25">
      <c r="C24" s="152" t="s">
        <v>612</v>
      </c>
      <c r="D24" s="163">
        <v>1600</v>
      </c>
    </row>
    <row r="25" spans="1:4" x14ac:dyDescent="0.25">
      <c r="C25" s="152" t="s">
        <v>613</v>
      </c>
      <c r="D25" s="163">
        <v>3000</v>
      </c>
    </row>
    <row r="26" spans="1:4" x14ac:dyDescent="0.25">
      <c r="C26" s="167" t="s">
        <v>7</v>
      </c>
      <c r="D26" s="168">
        <f>SUM(D23:D25)</f>
        <v>12300</v>
      </c>
    </row>
    <row r="28" spans="1:4" x14ac:dyDescent="0.25">
      <c r="B28" s="170" t="s">
        <v>615</v>
      </c>
      <c r="C28" s="152" t="s">
        <v>611</v>
      </c>
      <c r="D28" s="163">
        <v>9900</v>
      </c>
    </row>
    <row r="29" spans="1:4" x14ac:dyDescent="0.25">
      <c r="C29" s="152" t="s">
        <v>612</v>
      </c>
      <c r="D29" s="163">
        <v>2400</v>
      </c>
    </row>
    <row r="30" spans="1:4" x14ac:dyDescent="0.25">
      <c r="C30" s="152" t="s">
        <v>613</v>
      </c>
      <c r="D30" s="163">
        <v>4500</v>
      </c>
    </row>
    <row r="31" spans="1:4" x14ac:dyDescent="0.25">
      <c r="C31" s="167" t="s">
        <v>7</v>
      </c>
      <c r="D31" s="168">
        <f>SUM(D28:D30)</f>
        <v>16800</v>
      </c>
    </row>
  </sheetData>
  <mergeCells count="28">
    <mergeCell ref="C3:H3"/>
    <mergeCell ref="O3:R3"/>
    <mergeCell ref="A4:A6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A9:A11"/>
    <mergeCell ref="B9:B10"/>
    <mergeCell ref="C9:D10"/>
    <mergeCell ref="E9:F10"/>
    <mergeCell ref="G9:H10"/>
    <mergeCell ref="C14:D14"/>
    <mergeCell ref="E14:F14"/>
    <mergeCell ref="G14:H14"/>
    <mergeCell ref="J9:J10"/>
    <mergeCell ref="L9:L10"/>
    <mergeCell ref="C11:D11"/>
    <mergeCell ref="E11:F11"/>
    <mergeCell ref="G11:H11"/>
    <mergeCell ref="C13:D13"/>
    <mergeCell ref="E13:F13"/>
    <mergeCell ref="G13:H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7592-4886-484C-90F6-FF0270EF81AC}">
  <sheetPr>
    <tabColor theme="9"/>
  </sheetPr>
  <dimension ref="A1:K31"/>
  <sheetViews>
    <sheetView workbookViewId="0">
      <selection activeCell="J10" sqref="J10"/>
    </sheetView>
  </sheetViews>
  <sheetFormatPr defaultColWidth="20.7109375" defaultRowHeight="15" x14ac:dyDescent="0.25"/>
  <cols>
    <col min="1" max="1" width="27.85546875" bestFit="1" customWidth="1"/>
  </cols>
  <sheetData>
    <row r="1" spans="1:11" ht="30" customHeight="1" x14ac:dyDescent="0.25">
      <c r="A1" s="189" t="s">
        <v>5</v>
      </c>
      <c r="B1" s="189"/>
      <c r="C1" s="189" t="s">
        <v>6</v>
      </c>
      <c r="D1" s="189"/>
      <c r="E1" s="189" t="s">
        <v>10</v>
      </c>
      <c r="F1" s="189"/>
      <c r="G1" s="189"/>
      <c r="H1" s="189"/>
      <c r="I1" s="189"/>
      <c r="J1" s="189" t="s">
        <v>11</v>
      </c>
      <c r="K1" s="189"/>
    </row>
    <row r="2" spans="1:11" ht="30.75" customHeight="1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7</v>
      </c>
      <c r="F2" s="16" t="s">
        <v>341</v>
      </c>
      <c r="G2" s="16" t="s">
        <v>340</v>
      </c>
      <c r="H2" s="9" t="s">
        <v>353</v>
      </c>
      <c r="I2" s="9" t="s">
        <v>47</v>
      </c>
      <c r="J2" s="9" t="s">
        <v>8</v>
      </c>
      <c r="K2" s="9" t="s">
        <v>9</v>
      </c>
    </row>
    <row r="3" spans="1:11" x14ac:dyDescent="0.25">
      <c r="A3" s="11" t="s">
        <v>17</v>
      </c>
      <c r="B3" s="11" t="s">
        <v>38</v>
      </c>
      <c r="C3" s="15">
        <v>2922</v>
      </c>
      <c r="D3" s="15">
        <v>700</v>
      </c>
      <c r="E3" s="15">
        <f t="shared" ref="E3:E27" si="0">C3+D3</f>
        <v>3622</v>
      </c>
      <c r="F3" s="10" t="s">
        <v>275</v>
      </c>
      <c r="G3" s="10" t="s">
        <v>272</v>
      </c>
      <c r="H3" s="10">
        <v>3.9</v>
      </c>
      <c r="I3" s="4" t="s">
        <v>220</v>
      </c>
      <c r="J3" s="4" t="s">
        <v>273</v>
      </c>
      <c r="K3" s="4" t="s">
        <v>274</v>
      </c>
    </row>
    <row r="4" spans="1:11" x14ac:dyDescent="0.25">
      <c r="A4" s="11" t="s">
        <v>26</v>
      </c>
      <c r="B4" s="11" t="s">
        <v>54</v>
      </c>
      <c r="C4" s="15">
        <v>75600</v>
      </c>
      <c r="D4" s="15">
        <v>700</v>
      </c>
      <c r="E4" s="15">
        <f t="shared" si="0"/>
        <v>76300</v>
      </c>
      <c r="F4" s="10" t="s">
        <v>316</v>
      </c>
      <c r="G4" s="10" t="s">
        <v>317</v>
      </c>
      <c r="H4" s="10">
        <v>4.0999999999999996</v>
      </c>
      <c r="I4" s="4" t="s">
        <v>222</v>
      </c>
      <c r="J4" s="4" t="s">
        <v>318</v>
      </c>
      <c r="K4" s="4" t="s">
        <v>319</v>
      </c>
    </row>
    <row r="5" spans="1:11" x14ac:dyDescent="0.25">
      <c r="A5" s="11" t="s">
        <v>270</v>
      </c>
      <c r="B5" s="11" t="s">
        <v>55</v>
      </c>
      <c r="C5" s="15">
        <v>10642</v>
      </c>
      <c r="D5" s="15">
        <v>700</v>
      </c>
      <c r="E5" s="15">
        <f t="shared" si="0"/>
        <v>11342</v>
      </c>
      <c r="F5" s="10" t="s">
        <v>323</v>
      </c>
      <c r="G5" s="10" t="s">
        <v>324</v>
      </c>
      <c r="H5" s="10">
        <v>3.8</v>
      </c>
      <c r="I5" s="4" t="s">
        <v>325</v>
      </c>
      <c r="J5" s="4" t="s">
        <v>273</v>
      </c>
      <c r="K5" s="4" t="s">
        <v>448</v>
      </c>
    </row>
    <row r="6" spans="1:11" x14ac:dyDescent="0.25">
      <c r="A6" s="11" t="s">
        <v>428</v>
      </c>
      <c r="B6" s="11" t="s">
        <v>465</v>
      </c>
      <c r="C6" s="15">
        <v>20944</v>
      </c>
      <c r="D6" s="15">
        <v>0</v>
      </c>
      <c r="E6" s="15">
        <f t="shared" si="0"/>
        <v>20944</v>
      </c>
      <c r="F6" s="10" t="s">
        <v>472</v>
      </c>
      <c r="G6" s="10" t="s">
        <v>473</v>
      </c>
      <c r="H6" s="10">
        <v>2.9</v>
      </c>
      <c r="I6" s="4" t="s">
        <v>220</v>
      </c>
      <c r="J6" s="4" t="s">
        <v>273</v>
      </c>
      <c r="K6" s="4" t="s">
        <v>448</v>
      </c>
    </row>
    <row r="7" spans="1:11" x14ac:dyDescent="0.25">
      <c r="A7" s="11" t="s">
        <v>27</v>
      </c>
      <c r="B7" s="11" t="s">
        <v>56</v>
      </c>
      <c r="C7" s="15">
        <v>64031</v>
      </c>
      <c r="D7" s="15">
        <v>0</v>
      </c>
      <c r="E7" s="15">
        <f t="shared" si="0"/>
        <v>64031</v>
      </c>
      <c r="F7" s="10" t="s">
        <v>327</v>
      </c>
      <c r="G7" s="10" t="s">
        <v>328</v>
      </c>
      <c r="H7" s="10">
        <v>3</v>
      </c>
      <c r="I7" s="4" t="s">
        <v>220</v>
      </c>
      <c r="J7" s="4" t="s">
        <v>318</v>
      </c>
      <c r="K7" s="4" t="s">
        <v>319</v>
      </c>
    </row>
    <row r="8" spans="1:11" x14ac:dyDescent="0.25">
      <c r="A8" s="11" t="s">
        <v>28</v>
      </c>
      <c r="B8" s="11" t="s">
        <v>57</v>
      </c>
      <c r="C8" s="15">
        <v>10183</v>
      </c>
      <c r="D8" s="15">
        <v>0</v>
      </c>
      <c r="E8" s="15">
        <f t="shared" si="0"/>
        <v>10183</v>
      </c>
      <c r="F8" s="10" t="s">
        <v>330</v>
      </c>
      <c r="G8" s="10" t="s">
        <v>331</v>
      </c>
      <c r="H8" s="10">
        <v>2.9</v>
      </c>
      <c r="I8" s="4" t="s">
        <v>325</v>
      </c>
      <c r="J8" s="4" t="s">
        <v>318</v>
      </c>
      <c r="K8" s="4" t="s">
        <v>319</v>
      </c>
    </row>
    <row r="9" spans="1:11" x14ac:dyDescent="0.25">
      <c r="A9" s="11" t="s">
        <v>20</v>
      </c>
      <c r="B9" s="11" t="s">
        <v>58</v>
      </c>
      <c r="C9" s="15">
        <v>1934</v>
      </c>
      <c r="D9" s="15">
        <v>0</v>
      </c>
      <c r="E9" s="15">
        <f t="shared" si="0"/>
        <v>1934</v>
      </c>
      <c r="F9" s="66" t="s">
        <v>338</v>
      </c>
      <c r="G9" s="10" t="s">
        <v>339</v>
      </c>
      <c r="H9" s="10">
        <v>3.6</v>
      </c>
      <c r="I9" s="4" t="s">
        <v>222</v>
      </c>
      <c r="J9" s="4" t="s">
        <v>273</v>
      </c>
      <c r="K9" s="4" t="s">
        <v>274</v>
      </c>
    </row>
    <row r="10" spans="1:11" x14ac:dyDescent="0.25">
      <c r="A10" s="11" t="s">
        <v>574</v>
      </c>
      <c r="B10" s="11" t="s">
        <v>58</v>
      </c>
      <c r="C10" s="15">
        <v>3974</v>
      </c>
      <c r="D10" s="15">
        <v>0</v>
      </c>
      <c r="E10" s="15">
        <f t="shared" si="0"/>
        <v>3974</v>
      </c>
      <c r="F10" s="66" t="s">
        <v>575</v>
      </c>
      <c r="G10" s="10" t="s">
        <v>576</v>
      </c>
      <c r="H10" s="10">
        <v>3.7</v>
      </c>
      <c r="I10" s="4" t="s">
        <v>325</v>
      </c>
      <c r="J10" s="4" t="s">
        <v>645</v>
      </c>
      <c r="K10" s="4" t="s">
        <v>519</v>
      </c>
    </row>
    <row r="11" spans="1:11" x14ac:dyDescent="0.25">
      <c r="A11" s="11" t="s">
        <v>469</v>
      </c>
      <c r="B11" s="11" t="s">
        <v>468</v>
      </c>
      <c r="C11" s="15">
        <v>0</v>
      </c>
      <c r="D11" s="15">
        <v>719</v>
      </c>
      <c r="E11" s="15">
        <f t="shared" si="0"/>
        <v>719</v>
      </c>
      <c r="F11" s="10" t="s">
        <v>470</v>
      </c>
      <c r="G11" s="10" t="s">
        <v>471</v>
      </c>
      <c r="H11" s="10">
        <v>4</v>
      </c>
      <c r="I11" s="11" t="s">
        <v>220</v>
      </c>
      <c r="J11" s="11" t="s">
        <v>273</v>
      </c>
      <c r="K11" s="11" t="s">
        <v>274</v>
      </c>
    </row>
    <row r="12" spans="1:11" x14ac:dyDescent="0.25">
      <c r="A12" s="11" t="s">
        <v>31</v>
      </c>
      <c r="B12" s="11" t="s">
        <v>332</v>
      </c>
      <c r="C12" s="15">
        <v>0</v>
      </c>
      <c r="D12" s="15">
        <v>700</v>
      </c>
      <c r="E12" s="15">
        <f t="shared" si="0"/>
        <v>700</v>
      </c>
      <c r="F12" s="10" t="s">
        <v>333</v>
      </c>
      <c r="G12" s="10" t="s">
        <v>334</v>
      </c>
      <c r="H12" s="10">
        <v>3</v>
      </c>
      <c r="I12" s="4" t="s">
        <v>325</v>
      </c>
      <c r="J12" s="4" t="s">
        <v>318</v>
      </c>
      <c r="K12" s="4" t="s">
        <v>319</v>
      </c>
    </row>
    <row r="13" spans="1:11" x14ac:dyDescent="0.25">
      <c r="A13" s="11" t="s">
        <v>50</v>
      </c>
      <c r="B13" s="11" t="s">
        <v>59</v>
      </c>
      <c r="C13" s="15">
        <v>32049</v>
      </c>
      <c r="D13" s="15">
        <v>0</v>
      </c>
      <c r="E13" s="15">
        <f t="shared" si="0"/>
        <v>32049</v>
      </c>
      <c r="F13" s="10" t="s">
        <v>344</v>
      </c>
      <c r="G13" s="10" t="s">
        <v>345</v>
      </c>
      <c r="H13" s="10">
        <v>3.3</v>
      </c>
      <c r="I13" s="4" t="s">
        <v>220</v>
      </c>
      <c r="J13" s="4" t="s">
        <v>273</v>
      </c>
      <c r="K13" s="4" t="s">
        <v>274</v>
      </c>
    </row>
    <row r="14" spans="1:11" x14ac:dyDescent="0.25">
      <c r="A14" s="11" t="s">
        <v>23</v>
      </c>
      <c r="B14" s="11" t="s">
        <v>60</v>
      </c>
      <c r="C14" s="15">
        <v>26234</v>
      </c>
      <c r="D14" s="15">
        <v>700</v>
      </c>
      <c r="E14" s="15">
        <f t="shared" si="0"/>
        <v>26934</v>
      </c>
      <c r="F14" s="10" t="s">
        <v>348</v>
      </c>
      <c r="G14" s="10" t="s">
        <v>349</v>
      </c>
      <c r="H14" s="10">
        <v>3.2</v>
      </c>
      <c r="I14" s="4" t="s">
        <v>222</v>
      </c>
      <c r="J14" s="4" t="s">
        <v>273</v>
      </c>
      <c r="K14" s="4" t="s">
        <v>448</v>
      </c>
    </row>
    <row r="15" spans="1:11" x14ac:dyDescent="0.25">
      <c r="A15" s="11" t="s">
        <v>30</v>
      </c>
      <c r="B15" s="11" t="s">
        <v>61</v>
      </c>
      <c r="C15" s="15">
        <v>7973</v>
      </c>
      <c r="D15" s="15">
        <v>0</v>
      </c>
      <c r="E15" s="15">
        <f t="shared" si="0"/>
        <v>7973</v>
      </c>
      <c r="F15" s="10" t="s">
        <v>351</v>
      </c>
      <c r="G15" s="10" t="s">
        <v>352</v>
      </c>
      <c r="H15" s="10">
        <v>3.1</v>
      </c>
      <c r="I15" s="4" t="s">
        <v>220</v>
      </c>
      <c r="J15" s="4" t="s">
        <v>318</v>
      </c>
      <c r="K15" s="4" t="s">
        <v>319</v>
      </c>
    </row>
    <row r="16" spans="1:11" x14ac:dyDescent="0.25">
      <c r="A16" s="11" t="s">
        <v>51</v>
      </c>
      <c r="B16" s="11" t="s">
        <v>62</v>
      </c>
      <c r="C16" s="15">
        <v>22000</v>
      </c>
      <c r="D16" s="15">
        <v>700</v>
      </c>
      <c r="E16" s="15">
        <f t="shared" si="0"/>
        <v>22700</v>
      </c>
      <c r="F16" s="10" t="s">
        <v>355</v>
      </c>
      <c r="G16" s="10" t="s">
        <v>356</v>
      </c>
      <c r="H16" s="10">
        <v>3.5</v>
      </c>
      <c r="I16" s="4" t="s">
        <v>325</v>
      </c>
      <c r="J16" s="4" t="s">
        <v>273</v>
      </c>
      <c r="K16" s="4" t="s">
        <v>448</v>
      </c>
    </row>
    <row r="17" spans="1:11" x14ac:dyDescent="0.25">
      <c r="A17" s="11" t="s">
        <v>21</v>
      </c>
      <c r="B17" s="11" t="s">
        <v>63</v>
      </c>
      <c r="C17" s="15">
        <v>10960</v>
      </c>
      <c r="D17" s="15">
        <v>700</v>
      </c>
      <c r="E17" s="15">
        <f t="shared" si="0"/>
        <v>11660</v>
      </c>
      <c r="F17" s="10" t="s">
        <v>436</v>
      </c>
      <c r="G17" s="10" t="s">
        <v>435</v>
      </c>
      <c r="H17" s="10">
        <v>3.3</v>
      </c>
      <c r="I17" s="4" t="s">
        <v>325</v>
      </c>
      <c r="J17" s="4" t="s">
        <v>273</v>
      </c>
      <c r="K17" s="4" t="s">
        <v>448</v>
      </c>
    </row>
    <row r="18" spans="1:11" x14ac:dyDescent="0.25">
      <c r="A18" s="11" t="s">
        <v>29</v>
      </c>
      <c r="B18" s="11" t="s">
        <v>64</v>
      </c>
      <c r="C18" s="15">
        <v>17560</v>
      </c>
      <c r="D18" s="15">
        <v>700</v>
      </c>
      <c r="E18" s="15">
        <f t="shared" si="0"/>
        <v>18260</v>
      </c>
      <c r="F18" s="10" t="s">
        <v>438</v>
      </c>
      <c r="G18" s="10" t="s">
        <v>439</v>
      </c>
      <c r="H18" s="10">
        <v>3.4</v>
      </c>
      <c r="I18" s="4" t="s">
        <v>325</v>
      </c>
      <c r="J18" s="4" t="s">
        <v>318</v>
      </c>
      <c r="K18" s="4" t="s">
        <v>319</v>
      </c>
    </row>
    <row r="19" spans="1:11" x14ac:dyDescent="0.25">
      <c r="A19" s="11" t="s">
        <v>24</v>
      </c>
      <c r="B19" s="11" t="s">
        <v>65</v>
      </c>
      <c r="C19" s="15">
        <v>115944</v>
      </c>
      <c r="D19" s="15">
        <v>0</v>
      </c>
      <c r="E19" s="15">
        <f t="shared" si="0"/>
        <v>115944</v>
      </c>
      <c r="F19" s="10" t="s">
        <v>358</v>
      </c>
      <c r="G19" s="10" t="s">
        <v>357</v>
      </c>
      <c r="H19" s="10">
        <v>3.5</v>
      </c>
      <c r="I19" s="4" t="s">
        <v>220</v>
      </c>
      <c r="J19" s="4" t="s">
        <v>273</v>
      </c>
      <c r="K19" s="4" t="s">
        <v>448</v>
      </c>
    </row>
    <row r="20" spans="1:11" x14ac:dyDescent="0.25">
      <c r="A20" s="11" t="s">
        <v>269</v>
      </c>
      <c r="B20" s="11" t="s">
        <v>66</v>
      </c>
      <c r="C20" s="15">
        <v>19840</v>
      </c>
      <c r="D20" s="15">
        <v>700</v>
      </c>
      <c r="E20" s="15">
        <f t="shared" si="0"/>
        <v>20540</v>
      </c>
      <c r="F20" s="10" t="s">
        <v>440</v>
      </c>
      <c r="G20" s="10" t="s">
        <v>441</v>
      </c>
      <c r="H20" s="10">
        <v>2.8</v>
      </c>
      <c r="I20" s="4" t="s">
        <v>325</v>
      </c>
      <c r="J20" s="4" t="s">
        <v>273</v>
      </c>
      <c r="K20" s="4" t="s">
        <v>448</v>
      </c>
    </row>
    <row r="21" spans="1:11" x14ac:dyDescent="0.25">
      <c r="A21" s="11" t="s">
        <v>268</v>
      </c>
      <c r="B21" s="11" t="s">
        <v>67</v>
      </c>
      <c r="C21" s="15">
        <v>41334</v>
      </c>
      <c r="D21" s="15">
        <v>0</v>
      </c>
      <c r="E21" s="15">
        <f t="shared" si="0"/>
        <v>41334</v>
      </c>
      <c r="F21" s="10" t="s">
        <v>443</v>
      </c>
      <c r="G21" s="10" t="s">
        <v>444</v>
      </c>
      <c r="H21" s="10">
        <v>4.4000000000000004</v>
      </c>
      <c r="I21" s="4" t="s">
        <v>220</v>
      </c>
      <c r="J21" s="4" t="s">
        <v>318</v>
      </c>
      <c r="K21" s="4" t="s">
        <v>319</v>
      </c>
    </row>
    <row r="22" spans="1:11" x14ac:dyDescent="0.25">
      <c r="A22" s="11" t="s">
        <v>22</v>
      </c>
      <c r="B22" s="11" t="s">
        <v>68</v>
      </c>
      <c r="C22" s="15">
        <v>17290</v>
      </c>
      <c r="D22" s="15">
        <v>0</v>
      </c>
      <c r="E22" s="15">
        <f t="shared" si="0"/>
        <v>17290</v>
      </c>
      <c r="F22" s="10" t="s">
        <v>446</v>
      </c>
      <c r="G22" s="10" t="s">
        <v>447</v>
      </c>
      <c r="H22" s="10">
        <v>2.8</v>
      </c>
      <c r="I22" s="4" t="s">
        <v>220</v>
      </c>
      <c r="J22" s="4" t="s">
        <v>273</v>
      </c>
      <c r="K22" s="4" t="s">
        <v>448</v>
      </c>
    </row>
    <row r="23" spans="1:11" x14ac:dyDescent="0.25">
      <c r="A23" s="11" t="s">
        <v>267</v>
      </c>
      <c r="B23" s="11" t="s">
        <v>69</v>
      </c>
      <c r="C23" s="15">
        <v>23237</v>
      </c>
      <c r="D23" s="15">
        <v>700</v>
      </c>
      <c r="E23" s="15">
        <f t="shared" si="0"/>
        <v>23937</v>
      </c>
      <c r="F23" s="10" t="s">
        <v>450</v>
      </c>
      <c r="G23" s="10" t="s">
        <v>451</v>
      </c>
      <c r="H23" s="10">
        <v>3.3</v>
      </c>
      <c r="I23" s="4" t="s">
        <v>325</v>
      </c>
      <c r="J23" s="4" t="s">
        <v>273</v>
      </c>
      <c r="K23" s="4" t="s">
        <v>448</v>
      </c>
    </row>
    <row r="24" spans="1:11" x14ac:dyDescent="0.25">
      <c r="A24" s="11" t="s">
        <v>18</v>
      </c>
      <c r="B24" s="11" t="s">
        <v>454</v>
      </c>
      <c r="C24" s="15">
        <v>1072</v>
      </c>
      <c r="D24" s="15">
        <v>0</v>
      </c>
      <c r="E24" s="15">
        <f t="shared" si="0"/>
        <v>1072</v>
      </c>
      <c r="F24" s="66" t="s">
        <v>457</v>
      </c>
      <c r="G24" s="10" t="s">
        <v>453</v>
      </c>
      <c r="H24" s="10">
        <v>4.5</v>
      </c>
      <c r="I24" s="4" t="s">
        <v>220</v>
      </c>
      <c r="J24" s="4" t="s">
        <v>273</v>
      </c>
      <c r="K24" s="4" t="s">
        <v>274</v>
      </c>
    </row>
    <row r="25" spans="1:11" x14ac:dyDescent="0.25">
      <c r="A25" s="11" t="s">
        <v>19</v>
      </c>
      <c r="B25" s="11" t="s">
        <v>70</v>
      </c>
      <c r="C25" s="15">
        <v>42235</v>
      </c>
      <c r="D25" s="15">
        <v>0</v>
      </c>
      <c r="E25" s="15">
        <f t="shared" si="0"/>
        <v>42235</v>
      </c>
      <c r="F25" s="10" t="s">
        <v>458</v>
      </c>
      <c r="G25" s="10" t="s">
        <v>459</v>
      </c>
      <c r="H25" s="10">
        <v>3.1</v>
      </c>
      <c r="I25" s="4" t="s">
        <v>220</v>
      </c>
      <c r="J25" s="4" t="s">
        <v>273</v>
      </c>
      <c r="K25" s="4" t="s">
        <v>274</v>
      </c>
    </row>
    <row r="26" spans="1:11" x14ac:dyDescent="0.25">
      <c r="A26" s="11" t="s">
        <v>25</v>
      </c>
      <c r="B26" s="11" t="s">
        <v>71</v>
      </c>
      <c r="C26" s="15">
        <v>40179</v>
      </c>
      <c r="D26" s="15">
        <v>0</v>
      </c>
      <c r="E26" s="15">
        <f t="shared" si="0"/>
        <v>40179</v>
      </c>
      <c r="F26" s="10" t="s">
        <v>463</v>
      </c>
      <c r="G26" s="10" t="s">
        <v>464</v>
      </c>
      <c r="H26" s="10">
        <v>2.7</v>
      </c>
      <c r="I26" s="4" t="s">
        <v>222</v>
      </c>
      <c r="J26" s="4" t="s">
        <v>273</v>
      </c>
      <c r="K26" s="4" t="s">
        <v>448</v>
      </c>
    </row>
    <row r="27" spans="1:11" x14ac:dyDescent="0.25">
      <c r="A27" s="11" t="s">
        <v>32</v>
      </c>
      <c r="B27" s="11" t="s">
        <v>335</v>
      </c>
      <c r="C27" s="15">
        <v>0</v>
      </c>
      <c r="D27" s="15">
        <v>800</v>
      </c>
      <c r="E27" s="15">
        <f t="shared" si="0"/>
        <v>800</v>
      </c>
      <c r="F27" s="10" t="s">
        <v>336</v>
      </c>
      <c r="G27" s="10" t="s">
        <v>334</v>
      </c>
      <c r="H27" s="10">
        <v>3</v>
      </c>
      <c r="I27" s="4" t="s">
        <v>222</v>
      </c>
      <c r="J27" s="4" t="s">
        <v>318</v>
      </c>
      <c r="K27" s="4" t="s">
        <v>319</v>
      </c>
    </row>
    <row r="28" spans="1:11" x14ac:dyDescent="0.25">
      <c r="C28" s="15"/>
      <c r="D28" s="15"/>
      <c r="E28" s="15"/>
    </row>
    <row r="31" spans="1:11" ht="44.25" customHeight="1" x14ac:dyDescent="0.25">
      <c r="A31" s="213" t="s">
        <v>488</v>
      </c>
      <c r="B31" s="213"/>
    </row>
  </sheetData>
  <autoFilter ref="A2:K27" xr:uid="{A1E04EC4-5658-4C4C-9E60-E8C1755C0551}">
    <sortState xmlns:xlrd2="http://schemas.microsoft.com/office/spreadsheetml/2017/richdata2" ref="A3:K27">
      <sortCondition ref="B2:B27"/>
    </sortState>
  </autoFilter>
  <mergeCells count="5">
    <mergeCell ref="A1:B1"/>
    <mergeCell ref="C1:D1"/>
    <mergeCell ref="J1:K1"/>
    <mergeCell ref="E1:I1"/>
    <mergeCell ref="A31:B3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BF35-118D-4AAC-98BF-3AD1749B424B}">
  <sheetPr>
    <tabColor theme="5"/>
  </sheetPr>
  <dimension ref="A1:R22"/>
  <sheetViews>
    <sheetView workbookViewId="0">
      <selection activeCell="J25" sqref="J25"/>
    </sheetView>
  </sheetViews>
  <sheetFormatPr defaultRowHeight="15" x14ac:dyDescent="0.25"/>
  <cols>
    <col min="1" max="1" width="18.140625" style="11" customWidth="1"/>
    <col min="2" max="2" width="41.5703125" style="11" customWidth="1"/>
    <col min="3" max="3" width="17.85546875" style="11" bestFit="1" customWidth="1"/>
    <col min="4" max="4" width="12.7109375" style="11" customWidth="1"/>
    <col min="5" max="5" width="22.140625" style="11" bestFit="1" customWidth="1"/>
    <col min="6" max="6" width="24.85546875" style="11" bestFit="1" customWidth="1"/>
    <col min="7" max="7" width="7.85546875" style="11" bestFit="1" customWidth="1"/>
    <col min="8" max="8" width="10.7109375" style="13" bestFit="1" customWidth="1"/>
    <col min="9" max="9" width="16.85546875" style="14" bestFit="1" customWidth="1"/>
    <col min="10" max="10" width="30.85546875" style="11" bestFit="1" customWidth="1"/>
    <col min="11" max="11" width="12.42578125" style="11" bestFit="1" customWidth="1"/>
    <col min="12" max="12" width="19.7109375" style="11" bestFit="1" customWidth="1"/>
    <col min="13" max="13" width="22.42578125" style="11" customWidth="1"/>
    <col min="14" max="14" width="47.85546875" style="11" customWidth="1"/>
    <col min="15" max="15" width="8.7109375" style="11" bestFit="1" customWidth="1"/>
    <col min="16" max="16" width="23.140625" style="11" bestFit="1" customWidth="1"/>
    <col min="17" max="17" width="23.28515625" style="11" bestFit="1" customWidth="1"/>
    <col min="18" max="18" width="92" style="11" hidden="1" customWidth="1"/>
    <col min="19" max="16384" width="9.140625" style="11"/>
  </cols>
  <sheetData>
    <row r="1" spans="1:18" s="138" customFormat="1" ht="20.100000000000001" customHeight="1" x14ac:dyDescent="0.25">
      <c r="A1" s="138" t="s">
        <v>8</v>
      </c>
      <c r="B1" s="138" t="s">
        <v>1</v>
      </c>
      <c r="C1" s="138" t="s">
        <v>2</v>
      </c>
      <c r="D1" s="138" t="s">
        <v>265</v>
      </c>
      <c r="E1" s="138" t="s">
        <v>39</v>
      </c>
      <c r="F1" s="138" t="s">
        <v>40</v>
      </c>
      <c r="G1" s="138" t="s">
        <v>41</v>
      </c>
      <c r="H1" s="139" t="s">
        <v>42</v>
      </c>
      <c r="I1" s="140" t="s">
        <v>43</v>
      </c>
      <c r="J1" s="138" t="s">
        <v>44</v>
      </c>
      <c r="K1" s="138" t="s">
        <v>45</v>
      </c>
      <c r="L1" s="138" t="s">
        <v>46</v>
      </c>
      <c r="M1" s="138" t="s">
        <v>49</v>
      </c>
      <c r="N1" s="138" t="s">
        <v>48</v>
      </c>
      <c r="O1" s="138" t="s">
        <v>47</v>
      </c>
      <c r="P1" s="138" t="s">
        <v>219</v>
      </c>
      <c r="Q1" s="138" t="s">
        <v>226</v>
      </c>
      <c r="R1" s="138" t="s">
        <v>37</v>
      </c>
    </row>
    <row r="2" spans="1:18" x14ac:dyDescent="0.25">
      <c r="A2" s="4" t="s">
        <v>273</v>
      </c>
      <c r="B2" s="11" t="s">
        <v>52</v>
      </c>
      <c r="C2" s="11" t="s">
        <v>65</v>
      </c>
      <c r="D2" s="12" t="s">
        <v>263</v>
      </c>
      <c r="E2" s="11" t="s">
        <v>120</v>
      </c>
      <c r="F2" s="11" t="s">
        <v>121</v>
      </c>
      <c r="G2" s="11" t="s">
        <v>74</v>
      </c>
      <c r="H2" s="13">
        <v>7719</v>
      </c>
      <c r="I2" s="14" t="s">
        <v>122</v>
      </c>
      <c r="J2" s="11" t="s">
        <v>123</v>
      </c>
      <c r="K2" s="11">
        <v>915010001</v>
      </c>
      <c r="L2" s="11">
        <v>14836357</v>
      </c>
      <c r="M2" s="11" t="s">
        <v>192</v>
      </c>
      <c r="N2" s="11" t="s">
        <v>206</v>
      </c>
      <c r="O2" s="11" t="s">
        <v>220</v>
      </c>
      <c r="P2" s="11" t="s">
        <v>225</v>
      </c>
      <c r="Q2" s="11" t="s">
        <v>238</v>
      </c>
      <c r="R2" s="11" t="s">
        <v>257</v>
      </c>
    </row>
    <row r="3" spans="1:18" x14ac:dyDescent="0.25">
      <c r="A3" s="4" t="s">
        <v>318</v>
      </c>
      <c r="B3" s="11" t="s">
        <v>27</v>
      </c>
      <c r="C3" s="11" t="s">
        <v>56</v>
      </c>
      <c r="D3" s="12" t="s">
        <v>263</v>
      </c>
      <c r="E3" s="11" t="s">
        <v>85</v>
      </c>
      <c r="F3" s="11" t="s">
        <v>86</v>
      </c>
      <c r="G3" s="11" t="s">
        <v>74</v>
      </c>
      <c r="H3" s="13">
        <v>8317</v>
      </c>
      <c r="I3" s="14" t="s">
        <v>87</v>
      </c>
      <c r="J3" s="11" t="s">
        <v>88</v>
      </c>
      <c r="K3" s="11" t="s">
        <v>157</v>
      </c>
      <c r="L3" s="11" t="s">
        <v>158</v>
      </c>
      <c r="M3" s="11" t="s">
        <v>183</v>
      </c>
      <c r="O3" s="11" t="s">
        <v>220</v>
      </c>
      <c r="P3" s="11" t="s">
        <v>221</v>
      </c>
      <c r="Q3" s="11" t="s">
        <v>230</v>
      </c>
      <c r="R3" s="11" t="s">
        <v>248</v>
      </c>
    </row>
    <row r="4" spans="1:18" x14ac:dyDescent="0.25">
      <c r="A4" s="4" t="s">
        <v>318</v>
      </c>
      <c r="B4" s="11" t="s">
        <v>28</v>
      </c>
      <c r="C4" s="11" t="s">
        <v>57</v>
      </c>
      <c r="D4" s="12" t="s">
        <v>264</v>
      </c>
      <c r="E4" s="11" t="s">
        <v>89</v>
      </c>
      <c r="F4" s="11" t="s">
        <v>90</v>
      </c>
      <c r="G4" s="11" t="s">
        <v>74</v>
      </c>
      <c r="H4" s="13">
        <v>8210</v>
      </c>
      <c r="I4" s="14" t="s">
        <v>91</v>
      </c>
      <c r="J4" s="11" t="s">
        <v>92</v>
      </c>
      <c r="K4" s="11" t="s">
        <v>159</v>
      </c>
      <c r="L4" s="11" t="s">
        <v>160</v>
      </c>
      <c r="M4" s="11" t="s">
        <v>184</v>
      </c>
      <c r="N4" s="11" t="s">
        <v>201</v>
      </c>
      <c r="O4" s="11" t="s">
        <v>223</v>
      </c>
      <c r="P4" s="11" t="s">
        <v>221</v>
      </c>
      <c r="Q4" s="11" t="s">
        <v>231</v>
      </c>
      <c r="R4" s="11" t="s">
        <v>249</v>
      </c>
    </row>
    <row r="5" spans="1:18" x14ac:dyDescent="0.25">
      <c r="A5" s="4" t="s">
        <v>318</v>
      </c>
      <c r="B5" s="11" t="s">
        <v>268</v>
      </c>
      <c r="C5" s="11" t="s">
        <v>67</v>
      </c>
      <c r="D5" s="12" t="s">
        <v>263</v>
      </c>
      <c r="E5" s="11" t="s">
        <v>127</v>
      </c>
      <c r="F5" s="11" t="s">
        <v>128</v>
      </c>
      <c r="G5" s="11" t="s">
        <v>74</v>
      </c>
      <c r="H5" s="13">
        <v>8349</v>
      </c>
      <c r="I5" s="14" t="s">
        <v>129</v>
      </c>
      <c r="J5" s="11" t="s">
        <v>130</v>
      </c>
      <c r="K5" s="11" t="s">
        <v>173</v>
      </c>
      <c r="L5" s="11" t="s">
        <v>174</v>
      </c>
      <c r="M5" s="11" t="s">
        <v>199</v>
      </c>
      <c r="N5" s="11" t="s">
        <v>217</v>
      </c>
      <c r="O5" s="11" t="s">
        <v>220</v>
      </c>
      <c r="P5" s="11" t="s">
        <v>221</v>
      </c>
      <c r="Q5" s="11" t="s">
        <v>239</v>
      </c>
      <c r="R5" s="11" t="s">
        <v>259</v>
      </c>
    </row>
    <row r="6" spans="1:18" x14ac:dyDescent="0.25">
      <c r="A6" s="4" t="s">
        <v>273</v>
      </c>
      <c r="B6" s="11" t="s">
        <v>17</v>
      </c>
      <c r="C6" s="11" t="s">
        <v>38</v>
      </c>
      <c r="D6" s="12" t="s">
        <v>263</v>
      </c>
      <c r="E6" s="11" t="s">
        <v>72</v>
      </c>
      <c r="F6" s="11" t="s">
        <v>73</v>
      </c>
      <c r="G6" s="11" t="s">
        <v>74</v>
      </c>
      <c r="H6" s="13">
        <v>8087</v>
      </c>
      <c r="I6" s="14" t="s">
        <v>75</v>
      </c>
      <c r="J6" s="11" t="s">
        <v>76</v>
      </c>
      <c r="K6" s="11" t="s">
        <v>151</v>
      </c>
      <c r="L6" s="11" t="s">
        <v>152</v>
      </c>
      <c r="M6" s="11" t="s">
        <v>180</v>
      </c>
      <c r="N6" s="11" t="s">
        <v>200</v>
      </c>
      <c r="O6" s="11" t="s">
        <v>220</v>
      </c>
      <c r="P6" s="11" t="s">
        <v>221</v>
      </c>
      <c r="Q6" s="11" t="s">
        <v>227</v>
      </c>
      <c r="R6" s="11" t="s">
        <v>245</v>
      </c>
    </row>
    <row r="7" spans="1:18" x14ac:dyDescent="0.25">
      <c r="A7" s="4" t="s">
        <v>273</v>
      </c>
      <c r="B7" s="11" t="s">
        <v>18</v>
      </c>
      <c r="C7" s="11" t="s">
        <v>454</v>
      </c>
      <c r="D7" s="12" t="s">
        <v>263</v>
      </c>
      <c r="E7" s="11" t="s">
        <v>139</v>
      </c>
      <c r="F7" s="11" t="s">
        <v>140</v>
      </c>
      <c r="G7" s="11" t="s">
        <v>74</v>
      </c>
      <c r="H7" s="13">
        <v>8108</v>
      </c>
      <c r="I7" s="14" t="s">
        <v>141</v>
      </c>
      <c r="J7" s="11" t="s">
        <v>142</v>
      </c>
      <c r="K7" s="11">
        <v>237</v>
      </c>
      <c r="L7" s="11">
        <v>36701043</v>
      </c>
      <c r="M7" s="11" t="s">
        <v>196</v>
      </c>
      <c r="N7" s="11" t="s">
        <v>209</v>
      </c>
      <c r="O7" s="11" t="s">
        <v>223</v>
      </c>
      <c r="P7" s="11" t="s">
        <v>221</v>
      </c>
      <c r="Q7" s="11" t="s">
        <v>242</v>
      </c>
    </row>
    <row r="8" spans="1:18" x14ac:dyDescent="0.25">
      <c r="A8" s="4" t="s">
        <v>318</v>
      </c>
      <c r="B8" s="11" t="s">
        <v>26</v>
      </c>
      <c r="C8" s="11" t="s">
        <v>54</v>
      </c>
      <c r="D8" s="12" t="s">
        <v>263</v>
      </c>
      <c r="E8" s="11" t="s">
        <v>77</v>
      </c>
      <c r="F8" s="11" t="s">
        <v>78</v>
      </c>
      <c r="G8" s="11" t="s">
        <v>74</v>
      </c>
      <c r="H8" s="13">
        <v>8349</v>
      </c>
      <c r="I8" s="14" t="s">
        <v>79</v>
      </c>
      <c r="J8" s="11" t="s">
        <v>80</v>
      </c>
      <c r="K8" s="11" t="s">
        <v>153</v>
      </c>
      <c r="L8" s="11" t="s">
        <v>154</v>
      </c>
      <c r="M8" s="11" t="s">
        <v>181</v>
      </c>
      <c r="N8" s="11" t="s">
        <v>212</v>
      </c>
      <c r="O8" s="11" t="s">
        <v>222</v>
      </c>
      <c r="P8" s="11" t="s">
        <v>221</v>
      </c>
      <c r="Q8" s="11" t="s">
        <v>228</v>
      </c>
      <c r="R8" s="11" t="s">
        <v>246</v>
      </c>
    </row>
    <row r="9" spans="1:18" x14ac:dyDescent="0.25">
      <c r="A9" s="4" t="s">
        <v>273</v>
      </c>
      <c r="B9" s="11" t="s">
        <v>51</v>
      </c>
      <c r="C9" s="11" t="s">
        <v>62</v>
      </c>
      <c r="D9" s="12" t="s">
        <v>263</v>
      </c>
      <c r="E9" s="11" t="s">
        <v>109</v>
      </c>
      <c r="F9" s="11" t="s">
        <v>110</v>
      </c>
      <c r="G9" s="11" t="s">
        <v>74</v>
      </c>
      <c r="H9" s="13">
        <v>8724</v>
      </c>
      <c r="I9" s="14" t="s">
        <v>111</v>
      </c>
      <c r="J9" s="11" t="s">
        <v>112</v>
      </c>
      <c r="K9" s="11" t="s">
        <v>167</v>
      </c>
      <c r="L9" s="11" t="s">
        <v>168</v>
      </c>
      <c r="M9" s="11" t="s">
        <v>189</v>
      </c>
      <c r="N9" s="11" t="s">
        <v>204</v>
      </c>
      <c r="O9" s="11" t="s">
        <v>223</v>
      </c>
      <c r="P9" s="11" t="s">
        <v>221</v>
      </c>
      <c r="Q9" s="11" t="s">
        <v>235</v>
      </c>
      <c r="R9" s="11" t="s">
        <v>254</v>
      </c>
    </row>
    <row r="10" spans="1:18" x14ac:dyDescent="0.25">
      <c r="A10" s="4" t="s">
        <v>273</v>
      </c>
      <c r="B10" s="11" t="s">
        <v>25</v>
      </c>
      <c r="C10" s="11" t="s">
        <v>71</v>
      </c>
      <c r="D10" s="12" t="s">
        <v>263</v>
      </c>
      <c r="E10" s="11" t="s">
        <v>147</v>
      </c>
      <c r="F10" s="11" t="s">
        <v>148</v>
      </c>
      <c r="G10" s="11" t="s">
        <v>74</v>
      </c>
      <c r="H10" s="13">
        <v>8742</v>
      </c>
      <c r="I10" s="14" t="s">
        <v>149</v>
      </c>
      <c r="J10" s="11" t="s">
        <v>150</v>
      </c>
      <c r="K10" s="11" t="s">
        <v>179</v>
      </c>
      <c r="L10" s="11">
        <v>30735302</v>
      </c>
      <c r="M10" s="11" t="s">
        <v>198</v>
      </c>
      <c r="N10" s="11" t="s">
        <v>211</v>
      </c>
      <c r="O10" s="11" t="s">
        <v>222</v>
      </c>
      <c r="P10" s="11" t="s">
        <v>221</v>
      </c>
      <c r="Q10" s="11" t="s">
        <v>244</v>
      </c>
      <c r="R10" s="11" t="s">
        <v>262</v>
      </c>
    </row>
    <row r="11" spans="1:18" x14ac:dyDescent="0.25">
      <c r="A11" s="4" t="s">
        <v>273</v>
      </c>
      <c r="B11" s="11" t="s">
        <v>269</v>
      </c>
      <c r="C11" s="11" t="s">
        <v>66</v>
      </c>
      <c r="D11" s="12" t="s">
        <v>264</v>
      </c>
      <c r="E11" s="11" t="s">
        <v>124</v>
      </c>
      <c r="F11" s="11" t="s">
        <v>73</v>
      </c>
      <c r="G11" s="11" t="s">
        <v>74</v>
      </c>
      <c r="H11" s="13">
        <v>8087</v>
      </c>
      <c r="I11" s="14" t="s">
        <v>125</v>
      </c>
      <c r="J11" s="11" t="s">
        <v>126</v>
      </c>
      <c r="K11" s="11">
        <v>915204001</v>
      </c>
      <c r="L11" s="11">
        <v>591305</v>
      </c>
      <c r="M11" s="11" t="s">
        <v>193</v>
      </c>
      <c r="N11" s="11" t="s">
        <v>207</v>
      </c>
      <c r="O11" s="11" t="s">
        <v>223</v>
      </c>
      <c r="P11" s="11" t="s">
        <v>221</v>
      </c>
      <c r="Q11" s="11" t="s">
        <v>231</v>
      </c>
      <c r="R11" s="11" t="s">
        <v>258</v>
      </c>
    </row>
    <row r="12" spans="1:18" x14ac:dyDescent="0.25">
      <c r="A12" s="4" t="s">
        <v>273</v>
      </c>
      <c r="B12" s="11" t="s">
        <v>20</v>
      </c>
      <c r="C12" s="11" t="s">
        <v>58</v>
      </c>
      <c r="D12" s="12" t="s">
        <v>263</v>
      </c>
      <c r="E12" s="11" t="s">
        <v>93</v>
      </c>
      <c r="F12" s="11" t="s">
        <v>94</v>
      </c>
      <c r="G12" s="11" t="s">
        <v>74</v>
      </c>
      <c r="H12" s="13">
        <v>8226</v>
      </c>
      <c r="I12" s="14" t="s">
        <v>95</v>
      </c>
      <c r="J12" s="11" t="s">
        <v>96</v>
      </c>
      <c r="K12" s="11">
        <v>915243001</v>
      </c>
      <c r="L12" s="11">
        <v>12835617</v>
      </c>
      <c r="M12" s="11" t="s">
        <v>185</v>
      </c>
      <c r="N12" s="11" t="s">
        <v>202</v>
      </c>
      <c r="O12" s="11" t="s">
        <v>222</v>
      </c>
      <c r="P12" s="11" t="s">
        <v>221</v>
      </c>
      <c r="Q12" s="11" t="s">
        <v>232</v>
      </c>
      <c r="R12" s="11" t="s">
        <v>250</v>
      </c>
    </row>
    <row r="13" spans="1:18" x14ac:dyDescent="0.25">
      <c r="A13" s="4" t="s">
        <v>273</v>
      </c>
      <c r="B13" s="11" t="s">
        <v>19</v>
      </c>
      <c r="C13" s="11" t="s">
        <v>70</v>
      </c>
      <c r="D13" s="12" t="s">
        <v>263</v>
      </c>
      <c r="E13" s="11" t="s">
        <v>143</v>
      </c>
      <c r="F13" s="11" t="s">
        <v>144</v>
      </c>
      <c r="G13" s="11" t="s">
        <v>74</v>
      </c>
      <c r="H13" s="13">
        <v>8224</v>
      </c>
      <c r="I13" s="14" t="s">
        <v>145</v>
      </c>
      <c r="J13" s="11" t="s">
        <v>146</v>
      </c>
      <c r="K13" s="11">
        <v>915028001</v>
      </c>
      <c r="L13" s="11">
        <v>1475847</v>
      </c>
      <c r="M13" s="11" t="s">
        <v>197</v>
      </c>
      <c r="N13" s="11" t="s">
        <v>210</v>
      </c>
      <c r="O13" s="11" t="s">
        <v>220</v>
      </c>
      <c r="P13" s="11" t="s">
        <v>221</v>
      </c>
      <c r="Q13" s="11" t="s">
        <v>243</v>
      </c>
      <c r="R13" s="11" t="s">
        <v>261</v>
      </c>
    </row>
    <row r="14" spans="1:18" x14ac:dyDescent="0.25">
      <c r="A14" s="4" t="s">
        <v>273</v>
      </c>
      <c r="B14" s="11" t="s">
        <v>53</v>
      </c>
      <c r="C14" s="11" t="s">
        <v>68</v>
      </c>
      <c r="D14" s="12" t="s">
        <v>263</v>
      </c>
      <c r="E14" s="11" t="s">
        <v>131</v>
      </c>
      <c r="F14" s="11" t="s">
        <v>132</v>
      </c>
      <c r="G14" s="11" t="s">
        <v>133</v>
      </c>
      <c r="H14" s="13">
        <v>19085</v>
      </c>
      <c r="I14" s="14" t="s">
        <v>134</v>
      </c>
      <c r="J14" s="11" t="s">
        <v>135</v>
      </c>
      <c r="K14" s="11" t="s">
        <v>175</v>
      </c>
      <c r="L14" s="11" t="s">
        <v>176</v>
      </c>
      <c r="M14" s="11" t="s">
        <v>194</v>
      </c>
      <c r="N14" s="11" t="s">
        <v>208</v>
      </c>
      <c r="O14" s="11" t="s">
        <v>220</v>
      </c>
      <c r="P14" s="11" t="s">
        <v>221</v>
      </c>
      <c r="Q14" s="11" t="s">
        <v>240</v>
      </c>
    </row>
    <row r="15" spans="1:18" x14ac:dyDescent="0.25">
      <c r="A15" s="4" t="s">
        <v>273</v>
      </c>
      <c r="B15" s="11" t="s">
        <v>270</v>
      </c>
      <c r="C15" s="11" t="s">
        <v>55</v>
      </c>
      <c r="D15" s="12" t="s">
        <v>263</v>
      </c>
      <c r="E15" s="11" t="s">
        <v>81</v>
      </c>
      <c r="F15" s="11" t="s">
        <v>82</v>
      </c>
      <c r="G15" s="11" t="s">
        <v>74</v>
      </c>
      <c r="H15" s="13">
        <v>7764</v>
      </c>
      <c r="I15" s="14" t="s">
        <v>83</v>
      </c>
      <c r="J15" s="11" t="s">
        <v>84</v>
      </c>
      <c r="K15" s="11" t="s">
        <v>155</v>
      </c>
      <c r="L15" s="11" t="s">
        <v>156</v>
      </c>
      <c r="M15" s="11" t="s">
        <v>182</v>
      </c>
      <c r="N15" s="11" t="s">
        <v>213</v>
      </c>
      <c r="O15" s="11" t="s">
        <v>223</v>
      </c>
      <c r="P15" s="11" t="s">
        <v>221</v>
      </c>
      <c r="Q15" s="11" t="s">
        <v>229</v>
      </c>
      <c r="R15" s="11" t="s">
        <v>247</v>
      </c>
    </row>
    <row r="16" spans="1:18" x14ac:dyDescent="0.25">
      <c r="A16" s="4" t="s">
        <v>273</v>
      </c>
      <c r="B16" s="11" t="s">
        <v>50</v>
      </c>
      <c r="C16" s="11" t="s">
        <v>59</v>
      </c>
      <c r="D16" s="12" t="s">
        <v>263</v>
      </c>
      <c r="E16" s="11" t="s">
        <v>97</v>
      </c>
      <c r="F16" s="11" t="s">
        <v>98</v>
      </c>
      <c r="G16" s="11" t="s">
        <v>74</v>
      </c>
      <c r="H16" s="13">
        <v>8241</v>
      </c>
      <c r="I16" s="14" t="s">
        <v>99</v>
      </c>
      <c r="J16" s="11" t="s">
        <v>100</v>
      </c>
      <c r="K16" s="11" t="s">
        <v>161</v>
      </c>
      <c r="L16" s="11" t="s">
        <v>162</v>
      </c>
      <c r="M16" s="11" t="s">
        <v>186</v>
      </c>
      <c r="N16" s="11" t="s">
        <v>214</v>
      </c>
      <c r="O16" s="11" t="s">
        <v>220</v>
      </c>
      <c r="P16" s="11" t="s">
        <v>221</v>
      </c>
      <c r="Q16" s="11" t="s">
        <v>233</v>
      </c>
      <c r="R16" s="11" t="s">
        <v>251</v>
      </c>
    </row>
    <row r="17" spans="1:18" x14ac:dyDescent="0.25">
      <c r="A17" s="4" t="s">
        <v>273</v>
      </c>
      <c r="B17" s="11" t="s">
        <v>428</v>
      </c>
      <c r="C17" s="11" t="s">
        <v>465</v>
      </c>
      <c r="D17" s="12" t="s">
        <v>263</v>
      </c>
      <c r="E17" s="11" t="s">
        <v>474</v>
      </c>
      <c r="F17" s="11" t="s">
        <v>73</v>
      </c>
      <c r="G17" s="11" t="s">
        <v>74</v>
      </c>
      <c r="H17" s="13">
        <v>8087</v>
      </c>
      <c r="I17" s="14" t="s">
        <v>475</v>
      </c>
      <c r="J17" s="136" t="s">
        <v>476</v>
      </c>
      <c r="K17" s="11" t="s">
        <v>477</v>
      </c>
      <c r="L17" s="11" t="s">
        <v>481</v>
      </c>
      <c r="M17" s="11" t="s">
        <v>482</v>
      </c>
      <c r="N17" s="11" t="s">
        <v>479</v>
      </c>
      <c r="O17" s="11" t="s">
        <v>220</v>
      </c>
      <c r="P17" s="11" t="s">
        <v>221</v>
      </c>
      <c r="Q17" s="11" t="s">
        <v>480</v>
      </c>
    </row>
    <row r="18" spans="1:18" x14ac:dyDescent="0.25">
      <c r="A18" s="4" t="s">
        <v>273</v>
      </c>
      <c r="B18" s="11" t="s">
        <v>21</v>
      </c>
      <c r="C18" s="11" t="s">
        <v>63</v>
      </c>
      <c r="D18" s="12" t="s">
        <v>263</v>
      </c>
      <c r="E18" s="11" t="s">
        <v>113</v>
      </c>
      <c r="F18" s="11" t="s">
        <v>114</v>
      </c>
      <c r="G18" s="11" t="s">
        <v>74</v>
      </c>
      <c r="H18" s="13">
        <v>8223</v>
      </c>
      <c r="I18" s="14" t="s">
        <v>115</v>
      </c>
      <c r="J18" s="11" t="s">
        <v>116</v>
      </c>
      <c r="K18" s="11" t="s">
        <v>169</v>
      </c>
      <c r="L18" s="11" t="s">
        <v>170</v>
      </c>
      <c r="M18" s="11" t="s">
        <v>190</v>
      </c>
      <c r="N18" s="11" t="s">
        <v>216</v>
      </c>
      <c r="O18" s="11" t="s">
        <v>223</v>
      </c>
      <c r="P18" s="11" t="s">
        <v>221</v>
      </c>
      <c r="Q18" s="11" t="s">
        <v>236</v>
      </c>
      <c r="R18" s="11" t="s">
        <v>255</v>
      </c>
    </row>
    <row r="19" spans="1:18" x14ac:dyDescent="0.25">
      <c r="A19" s="4" t="s">
        <v>273</v>
      </c>
      <c r="B19" s="11" t="s">
        <v>23</v>
      </c>
      <c r="C19" s="11" t="s">
        <v>60</v>
      </c>
      <c r="D19" s="12" t="s">
        <v>264</v>
      </c>
      <c r="E19" s="11" t="s">
        <v>101</v>
      </c>
      <c r="F19" s="11" t="s">
        <v>102</v>
      </c>
      <c r="G19" s="11" t="s">
        <v>74</v>
      </c>
      <c r="H19" s="13" t="s">
        <v>103</v>
      </c>
      <c r="I19" s="14" t="s">
        <v>104</v>
      </c>
      <c r="J19" s="11" t="s">
        <v>646</v>
      </c>
      <c r="K19" s="11" t="s">
        <v>163</v>
      </c>
      <c r="L19" s="11" t="s">
        <v>164</v>
      </c>
      <c r="M19" s="11" t="s">
        <v>187</v>
      </c>
      <c r="N19" s="11" t="s">
        <v>215</v>
      </c>
      <c r="O19" s="11" t="s">
        <v>222</v>
      </c>
      <c r="P19" s="11" t="s">
        <v>221</v>
      </c>
      <c r="Q19" s="11" t="s">
        <v>234</v>
      </c>
      <c r="R19" s="11" t="s">
        <v>252</v>
      </c>
    </row>
    <row r="20" spans="1:18" x14ac:dyDescent="0.25">
      <c r="A20" s="4" t="s">
        <v>273</v>
      </c>
      <c r="B20" s="11" t="s">
        <v>267</v>
      </c>
      <c r="C20" s="11" t="s">
        <v>69</v>
      </c>
      <c r="D20" s="12" t="s">
        <v>263</v>
      </c>
      <c r="E20" s="11" t="s">
        <v>136</v>
      </c>
      <c r="F20" s="11" t="s">
        <v>110</v>
      </c>
      <c r="G20" s="11" t="s">
        <v>74</v>
      </c>
      <c r="H20" s="13">
        <v>8723</v>
      </c>
      <c r="I20" s="14" t="s">
        <v>137</v>
      </c>
      <c r="J20" s="11" t="s">
        <v>138</v>
      </c>
      <c r="K20" s="11" t="s">
        <v>177</v>
      </c>
      <c r="L20" s="11" t="s">
        <v>178</v>
      </c>
      <c r="M20" s="11" t="s">
        <v>195</v>
      </c>
      <c r="N20" s="11" t="s">
        <v>218</v>
      </c>
      <c r="O20" s="11" t="s">
        <v>223</v>
      </c>
      <c r="P20" s="11" t="s">
        <v>221</v>
      </c>
      <c r="Q20" s="11" t="s">
        <v>241</v>
      </c>
      <c r="R20" s="11" t="s">
        <v>260</v>
      </c>
    </row>
    <row r="21" spans="1:18" x14ac:dyDescent="0.25">
      <c r="A21" s="4" t="s">
        <v>318</v>
      </c>
      <c r="B21" s="11" t="s">
        <v>29</v>
      </c>
      <c r="C21" s="11" t="s">
        <v>64</v>
      </c>
      <c r="D21" s="12" t="s">
        <v>263</v>
      </c>
      <c r="E21" s="11" t="s">
        <v>117</v>
      </c>
      <c r="F21" s="11" t="s">
        <v>90</v>
      </c>
      <c r="G21" s="11" t="s">
        <v>74</v>
      </c>
      <c r="H21" s="13">
        <v>8210</v>
      </c>
      <c r="I21" s="14" t="s">
        <v>118</v>
      </c>
      <c r="J21" s="11" t="s">
        <v>119</v>
      </c>
      <c r="K21" s="11" t="s">
        <v>171</v>
      </c>
      <c r="L21" s="11" t="s">
        <v>172</v>
      </c>
      <c r="M21" s="11" t="s">
        <v>191</v>
      </c>
      <c r="N21" s="11" t="s">
        <v>205</v>
      </c>
      <c r="O21" s="11" t="s">
        <v>223</v>
      </c>
      <c r="P21" s="11" t="s">
        <v>221</v>
      </c>
      <c r="Q21" s="11" t="s">
        <v>237</v>
      </c>
      <c r="R21" s="11" t="s">
        <v>256</v>
      </c>
    </row>
    <row r="22" spans="1:18" x14ac:dyDescent="0.25">
      <c r="A22" s="4" t="s">
        <v>318</v>
      </c>
      <c r="B22" s="11" t="s">
        <v>30</v>
      </c>
      <c r="C22" s="11" t="s">
        <v>61</v>
      </c>
      <c r="D22" s="12" t="s">
        <v>263</v>
      </c>
      <c r="E22" s="11" t="s">
        <v>105</v>
      </c>
      <c r="F22" s="11" t="s">
        <v>106</v>
      </c>
      <c r="G22" s="11" t="s">
        <v>74</v>
      </c>
      <c r="H22" s="13">
        <v>8344</v>
      </c>
      <c r="I22" s="14" t="s">
        <v>107</v>
      </c>
      <c r="J22" s="11" t="s">
        <v>108</v>
      </c>
      <c r="K22" s="11" t="s">
        <v>165</v>
      </c>
      <c r="L22" s="11" t="s">
        <v>166</v>
      </c>
      <c r="M22" s="11" t="s">
        <v>188</v>
      </c>
      <c r="N22" s="11" t="s">
        <v>203</v>
      </c>
      <c r="O22" s="11" t="s">
        <v>220</v>
      </c>
      <c r="P22" s="11" t="s">
        <v>224</v>
      </c>
      <c r="Q22" s="11" t="s">
        <v>231</v>
      </c>
      <c r="R22" s="11" t="s">
        <v>253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0966-CDB0-4ED3-9CA9-76B2B14A4A8D}">
  <sheetPr>
    <tabColor theme="5"/>
  </sheetPr>
  <dimension ref="A1:D44"/>
  <sheetViews>
    <sheetView tabSelected="1" workbookViewId="0">
      <pane ySplit="1" topLeftCell="A5" activePane="bottomLeft" state="frozen"/>
      <selection pane="bottomLeft" activeCell="B31" sqref="B31"/>
    </sheetView>
  </sheetViews>
  <sheetFormatPr defaultRowHeight="15" x14ac:dyDescent="0.25"/>
  <cols>
    <col min="1" max="1" width="41.28515625" customWidth="1"/>
    <col min="2" max="2" width="36.85546875" customWidth="1"/>
    <col min="3" max="3" width="43.42578125" customWidth="1"/>
    <col min="4" max="4" width="69.140625" customWidth="1"/>
  </cols>
  <sheetData>
    <row r="1" spans="1:4" x14ac:dyDescent="0.25">
      <c r="A1" s="144" t="s">
        <v>490</v>
      </c>
      <c r="B1" s="144" t="s">
        <v>491</v>
      </c>
      <c r="C1" s="144" t="s">
        <v>531</v>
      </c>
      <c r="D1" s="144" t="s">
        <v>530</v>
      </c>
    </row>
    <row r="2" spans="1:4" x14ac:dyDescent="0.25">
      <c r="A2" t="s">
        <v>17</v>
      </c>
      <c r="B2" t="s">
        <v>493</v>
      </c>
      <c r="C2" t="s">
        <v>494</v>
      </c>
      <c r="D2" t="s">
        <v>180</v>
      </c>
    </row>
    <row r="3" spans="1:4" x14ac:dyDescent="0.25">
      <c r="A3" t="s">
        <v>26</v>
      </c>
      <c r="B3" t="s">
        <v>495</v>
      </c>
      <c r="C3" t="s">
        <v>496</v>
      </c>
      <c r="D3" t="s">
        <v>181</v>
      </c>
    </row>
    <row r="4" spans="1:4" x14ac:dyDescent="0.25">
      <c r="A4" t="s">
        <v>270</v>
      </c>
      <c r="B4" t="s">
        <v>497</v>
      </c>
      <c r="C4" t="s">
        <v>497</v>
      </c>
      <c r="D4" t="s">
        <v>182</v>
      </c>
    </row>
    <row r="5" spans="1:4" x14ac:dyDescent="0.25">
      <c r="A5" t="s">
        <v>428</v>
      </c>
      <c r="B5" t="s">
        <v>498</v>
      </c>
      <c r="C5" t="s">
        <v>498</v>
      </c>
      <c r="D5" t="s">
        <v>482</v>
      </c>
    </row>
    <row r="6" spans="1:4" x14ac:dyDescent="0.25">
      <c r="A6" t="s">
        <v>27</v>
      </c>
      <c r="B6" t="s">
        <v>489</v>
      </c>
      <c r="C6" t="s">
        <v>492</v>
      </c>
      <c r="D6" t="s">
        <v>183</v>
      </c>
    </row>
    <row r="7" spans="1:4" x14ac:dyDescent="0.25">
      <c r="A7" t="s">
        <v>28</v>
      </c>
      <c r="B7" t="s">
        <v>499</v>
      </c>
      <c r="C7" t="s">
        <v>499</v>
      </c>
      <c r="D7" t="s">
        <v>184</v>
      </c>
    </row>
    <row r="8" spans="1:4" x14ac:dyDescent="0.25">
      <c r="A8" t="s">
        <v>20</v>
      </c>
      <c r="B8" t="s">
        <v>500</v>
      </c>
      <c r="C8" t="s">
        <v>500</v>
      </c>
      <c r="D8" t="s">
        <v>185</v>
      </c>
    </row>
    <row r="9" spans="1:4" x14ac:dyDescent="0.25">
      <c r="A9" t="s">
        <v>50</v>
      </c>
      <c r="B9" t="s">
        <v>501</v>
      </c>
      <c r="C9" t="s">
        <v>502</v>
      </c>
      <c r="D9" t="s">
        <v>186</v>
      </c>
    </row>
    <row r="10" spans="1:4" x14ac:dyDescent="0.25">
      <c r="A10" t="s">
        <v>23</v>
      </c>
      <c r="B10" t="s">
        <v>516</v>
      </c>
      <c r="C10" t="s">
        <v>516</v>
      </c>
      <c r="D10" t="s">
        <v>187</v>
      </c>
    </row>
    <row r="11" spans="1:4" x14ac:dyDescent="0.25">
      <c r="A11" t="s">
        <v>30</v>
      </c>
      <c r="B11" t="s">
        <v>503</v>
      </c>
      <c r="C11" t="s">
        <v>503</v>
      </c>
      <c r="D11" t="s">
        <v>188</v>
      </c>
    </row>
    <row r="12" spans="1:4" x14ac:dyDescent="0.25">
      <c r="A12" t="s">
        <v>51</v>
      </c>
      <c r="B12" t="s">
        <v>504</v>
      </c>
      <c r="C12" t="s">
        <v>504</v>
      </c>
      <c r="D12" t="s">
        <v>189</v>
      </c>
    </row>
    <row r="13" spans="1:4" x14ac:dyDescent="0.25">
      <c r="A13" t="s">
        <v>21</v>
      </c>
      <c r="B13" t="s">
        <v>505</v>
      </c>
      <c r="C13" t="s">
        <v>505</v>
      </c>
      <c r="D13" t="s">
        <v>190</v>
      </c>
    </row>
    <row r="14" spans="1:4" x14ac:dyDescent="0.25">
      <c r="A14" t="s">
        <v>29</v>
      </c>
      <c r="B14" t="s">
        <v>506</v>
      </c>
      <c r="C14" t="s">
        <v>506</v>
      </c>
      <c r="D14" t="s">
        <v>191</v>
      </c>
    </row>
    <row r="15" spans="1:4" x14ac:dyDescent="0.25">
      <c r="A15" t="s">
        <v>24</v>
      </c>
      <c r="B15" t="s">
        <v>507</v>
      </c>
      <c r="C15" t="s">
        <v>507</v>
      </c>
      <c r="D15" t="s">
        <v>192</v>
      </c>
    </row>
    <row r="16" spans="1:4" x14ac:dyDescent="0.25">
      <c r="A16" t="s">
        <v>269</v>
      </c>
      <c r="B16" t="s">
        <v>508</v>
      </c>
      <c r="C16" t="s">
        <v>508</v>
      </c>
      <c r="D16" t="s">
        <v>193</v>
      </c>
    </row>
    <row r="17" spans="1:4" x14ac:dyDescent="0.25">
      <c r="A17" t="s">
        <v>268</v>
      </c>
      <c r="B17" t="s">
        <v>509</v>
      </c>
      <c r="C17" t="s">
        <v>510</v>
      </c>
      <c r="D17" t="s">
        <v>199</v>
      </c>
    </row>
    <row r="18" spans="1:4" x14ac:dyDescent="0.25">
      <c r="A18" t="s">
        <v>22</v>
      </c>
      <c r="B18" t="s">
        <v>511</v>
      </c>
      <c r="C18" t="s">
        <v>511</v>
      </c>
      <c r="D18" t="s">
        <v>194</v>
      </c>
    </row>
    <row r="19" spans="1:4" x14ac:dyDescent="0.25">
      <c r="A19" t="s">
        <v>267</v>
      </c>
      <c r="B19" t="s">
        <v>512</v>
      </c>
      <c r="C19" t="s">
        <v>512</v>
      </c>
      <c r="D19" t="s">
        <v>195</v>
      </c>
    </row>
    <row r="20" spans="1:4" x14ac:dyDescent="0.25">
      <c r="A20" t="s">
        <v>18</v>
      </c>
      <c r="B20" t="s">
        <v>513</v>
      </c>
      <c r="C20" t="s">
        <v>513</v>
      </c>
      <c r="D20" t="s">
        <v>196</v>
      </c>
    </row>
    <row r="21" spans="1:4" x14ac:dyDescent="0.25">
      <c r="A21" t="s">
        <v>19</v>
      </c>
      <c r="B21" t="s">
        <v>514</v>
      </c>
      <c r="C21" t="s">
        <v>514</v>
      </c>
      <c r="D21" t="s">
        <v>197</v>
      </c>
    </row>
    <row r="22" spans="1:4" x14ac:dyDescent="0.25">
      <c r="A22" s="11" t="s">
        <v>25</v>
      </c>
      <c r="B22" t="s">
        <v>515</v>
      </c>
      <c r="C22" t="s">
        <v>515</v>
      </c>
      <c r="D22" s="11" t="s">
        <v>198</v>
      </c>
    </row>
    <row r="23" spans="1:4" x14ac:dyDescent="0.25">
      <c r="A23" s="11" t="s">
        <v>32</v>
      </c>
      <c r="B23" s="136" t="s">
        <v>536</v>
      </c>
      <c r="C23" s="136" t="s">
        <v>536</v>
      </c>
      <c r="D23" s="11" t="s">
        <v>537</v>
      </c>
    </row>
    <row r="24" spans="1:4" x14ac:dyDescent="0.25">
      <c r="A24" s="11" t="s">
        <v>469</v>
      </c>
      <c r="B24" s="136" t="s">
        <v>535</v>
      </c>
      <c r="C24" s="136" t="s">
        <v>535</v>
      </c>
      <c r="D24" s="11" t="s">
        <v>538</v>
      </c>
    </row>
    <row r="25" spans="1:4" x14ac:dyDescent="0.25">
      <c r="A25" s="11" t="s">
        <v>31</v>
      </c>
      <c r="B25" t="s">
        <v>518</v>
      </c>
      <c r="C25" t="s">
        <v>518</v>
      </c>
      <c r="D25" s="11" t="s">
        <v>517</v>
      </c>
    </row>
    <row r="26" spans="1:4" x14ac:dyDescent="0.25">
      <c r="A26" s="11" t="s">
        <v>559</v>
      </c>
      <c r="B26" s="136" t="s">
        <v>540</v>
      </c>
      <c r="C26" s="136" t="s">
        <v>539</v>
      </c>
      <c r="D26" s="11" t="s">
        <v>541</v>
      </c>
    </row>
    <row r="27" spans="1:4" x14ac:dyDescent="0.25">
      <c r="A27" s="11" t="s">
        <v>558</v>
      </c>
      <c r="B27" s="136" t="s">
        <v>545</v>
      </c>
      <c r="C27" s="136" t="s">
        <v>542</v>
      </c>
      <c r="D27" s="11" t="s">
        <v>560</v>
      </c>
    </row>
    <row r="28" spans="1:4" x14ac:dyDescent="0.25">
      <c r="A28" s="11" t="s">
        <v>557</v>
      </c>
      <c r="B28" s="136" t="s">
        <v>544</v>
      </c>
      <c r="C28" s="136" t="s">
        <v>543</v>
      </c>
      <c r="D28" s="11" t="s">
        <v>561</v>
      </c>
    </row>
    <row r="29" spans="1:4" x14ac:dyDescent="0.25">
      <c r="A29" s="11" t="s">
        <v>562</v>
      </c>
      <c r="B29" s="136" t="s">
        <v>565</v>
      </c>
      <c r="C29" s="136" t="s">
        <v>567</v>
      </c>
      <c r="D29" s="11" t="s">
        <v>522</v>
      </c>
    </row>
    <row r="30" spans="1:4" x14ac:dyDescent="0.25">
      <c r="A30" s="11" t="s">
        <v>563</v>
      </c>
      <c r="B30" s="136" t="s">
        <v>564</v>
      </c>
      <c r="C30" s="136" t="s">
        <v>566</v>
      </c>
      <c r="D30" s="11" t="s">
        <v>522</v>
      </c>
    </row>
    <row r="31" spans="1:4" x14ac:dyDescent="0.25">
      <c r="A31" s="11" t="s">
        <v>549</v>
      </c>
      <c r="B31" s="136" t="s">
        <v>548</v>
      </c>
      <c r="C31" s="136" t="s">
        <v>547</v>
      </c>
      <c r="D31" s="11" t="s">
        <v>522</v>
      </c>
    </row>
    <row r="32" spans="1:4" x14ac:dyDescent="0.25">
      <c r="A32" s="11" t="s">
        <v>550</v>
      </c>
      <c r="B32" s="136" t="s">
        <v>552</v>
      </c>
      <c r="C32" s="136" t="s">
        <v>551</v>
      </c>
      <c r="D32" s="11" t="s">
        <v>522</v>
      </c>
    </row>
    <row r="33" spans="1:4" x14ac:dyDescent="0.25">
      <c r="A33" s="11" t="s">
        <v>519</v>
      </c>
      <c r="B33" t="s">
        <v>520</v>
      </c>
      <c r="C33" t="s">
        <v>520</v>
      </c>
      <c r="D33" t="s">
        <v>521</v>
      </c>
    </row>
    <row r="34" spans="1:4" x14ac:dyDescent="0.25">
      <c r="A34" s="11" t="s">
        <v>523</v>
      </c>
      <c r="B34" t="s">
        <v>532</v>
      </c>
      <c r="C34" t="s">
        <v>524</v>
      </c>
      <c r="D34" s="11" t="s">
        <v>525</v>
      </c>
    </row>
    <row r="35" spans="1:4" x14ac:dyDescent="0.25">
      <c r="A35" s="11" t="s">
        <v>526</v>
      </c>
      <c r="B35" t="s">
        <v>533</v>
      </c>
      <c r="C35" t="s">
        <v>527</v>
      </c>
      <c r="D35" s="11" t="s">
        <v>525</v>
      </c>
    </row>
    <row r="36" spans="1:4" x14ac:dyDescent="0.25">
      <c r="A36" s="11" t="s">
        <v>528</v>
      </c>
      <c r="B36" t="s">
        <v>534</v>
      </c>
      <c r="C36" t="s">
        <v>529</v>
      </c>
      <c r="D36" s="11" t="s">
        <v>525</v>
      </c>
    </row>
    <row r="37" spans="1:4" x14ac:dyDescent="0.25">
      <c r="A37" s="11"/>
    </row>
    <row r="38" spans="1:4" x14ac:dyDescent="0.25">
      <c r="A38" s="11"/>
    </row>
    <row r="40" spans="1:4" x14ac:dyDescent="0.25">
      <c r="A40" s="145" t="s">
        <v>553</v>
      </c>
    </row>
    <row r="41" spans="1:4" x14ac:dyDescent="0.25">
      <c r="A41" s="145" t="s">
        <v>554</v>
      </c>
    </row>
    <row r="44" spans="1:4" x14ac:dyDescent="0.25">
      <c r="A44" t="s">
        <v>546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0EB7-F90D-4EC2-AD5A-DBAF11041966}">
  <sheetPr>
    <tabColor theme="5"/>
  </sheetPr>
  <dimension ref="A1:Q40"/>
  <sheetViews>
    <sheetView workbookViewId="0"/>
  </sheetViews>
  <sheetFormatPr defaultRowHeight="15" x14ac:dyDescent="0.25"/>
  <cols>
    <col min="1" max="1" width="13.85546875" style="68" bestFit="1" customWidth="1"/>
    <col min="2" max="2" width="19.85546875" style="68" customWidth="1"/>
    <col min="3" max="3" width="19.5703125" style="68" customWidth="1"/>
    <col min="4" max="4" width="11.5703125" customWidth="1"/>
    <col min="5" max="5" width="15.7109375" bestFit="1" customWidth="1"/>
    <col min="6" max="7" width="10.42578125" bestFit="1" customWidth="1"/>
    <col min="8" max="8" width="10.42578125" style="134" bestFit="1" customWidth="1"/>
    <col min="9" max="9" width="10.42578125" style="7" bestFit="1" customWidth="1"/>
    <col min="10" max="10" width="10.42578125" bestFit="1" customWidth="1"/>
    <col min="11" max="11" width="10.28515625" style="69" bestFit="1" customWidth="1"/>
    <col min="12" max="12" width="14.7109375" bestFit="1" customWidth="1"/>
    <col min="13" max="13" width="14.28515625" bestFit="1" customWidth="1"/>
    <col min="14" max="14" width="14.28515625" customWidth="1"/>
    <col min="16" max="16" width="9.28515625" style="69" bestFit="1" customWidth="1"/>
    <col min="17" max="17" width="58.28515625" style="70" customWidth="1"/>
  </cols>
  <sheetData>
    <row r="1" spans="1:17" ht="19.5" thickBot="1" x14ac:dyDescent="0.35">
      <c r="F1" s="214" t="s">
        <v>360</v>
      </c>
      <c r="G1" s="215"/>
      <c r="H1" s="215"/>
      <c r="I1" s="215"/>
      <c r="J1" s="216"/>
    </row>
    <row r="2" spans="1:17" s="83" customFormat="1" ht="38.25" thickBot="1" x14ac:dyDescent="0.35">
      <c r="A2" s="71" t="s">
        <v>361</v>
      </c>
      <c r="B2" s="71" t="s">
        <v>362</v>
      </c>
      <c r="C2" s="72" t="s">
        <v>363</v>
      </c>
      <c r="D2" s="71" t="s">
        <v>364</v>
      </c>
      <c r="E2" s="72" t="s">
        <v>365</v>
      </c>
      <c r="F2" s="73" t="s">
        <v>366</v>
      </c>
      <c r="G2" s="74" t="s">
        <v>367</v>
      </c>
      <c r="H2" s="74" t="s">
        <v>368</v>
      </c>
      <c r="I2" s="74" t="s">
        <v>369</v>
      </c>
      <c r="J2" s="75" t="s">
        <v>370</v>
      </c>
      <c r="K2" s="76" t="s">
        <v>371</v>
      </c>
      <c r="L2" s="77" t="s">
        <v>372</v>
      </c>
      <c r="M2" s="78" t="s">
        <v>373</v>
      </c>
      <c r="N2" s="79" t="s">
        <v>374</v>
      </c>
      <c r="O2" s="80" t="s">
        <v>375</v>
      </c>
      <c r="P2" s="81" t="s">
        <v>376</v>
      </c>
      <c r="Q2" s="82" t="s">
        <v>377</v>
      </c>
    </row>
    <row r="3" spans="1:17" x14ac:dyDescent="0.25">
      <c r="A3" s="84" t="s">
        <v>378</v>
      </c>
      <c r="B3" s="85" t="s">
        <v>379</v>
      </c>
      <c r="C3" s="86"/>
      <c r="D3" s="148">
        <v>44167</v>
      </c>
      <c r="E3" s="87" t="s">
        <v>380</v>
      </c>
      <c r="F3" s="88">
        <v>101</v>
      </c>
      <c r="G3" s="89">
        <v>100</v>
      </c>
      <c r="H3" s="89">
        <v>102</v>
      </c>
      <c r="I3" s="90"/>
      <c r="J3" s="91"/>
      <c r="K3" s="92">
        <f t="shared" ref="K3:K9" si="0">AVERAGE(F3:J3)</f>
        <v>101</v>
      </c>
      <c r="L3" s="89">
        <v>237</v>
      </c>
      <c r="M3" s="93">
        <f t="shared" ref="M3:M16" si="1">K3*L3</f>
        <v>23937</v>
      </c>
      <c r="N3" s="94" t="s">
        <v>381</v>
      </c>
      <c r="O3" s="95" t="s">
        <v>382</v>
      </c>
      <c r="P3" s="96">
        <v>0</v>
      </c>
      <c r="Q3" s="97"/>
    </row>
    <row r="4" spans="1:17" x14ac:dyDescent="0.25">
      <c r="A4" s="98" t="s">
        <v>383</v>
      </c>
      <c r="B4" s="99" t="s">
        <v>379</v>
      </c>
      <c r="C4" s="84"/>
      <c r="D4" s="149">
        <v>44186</v>
      </c>
      <c r="E4" s="100" t="s">
        <v>380</v>
      </c>
      <c r="F4" s="101">
        <v>101</v>
      </c>
      <c r="G4" s="102">
        <v>103</v>
      </c>
      <c r="H4" s="102" t="s">
        <v>382</v>
      </c>
      <c r="I4" s="103"/>
      <c r="J4" s="104"/>
      <c r="K4" s="105">
        <f t="shared" si="0"/>
        <v>102</v>
      </c>
      <c r="L4" s="102">
        <v>10</v>
      </c>
      <c r="M4" s="106">
        <f t="shared" si="1"/>
        <v>1020</v>
      </c>
      <c r="N4" s="107" t="s">
        <v>381</v>
      </c>
      <c r="O4" s="108" t="s">
        <v>382</v>
      </c>
      <c r="P4" s="109">
        <v>2.5</v>
      </c>
      <c r="Q4" s="110"/>
    </row>
    <row r="5" spans="1:17" x14ac:dyDescent="0.25">
      <c r="A5" s="98" t="s">
        <v>354</v>
      </c>
      <c r="B5" s="111" t="s">
        <v>30</v>
      </c>
      <c r="C5" s="98"/>
      <c r="D5" s="149">
        <v>44174</v>
      </c>
      <c r="E5" s="100" t="s">
        <v>380</v>
      </c>
      <c r="F5" s="101">
        <v>100</v>
      </c>
      <c r="G5" s="102">
        <v>105</v>
      </c>
      <c r="H5" s="102">
        <v>94</v>
      </c>
      <c r="I5" s="112"/>
      <c r="J5" s="113"/>
      <c r="K5" s="105">
        <f t="shared" si="0"/>
        <v>99.666666666666671</v>
      </c>
      <c r="L5" s="102">
        <v>80</v>
      </c>
      <c r="M5" s="106">
        <f t="shared" si="1"/>
        <v>7973.3333333333339</v>
      </c>
      <c r="N5" s="107">
        <v>3</v>
      </c>
      <c r="O5" s="108">
        <f>N5/SUM(F5:J5)*100</f>
        <v>1.0033444816053512</v>
      </c>
      <c r="P5" s="109">
        <v>0</v>
      </c>
      <c r="Q5" s="110"/>
    </row>
    <row r="6" spans="1:17" x14ac:dyDescent="0.25">
      <c r="A6" s="98" t="s">
        <v>384</v>
      </c>
      <c r="B6" s="111" t="s">
        <v>25</v>
      </c>
      <c r="C6" s="98"/>
      <c r="D6" s="149">
        <v>44167</v>
      </c>
      <c r="E6" s="100" t="s">
        <v>380</v>
      </c>
      <c r="F6" s="101">
        <v>230</v>
      </c>
      <c r="G6" s="102">
        <v>305</v>
      </c>
      <c r="H6" s="102">
        <v>301</v>
      </c>
      <c r="I6" s="112"/>
      <c r="J6" s="113"/>
      <c r="K6" s="105">
        <f t="shared" si="0"/>
        <v>278.66666666666669</v>
      </c>
      <c r="L6" s="102">
        <v>71</v>
      </c>
      <c r="M6" s="106">
        <f t="shared" si="1"/>
        <v>19785.333333333336</v>
      </c>
      <c r="N6" s="107" t="s">
        <v>385</v>
      </c>
      <c r="O6" s="108">
        <f>4/60*100</f>
        <v>6.666666666666667</v>
      </c>
      <c r="P6" s="109">
        <v>37.5</v>
      </c>
      <c r="Q6" s="110" t="s">
        <v>386</v>
      </c>
    </row>
    <row r="7" spans="1:17" x14ac:dyDescent="0.25">
      <c r="A7" s="98" t="s">
        <v>387</v>
      </c>
      <c r="B7" s="111" t="s">
        <v>25</v>
      </c>
      <c r="C7" s="98"/>
      <c r="D7" s="149">
        <v>44168</v>
      </c>
      <c r="E7" s="100" t="s">
        <v>380</v>
      </c>
      <c r="F7" s="101">
        <v>294</v>
      </c>
      <c r="G7" s="102">
        <v>324</v>
      </c>
      <c r="H7" s="102" t="s">
        <v>381</v>
      </c>
      <c r="I7" s="112"/>
      <c r="J7" s="113"/>
      <c r="K7" s="105">
        <f t="shared" si="0"/>
        <v>309</v>
      </c>
      <c r="L7" s="102">
        <v>66</v>
      </c>
      <c r="M7" s="106">
        <f t="shared" si="1"/>
        <v>20394</v>
      </c>
      <c r="N7" s="107" t="s">
        <v>381</v>
      </c>
      <c r="O7" s="108" t="s">
        <v>381</v>
      </c>
      <c r="P7" s="109" t="s">
        <v>381</v>
      </c>
      <c r="Q7" s="110" t="s">
        <v>388</v>
      </c>
    </row>
    <row r="8" spans="1:17" x14ac:dyDescent="0.25">
      <c r="A8" s="98" t="s">
        <v>389</v>
      </c>
      <c r="B8" s="111" t="s">
        <v>390</v>
      </c>
      <c r="C8" s="98"/>
      <c r="D8" s="149">
        <v>44167</v>
      </c>
      <c r="E8" s="100" t="s">
        <v>380</v>
      </c>
      <c r="F8" s="101">
        <v>104</v>
      </c>
      <c r="G8" s="102">
        <v>109</v>
      </c>
      <c r="H8" s="102">
        <v>105</v>
      </c>
      <c r="I8" s="103"/>
      <c r="J8" s="104"/>
      <c r="K8" s="105">
        <f t="shared" si="0"/>
        <v>106</v>
      </c>
      <c r="L8" s="102">
        <v>107</v>
      </c>
      <c r="M8" s="106">
        <f t="shared" si="1"/>
        <v>11342</v>
      </c>
      <c r="N8" s="107" t="s">
        <v>381</v>
      </c>
      <c r="O8" s="108">
        <f>1/60*100</f>
        <v>1.6666666666666667</v>
      </c>
      <c r="P8" s="109">
        <v>0</v>
      </c>
      <c r="Q8" s="110" t="s">
        <v>391</v>
      </c>
    </row>
    <row r="9" spans="1:17" x14ac:dyDescent="0.25">
      <c r="A9" s="98" t="s">
        <v>392</v>
      </c>
      <c r="B9" s="111" t="s">
        <v>23</v>
      </c>
      <c r="C9" s="111"/>
      <c r="D9" s="149">
        <v>44167</v>
      </c>
      <c r="E9" s="100" t="s">
        <v>380</v>
      </c>
      <c r="F9" s="101">
        <v>201</v>
      </c>
      <c r="G9" s="102">
        <v>199</v>
      </c>
      <c r="H9" s="102">
        <v>204</v>
      </c>
      <c r="I9" s="103"/>
      <c r="J9" s="104"/>
      <c r="K9" s="105">
        <f t="shared" si="0"/>
        <v>201.33333333333334</v>
      </c>
      <c r="L9" s="102">
        <f>71+38</f>
        <v>109</v>
      </c>
      <c r="M9" s="106">
        <f t="shared" si="1"/>
        <v>21945.333333333336</v>
      </c>
      <c r="N9" s="107" t="s">
        <v>381</v>
      </c>
      <c r="O9" s="108" t="s">
        <v>382</v>
      </c>
      <c r="P9" s="109">
        <v>1.7</v>
      </c>
      <c r="Q9" s="110"/>
    </row>
    <row r="10" spans="1:17" x14ac:dyDescent="0.25">
      <c r="A10" s="98" t="s">
        <v>393</v>
      </c>
      <c r="B10" s="111" t="s">
        <v>23</v>
      </c>
      <c r="C10" s="111"/>
      <c r="D10" s="149">
        <v>44167</v>
      </c>
      <c r="E10" s="100" t="s">
        <v>380</v>
      </c>
      <c r="F10" s="101" t="s">
        <v>382</v>
      </c>
      <c r="G10" s="102" t="s">
        <v>382</v>
      </c>
      <c r="H10" s="102" t="s">
        <v>382</v>
      </c>
      <c r="I10" s="103"/>
      <c r="J10" s="104"/>
      <c r="K10" s="105">
        <v>100</v>
      </c>
      <c r="L10" s="102">
        <v>42</v>
      </c>
      <c r="M10" s="106">
        <f t="shared" si="1"/>
        <v>4200</v>
      </c>
      <c r="N10" s="107" t="s">
        <v>381</v>
      </c>
      <c r="O10" s="108" t="s">
        <v>382</v>
      </c>
      <c r="P10" s="109" t="s">
        <v>381</v>
      </c>
      <c r="Q10" s="110"/>
    </row>
    <row r="11" spans="1:17" x14ac:dyDescent="0.25">
      <c r="A11" s="98" t="s">
        <v>394</v>
      </c>
      <c r="B11" s="111" t="s">
        <v>23</v>
      </c>
      <c r="C11" s="111"/>
      <c r="D11" s="149">
        <v>44167</v>
      </c>
      <c r="E11" s="100" t="s">
        <v>395</v>
      </c>
      <c r="F11" s="101" t="s">
        <v>382</v>
      </c>
      <c r="G11" s="102" t="s">
        <v>382</v>
      </c>
      <c r="H11" s="102" t="s">
        <v>382</v>
      </c>
      <c r="I11" s="103"/>
      <c r="J11" s="104"/>
      <c r="K11" s="105">
        <v>200</v>
      </c>
      <c r="L11" s="102">
        <v>4</v>
      </c>
      <c r="M11" s="106">
        <f t="shared" si="1"/>
        <v>800</v>
      </c>
      <c r="N11" s="107" t="s">
        <v>381</v>
      </c>
      <c r="O11" s="108" t="s">
        <v>382</v>
      </c>
      <c r="P11" s="109" t="s">
        <v>381</v>
      </c>
      <c r="Q11" s="110"/>
    </row>
    <row r="12" spans="1:17" x14ac:dyDescent="0.25">
      <c r="A12" s="98" t="s">
        <v>396</v>
      </c>
      <c r="B12" s="111" t="s">
        <v>20</v>
      </c>
      <c r="C12" s="111"/>
      <c r="D12" s="149">
        <v>44167</v>
      </c>
      <c r="E12" s="100" t="s">
        <v>380</v>
      </c>
      <c r="F12" s="101">
        <v>260</v>
      </c>
      <c r="G12" s="102">
        <v>260</v>
      </c>
      <c r="H12" s="102">
        <f>114*2</f>
        <v>228</v>
      </c>
      <c r="I12" s="112"/>
      <c r="J12" s="113"/>
      <c r="K12" s="105">
        <f>AVERAGE(F12:J12)</f>
        <v>249.33333333333334</v>
      </c>
      <c r="L12" s="102">
        <v>7.5</v>
      </c>
      <c r="M12" s="106">
        <f t="shared" si="1"/>
        <v>1870</v>
      </c>
      <c r="N12" s="107" t="s">
        <v>381</v>
      </c>
      <c r="O12" s="108" t="s">
        <v>382</v>
      </c>
      <c r="P12" s="109">
        <v>1.7</v>
      </c>
      <c r="Q12" s="110"/>
    </row>
    <row r="13" spans="1:17" x14ac:dyDescent="0.25">
      <c r="A13" s="98" t="s">
        <v>396</v>
      </c>
      <c r="B13" s="111" t="s">
        <v>20</v>
      </c>
      <c r="C13" s="111"/>
      <c r="D13" s="149">
        <v>44370</v>
      </c>
      <c r="E13" s="100" t="s">
        <v>380</v>
      </c>
      <c r="F13" s="101" t="s">
        <v>382</v>
      </c>
      <c r="G13" s="102">
        <v>260</v>
      </c>
      <c r="H13" s="102">
        <v>260</v>
      </c>
      <c r="I13" s="112"/>
      <c r="J13" s="113"/>
      <c r="K13" s="105">
        <v>260</v>
      </c>
      <c r="L13" s="102">
        <v>8</v>
      </c>
      <c r="M13" s="106">
        <v>1934</v>
      </c>
      <c r="N13" s="107" t="s">
        <v>381</v>
      </c>
      <c r="O13" s="108" t="s">
        <v>382</v>
      </c>
      <c r="P13" s="109">
        <v>1.7</v>
      </c>
      <c r="Q13" s="110"/>
    </row>
    <row r="14" spans="1:17" x14ac:dyDescent="0.25">
      <c r="A14" s="98" t="s">
        <v>396</v>
      </c>
      <c r="B14" s="111" t="s">
        <v>20</v>
      </c>
      <c r="C14" s="111"/>
      <c r="D14" s="149">
        <v>44371</v>
      </c>
      <c r="E14" s="100" t="s">
        <v>380</v>
      </c>
      <c r="F14" s="101">
        <v>260</v>
      </c>
      <c r="G14" s="102">
        <v>249</v>
      </c>
      <c r="H14" s="102">
        <v>256</v>
      </c>
      <c r="I14" s="112"/>
      <c r="J14" s="113"/>
      <c r="K14" s="105">
        <v>255</v>
      </c>
      <c r="L14" s="102">
        <v>8</v>
      </c>
      <c r="M14" s="106">
        <v>2040</v>
      </c>
      <c r="N14" s="107" t="s">
        <v>381</v>
      </c>
      <c r="O14" s="108" t="s">
        <v>382</v>
      </c>
      <c r="P14" s="109">
        <v>5</v>
      </c>
      <c r="Q14" s="110"/>
    </row>
    <row r="15" spans="1:17" x14ac:dyDescent="0.25">
      <c r="A15" s="98" t="s">
        <v>397</v>
      </c>
      <c r="B15" s="111" t="s">
        <v>398</v>
      </c>
      <c r="C15" s="111"/>
      <c r="D15" s="149">
        <v>44176</v>
      </c>
      <c r="E15" s="100" t="s">
        <v>399</v>
      </c>
      <c r="F15" s="101">
        <v>301</v>
      </c>
      <c r="G15" s="102">
        <v>185</v>
      </c>
      <c r="H15" s="102">
        <v>263</v>
      </c>
      <c r="I15" s="103"/>
      <c r="J15" s="104"/>
      <c r="K15" s="105">
        <f>AVERAGE(F15:J15)</f>
        <v>249.66666666666666</v>
      </c>
      <c r="L15" s="102">
        <v>166</v>
      </c>
      <c r="M15" s="106">
        <f t="shared" si="1"/>
        <v>41444.666666666664</v>
      </c>
      <c r="N15" s="107">
        <v>2</v>
      </c>
      <c r="O15" s="108">
        <f>N15/SUM(F15:J15)*100</f>
        <v>0.26702269692923897</v>
      </c>
      <c r="P15" s="109">
        <v>0</v>
      </c>
      <c r="Q15" s="110"/>
    </row>
    <row r="16" spans="1:17" x14ac:dyDescent="0.25">
      <c r="A16" s="98" t="s">
        <v>400</v>
      </c>
      <c r="B16" s="111" t="s">
        <v>401</v>
      </c>
      <c r="C16" s="111"/>
      <c r="D16" s="149">
        <v>44167</v>
      </c>
      <c r="E16" s="100" t="s">
        <v>402</v>
      </c>
      <c r="F16" s="101">
        <v>496</v>
      </c>
      <c r="G16" s="102">
        <v>495</v>
      </c>
      <c r="H16" s="102" t="s">
        <v>382</v>
      </c>
      <c r="I16" s="103"/>
      <c r="J16" s="104"/>
      <c r="K16" s="105">
        <f>AVERAGE(F16:J16)</f>
        <v>495.5</v>
      </c>
      <c r="L16" s="102">
        <v>40</v>
      </c>
      <c r="M16" s="106">
        <f t="shared" si="1"/>
        <v>19820</v>
      </c>
      <c r="N16" s="107" t="s">
        <v>381</v>
      </c>
      <c r="O16" s="108" t="s">
        <v>382</v>
      </c>
      <c r="P16" s="109">
        <v>20</v>
      </c>
      <c r="Q16" s="110" t="s">
        <v>403</v>
      </c>
    </row>
    <row r="17" spans="1:17" x14ac:dyDescent="0.25">
      <c r="A17" s="98" t="s">
        <v>404</v>
      </c>
      <c r="B17" s="111" t="s">
        <v>405</v>
      </c>
      <c r="C17" s="111"/>
      <c r="D17" s="149">
        <v>44174</v>
      </c>
      <c r="E17" s="100" t="s">
        <v>406</v>
      </c>
      <c r="F17" s="101" t="s">
        <v>381</v>
      </c>
      <c r="G17" s="102" t="s">
        <v>381</v>
      </c>
      <c r="H17" s="102" t="s">
        <v>381</v>
      </c>
      <c r="I17" s="112"/>
      <c r="J17" s="113"/>
      <c r="K17" s="114">
        <f>M17/L17</f>
        <v>462</v>
      </c>
      <c r="L17" s="102">
        <v>3</v>
      </c>
      <c r="M17" s="106">
        <v>1386</v>
      </c>
      <c r="N17" s="107" t="s">
        <v>382</v>
      </c>
      <c r="O17" s="108" t="s">
        <v>382</v>
      </c>
      <c r="P17" s="109" t="s">
        <v>382</v>
      </c>
      <c r="Q17" s="110"/>
    </row>
    <row r="18" spans="1:17" x14ac:dyDescent="0.25">
      <c r="A18" s="98" t="s">
        <v>407</v>
      </c>
      <c r="B18" s="111" t="s">
        <v>405</v>
      </c>
      <c r="C18" s="111"/>
      <c r="D18" s="149">
        <v>44174</v>
      </c>
      <c r="E18" s="100" t="s">
        <v>406</v>
      </c>
      <c r="F18" s="101">
        <v>287</v>
      </c>
      <c r="G18" s="102">
        <v>377</v>
      </c>
      <c r="H18" s="102">
        <v>332</v>
      </c>
      <c r="I18" s="102">
        <v>385</v>
      </c>
      <c r="J18" s="115">
        <v>340</v>
      </c>
      <c r="K18" s="105">
        <f t="shared" ref="K18:K40" si="2">AVERAGE(F18:J18)</f>
        <v>344.2</v>
      </c>
      <c r="L18" s="102">
        <f>145+26</f>
        <v>171</v>
      </c>
      <c r="M18" s="106">
        <f t="shared" ref="M18:M40" si="3">K18*L18</f>
        <v>58858.2</v>
      </c>
      <c r="N18" s="107">
        <v>36</v>
      </c>
      <c r="O18" s="108">
        <f>N18/SUM(F18:J18)*100</f>
        <v>2.0918070889018012</v>
      </c>
      <c r="P18" s="109">
        <v>0</v>
      </c>
      <c r="Q18" s="110"/>
    </row>
    <row r="19" spans="1:17" x14ac:dyDescent="0.25">
      <c r="A19" s="98" t="s">
        <v>408</v>
      </c>
      <c r="B19" s="111" t="s">
        <v>405</v>
      </c>
      <c r="C19" s="111"/>
      <c r="D19" s="149">
        <v>44174</v>
      </c>
      <c r="E19" s="100" t="s">
        <v>406</v>
      </c>
      <c r="F19" s="101">
        <v>277</v>
      </c>
      <c r="G19" s="102">
        <v>264</v>
      </c>
      <c r="H19" s="102" t="s">
        <v>381</v>
      </c>
      <c r="I19" s="112"/>
      <c r="J19" s="113"/>
      <c r="K19" s="105">
        <f t="shared" si="2"/>
        <v>270.5</v>
      </c>
      <c r="L19" s="102">
        <v>14</v>
      </c>
      <c r="M19" s="106">
        <f t="shared" si="3"/>
        <v>3787</v>
      </c>
      <c r="N19" s="107" t="s">
        <v>382</v>
      </c>
      <c r="O19" s="108">
        <v>0</v>
      </c>
      <c r="P19" s="109" t="s">
        <v>381</v>
      </c>
      <c r="Q19" s="110"/>
    </row>
    <row r="20" spans="1:17" x14ac:dyDescent="0.25">
      <c r="A20" s="98" t="s">
        <v>409</v>
      </c>
      <c r="B20" s="111" t="s">
        <v>22</v>
      </c>
      <c r="C20" s="111"/>
      <c r="D20" s="149">
        <v>44167</v>
      </c>
      <c r="E20" s="100" t="s">
        <v>380</v>
      </c>
      <c r="F20" s="101">
        <v>249</v>
      </c>
      <c r="G20" s="102">
        <v>224</v>
      </c>
      <c r="H20" s="102">
        <v>267</v>
      </c>
      <c r="I20" s="103"/>
      <c r="J20" s="104"/>
      <c r="K20" s="105">
        <f t="shared" si="2"/>
        <v>246.66666666666666</v>
      </c>
      <c r="L20" s="102">
        <v>70</v>
      </c>
      <c r="M20" s="106">
        <f t="shared" si="3"/>
        <v>17266.666666666664</v>
      </c>
      <c r="N20" s="107" t="s">
        <v>382</v>
      </c>
      <c r="O20" s="108" t="s">
        <v>382</v>
      </c>
      <c r="P20" s="109">
        <v>23.3</v>
      </c>
      <c r="Q20" s="110"/>
    </row>
    <row r="21" spans="1:17" x14ac:dyDescent="0.25">
      <c r="A21" s="98" t="s">
        <v>410</v>
      </c>
      <c r="B21" s="111" t="s">
        <v>28</v>
      </c>
      <c r="C21" s="111"/>
      <c r="D21" s="149">
        <v>44174</v>
      </c>
      <c r="E21" s="100" t="s">
        <v>380</v>
      </c>
      <c r="F21" s="101">
        <v>205</v>
      </c>
      <c r="G21" s="102">
        <v>204</v>
      </c>
      <c r="H21" s="102">
        <v>202</v>
      </c>
      <c r="I21" s="112"/>
      <c r="J21" s="113"/>
      <c r="K21" s="105">
        <f t="shared" si="2"/>
        <v>203.66666666666666</v>
      </c>
      <c r="L21" s="102">
        <v>50</v>
      </c>
      <c r="M21" s="106">
        <f t="shared" si="3"/>
        <v>10183.333333333332</v>
      </c>
      <c r="N21" s="107">
        <v>2</v>
      </c>
      <c r="O21" s="108">
        <f>N21/SUM(F21:J21)*100</f>
        <v>0.32733224222585927</v>
      </c>
      <c r="P21" s="109">
        <v>1.7</v>
      </c>
      <c r="Q21" s="110" t="s">
        <v>411</v>
      </c>
    </row>
    <row r="22" spans="1:17" x14ac:dyDescent="0.25">
      <c r="A22" s="98" t="s">
        <v>412</v>
      </c>
      <c r="B22" s="111" t="s">
        <v>21</v>
      </c>
      <c r="C22" s="111"/>
      <c r="D22" s="149">
        <v>44167</v>
      </c>
      <c r="E22" s="100" t="s">
        <v>380</v>
      </c>
      <c r="F22" s="101">
        <v>100</v>
      </c>
      <c r="G22" s="102">
        <v>97</v>
      </c>
      <c r="H22" s="102">
        <v>120</v>
      </c>
      <c r="I22" s="103"/>
      <c r="J22" s="104"/>
      <c r="K22" s="105">
        <f t="shared" si="2"/>
        <v>105.66666666666667</v>
      </c>
      <c r="L22" s="102">
        <v>110</v>
      </c>
      <c r="M22" s="106">
        <f t="shared" si="3"/>
        <v>11623.333333333334</v>
      </c>
      <c r="N22" s="107" t="s">
        <v>385</v>
      </c>
      <c r="O22" s="108">
        <f>2/60*100</f>
        <v>3.3333333333333335</v>
      </c>
      <c r="P22" s="109">
        <v>3.3</v>
      </c>
      <c r="Q22" s="110"/>
    </row>
    <row r="23" spans="1:17" x14ac:dyDescent="0.25">
      <c r="A23" s="98" t="s">
        <v>413</v>
      </c>
      <c r="B23" s="111" t="s">
        <v>26</v>
      </c>
      <c r="C23" s="111"/>
      <c r="D23" s="149">
        <v>44176</v>
      </c>
      <c r="E23" s="100" t="s">
        <v>399</v>
      </c>
      <c r="F23" s="101">
        <v>302</v>
      </c>
      <c r="G23" s="102" t="s">
        <v>381</v>
      </c>
      <c r="H23" s="102" t="s">
        <v>381</v>
      </c>
      <c r="I23" s="103"/>
      <c r="J23" s="104"/>
      <c r="K23" s="105">
        <f t="shared" si="2"/>
        <v>302</v>
      </c>
      <c r="L23" s="102">
        <v>69</v>
      </c>
      <c r="M23" s="106">
        <f t="shared" si="3"/>
        <v>20838</v>
      </c>
      <c r="N23" s="107">
        <v>2</v>
      </c>
      <c r="O23" s="108">
        <f>N23/SUM(F23:J23)*100</f>
        <v>0.66225165562913912</v>
      </c>
      <c r="P23" s="109">
        <v>0</v>
      </c>
      <c r="Q23" s="110"/>
    </row>
    <row r="24" spans="1:17" x14ac:dyDescent="0.25">
      <c r="A24" s="98" t="s">
        <v>414</v>
      </c>
      <c r="B24" s="111" t="s">
        <v>415</v>
      </c>
      <c r="C24" s="111"/>
      <c r="D24" s="149">
        <v>44167</v>
      </c>
      <c r="E24" s="100" t="s">
        <v>380</v>
      </c>
      <c r="F24" s="101">
        <v>203</v>
      </c>
      <c r="G24" s="102">
        <v>224</v>
      </c>
      <c r="H24" s="102">
        <v>216</v>
      </c>
      <c r="I24" s="112"/>
      <c r="J24" s="113"/>
      <c r="K24" s="105">
        <f t="shared" si="2"/>
        <v>214.33333333333334</v>
      </c>
      <c r="L24" s="102">
        <v>5</v>
      </c>
      <c r="M24" s="106">
        <f t="shared" si="3"/>
        <v>1071.6666666666667</v>
      </c>
      <c r="N24" s="107" t="s">
        <v>382</v>
      </c>
      <c r="O24" s="108" t="s">
        <v>382</v>
      </c>
      <c r="P24" s="109">
        <v>0</v>
      </c>
      <c r="Q24" s="110"/>
    </row>
    <row r="25" spans="1:17" x14ac:dyDescent="0.25">
      <c r="A25" s="98" t="s">
        <v>416</v>
      </c>
      <c r="B25" s="111" t="s">
        <v>24</v>
      </c>
      <c r="C25" s="111"/>
      <c r="D25" s="149">
        <v>44167</v>
      </c>
      <c r="E25" s="116" t="s">
        <v>399</v>
      </c>
      <c r="F25" s="101">
        <v>400</v>
      </c>
      <c r="G25" s="102" t="s">
        <v>382</v>
      </c>
      <c r="H25" s="102" t="s">
        <v>382</v>
      </c>
      <c r="I25" s="103"/>
      <c r="J25" s="104"/>
      <c r="K25" s="105">
        <f t="shared" si="2"/>
        <v>400</v>
      </c>
      <c r="L25" s="102">
        <v>5</v>
      </c>
      <c r="M25" s="106">
        <f t="shared" si="3"/>
        <v>2000</v>
      </c>
      <c r="N25" s="107" t="s">
        <v>382</v>
      </c>
      <c r="O25" s="108" t="s">
        <v>382</v>
      </c>
      <c r="P25" s="109">
        <v>1.7</v>
      </c>
      <c r="Q25" s="110"/>
    </row>
    <row r="26" spans="1:17" x14ac:dyDescent="0.25">
      <c r="A26" s="98" t="s">
        <v>416</v>
      </c>
      <c r="B26" s="111" t="s">
        <v>24</v>
      </c>
      <c r="C26" s="111"/>
      <c r="D26" s="149">
        <v>44167</v>
      </c>
      <c r="E26" s="116" t="s">
        <v>417</v>
      </c>
      <c r="F26" s="101">
        <v>300</v>
      </c>
      <c r="G26" s="102" t="s">
        <v>382</v>
      </c>
      <c r="H26" s="102" t="s">
        <v>382</v>
      </c>
      <c r="I26" s="103"/>
      <c r="J26" s="104"/>
      <c r="K26" s="105">
        <f t="shared" si="2"/>
        <v>300</v>
      </c>
      <c r="L26" s="102">
        <v>5</v>
      </c>
      <c r="M26" s="106">
        <f t="shared" si="3"/>
        <v>1500</v>
      </c>
      <c r="N26" s="107" t="s">
        <v>382</v>
      </c>
      <c r="O26" s="108" t="s">
        <v>382</v>
      </c>
      <c r="P26" s="109" t="s">
        <v>381</v>
      </c>
      <c r="Q26" s="110"/>
    </row>
    <row r="27" spans="1:17" x14ac:dyDescent="0.25">
      <c r="A27" s="98" t="s">
        <v>416</v>
      </c>
      <c r="B27" s="111" t="s">
        <v>24</v>
      </c>
      <c r="C27" s="111"/>
      <c r="D27" s="149">
        <v>44167</v>
      </c>
      <c r="E27" s="116" t="s">
        <v>402</v>
      </c>
      <c r="F27" s="101">
        <v>506</v>
      </c>
      <c r="G27" s="102">
        <v>522</v>
      </c>
      <c r="H27" s="102" t="s">
        <v>382</v>
      </c>
      <c r="I27" s="103"/>
      <c r="J27" s="104"/>
      <c r="K27" s="105">
        <f t="shared" si="2"/>
        <v>514</v>
      </c>
      <c r="L27" s="102">
        <v>24</v>
      </c>
      <c r="M27" s="106">
        <f t="shared" si="3"/>
        <v>12336</v>
      </c>
      <c r="N27" s="107" t="s">
        <v>382</v>
      </c>
      <c r="O27" s="108" t="s">
        <v>382</v>
      </c>
      <c r="P27" s="109" t="s">
        <v>381</v>
      </c>
      <c r="Q27" s="110"/>
    </row>
    <row r="28" spans="1:17" x14ac:dyDescent="0.25">
      <c r="A28" s="98" t="s">
        <v>416</v>
      </c>
      <c r="B28" s="111" t="s">
        <v>24</v>
      </c>
      <c r="C28" s="111"/>
      <c r="D28" s="149">
        <v>44167</v>
      </c>
      <c r="E28" s="100" t="s">
        <v>406</v>
      </c>
      <c r="F28" s="101">
        <v>320</v>
      </c>
      <c r="G28" s="102">
        <v>304</v>
      </c>
      <c r="H28" s="102" t="s">
        <v>382</v>
      </c>
      <c r="I28" s="103"/>
      <c r="J28" s="104"/>
      <c r="K28" s="105">
        <f t="shared" si="2"/>
        <v>312</v>
      </c>
      <c r="L28" s="102">
        <v>131</v>
      </c>
      <c r="M28" s="106">
        <f t="shared" si="3"/>
        <v>40872</v>
      </c>
      <c r="N28" s="107" t="s">
        <v>382</v>
      </c>
      <c r="O28" s="108" t="s">
        <v>382</v>
      </c>
      <c r="P28" s="109" t="s">
        <v>381</v>
      </c>
      <c r="Q28" s="110"/>
    </row>
    <row r="29" spans="1:17" x14ac:dyDescent="0.25">
      <c r="A29" s="98" t="s">
        <v>418</v>
      </c>
      <c r="B29" s="111" t="s">
        <v>24</v>
      </c>
      <c r="C29" s="111"/>
      <c r="D29" s="149">
        <v>44167</v>
      </c>
      <c r="E29" s="116" t="s">
        <v>380</v>
      </c>
      <c r="F29" s="101">
        <v>300</v>
      </c>
      <c r="G29" s="102" t="s">
        <v>382</v>
      </c>
      <c r="H29" s="102" t="s">
        <v>382</v>
      </c>
      <c r="I29" s="103"/>
      <c r="J29" s="104"/>
      <c r="K29" s="105">
        <f t="shared" si="2"/>
        <v>300</v>
      </c>
      <c r="L29" s="102">
        <v>165</v>
      </c>
      <c r="M29" s="106">
        <f t="shared" si="3"/>
        <v>49500</v>
      </c>
      <c r="N29" s="107" t="s">
        <v>382</v>
      </c>
      <c r="O29" s="108" t="s">
        <v>382</v>
      </c>
      <c r="P29" s="109" t="s">
        <v>381</v>
      </c>
      <c r="Q29" s="110"/>
    </row>
    <row r="30" spans="1:17" x14ac:dyDescent="0.25">
      <c r="A30" s="98" t="s">
        <v>418</v>
      </c>
      <c r="B30" s="111" t="s">
        <v>24</v>
      </c>
      <c r="C30" s="111"/>
      <c r="D30" s="149">
        <v>44167</v>
      </c>
      <c r="E30" s="116" t="s">
        <v>402</v>
      </c>
      <c r="F30" s="101">
        <v>500</v>
      </c>
      <c r="G30" s="102" t="s">
        <v>382</v>
      </c>
      <c r="H30" s="102" t="s">
        <v>382</v>
      </c>
      <c r="I30" s="103"/>
      <c r="J30" s="104"/>
      <c r="K30" s="105">
        <f t="shared" si="2"/>
        <v>500</v>
      </c>
      <c r="L30" s="102">
        <v>4</v>
      </c>
      <c r="M30" s="106">
        <f t="shared" si="3"/>
        <v>2000</v>
      </c>
      <c r="N30" s="107" t="s">
        <v>382</v>
      </c>
      <c r="O30" s="108" t="s">
        <v>382</v>
      </c>
      <c r="P30" s="109" t="s">
        <v>381</v>
      </c>
      <c r="Q30" s="110"/>
    </row>
    <row r="31" spans="1:17" x14ac:dyDescent="0.25">
      <c r="A31" s="98" t="s">
        <v>418</v>
      </c>
      <c r="B31" s="111" t="s">
        <v>24</v>
      </c>
      <c r="C31" s="111"/>
      <c r="D31" s="149">
        <v>44167</v>
      </c>
      <c r="E31" s="116" t="s">
        <v>399</v>
      </c>
      <c r="F31" s="101">
        <v>400</v>
      </c>
      <c r="G31" s="102" t="s">
        <v>382</v>
      </c>
      <c r="H31" s="102" t="s">
        <v>382</v>
      </c>
      <c r="I31" s="103"/>
      <c r="J31" s="104"/>
      <c r="K31" s="105">
        <f t="shared" si="2"/>
        <v>400</v>
      </c>
      <c r="L31" s="102">
        <v>16</v>
      </c>
      <c r="M31" s="106">
        <f t="shared" si="3"/>
        <v>6400</v>
      </c>
      <c r="N31" s="107" t="s">
        <v>382</v>
      </c>
      <c r="O31" s="108" t="s">
        <v>382</v>
      </c>
      <c r="P31" s="109" t="s">
        <v>381</v>
      </c>
      <c r="Q31" s="110"/>
    </row>
    <row r="32" spans="1:17" x14ac:dyDescent="0.25">
      <c r="A32" s="98" t="s">
        <v>419</v>
      </c>
      <c r="B32" s="111" t="s">
        <v>420</v>
      </c>
      <c r="C32" s="117"/>
      <c r="D32" s="149">
        <v>44169</v>
      </c>
      <c r="E32" s="100" t="s">
        <v>380</v>
      </c>
      <c r="F32" s="101">
        <v>209</v>
      </c>
      <c r="G32" s="102">
        <v>211</v>
      </c>
      <c r="H32" s="102">
        <v>221</v>
      </c>
      <c r="I32" s="112"/>
      <c r="J32" s="113"/>
      <c r="K32" s="105">
        <f t="shared" si="2"/>
        <v>213.66666666666666</v>
      </c>
      <c r="L32" s="102">
        <v>100</v>
      </c>
      <c r="M32" s="106">
        <f t="shared" si="3"/>
        <v>21366.666666666664</v>
      </c>
      <c r="N32" s="107">
        <v>3</v>
      </c>
      <c r="O32" s="108">
        <f>N32/SUM(F32:J32)*100</f>
        <v>0.46801872074883</v>
      </c>
      <c r="P32" s="109">
        <v>6.7</v>
      </c>
      <c r="Q32" s="110"/>
    </row>
    <row r="33" spans="1:17" x14ac:dyDescent="0.25">
      <c r="A33" s="98" t="s">
        <v>421</v>
      </c>
      <c r="B33" s="111" t="s">
        <v>420</v>
      </c>
      <c r="C33" s="111"/>
      <c r="D33" s="149">
        <v>44179</v>
      </c>
      <c r="E33" s="100" t="s">
        <v>380</v>
      </c>
      <c r="F33" s="101">
        <v>210</v>
      </c>
      <c r="G33" s="102">
        <v>226</v>
      </c>
      <c r="H33" s="102" t="s">
        <v>382</v>
      </c>
      <c r="I33" s="103"/>
      <c r="J33" s="104"/>
      <c r="K33" s="105">
        <f t="shared" si="2"/>
        <v>218</v>
      </c>
      <c r="L33" s="102">
        <v>49</v>
      </c>
      <c r="M33" s="106">
        <f t="shared" si="3"/>
        <v>10682</v>
      </c>
      <c r="N33" s="107">
        <v>1</v>
      </c>
      <c r="O33" s="108">
        <f>N33/SUM(F33:J33)*100</f>
        <v>0.22935779816513763</v>
      </c>
      <c r="P33" s="109">
        <v>2.5</v>
      </c>
      <c r="Q33" s="110"/>
    </row>
    <row r="34" spans="1:17" x14ac:dyDescent="0.25">
      <c r="A34" s="98" t="s">
        <v>422</v>
      </c>
      <c r="B34" s="111" t="s">
        <v>423</v>
      </c>
      <c r="C34" s="111"/>
      <c r="D34" s="149">
        <v>44167</v>
      </c>
      <c r="E34" s="100" t="s">
        <v>380</v>
      </c>
      <c r="F34" s="101">
        <v>222</v>
      </c>
      <c r="G34" s="102">
        <v>218</v>
      </c>
      <c r="H34" s="102">
        <v>209</v>
      </c>
      <c r="I34" s="112"/>
      <c r="J34" s="113"/>
      <c r="K34" s="105">
        <f t="shared" si="2"/>
        <v>216.33333333333334</v>
      </c>
      <c r="L34" s="102">
        <v>146</v>
      </c>
      <c r="M34" s="106">
        <f t="shared" si="3"/>
        <v>31584.666666666668</v>
      </c>
      <c r="N34" s="107" t="s">
        <v>382</v>
      </c>
      <c r="O34" s="108" t="s">
        <v>382</v>
      </c>
      <c r="P34" s="109">
        <v>8.3000000000000007</v>
      </c>
      <c r="Q34" s="110"/>
    </row>
    <row r="35" spans="1:17" x14ac:dyDescent="0.25">
      <c r="A35" s="98" t="s">
        <v>424</v>
      </c>
      <c r="B35" s="111" t="s">
        <v>423</v>
      </c>
      <c r="C35" s="111"/>
      <c r="D35" s="149">
        <v>44179</v>
      </c>
      <c r="E35" s="100" t="s">
        <v>380</v>
      </c>
      <c r="F35" s="101">
        <v>215</v>
      </c>
      <c r="G35" s="102">
        <v>210</v>
      </c>
      <c r="H35" s="102" t="s">
        <v>382</v>
      </c>
      <c r="I35" s="103"/>
      <c r="J35" s="104"/>
      <c r="K35" s="105">
        <f t="shared" si="2"/>
        <v>212.5</v>
      </c>
      <c r="L35" s="118">
        <v>50</v>
      </c>
      <c r="M35" s="119">
        <f t="shared" si="3"/>
        <v>10625</v>
      </c>
      <c r="N35" s="120">
        <v>5</v>
      </c>
      <c r="O35" s="108">
        <f>N35/SUM(F35:J35)*100</f>
        <v>1.1764705882352942</v>
      </c>
      <c r="P35" s="109">
        <v>5</v>
      </c>
      <c r="Q35" s="110"/>
    </row>
    <row r="36" spans="1:17" x14ac:dyDescent="0.25">
      <c r="A36" s="98" t="s">
        <v>425</v>
      </c>
      <c r="B36" s="111" t="s">
        <v>426</v>
      </c>
      <c r="C36" s="111"/>
      <c r="D36" s="149">
        <v>44167</v>
      </c>
      <c r="E36" s="100" t="s">
        <v>380</v>
      </c>
      <c r="F36" s="101">
        <v>100</v>
      </c>
      <c r="G36" s="102">
        <v>103</v>
      </c>
      <c r="H36" s="102">
        <v>105</v>
      </c>
      <c r="I36" s="112"/>
      <c r="J36" s="113"/>
      <c r="K36" s="105">
        <f t="shared" si="2"/>
        <v>102.66666666666667</v>
      </c>
      <c r="L36" s="118">
        <v>7</v>
      </c>
      <c r="M36" s="119">
        <f t="shared" si="3"/>
        <v>718.66666666666674</v>
      </c>
      <c r="N36" s="120" t="s">
        <v>382</v>
      </c>
      <c r="O36" s="108" t="s">
        <v>382</v>
      </c>
      <c r="P36" s="109">
        <v>0</v>
      </c>
      <c r="Q36" s="110"/>
    </row>
    <row r="37" spans="1:17" x14ac:dyDescent="0.25">
      <c r="A37" s="98" t="s">
        <v>427</v>
      </c>
      <c r="B37" s="111" t="s">
        <v>428</v>
      </c>
      <c r="C37" s="111"/>
      <c r="D37" s="149">
        <v>44167</v>
      </c>
      <c r="E37" s="100" t="s">
        <v>399</v>
      </c>
      <c r="F37" s="101">
        <v>347</v>
      </c>
      <c r="G37" s="102">
        <v>252</v>
      </c>
      <c r="H37" s="102">
        <v>217</v>
      </c>
      <c r="I37" s="103"/>
      <c r="J37" s="104"/>
      <c r="K37" s="105">
        <f t="shared" si="2"/>
        <v>272</v>
      </c>
      <c r="L37" s="118">
        <v>77</v>
      </c>
      <c r="M37" s="119">
        <f t="shared" si="3"/>
        <v>20944</v>
      </c>
      <c r="N37" s="120" t="s">
        <v>382</v>
      </c>
      <c r="O37" s="108" t="s">
        <v>382</v>
      </c>
      <c r="P37" s="109">
        <v>12.5</v>
      </c>
      <c r="Q37" s="110"/>
    </row>
    <row r="38" spans="1:17" x14ac:dyDescent="0.25">
      <c r="A38" s="98" t="s">
        <v>429</v>
      </c>
      <c r="B38" s="111" t="s">
        <v>32</v>
      </c>
      <c r="C38" s="111"/>
      <c r="D38" s="149">
        <v>44174</v>
      </c>
      <c r="E38" s="100" t="s">
        <v>382</v>
      </c>
      <c r="F38" s="101">
        <v>400</v>
      </c>
      <c r="G38" s="102" t="s">
        <v>382</v>
      </c>
      <c r="H38" s="102" t="s">
        <v>382</v>
      </c>
      <c r="I38" s="103"/>
      <c r="J38" s="104"/>
      <c r="K38" s="105">
        <f t="shared" si="2"/>
        <v>400</v>
      </c>
      <c r="L38" s="118">
        <v>2</v>
      </c>
      <c r="M38" s="119">
        <f t="shared" si="3"/>
        <v>800</v>
      </c>
      <c r="N38" s="120" t="s">
        <v>382</v>
      </c>
      <c r="O38" s="108" t="s">
        <v>382</v>
      </c>
      <c r="P38" s="109" t="s">
        <v>382</v>
      </c>
      <c r="Q38" s="110" t="s">
        <v>430</v>
      </c>
    </row>
    <row r="39" spans="1:17" x14ac:dyDescent="0.25">
      <c r="A39" s="98" t="s">
        <v>431</v>
      </c>
      <c r="B39" s="111" t="s">
        <v>432</v>
      </c>
      <c r="C39" s="111"/>
      <c r="D39" s="149">
        <v>44167</v>
      </c>
      <c r="E39" s="100" t="s">
        <v>382</v>
      </c>
      <c r="F39" s="101">
        <v>190</v>
      </c>
      <c r="G39" s="102">
        <v>198</v>
      </c>
      <c r="H39" s="102">
        <v>199</v>
      </c>
      <c r="I39" s="112"/>
      <c r="J39" s="113"/>
      <c r="K39" s="105">
        <f t="shared" si="2"/>
        <v>195.66666666666666</v>
      </c>
      <c r="L39" s="118">
        <v>18</v>
      </c>
      <c r="M39" s="119">
        <f t="shared" si="3"/>
        <v>3522</v>
      </c>
      <c r="N39" s="120"/>
      <c r="O39" s="108">
        <f>4/(F39+G39+H39)*100</f>
        <v>0.68143100511073251</v>
      </c>
      <c r="P39" s="109">
        <v>0</v>
      </c>
      <c r="Q39" s="110"/>
    </row>
    <row r="40" spans="1:17" ht="15.75" thickBot="1" x14ac:dyDescent="0.3">
      <c r="A40" s="121" t="s">
        <v>433</v>
      </c>
      <c r="B40" s="122" t="s">
        <v>434</v>
      </c>
      <c r="C40" s="122"/>
      <c r="D40" s="150">
        <v>44174</v>
      </c>
      <c r="E40" s="123" t="s">
        <v>380</v>
      </c>
      <c r="F40" s="124">
        <v>302</v>
      </c>
      <c r="G40" s="125">
        <v>306</v>
      </c>
      <c r="H40" s="125">
        <v>305</v>
      </c>
      <c r="I40" s="126"/>
      <c r="J40" s="127"/>
      <c r="K40" s="128">
        <f t="shared" si="2"/>
        <v>304.33333333333331</v>
      </c>
      <c r="L40" s="125">
        <v>60</v>
      </c>
      <c r="M40" s="129">
        <f t="shared" si="3"/>
        <v>18260</v>
      </c>
      <c r="N40" s="130"/>
      <c r="O40" s="131" t="s">
        <v>382</v>
      </c>
      <c r="P40" s="132">
        <v>0</v>
      </c>
      <c r="Q40" s="133"/>
    </row>
  </sheetData>
  <mergeCells count="1">
    <mergeCell ref="F1:J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6884-65ED-4180-89D4-76EAC9F33A77}">
  <dimension ref="A1:O34"/>
  <sheetViews>
    <sheetView workbookViewId="0">
      <selection activeCell="E25" sqref="E25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  <col min="15" max="15" width="17.5703125" bestFit="1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279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85</v>
      </c>
      <c r="C5" s="26">
        <v>81</v>
      </c>
      <c r="D5" s="27">
        <v>76</v>
      </c>
      <c r="E5" s="28"/>
      <c r="F5" s="29">
        <f>COUNT(B5:D24)</f>
        <v>60</v>
      </c>
      <c r="G5" s="30">
        <f>AVERAGE(B5:D22)</f>
        <v>98.851851851851848</v>
      </c>
      <c r="H5" s="30">
        <f>CONVERT(G5, "mm","in")</f>
        <v>3.8918051910177893</v>
      </c>
      <c r="I5" s="29">
        <f>COUNTIF(B5:D22, "&lt;63.5")</f>
        <v>0</v>
      </c>
      <c r="J5" s="31">
        <f>I5/F5*100</f>
        <v>0</v>
      </c>
    </row>
    <row r="6" spans="1:14" x14ac:dyDescent="0.25">
      <c r="A6" s="25">
        <v>2</v>
      </c>
      <c r="B6" s="26">
        <v>81</v>
      </c>
      <c r="C6" s="26">
        <v>82</v>
      </c>
      <c r="D6" s="27">
        <v>87</v>
      </c>
      <c r="E6" s="32"/>
    </row>
    <row r="7" spans="1:14" x14ac:dyDescent="0.25">
      <c r="A7" s="25">
        <v>3</v>
      </c>
      <c r="B7" s="26">
        <v>82</v>
      </c>
      <c r="C7" s="26">
        <v>80</v>
      </c>
      <c r="D7" s="27">
        <v>86</v>
      </c>
      <c r="E7" s="32"/>
    </row>
    <row r="8" spans="1:14" ht="15.75" thickBot="1" x14ac:dyDescent="0.3">
      <c r="A8" s="25">
        <v>4</v>
      </c>
      <c r="B8" s="26">
        <v>79</v>
      </c>
      <c r="C8" s="26">
        <v>82</v>
      </c>
      <c r="D8" s="27">
        <v>95</v>
      </c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thickBot="1" x14ac:dyDescent="0.3">
      <c r="A9" s="25">
        <v>5</v>
      </c>
      <c r="B9" s="26">
        <v>79</v>
      </c>
      <c r="C9" s="26">
        <v>91</v>
      </c>
      <c r="D9" s="27">
        <v>83</v>
      </c>
      <c r="G9" s="222"/>
      <c r="H9" s="222"/>
      <c r="I9" s="222"/>
      <c r="J9" s="222"/>
      <c r="K9" s="222"/>
      <c r="L9" s="222"/>
      <c r="M9" s="222"/>
      <c r="N9" s="222"/>
    </row>
    <row r="10" spans="1:14" x14ac:dyDescent="0.25">
      <c r="A10" s="25">
        <v>6</v>
      </c>
      <c r="B10" s="26">
        <v>82</v>
      </c>
      <c r="C10" s="26">
        <v>84</v>
      </c>
      <c r="D10" s="27">
        <v>92</v>
      </c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72</v>
      </c>
      <c r="C11" s="26">
        <v>83</v>
      </c>
      <c r="D11" s="27">
        <v>88</v>
      </c>
      <c r="E11" s="223"/>
      <c r="F11" s="224"/>
      <c r="G11" s="25" t="s">
        <v>299</v>
      </c>
      <c r="H11" s="35">
        <v>190</v>
      </c>
      <c r="I11" s="35">
        <v>198</v>
      </c>
      <c r="J11" s="35">
        <v>199</v>
      </c>
      <c r="K11" s="36">
        <f>SUM(H11:J11)</f>
        <v>587</v>
      </c>
      <c r="L11" s="37">
        <f>AVERAGE(H11:J11)</f>
        <v>195.66666666666666</v>
      </c>
      <c r="M11" s="38">
        <v>18</v>
      </c>
      <c r="N11" s="39">
        <f>L11*M11</f>
        <v>3522</v>
      </c>
    </row>
    <row r="12" spans="1:14" ht="15.75" thickBot="1" x14ac:dyDescent="0.3">
      <c r="A12" s="25">
        <v>8</v>
      </c>
      <c r="B12" s="26">
        <v>86</v>
      </c>
      <c r="C12" s="26">
        <v>88</v>
      </c>
      <c r="D12" s="27">
        <v>81</v>
      </c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5.75" thickBot="1" x14ac:dyDescent="0.3">
      <c r="A13" s="25">
        <v>9</v>
      </c>
      <c r="B13" s="26">
        <v>91</v>
      </c>
      <c r="C13" s="26">
        <v>76</v>
      </c>
      <c r="D13" s="27">
        <v>86</v>
      </c>
      <c r="E13" s="223"/>
      <c r="F13" s="224"/>
      <c r="N13" s="46"/>
    </row>
    <row r="14" spans="1:14" x14ac:dyDescent="0.25">
      <c r="A14" s="25">
        <v>10</v>
      </c>
      <c r="B14" s="26">
        <v>87</v>
      </c>
      <c r="C14" s="26">
        <v>85</v>
      </c>
      <c r="D14" s="27">
        <v>90</v>
      </c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83</v>
      </c>
      <c r="C15" s="26">
        <v>73</v>
      </c>
      <c r="D15" s="27">
        <v>77</v>
      </c>
      <c r="E15" s="225" t="s">
        <v>301</v>
      </c>
      <c r="F15" s="226"/>
      <c r="G15" s="25" t="s">
        <v>299</v>
      </c>
      <c r="H15" s="48">
        <v>100</v>
      </c>
      <c r="I15" s="35"/>
      <c r="J15" s="35"/>
      <c r="K15" s="36">
        <f>SUM(H15:J15)</f>
        <v>100</v>
      </c>
      <c r="L15" s="37">
        <f>AVERAGE(H15:J15)</f>
        <v>100</v>
      </c>
      <c r="M15" s="38">
        <v>1</v>
      </c>
      <c r="N15" s="39">
        <f>L15*M15</f>
        <v>100</v>
      </c>
    </row>
    <row r="16" spans="1:14" ht="15.75" thickBot="1" x14ac:dyDescent="0.3">
      <c r="A16" s="25">
        <v>12</v>
      </c>
      <c r="B16" s="26">
        <v>92</v>
      </c>
      <c r="C16" s="26">
        <v>84</v>
      </c>
      <c r="D16" s="27">
        <v>99</v>
      </c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5" ht="15.75" thickBot="1" x14ac:dyDescent="0.3">
      <c r="A17" s="25">
        <v>13</v>
      </c>
      <c r="B17" s="26">
        <v>81</v>
      </c>
      <c r="C17" s="26">
        <v>73</v>
      </c>
      <c r="D17" s="27">
        <v>85</v>
      </c>
      <c r="E17" s="225"/>
      <c r="F17" s="226"/>
      <c r="N17" s="46"/>
    </row>
    <row r="18" spans="1:15" x14ac:dyDescent="0.25">
      <c r="A18" s="25">
        <v>14</v>
      </c>
      <c r="B18" s="26">
        <v>81</v>
      </c>
      <c r="C18" s="26">
        <v>85</v>
      </c>
      <c r="D18" s="27">
        <v>87</v>
      </c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5" x14ac:dyDescent="0.25">
      <c r="A19" s="25">
        <v>15</v>
      </c>
      <c r="B19" s="26">
        <v>89</v>
      </c>
      <c r="C19" s="26">
        <v>73</v>
      </c>
      <c r="D19" s="27">
        <v>90</v>
      </c>
      <c r="G19" s="25" t="s">
        <v>299</v>
      </c>
      <c r="H19" s="35">
        <v>0</v>
      </c>
      <c r="I19" s="35"/>
      <c r="J19" s="35"/>
      <c r="K19" s="36">
        <f>SUM(H19:J19)</f>
        <v>0</v>
      </c>
      <c r="L19" s="37">
        <f>AVERAGE(H19:J19)</f>
        <v>0</v>
      </c>
      <c r="M19" s="38"/>
      <c r="N19" s="39">
        <f>L19*M19</f>
        <v>0</v>
      </c>
    </row>
    <row r="20" spans="1:15" ht="15.75" thickBot="1" x14ac:dyDescent="0.3">
      <c r="A20" s="25">
        <v>16</v>
      </c>
      <c r="B20" s="26">
        <v>85</v>
      </c>
      <c r="C20" s="26">
        <v>77</v>
      </c>
      <c r="D20" s="27">
        <v>99</v>
      </c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5" ht="15.75" thickBot="1" x14ac:dyDescent="0.3">
      <c r="A21" s="25">
        <v>17</v>
      </c>
      <c r="B21" s="26">
        <v>92</v>
      </c>
      <c r="C21" s="26">
        <v>79</v>
      </c>
      <c r="D21" s="27">
        <v>78</v>
      </c>
      <c r="N21" s="46"/>
    </row>
    <row r="22" spans="1:15" x14ac:dyDescent="0.25">
      <c r="A22" s="25">
        <v>18</v>
      </c>
      <c r="B22" s="26">
        <v>74</v>
      </c>
      <c r="C22" s="26">
        <v>95</v>
      </c>
      <c r="D22" s="27">
        <v>887</v>
      </c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5" x14ac:dyDescent="0.25">
      <c r="A23" s="25">
        <v>19</v>
      </c>
      <c r="B23" s="26">
        <v>90</v>
      </c>
      <c r="C23" s="26">
        <v>74</v>
      </c>
      <c r="D23" s="27">
        <v>71</v>
      </c>
      <c r="G23" s="25" t="s">
        <v>299</v>
      </c>
      <c r="H23" s="35">
        <v>0</v>
      </c>
      <c r="I23" s="35"/>
      <c r="J23" s="35"/>
      <c r="K23" s="36">
        <f>SUM(H23:J23)</f>
        <v>0</v>
      </c>
      <c r="L23" s="37">
        <f>AVERAGE(H23:J23)</f>
        <v>0</v>
      </c>
      <c r="M23" s="38"/>
      <c r="N23" s="39">
        <f>L23*M23</f>
        <v>0</v>
      </c>
    </row>
    <row r="24" spans="1:15" ht="15.75" thickBot="1" x14ac:dyDescent="0.3">
      <c r="A24" s="40">
        <v>20</v>
      </c>
      <c r="B24" s="49">
        <v>94</v>
      </c>
      <c r="C24" s="49">
        <v>84</v>
      </c>
      <c r="D24" s="50">
        <v>87</v>
      </c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5" ht="15.75" thickBot="1" x14ac:dyDescent="0.3">
      <c r="N25" s="46"/>
    </row>
    <row r="26" spans="1:15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>
        <f>N11+N15+N19+N23</f>
        <v>3622</v>
      </c>
      <c r="O26" s="54" t="s">
        <v>307</v>
      </c>
    </row>
    <row r="27" spans="1:15" ht="21.75" thickBot="1" x14ac:dyDescent="0.4">
      <c r="B27" s="55">
        <f>AVERAGE(B5:B24)</f>
        <v>84.25</v>
      </c>
      <c r="C27" s="55">
        <f t="shared" ref="C27:D27" si="0">AVERAGE(C5:C24)</f>
        <v>81.45</v>
      </c>
      <c r="D27" s="55">
        <f t="shared" si="0"/>
        <v>126.2</v>
      </c>
      <c r="L27" s="217" t="s">
        <v>308</v>
      </c>
      <c r="M27" s="218"/>
      <c r="N27" s="56" t="e">
        <f>N12+N16+N20+N24</f>
        <v>#DIV/0!</v>
      </c>
    </row>
    <row r="28" spans="1:15" x14ac:dyDescent="0.25">
      <c r="B28" s="57" t="s">
        <v>309</v>
      </c>
      <c r="C28" s="57" t="s">
        <v>310</v>
      </c>
      <c r="D28" s="57" t="s">
        <v>311</v>
      </c>
    </row>
    <row r="29" spans="1:15" ht="19.5" thickBot="1" x14ac:dyDescent="0.35">
      <c r="B29" s="58">
        <f>CONVERT(B27,"mm","in")</f>
        <v>3.3169291338582676</v>
      </c>
      <c r="C29" s="58">
        <f t="shared" ref="C29:D29" si="1">CONVERT(C27,"mm","in")</f>
        <v>3.2066929133858268</v>
      </c>
      <c r="D29" s="58">
        <f t="shared" si="1"/>
        <v>4.9685039370078741</v>
      </c>
    </row>
    <row r="30" spans="1:15" ht="15.75" thickBot="1" x14ac:dyDescent="0.3">
      <c r="B30" s="59"/>
      <c r="C30" s="59"/>
      <c r="D30" s="59"/>
    </row>
    <row r="31" spans="1:15" x14ac:dyDescent="0.25">
      <c r="B31" s="51" t="s">
        <v>312</v>
      </c>
      <c r="C31" s="51" t="s">
        <v>313</v>
      </c>
      <c r="D31" s="51" t="s">
        <v>314</v>
      </c>
    </row>
    <row r="32" spans="1:15" ht="19.5" thickBot="1" x14ac:dyDescent="0.35">
      <c r="B32" s="60">
        <f>COUNTIF(B5:B24, "&lt;63.5")</f>
        <v>0</v>
      </c>
      <c r="C32" s="60">
        <f t="shared" ref="C32:D32" si="2">COUNTIF(C5:C24, "&lt;63.5")</f>
        <v>0</v>
      </c>
      <c r="D32" s="60">
        <f t="shared" si="2"/>
        <v>0</v>
      </c>
    </row>
    <row r="33" spans="2:4" x14ac:dyDescent="0.25">
      <c r="B33" s="57" t="s">
        <v>315</v>
      </c>
      <c r="C33" s="57" t="s">
        <v>315</v>
      </c>
      <c r="D33" s="57" t="s">
        <v>315</v>
      </c>
    </row>
    <row r="34" spans="2:4" ht="19.5" thickBot="1" x14ac:dyDescent="0.35">
      <c r="B34" s="61">
        <f>B32/COUNT(B5:B24)*100</f>
        <v>0</v>
      </c>
      <c r="C34" s="61">
        <f t="shared" ref="C34:D34" si="3">C32/COUNT(C5:C24)*100</f>
        <v>0</v>
      </c>
      <c r="D34" s="61">
        <f t="shared" si="3"/>
        <v>0</v>
      </c>
    </row>
  </sheetData>
  <mergeCells count="6">
    <mergeCell ref="L27:M27"/>
    <mergeCell ref="C3:E3"/>
    <mergeCell ref="G8:N9"/>
    <mergeCell ref="E10:F13"/>
    <mergeCell ref="E15:F18"/>
    <mergeCell ref="L26:M2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40DB-9384-4B61-BC66-0A512BA51A35}">
  <dimension ref="A1:N80"/>
  <sheetViews>
    <sheetView workbookViewId="0">
      <selection activeCell="E26" sqref="E26"/>
    </sheetView>
  </sheetViews>
  <sheetFormatPr defaultRowHeight="15" x14ac:dyDescent="0.25"/>
  <cols>
    <col min="1" max="1" width="6.42578125" customWidth="1"/>
    <col min="2" max="4" width="23.7109375" bestFit="1" customWidth="1"/>
    <col min="5" max="5" width="33" style="7" customWidth="1"/>
    <col min="6" max="6" width="14.28515625" bestFit="1" customWidth="1"/>
    <col min="7" max="7" width="22.7109375" customWidth="1"/>
    <col min="8" max="10" width="21.28515625" customWidth="1"/>
    <col min="11" max="12" width="14.7109375" customWidth="1"/>
    <col min="13" max="14" width="16.140625" customWidth="1"/>
  </cols>
  <sheetData>
    <row r="1" spans="1:14" ht="28.5" x14ac:dyDescent="0.45">
      <c r="A1" s="1" t="s">
        <v>276</v>
      </c>
      <c r="B1" s="1"/>
      <c r="C1" s="1"/>
    </row>
    <row r="2" spans="1:14" ht="24" thickBot="1" x14ac:dyDescent="0.4">
      <c r="A2" s="1"/>
      <c r="B2" s="17"/>
      <c r="C2" s="18" t="s">
        <v>277</v>
      </c>
    </row>
    <row r="3" spans="1:14" ht="24" thickBot="1" x14ac:dyDescent="0.4">
      <c r="A3" s="1"/>
      <c r="B3" s="19" t="s">
        <v>278</v>
      </c>
      <c r="C3" s="219" t="s">
        <v>320</v>
      </c>
      <c r="D3" s="219"/>
      <c r="E3" s="220"/>
    </row>
    <row r="4" spans="1:14" ht="45" x14ac:dyDescent="0.25">
      <c r="A4" s="20"/>
      <c r="B4" s="21" t="s">
        <v>280</v>
      </c>
      <c r="C4" s="21" t="s">
        <v>281</v>
      </c>
      <c r="D4" s="22" t="s">
        <v>282</v>
      </c>
      <c r="E4" s="23" t="s">
        <v>283</v>
      </c>
      <c r="F4" s="24" t="s">
        <v>284</v>
      </c>
      <c r="G4" s="24" t="s">
        <v>285</v>
      </c>
      <c r="H4" s="24" t="s">
        <v>286</v>
      </c>
      <c r="I4" s="24" t="s">
        <v>287</v>
      </c>
      <c r="J4" s="23" t="s">
        <v>288</v>
      </c>
    </row>
    <row r="5" spans="1:14" ht="19.5" thickBot="1" x14ac:dyDescent="0.35">
      <c r="A5" s="25">
        <v>1</v>
      </c>
      <c r="B5" s="26">
        <v>119</v>
      </c>
      <c r="C5" s="26"/>
      <c r="D5" s="27"/>
      <c r="E5" s="28"/>
      <c r="F5" s="29">
        <f>COUNT(B5:D24)</f>
        <v>20</v>
      </c>
      <c r="G5" s="30">
        <f>AVERAGE(B5:D24)</f>
        <v>104.05</v>
      </c>
      <c r="H5" s="30">
        <f>CONVERT(G5, "mm","in")</f>
        <v>4.0964566929133861</v>
      </c>
      <c r="I5" s="29">
        <f>COUNTIF(B5:D24, "&lt;63.5")</f>
        <v>0</v>
      </c>
      <c r="J5" s="31">
        <f>I5/F5*100</f>
        <v>0</v>
      </c>
    </row>
    <row r="6" spans="1:14" x14ac:dyDescent="0.25">
      <c r="A6" s="25">
        <v>2</v>
      </c>
      <c r="B6" s="26">
        <v>98</v>
      </c>
      <c r="C6" s="26"/>
      <c r="D6" s="27"/>
      <c r="E6" s="32"/>
    </row>
    <row r="7" spans="1:14" x14ac:dyDescent="0.25">
      <c r="A7" s="25">
        <v>3</v>
      </c>
      <c r="B7" s="26">
        <v>108</v>
      </c>
      <c r="C7" s="26"/>
      <c r="D7" s="27"/>
      <c r="E7" s="32"/>
    </row>
    <row r="8" spans="1:14" ht="15.75" customHeight="1" thickBot="1" x14ac:dyDescent="0.3">
      <c r="A8" s="25">
        <v>4</v>
      </c>
      <c r="B8" s="26">
        <v>100</v>
      </c>
      <c r="C8" s="26"/>
      <c r="D8" s="27"/>
      <c r="E8" s="33"/>
      <c r="G8" s="221" t="s">
        <v>289</v>
      </c>
      <c r="H8" s="221"/>
      <c r="I8" s="221"/>
      <c r="J8" s="221"/>
      <c r="K8" s="221"/>
      <c r="L8" s="221"/>
      <c r="M8" s="221"/>
      <c r="N8" s="221"/>
    </row>
    <row r="9" spans="1:14" ht="15.75" customHeight="1" thickBot="1" x14ac:dyDescent="0.3">
      <c r="A9" s="25">
        <v>5</v>
      </c>
      <c r="B9" s="26">
        <v>108</v>
      </c>
      <c r="C9" s="26"/>
      <c r="D9" s="27"/>
      <c r="G9" s="222"/>
      <c r="H9" s="222"/>
      <c r="I9" s="222"/>
      <c r="J9" s="222"/>
      <c r="K9" s="222"/>
      <c r="L9" s="222"/>
      <c r="M9" s="222"/>
      <c r="N9" s="222"/>
    </row>
    <row r="10" spans="1:14" ht="15" customHeight="1" x14ac:dyDescent="0.25">
      <c r="A10" s="25">
        <v>6</v>
      </c>
      <c r="B10" s="26">
        <v>105</v>
      </c>
      <c r="C10" s="26"/>
      <c r="D10" s="27"/>
      <c r="E10" s="223" t="s">
        <v>290</v>
      </c>
      <c r="F10" s="224"/>
      <c r="G10" s="34" t="s">
        <v>291</v>
      </c>
      <c r="H10" s="24" t="s">
        <v>292</v>
      </c>
      <c r="I10" s="24" t="s">
        <v>293</v>
      </c>
      <c r="J10" s="24" t="s">
        <v>294</v>
      </c>
      <c r="K10" s="24" t="s">
        <v>295</v>
      </c>
      <c r="L10" s="24" t="s">
        <v>296</v>
      </c>
      <c r="M10" s="24" t="s">
        <v>297</v>
      </c>
      <c r="N10" s="23" t="s">
        <v>298</v>
      </c>
    </row>
    <row r="11" spans="1:14" ht="15" customHeight="1" x14ac:dyDescent="0.25">
      <c r="A11" s="25">
        <v>7</v>
      </c>
      <c r="B11" s="26">
        <v>103</v>
      </c>
      <c r="C11" s="26"/>
      <c r="D11" s="27"/>
      <c r="E11" s="223"/>
      <c r="F11" s="224"/>
      <c r="G11" s="25" t="s">
        <v>299</v>
      </c>
      <c r="H11" s="35"/>
      <c r="I11" s="35"/>
      <c r="J11" s="35"/>
      <c r="K11" s="36">
        <f>SUM(H11:J11)</f>
        <v>0</v>
      </c>
      <c r="L11" s="37" t="e">
        <f>AVERAGE(H11:J11)</f>
        <v>#DIV/0!</v>
      </c>
      <c r="M11" s="38"/>
      <c r="N11" s="39" t="e">
        <f>L11*M11</f>
        <v>#DIV/0!</v>
      </c>
    </row>
    <row r="12" spans="1:14" ht="15" customHeight="1" thickBot="1" x14ac:dyDescent="0.3">
      <c r="A12" s="25">
        <v>8</v>
      </c>
      <c r="B12" s="26">
        <v>114</v>
      </c>
      <c r="C12" s="26"/>
      <c r="D12" s="27"/>
      <c r="E12" s="223"/>
      <c r="F12" s="224"/>
      <c r="G12" s="40" t="s">
        <v>300</v>
      </c>
      <c r="H12" s="41"/>
      <c r="I12" s="41"/>
      <c r="J12" s="41"/>
      <c r="K12" s="42">
        <f>SUM(H12:J12)</f>
        <v>0</v>
      </c>
      <c r="L12" s="43" t="e">
        <f>AVERAGE(H12:J12)</f>
        <v>#DIV/0!</v>
      </c>
      <c r="M12" s="44"/>
      <c r="N12" s="45" t="e">
        <f>L12*10</f>
        <v>#DIV/0!</v>
      </c>
    </row>
    <row r="13" spans="1:14" ht="19.5" customHeight="1" thickBot="1" x14ac:dyDescent="0.3">
      <c r="A13" s="25">
        <v>9</v>
      </c>
      <c r="B13" s="26">
        <v>122</v>
      </c>
      <c r="C13" s="26"/>
      <c r="D13" s="27"/>
      <c r="E13" s="223"/>
      <c r="F13" s="224"/>
      <c r="N13" s="46"/>
    </row>
    <row r="14" spans="1:14" x14ac:dyDescent="0.25">
      <c r="A14" s="25">
        <v>10</v>
      </c>
      <c r="B14" s="26">
        <v>107</v>
      </c>
      <c r="C14" s="26"/>
      <c r="D14" s="27"/>
      <c r="G14" s="34" t="s">
        <v>291</v>
      </c>
      <c r="H14" s="24" t="s">
        <v>292</v>
      </c>
      <c r="I14" s="24" t="s">
        <v>293</v>
      </c>
      <c r="J14" s="24" t="s">
        <v>294</v>
      </c>
      <c r="K14" s="24" t="s">
        <v>295</v>
      </c>
      <c r="L14" s="24" t="s">
        <v>296</v>
      </c>
      <c r="M14" s="24" t="s">
        <v>297</v>
      </c>
      <c r="N14" s="47" t="s">
        <v>298</v>
      </c>
    </row>
    <row r="15" spans="1:14" x14ac:dyDescent="0.25">
      <c r="A15" s="25">
        <v>11</v>
      </c>
      <c r="B15" s="26">
        <v>96</v>
      </c>
      <c r="C15" s="26"/>
      <c r="D15" s="27"/>
      <c r="E15" s="225" t="s">
        <v>301</v>
      </c>
      <c r="F15" s="226"/>
      <c r="G15" s="25" t="s">
        <v>299</v>
      </c>
      <c r="H15" s="35"/>
      <c r="I15" s="35"/>
      <c r="J15" s="35"/>
      <c r="K15" s="36">
        <f>SUM(H15:J15)</f>
        <v>0</v>
      </c>
      <c r="L15" s="37" t="e">
        <f>AVERAGE(H15:J15)</f>
        <v>#DIV/0!</v>
      </c>
      <c r="M15" s="38"/>
      <c r="N15" s="39" t="e">
        <f>L15*M15</f>
        <v>#DIV/0!</v>
      </c>
    </row>
    <row r="16" spans="1:14" ht="15.75" thickBot="1" x14ac:dyDescent="0.3">
      <c r="A16" s="25">
        <v>12</v>
      </c>
      <c r="B16" s="26">
        <v>102</v>
      </c>
      <c r="C16" s="26"/>
      <c r="D16" s="27"/>
      <c r="E16" s="225"/>
      <c r="F16" s="226"/>
      <c r="G16" s="40" t="s">
        <v>300</v>
      </c>
      <c r="H16" s="41"/>
      <c r="I16" s="41"/>
      <c r="J16" s="41"/>
      <c r="K16" s="42">
        <f>SUM(H16:J16)</f>
        <v>0</v>
      </c>
      <c r="L16" s="43" t="e">
        <f>AVERAGE(H16:J16)</f>
        <v>#DIV/0!</v>
      </c>
      <c r="M16" s="44"/>
      <c r="N16" s="45" t="e">
        <f>L16*10</f>
        <v>#DIV/0!</v>
      </c>
    </row>
    <row r="17" spans="1:14" ht="15.75" thickBot="1" x14ac:dyDescent="0.3">
      <c r="A17" s="25">
        <v>13</v>
      </c>
      <c r="B17" s="26">
        <v>108</v>
      </c>
      <c r="C17" s="26"/>
      <c r="D17" s="27"/>
      <c r="E17" s="225"/>
      <c r="F17" s="226"/>
      <c r="N17" s="46"/>
    </row>
    <row r="18" spans="1:14" x14ac:dyDescent="0.25">
      <c r="A18" s="25">
        <v>14</v>
      </c>
      <c r="B18" s="26">
        <v>99</v>
      </c>
      <c r="C18" s="26"/>
      <c r="D18" s="27"/>
      <c r="E18" s="225"/>
      <c r="F18" s="226"/>
      <c r="G18" s="34" t="s">
        <v>291</v>
      </c>
      <c r="H18" s="24" t="s">
        <v>292</v>
      </c>
      <c r="I18" s="24" t="s">
        <v>293</v>
      </c>
      <c r="J18" s="24" t="s">
        <v>294</v>
      </c>
      <c r="K18" s="24" t="s">
        <v>295</v>
      </c>
      <c r="L18" s="24" t="s">
        <v>296</v>
      </c>
      <c r="M18" s="24" t="s">
        <v>297</v>
      </c>
      <c r="N18" s="47" t="s">
        <v>298</v>
      </c>
    </row>
    <row r="19" spans="1:14" x14ac:dyDescent="0.25">
      <c r="A19" s="25">
        <v>15</v>
      </c>
      <c r="B19" s="26">
        <v>73</v>
      </c>
      <c r="C19" s="26"/>
      <c r="D19" s="27"/>
      <c r="G19" s="25" t="s">
        <v>299</v>
      </c>
      <c r="H19" s="35"/>
      <c r="I19" s="35"/>
      <c r="J19" s="35"/>
      <c r="K19" s="36">
        <f>SUM(H19:J19)</f>
        <v>0</v>
      </c>
      <c r="L19" s="37" t="e">
        <f>AVERAGE(H19:J19)</f>
        <v>#DIV/0!</v>
      </c>
      <c r="M19" s="38"/>
      <c r="N19" s="39" t="e">
        <f>L19*M19</f>
        <v>#DIV/0!</v>
      </c>
    </row>
    <row r="20" spans="1:14" ht="15.75" thickBot="1" x14ac:dyDescent="0.3">
      <c r="A20" s="25">
        <v>16</v>
      </c>
      <c r="B20" s="26">
        <v>130</v>
      </c>
      <c r="C20" s="26"/>
      <c r="D20" s="27"/>
      <c r="G20" s="40" t="s">
        <v>300</v>
      </c>
      <c r="H20" s="41"/>
      <c r="I20" s="41"/>
      <c r="J20" s="41"/>
      <c r="K20" s="42">
        <f>SUM(H20:J20)</f>
        <v>0</v>
      </c>
      <c r="L20" s="43" t="e">
        <f>AVERAGE(H20:J20)</f>
        <v>#DIV/0!</v>
      </c>
      <c r="M20" s="44"/>
      <c r="N20" s="45" t="e">
        <f>L20*10</f>
        <v>#DIV/0!</v>
      </c>
    </row>
    <row r="21" spans="1:14" ht="15.75" thickBot="1" x14ac:dyDescent="0.3">
      <c r="A21" s="25">
        <v>17</v>
      </c>
      <c r="B21" s="26">
        <v>75</v>
      </c>
      <c r="C21" s="26"/>
      <c r="D21" s="27"/>
      <c r="N21" s="46"/>
    </row>
    <row r="22" spans="1:14" x14ac:dyDescent="0.25">
      <c r="A22" s="25">
        <v>18</v>
      </c>
      <c r="B22" s="26">
        <v>88</v>
      </c>
      <c r="C22" s="26"/>
      <c r="D22" s="27"/>
      <c r="G22" s="34" t="s">
        <v>291</v>
      </c>
      <c r="H22" s="24" t="s">
        <v>292</v>
      </c>
      <c r="I22" s="24" t="s">
        <v>293</v>
      </c>
      <c r="J22" s="24" t="s">
        <v>294</v>
      </c>
      <c r="K22" s="24" t="s">
        <v>295</v>
      </c>
      <c r="L22" s="24" t="s">
        <v>296</v>
      </c>
      <c r="M22" s="24" t="s">
        <v>297</v>
      </c>
      <c r="N22" s="47" t="s">
        <v>298</v>
      </c>
    </row>
    <row r="23" spans="1:14" x14ac:dyDescent="0.25">
      <c r="A23" s="25">
        <v>19</v>
      </c>
      <c r="B23" s="26">
        <v>111</v>
      </c>
      <c r="C23" s="26"/>
      <c r="D23" s="27"/>
      <c r="G23" s="25" t="s">
        <v>299</v>
      </c>
      <c r="H23" s="35"/>
      <c r="I23" s="35"/>
      <c r="J23" s="35"/>
      <c r="K23" s="36">
        <f>SUM(H23:J23)</f>
        <v>0</v>
      </c>
      <c r="L23" s="37" t="e">
        <f>AVERAGE(H23:J23)</f>
        <v>#DIV/0!</v>
      </c>
      <c r="M23" s="38"/>
      <c r="N23" s="39" t="e">
        <f>L23*M23</f>
        <v>#DIV/0!</v>
      </c>
    </row>
    <row r="24" spans="1:14" ht="15.75" thickBot="1" x14ac:dyDescent="0.3">
      <c r="A24" s="40">
        <v>20</v>
      </c>
      <c r="B24" s="49">
        <v>115</v>
      </c>
      <c r="C24" s="49"/>
      <c r="D24" s="50"/>
      <c r="G24" s="40" t="s">
        <v>300</v>
      </c>
      <c r="H24" s="41"/>
      <c r="I24" s="41"/>
      <c r="J24" s="41"/>
      <c r="K24" s="42">
        <f>SUM(H24:J24)</f>
        <v>0</v>
      </c>
      <c r="L24" s="43" t="e">
        <f>AVERAGE(H24:J24)</f>
        <v>#DIV/0!</v>
      </c>
      <c r="M24" s="44"/>
      <c r="N24" s="45" t="e">
        <f>L24*10</f>
        <v>#DIV/0!</v>
      </c>
    </row>
    <row r="25" spans="1:14" ht="21" customHeight="1" thickBot="1" x14ac:dyDescent="0.3">
      <c r="N25" s="46"/>
    </row>
    <row r="26" spans="1:14" ht="21" x14ac:dyDescent="0.35">
      <c r="B26" s="51" t="s">
        <v>302</v>
      </c>
      <c r="C26" s="51" t="s">
        <v>303</v>
      </c>
      <c r="D26" s="51" t="s">
        <v>304</v>
      </c>
      <c r="H26" s="52" t="s">
        <v>305</v>
      </c>
      <c r="L26" s="227" t="s">
        <v>306</v>
      </c>
      <c r="M26" s="228"/>
      <c r="N26" s="53" t="e">
        <f>N11+N15+N19+N23</f>
        <v>#DIV/0!</v>
      </c>
    </row>
    <row r="27" spans="1:14" ht="21.75" thickBot="1" x14ac:dyDescent="0.4">
      <c r="B27" s="55">
        <f>AVERAGE(B5:B24)</f>
        <v>104.05</v>
      </c>
      <c r="C27" s="55" t="e">
        <f>AVERAGE(C5:C24)</f>
        <v>#DIV/0!</v>
      </c>
      <c r="D27" s="55" t="e">
        <f>AVERAGE(D5:D24)</f>
        <v>#DIV/0!</v>
      </c>
      <c r="L27" s="217" t="s">
        <v>308</v>
      </c>
      <c r="M27" s="218"/>
      <c r="N27" s="56" t="e">
        <f>N12+N16+N20+N24</f>
        <v>#DIV/0!</v>
      </c>
    </row>
    <row r="28" spans="1:14" x14ac:dyDescent="0.25">
      <c r="B28" s="57" t="s">
        <v>309</v>
      </c>
      <c r="C28" s="57" t="s">
        <v>310</v>
      </c>
      <c r="D28" s="57" t="s">
        <v>311</v>
      </c>
    </row>
    <row r="29" spans="1:14" ht="19.5" thickBot="1" x14ac:dyDescent="0.35">
      <c r="B29" s="58">
        <f>CONVERT(B27,"mm","in")</f>
        <v>4.0964566929133861</v>
      </c>
      <c r="C29" s="58" t="e">
        <f>CONVERT(C27,"mm","in")</f>
        <v>#DIV/0!</v>
      </c>
      <c r="D29" s="58" t="e">
        <f>CONVERT(D27,"mm","in")</f>
        <v>#DIV/0!</v>
      </c>
    </row>
    <row r="30" spans="1:14" ht="15.75" thickBot="1" x14ac:dyDescent="0.3">
      <c r="B30" s="59"/>
      <c r="C30" s="59"/>
      <c r="D30" s="59"/>
    </row>
    <row r="31" spans="1:14" x14ac:dyDescent="0.25">
      <c r="B31" s="51" t="s">
        <v>312</v>
      </c>
      <c r="C31" s="51" t="s">
        <v>313</v>
      </c>
      <c r="D31" s="51" t="s">
        <v>314</v>
      </c>
    </row>
    <row r="32" spans="1:14" ht="19.5" thickBot="1" x14ac:dyDescent="0.35">
      <c r="B32" s="60">
        <f>COUNTIF(B5:B24, "&lt;63.5")</f>
        <v>0</v>
      </c>
      <c r="C32" s="60">
        <f>COUNTIF(C5:C24, "&lt;63.5")</f>
        <v>0</v>
      </c>
      <c r="D32" s="60">
        <f>COUNTIF(D5:D24, "&lt;63.5")</f>
        <v>0</v>
      </c>
    </row>
    <row r="33" spans="1:4" x14ac:dyDescent="0.25">
      <c r="B33" s="57" t="s">
        <v>315</v>
      </c>
      <c r="C33" s="57" t="s">
        <v>315</v>
      </c>
      <c r="D33" s="57" t="s">
        <v>315</v>
      </c>
    </row>
    <row r="34" spans="1:4" ht="19.5" thickBot="1" x14ac:dyDescent="0.35">
      <c r="B34" s="61">
        <f>B32/COUNT(B5:B24)*100</f>
        <v>0</v>
      </c>
      <c r="C34" s="61" t="e">
        <f>C32/COUNT(C5:C24)*100</f>
        <v>#DIV/0!</v>
      </c>
      <c r="D34" s="61" t="e">
        <f>D32/COUNT(D5:D24)*100</f>
        <v>#DIV/0!</v>
      </c>
    </row>
    <row r="36" spans="1:4" ht="29.25" thickBot="1" x14ac:dyDescent="0.5">
      <c r="B36" s="229" t="s">
        <v>321</v>
      </c>
      <c r="C36" s="229"/>
      <c r="D36" s="229"/>
    </row>
    <row r="37" spans="1:4" x14ac:dyDescent="0.25">
      <c r="A37" s="20"/>
      <c r="B37" s="21" t="s">
        <v>280</v>
      </c>
      <c r="C37" s="21" t="s">
        <v>281</v>
      </c>
      <c r="D37" s="22" t="s">
        <v>282</v>
      </c>
    </row>
    <row r="38" spans="1:4" x14ac:dyDescent="0.25">
      <c r="A38" s="25">
        <v>1</v>
      </c>
      <c r="B38" s="26">
        <v>119</v>
      </c>
      <c r="C38" s="26"/>
      <c r="D38" s="27"/>
    </row>
    <row r="39" spans="1:4" x14ac:dyDescent="0.25">
      <c r="A39" s="25">
        <v>2</v>
      </c>
      <c r="B39" s="26">
        <v>98</v>
      </c>
      <c r="C39" s="26"/>
      <c r="D39" s="27"/>
    </row>
    <row r="40" spans="1:4" x14ac:dyDescent="0.25">
      <c r="A40" s="25">
        <v>3</v>
      </c>
      <c r="B40" s="26">
        <v>108</v>
      </c>
      <c r="C40" s="26"/>
      <c r="D40" s="27"/>
    </row>
    <row r="41" spans="1:4" x14ac:dyDescent="0.25">
      <c r="A41" s="25">
        <v>4</v>
      </c>
      <c r="B41" s="26">
        <v>100</v>
      </c>
      <c r="C41" s="26"/>
      <c r="D41" s="27"/>
    </row>
    <row r="42" spans="1:4" x14ac:dyDescent="0.25">
      <c r="A42" s="25">
        <v>5</v>
      </c>
      <c r="B42" s="26">
        <v>108</v>
      </c>
      <c r="C42" s="26"/>
      <c r="D42" s="27"/>
    </row>
    <row r="43" spans="1:4" x14ac:dyDescent="0.25">
      <c r="A43" s="25">
        <v>6</v>
      </c>
      <c r="B43" s="26">
        <v>105</v>
      </c>
      <c r="C43" s="26"/>
      <c r="D43" s="27"/>
    </row>
    <row r="44" spans="1:4" x14ac:dyDescent="0.25">
      <c r="A44" s="25">
        <v>7</v>
      </c>
      <c r="B44" s="26">
        <v>103</v>
      </c>
      <c r="C44" s="26"/>
      <c r="D44" s="27"/>
    </row>
    <row r="45" spans="1:4" x14ac:dyDescent="0.25">
      <c r="A45" s="25">
        <v>8</v>
      </c>
      <c r="B45" s="26">
        <v>114</v>
      </c>
      <c r="C45" s="26"/>
      <c r="D45" s="27"/>
    </row>
    <row r="46" spans="1:4" x14ac:dyDescent="0.25">
      <c r="A46" s="25">
        <v>9</v>
      </c>
      <c r="B46" s="26">
        <v>122</v>
      </c>
      <c r="C46" s="26"/>
      <c r="D46" s="27"/>
    </row>
    <row r="47" spans="1:4" x14ac:dyDescent="0.25">
      <c r="A47" s="25">
        <v>10</v>
      </c>
      <c r="B47" s="26">
        <v>107</v>
      </c>
      <c r="C47" s="26"/>
      <c r="D47" s="27"/>
    </row>
    <row r="48" spans="1:4" x14ac:dyDescent="0.25">
      <c r="A48" s="25">
        <v>11</v>
      </c>
      <c r="B48" s="26">
        <v>96</v>
      </c>
      <c r="C48" s="26"/>
      <c r="D48" s="27"/>
    </row>
    <row r="49" spans="1:4" x14ac:dyDescent="0.25">
      <c r="A49" s="25">
        <v>12</v>
      </c>
      <c r="B49" s="26">
        <v>102</v>
      </c>
      <c r="C49" s="26"/>
      <c r="D49" s="27"/>
    </row>
    <row r="50" spans="1:4" x14ac:dyDescent="0.25">
      <c r="A50" s="25">
        <v>13</v>
      </c>
      <c r="B50" s="26">
        <v>108</v>
      </c>
      <c r="C50" s="26"/>
      <c r="D50" s="27"/>
    </row>
    <row r="51" spans="1:4" x14ac:dyDescent="0.25">
      <c r="A51" s="25">
        <v>14</v>
      </c>
      <c r="B51" s="26">
        <v>99</v>
      </c>
      <c r="C51" s="26"/>
      <c r="D51" s="27"/>
    </row>
    <row r="52" spans="1:4" x14ac:dyDescent="0.25">
      <c r="A52" s="25">
        <v>15</v>
      </c>
      <c r="B52" s="26">
        <v>73</v>
      </c>
      <c r="C52" s="26"/>
      <c r="D52" s="27"/>
    </row>
    <row r="53" spans="1:4" x14ac:dyDescent="0.25">
      <c r="A53" s="25">
        <v>16</v>
      </c>
      <c r="B53" s="26">
        <v>130</v>
      </c>
      <c r="C53" s="26"/>
      <c r="D53" s="27"/>
    </row>
    <row r="54" spans="1:4" x14ac:dyDescent="0.25">
      <c r="A54" s="25">
        <v>17</v>
      </c>
      <c r="B54" s="26">
        <v>75</v>
      </c>
      <c r="C54" s="26"/>
      <c r="D54" s="27"/>
    </row>
    <row r="55" spans="1:4" x14ac:dyDescent="0.25">
      <c r="A55" s="25">
        <v>18</v>
      </c>
      <c r="B55" s="26">
        <v>88</v>
      </c>
      <c r="C55" s="26"/>
      <c r="D55" s="27"/>
    </row>
    <row r="56" spans="1:4" x14ac:dyDescent="0.25">
      <c r="A56" s="25">
        <v>19</v>
      </c>
      <c r="B56" s="26">
        <v>111</v>
      </c>
      <c r="C56" s="26"/>
      <c r="D56" s="27"/>
    </row>
    <row r="57" spans="1:4" ht="15.75" thickBot="1" x14ac:dyDescent="0.3">
      <c r="A57" s="40">
        <v>20</v>
      </c>
      <c r="B57" s="49">
        <v>115</v>
      </c>
      <c r="C57" s="49"/>
      <c r="D57" s="50"/>
    </row>
    <row r="59" spans="1:4" ht="29.25" thickBot="1" x14ac:dyDescent="0.5">
      <c r="B59" s="229" t="s">
        <v>322</v>
      </c>
      <c r="C59" s="229"/>
      <c r="D59" s="229"/>
    </row>
    <row r="60" spans="1:4" x14ac:dyDescent="0.25">
      <c r="A60" s="20"/>
      <c r="B60" s="21" t="s">
        <v>280</v>
      </c>
      <c r="C60" s="21" t="s">
        <v>281</v>
      </c>
      <c r="D60" s="22" t="s">
        <v>282</v>
      </c>
    </row>
    <row r="61" spans="1:4" x14ac:dyDescent="0.25">
      <c r="A61" s="25">
        <v>1</v>
      </c>
      <c r="B61" s="62">
        <f>IF(EXACT(B38,B5),0,B38&amp;"/"&amp;B5)</f>
        <v>0</v>
      </c>
      <c r="C61" s="62">
        <f t="shared" ref="C61" si="0">IF(EXACT(C38,C5),0,C38&amp;"/"&amp;C5)</f>
        <v>0</v>
      </c>
      <c r="D61" s="63">
        <f>IF(EXACT(D38,D5),0,D38&amp;"/"&amp;D5)</f>
        <v>0</v>
      </c>
    </row>
    <row r="62" spans="1:4" x14ac:dyDescent="0.25">
      <c r="A62" s="25">
        <v>2</v>
      </c>
      <c r="B62" s="62">
        <f t="shared" ref="B62:D77" si="1">IF(EXACT(B39,B6),0,B39&amp;"/"&amp;B6)</f>
        <v>0</v>
      </c>
      <c r="C62" s="62">
        <f t="shared" si="1"/>
        <v>0</v>
      </c>
      <c r="D62" s="63">
        <f>IF(EXACT(D39,D6),0,D39&amp;"/"&amp;D6)</f>
        <v>0</v>
      </c>
    </row>
    <row r="63" spans="1:4" x14ac:dyDescent="0.25">
      <c r="A63" s="25">
        <v>3</v>
      </c>
      <c r="B63" s="62">
        <f t="shared" si="1"/>
        <v>0</v>
      </c>
      <c r="C63" s="62">
        <f t="shared" si="1"/>
        <v>0</v>
      </c>
      <c r="D63" s="63">
        <f t="shared" si="1"/>
        <v>0</v>
      </c>
    </row>
    <row r="64" spans="1:4" x14ac:dyDescent="0.25">
      <c r="A64" s="25">
        <v>4</v>
      </c>
      <c r="B64" s="62">
        <f t="shared" si="1"/>
        <v>0</v>
      </c>
      <c r="C64" s="62">
        <f t="shared" si="1"/>
        <v>0</v>
      </c>
      <c r="D64" s="63">
        <f t="shared" si="1"/>
        <v>0</v>
      </c>
    </row>
    <row r="65" spans="1:4" x14ac:dyDescent="0.25">
      <c r="A65" s="25">
        <v>5</v>
      </c>
      <c r="B65" s="62">
        <f t="shared" si="1"/>
        <v>0</v>
      </c>
      <c r="C65" s="62">
        <f t="shared" si="1"/>
        <v>0</v>
      </c>
      <c r="D65" s="63">
        <f t="shared" si="1"/>
        <v>0</v>
      </c>
    </row>
    <row r="66" spans="1:4" x14ac:dyDescent="0.25">
      <c r="A66" s="25">
        <v>6</v>
      </c>
      <c r="B66" s="62">
        <f t="shared" si="1"/>
        <v>0</v>
      </c>
      <c r="C66" s="62">
        <f t="shared" si="1"/>
        <v>0</v>
      </c>
      <c r="D66" s="63">
        <f t="shared" si="1"/>
        <v>0</v>
      </c>
    </row>
    <row r="67" spans="1:4" x14ac:dyDescent="0.25">
      <c r="A67" s="25">
        <v>7</v>
      </c>
      <c r="B67" s="62">
        <f t="shared" si="1"/>
        <v>0</v>
      </c>
      <c r="C67" s="62">
        <f t="shared" si="1"/>
        <v>0</v>
      </c>
      <c r="D67" s="63">
        <f t="shared" si="1"/>
        <v>0</v>
      </c>
    </row>
    <row r="68" spans="1:4" x14ac:dyDescent="0.25">
      <c r="A68" s="25">
        <v>8</v>
      </c>
      <c r="B68" s="62">
        <f t="shared" si="1"/>
        <v>0</v>
      </c>
      <c r="C68" s="62">
        <f t="shared" si="1"/>
        <v>0</v>
      </c>
      <c r="D68" s="63">
        <f t="shared" si="1"/>
        <v>0</v>
      </c>
    </row>
    <row r="69" spans="1:4" x14ac:dyDescent="0.25">
      <c r="A69" s="25">
        <v>9</v>
      </c>
      <c r="B69" s="62">
        <f t="shared" si="1"/>
        <v>0</v>
      </c>
      <c r="C69" s="62">
        <f t="shared" si="1"/>
        <v>0</v>
      </c>
      <c r="D69" s="63">
        <f t="shared" si="1"/>
        <v>0</v>
      </c>
    </row>
    <row r="70" spans="1:4" x14ac:dyDescent="0.25">
      <c r="A70" s="25">
        <v>10</v>
      </c>
      <c r="B70" s="62">
        <f t="shared" si="1"/>
        <v>0</v>
      </c>
      <c r="C70" s="62">
        <f t="shared" si="1"/>
        <v>0</v>
      </c>
      <c r="D70" s="63">
        <f t="shared" si="1"/>
        <v>0</v>
      </c>
    </row>
    <row r="71" spans="1:4" x14ac:dyDescent="0.25">
      <c r="A71" s="25">
        <v>11</v>
      </c>
      <c r="B71" s="62">
        <f t="shared" si="1"/>
        <v>0</v>
      </c>
      <c r="C71" s="62">
        <f t="shared" si="1"/>
        <v>0</v>
      </c>
      <c r="D71" s="63">
        <f t="shared" si="1"/>
        <v>0</v>
      </c>
    </row>
    <row r="72" spans="1:4" x14ac:dyDescent="0.25">
      <c r="A72" s="25">
        <v>12</v>
      </c>
      <c r="B72" s="62">
        <f t="shared" si="1"/>
        <v>0</v>
      </c>
      <c r="C72" s="62">
        <f t="shared" si="1"/>
        <v>0</v>
      </c>
      <c r="D72" s="63">
        <f t="shared" si="1"/>
        <v>0</v>
      </c>
    </row>
    <row r="73" spans="1:4" x14ac:dyDescent="0.25">
      <c r="A73" s="25">
        <v>13</v>
      </c>
      <c r="B73" s="62">
        <f t="shared" si="1"/>
        <v>0</v>
      </c>
      <c r="C73" s="62">
        <f t="shared" si="1"/>
        <v>0</v>
      </c>
      <c r="D73" s="63">
        <f t="shared" si="1"/>
        <v>0</v>
      </c>
    </row>
    <row r="74" spans="1:4" x14ac:dyDescent="0.25">
      <c r="A74" s="25">
        <v>14</v>
      </c>
      <c r="B74" s="62">
        <f t="shared" si="1"/>
        <v>0</v>
      </c>
      <c r="C74" s="62">
        <f t="shared" si="1"/>
        <v>0</v>
      </c>
      <c r="D74" s="63">
        <f t="shared" si="1"/>
        <v>0</v>
      </c>
    </row>
    <row r="75" spans="1:4" x14ac:dyDescent="0.25">
      <c r="A75" s="25">
        <v>15</v>
      </c>
      <c r="B75" s="62">
        <f t="shared" si="1"/>
        <v>0</v>
      </c>
      <c r="C75" s="62">
        <f t="shared" si="1"/>
        <v>0</v>
      </c>
      <c r="D75" s="63">
        <f t="shared" si="1"/>
        <v>0</v>
      </c>
    </row>
    <row r="76" spans="1:4" x14ac:dyDescent="0.25">
      <c r="A76" s="25">
        <v>16</v>
      </c>
      <c r="B76" s="62">
        <f t="shared" si="1"/>
        <v>0</v>
      </c>
      <c r="C76" s="62">
        <f t="shared" si="1"/>
        <v>0</v>
      </c>
      <c r="D76" s="63">
        <f t="shared" si="1"/>
        <v>0</v>
      </c>
    </row>
    <row r="77" spans="1:4" x14ac:dyDescent="0.25">
      <c r="A77" s="25">
        <v>17</v>
      </c>
      <c r="B77" s="62">
        <f t="shared" si="1"/>
        <v>0</v>
      </c>
      <c r="C77" s="62">
        <f t="shared" si="1"/>
        <v>0</v>
      </c>
      <c r="D77" s="63">
        <f t="shared" si="1"/>
        <v>0</v>
      </c>
    </row>
    <row r="78" spans="1:4" x14ac:dyDescent="0.25">
      <c r="A78" s="25">
        <v>18</v>
      </c>
      <c r="B78" s="62">
        <f t="shared" ref="B78:D80" si="2">IF(EXACT(B55,B22),0,B55&amp;"/"&amp;B22)</f>
        <v>0</v>
      </c>
      <c r="C78" s="62">
        <f t="shared" si="2"/>
        <v>0</v>
      </c>
      <c r="D78" s="63">
        <f t="shared" si="2"/>
        <v>0</v>
      </c>
    </row>
    <row r="79" spans="1:4" x14ac:dyDescent="0.25">
      <c r="A79" s="25">
        <v>19</v>
      </c>
      <c r="B79" s="62">
        <f t="shared" si="2"/>
        <v>0</v>
      </c>
      <c r="C79" s="62">
        <f t="shared" si="2"/>
        <v>0</v>
      </c>
      <c r="D79" s="63">
        <f t="shared" si="2"/>
        <v>0</v>
      </c>
    </row>
    <row r="80" spans="1:4" ht="15.75" thickBot="1" x14ac:dyDescent="0.3">
      <c r="A80" s="40">
        <v>20</v>
      </c>
      <c r="B80" s="64">
        <f t="shared" si="2"/>
        <v>0</v>
      </c>
      <c r="C80" s="64">
        <f t="shared" si="2"/>
        <v>0</v>
      </c>
      <c r="D80" s="65">
        <f t="shared" si="2"/>
        <v>0</v>
      </c>
    </row>
  </sheetData>
  <mergeCells count="8">
    <mergeCell ref="B36:D36"/>
    <mergeCell ref="B59:D59"/>
    <mergeCell ref="C3:E3"/>
    <mergeCell ref="G8:N9"/>
    <mergeCell ref="E10:F13"/>
    <mergeCell ref="E15:F18"/>
    <mergeCell ref="L26:M26"/>
    <mergeCell ref="L27:M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551A8150C8414AA3FFF7872092060C" ma:contentTypeVersion="13" ma:contentTypeDescription="Create a new document." ma:contentTypeScope="" ma:versionID="fd578d03187280caa853b14d242a8426">
  <xsd:schema xmlns:xsd="http://www.w3.org/2001/XMLSchema" xmlns:xs="http://www.w3.org/2001/XMLSchema" xmlns:p="http://schemas.microsoft.com/office/2006/metadata/properties" xmlns:ns3="6fe91da5-ec08-41f2-973d-8aab19e8ae3a" xmlns:ns4="c2267f7c-fbf3-4ccb-bf0e-74c1799ecf83" targetNamespace="http://schemas.microsoft.com/office/2006/metadata/properties" ma:root="true" ma:fieldsID="cffff65f7b6997ee2dd5dc6eb888ec52" ns3:_="" ns4:_="">
    <xsd:import namespace="6fe91da5-ec08-41f2-973d-8aab19e8ae3a"/>
    <xsd:import namespace="c2267f7c-fbf3-4ccb-bf0e-74c1799ecf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91da5-ec08-41f2-973d-8aab19e8a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67f7c-fbf3-4ccb-bf0e-74c1799ecf8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D6A4B3-7EC9-4105-9E8F-CA55AC1A4E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9F475AC-EC96-4E22-A5D3-65BCB4BCB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e91da5-ec08-41f2-973d-8aab19e8ae3a"/>
    <ds:schemaRef ds:uri="c2267f7c-fbf3-4ccb-bf0e-74c1799ecf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89CD72-A131-4419-9F3C-2969DD7682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SOAR Phase 1 NJ Toplines</vt:lpstr>
      <vt:lpstr>Budget Final</vt:lpstr>
      <vt:lpstr>Shell Purchase</vt:lpstr>
      <vt:lpstr>Total Grower Summary</vt:lpstr>
      <vt:lpstr>SOAR Grower Data</vt:lpstr>
      <vt:lpstr>GIS Data</vt:lpstr>
      <vt:lpstr>Datasheets Summary</vt:lpstr>
      <vt:lpstr>A. Sprague</vt:lpstr>
      <vt:lpstr>B. Hollinger</vt:lpstr>
      <vt:lpstr>C. Carroll</vt:lpstr>
      <vt:lpstr>D. Parsons</vt:lpstr>
      <vt:lpstr>E. Gaine</vt:lpstr>
      <vt:lpstr>E. Haskin</vt:lpstr>
      <vt:lpstr>E. Dougan</vt:lpstr>
      <vt:lpstr>J. Maxwell</vt:lpstr>
      <vt:lpstr>K. Cummings</vt:lpstr>
      <vt:lpstr>L. Calvo</vt:lpstr>
      <vt:lpstr>BOC</vt:lpstr>
      <vt:lpstr>M. Hender</vt:lpstr>
      <vt:lpstr>S. Frost</vt:lpstr>
      <vt:lpstr>S. Fleetwood</vt:lpstr>
      <vt:lpstr>T. Gerike</vt:lpstr>
      <vt:lpstr>T. Burke</vt:lpstr>
      <vt:lpstr>T. Kostka</vt:lpstr>
      <vt:lpstr>T. McAnney</vt:lpstr>
      <vt:lpstr>wS. Card</vt:lpstr>
    </vt:vector>
  </TitlesOfParts>
  <Company>The Pew Charitable Trusts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Greenberg</dc:creator>
  <cp:lastModifiedBy>Zachary Greenberg</cp:lastModifiedBy>
  <dcterms:created xsi:type="dcterms:W3CDTF">2021-03-17T14:12:49Z</dcterms:created>
  <dcterms:modified xsi:type="dcterms:W3CDTF">2022-06-14T20:44:29Z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0x0101000D551A8150C8414AA3FFF7872092060C</vt:lpwstr>
  </property>
</Properties>
</file>