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07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mcolon1/Dropbox/Corp Finance/Corp Fin Web/Corporate-Finance/homeworks/"/>
    </mc:Choice>
  </mc:AlternateContent>
  <xr:revisionPtr revIDLastSave="0" documentId="13_ncr:1_{6CA8283D-455F-1648-B55D-2C2720F6973A}" xr6:coauthVersionLast="47" xr6:coauthVersionMax="47" xr10:uidLastSave="{00000000-0000-0000-0000-000000000000}"/>
  <bookViews>
    <workbookView xWindow="27820" yWindow="460" windowWidth="25060" windowHeight="27180" xr2:uid="{00000000-000D-0000-FFFF-FFFF00000000}"/>
  </bookViews>
  <sheets>
    <sheet name="HW 2 Ans" sheetId="1" r:id="rId1"/>
    <sheet name="Q# 2" sheetId="4" r:id="rId2"/>
    <sheet name="Q# 7" sheetId="2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7" i="1" l="1"/>
  <c r="C75" i="1"/>
  <c r="C110" i="1"/>
  <c r="C116" i="1"/>
  <c r="C18" i="1"/>
  <c r="C21" i="1"/>
  <c r="C15" i="1"/>
  <c r="C12" i="1"/>
  <c r="C117" i="1"/>
  <c r="C118" i="1"/>
  <c r="C102" i="1"/>
  <c r="G3" i="2"/>
  <c r="C84" i="1"/>
  <c r="C83" i="1"/>
  <c r="C71" i="1"/>
  <c r="G49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C64" i="1"/>
  <c r="C56" i="1"/>
  <c r="C46" i="1"/>
  <c r="G27" i="4"/>
  <c r="E27" i="4"/>
  <c r="F27" i="4"/>
  <c r="G28" i="4"/>
  <c r="E28" i="4"/>
  <c r="F28" i="4"/>
  <c r="G29" i="4"/>
  <c r="E29" i="4"/>
  <c r="F29" i="4"/>
  <c r="G30" i="4"/>
  <c r="E30" i="4"/>
  <c r="F30" i="4"/>
  <c r="G31" i="4"/>
  <c r="E31" i="4"/>
  <c r="F31" i="4"/>
  <c r="G32" i="4"/>
  <c r="E32" i="4"/>
  <c r="F32" i="4"/>
  <c r="G33" i="4"/>
  <c r="E33" i="4"/>
  <c r="F33" i="4"/>
  <c r="G34" i="4"/>
  <c r="E34" i="4"/>
  <c r="F34" i="4"/>
  <c r="G35" i="4"/>
  <c r="E35" i="4"/>
  <c r="F35" i="4"/>
  <c r="G36" i="4"/>
  <c r="E36" i="4"/>
  <c r="F36" i="4"/>
  <c r="G37" i="4"/>
  <c r="E37" i="4"/>
  <c r="F37" i="4"/>
  <c r="G38" i="4"/>
  <c r="E38" i="4"/>
  <c r="F38" i="4"/>
  <c r="G39" i="4"/>
  <c r="E39" i="4"/>
  <c r="F39" i="4"/>
  <c r="G40" i="4"/>
  <c r="E40" i="4"/>
  <c r="F40" i="4"/>
  <c r="G41" i="4"/>
  <c r="E41" i="4"/>
  <c r="F41" i="4"/>
  <c r="G42" i="4"/>
  <c r="E42" i="4"/>
  <c r="F42" i="4"/>
  <c r="G43" i="4"/>
  <c r="E43" i="4"/>
  <c r="F43" i="4"/>
  <c r="G44" i="4"/>
  <c r="E44" i="4"/>
  <c r="F44" i="4"/>
  <c r="C35" i="1"/>
  <c r="C28" i="1"/>
  <c r="F21" i="4"/>
  <c r="E21" i="4"/>
  <c r="F4" i="4"/>
  <c r="E4" i="4"/>
  <c r="G4" i="4"/>
  <c r="F5" i="4"/>
  <c r="E5" i="4"/>
  <c r="F6" i="4"/>
  <c r="E6" i="4"/>
  <c r="G6" i="4"/>
  <c r="F7" i="4"/>
  <c r="E7" i="4"/>
  <c r="F8" i="4"/>
  <c r="E8" i="4"/>
  <c r="G8" i="4"/>
  <c r="F9" i="4"/>
  <c r="E9" i="4"/>
  <c r="G9" i="4"/>
  <c r="F10" i="4"/>
  <c r="E10" i="4"/>
  <c r="F11" i="4"/>
  <c r="E11" i="4"/>
  <c r="F12" i="4"/>
  <c r="E12" i="4"/>
  <c r="F13" i="4"/>
  <c r="E13" i="4"/>
  <c r="F14" i="4"/>
  <c r="E14" i="4"/>
  <c r="F15" i="4"/>
  <c r="E15" i="4"/>
  <c r="F16" i="4"/>
  <c r="E16" i="4"/>
  <c r="G16" i="4"/>
  <c r="F17" i="4"/>
  <c r="E17" i="4"/>
  <c r="F18" i="4"/>
  <c r="E18" i="4"/>
  <c r="F19" i="4"/>
  <c r="E19" i="4"/>
  <c r="F20" i="4"/>
  <c r="E20" i="4"/>
  <c r="G20" i="4"/>
  <c r="E2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7" i="2"/>
  <c r="C96" i="1"/>
  <c r="G17" i="4"/>
  <c r="G15" i="4"/>
  <c r="G13" i="4"/>
  <c r="G11" i="4"/>
  <c r="G18" i="4"/>
  <c r="G19" i="4"/>
  <c r="G14" i="4"/>
  <c r="G12" i="4"/>
  <c r="G10" i="4"/>
  <c r="G7" i="4"/>
  <c r="G5" i="4"/>
  <c r="G21" i="4"/>
  <c r="H49" i="4"/>
  <c r="E50" i="4"/>
  <c r="C111" i="1"/>
  <c r="D6" i="2"/>
  <c r="D23" i="2"/>
  <c r="D38" i="2"/>
  <c r="D46" i="2"/>
  <c r="D54" i="2"/>
  <c r="D62" i="2"/>
  <c r="D70" i="2"/>
  <c r="D78" i="2"/>
  <c r="D86" i="2"/>
  <c r="D94" i="2"/>
  <c r="D102" i="2"/>
  <c r="D110" i="2"/>
  <c r="D118" i="2"/>
  <c r="D100" i="2"/>
  <c r="D116" i="2"/>
  <c r="D80" i="2"/>
  <c r="D112" i="2"/>
  <c r="D17" i="2"/>
  <c r="D33" i="2"/>
  <c r="D36" i="2"/>
  <c r="D44" i="2"/>
  <c r="D52" i="2"/>
  <c r="D60" i="2"/>
  <c r="D68" i="2"/>
  <c r="D76" i="2"/>
  <c r="D84" i="2"/>
  <c r="D92" i="2"/>
  <c r="D108" i="2"/>
  <c r="D124" i="2"/>
  <c r="D72" i="2"/>
  <c r="D96" i="2"/>
  <c r="D120" i="2"/>
  <c r="D15" i="2"/>
  <c r="D31" i="2"/>
  <c r="D42" i="2"/>
  <c r="D50" i="2"/>
  <c r="D58" i="2"/>
  <c r="D66" i="2"/>
  <c r="D74" i="2"/>
  <c r="D82" i="2"/>
  <c r="D90" i="2"/>
  <c r="D98" i="2"/>
  <c r="D106" i="2"/>
  <c r="D114" i="2"/>
  <c r="D122" i="2"/>
  <c r="D25" i="2"/>
  <c r="D40" i="2"/>
  <c r="D48" i="2"/>
  <c r="D56" i="2"/>
  <c r="D64" i="2"/>
  <c r="D88" i="2"/>
  <c r="D104" i="2"/>
  <c r="D123" i="2"/>
  <c r="D121" i="2"/>
  <c r="D119" i="2"/>
  <c r="D117" i="2"/>
  <c r="D115" i="2"/>
  <c r="D113" i="2"/>
  <c r="D111" i="2"/>
  <c r="D109" i="2"/>
  <c r="D107" i="2"/>
  <c r="D105" i="2"/>
  <c r="D103" i="2"/>
  <c r="D101" i="2"/>
  <c r="D99" i="2"/>
  <c r="D97" i="2"/>
  <c r="D95" i="2"/>
  <c r="D93" i="2"/>
  <c r="D91" i="2"/>
  <c r="D89" i="2"/>
  <c r="D87" i="2"/>
  <c r="D85" i="2"/>
  <c r="D83" i="2"/>
  <c r="D81" i="2"/>
  <c r="D79" i="2"/>
  <c r="D77" i="2"/>
  <c r="D75" i="2"/>
  <c r="D73" i="2"/>
  <c r="D71" i="2"/>
  <c r="D69" i="2"/>
  <c r="D67" i="2"/>
  <c r="D65" i="2"/>
  <c r="D63" i="2"/>
  <c r="D61" i="2"/>
  <c r="D59" i="2"/>
  <c r="D57" i="2"/>
  <c r="D55" i="2"/>
  <c r="D53" i="2"/>
  <c r="D51" i="2"/>
  <c r="D49" i="2"/>
  <c r="D47" i="2"/>
  <c r="D45" i="2"/>
  <c r="D43" i="2"/>
  <c r="D41" i="2"/>
  <c r="D39" i="2"/>
  <c r="D37" i="2"/>
  <c r="D35" i="2"/>
  <c r="D27" i="2"/>
  <c r="D19" i="2"/>
  <c r="D29" i="2"/>
  <c r="D21" i="2"/>
  <c r="D13" i="2"/>
  <c r="D9" i="2"/>
  <c r="D34" i="2"/>
  <c r="D32" i="2"/>
  <c r="D30" i="2"/>
  <c r="D28" i="2"/>
  <c r="D26" i="2"/>
  <c r="D24" i="2"/>
  <c r="D22" i="2"/>
  <c r="D20" i="2"/>
  <c r="D18" i="2"/>
  <c r="D16" i="2"/>
  <c r="D11" i="2"/>
  <c r="D5" i="2"/>
  <c r="D7" i="2"/>
  <c r="H44" i="4"/>
  <c r="H42" i="4"/>
  <c r="H40" i="4"/>
  <c r="H38" i="4"/>
  <c r="H36" i="4"/>
  <c r="H34" i="4"/>
  <c r="H32" i="4"/>
  <c r="H30" i="4"/>
  <c r="H28" i="4"/>
  <c r="H43" i="4"/>
  <c r="H41" i="4"/>
  <c r="H39" i="4"/>
  <c r="H37" i="4"/>
  <c r="H35" i="4"/>
  <c r="H33" i="4"/>
  <c r="H31" i="4"/>
  <c r="H29" i="4"/>
  <c r="H27" i="4"/>
  <c r="G50" i="4"/>
  <c r="D14" i="2"/>
  <c r="D12" i="2"/>
  <c r="D10" i="2"/>
  <c r="D8" i="2"/>
  <c r="H50" i="4"/>
  <c r="E51" i="4"/>
  <c r="G22" i="4"/>
  <c r="H45" i="4"/>
  <c r="G51" i="4"/>
  <c r="H51" i="4"/>
  <c r="E52" i="4"/>
  <c r="D127" i="2"/>
  <c r="E10" i="2"/>
  <c r="F10" i="2"/>
  <c r="E12" i="2"/>
  <c r="F12" i="2"/>
  <c r="E14" i="2"/>
  <c r="F14" i="2"/>
  <c r="G52" i="4"/>
  <c r="H52" i="4"/>
  <c r="E53" i="4"/>
  <c r="E9" i="2"/>
  <c r="F9" i="2"/>
  <c r="E17" i="2"/>
  <c r="F17" i="2"/>
  <c r="E20" i="2"/>
  <c r="F20" i="2"/>
  <c r="E25" i="2"/>
  <c r="F25" i="2"/>
  <c r="E28" i="2"/>
  <c r="F28" i="2"/>
  <c r="E33" i="2"/>
  <c r="F33" i="2"/>
  <c r="E36" i="2"/>
  <c r="F36" i="2"/>
  <c r="E41" i="2"/>
  <c r="F41" i="2"/>
  <c r="E44" i="2"/>
  <c r="F44" i="2"/>
  <c r="E49" i="2"/>
  <c r="F49" i="2"/>
  <c r="E52" i="2"/>
  <c r="F52" i="2"/>
  <c r="E57" i="2"/>
  <c r="F57" i="2"/>
  <c r="E60" i="2"/>
  <c r="F60" i="2"/>
  <c r="E65" i="2"/>
  <c r="F65" i="2"/>
  <c r="E68" i="2"/>
  <c r="F68" i="2"/>
  <c r="E73" i="2"/>
  <c r="F73" i="2"/>
  <c r="E76" i="2"/>
  <c r="F76" i="2"/>
  <c r="E81" i="2"/>
  <c r="F81" i="2"/>
  <c r="E84" i="2"/>
  <c r="F84" i="2"/>
  <c r="E89" i="2"/>
  <c r="F89" i="2"/>
  <c r="E92" i="2"/>
  <c r="F92" i="2"/>
  <c r="E97" i="2"/>
  <c r="F97" i="2"/>
  <c r="E100" i="2"/>
  <c r="F100" i="2"/>
  <c r="E105" i="2"/>
  <c r="F105" i="2"/>
  <c r="E108" i="2"/>
  <c r="F108" i="2"/>
  <c r="E113" i="2"/>
  <c r="F113" i="2"/>
  <c r="E116" i="2"/>
  <c r="F116" i="2"/>
  <c r="E121" i="2"/>
  <c r="F121" i="2"/>
  <c r="E124" i="2"/>
  <c r="F124" i="2"/>
  <c r="E6" i="2"/>
  <c r="F6" i="2"/>
  <c r="E11" i="2"/>
  <c r="F11" i="2"/>
  <c r="E19" i="2"/>
  <c r="F19" i="2"/>
  <c r="E27" i="2"/>
  <c r="F27" i="2"/>
  <c r="E35" i="2"/>
  <c r="F35" i="2"/>
  <c r="E46" i="2"/>
  <c r="F46" i="2"/>
  <c r="E54" i="2"/>
  <c r="F54" i="2"/>
  <c r="E62" i="2"/>
  <c r="F62" i="2"/>
  <c r="E67" i="2"/>
  <c r="F67" i="2"/>
  <c r="E86" i="2"/>
  <c r="F86" i="2"/>
  <c r="E91" i="2"/>
  <c r="F91" i="2"/>
  <c r="E102" i="2"/>
  <c r="F102" i="2"/>
  <c r="E107" i="2"/>
  <c r="F107" i="2"/>
  <c r="E118" i="2"/>
  <c r="F118" i="2"/>
  <c r="E123" i="2"/>
  <c r="F123" i="2"/>
  <c r="E18" i="2"/>
  <c r="F18" i="2"/>
  <c r="E26" i="2"/>
  <c r="F26" i="2"/>
  <c r="E16" i="2"/>
  <c r="F16" i="2"/>
  <c r="E21" i="2"/>
  <c r="F21" i="2"/>
  <c r="E32" i="2"/>
  <c r="F32" i="2"/>
  <c r="E37" i="2"/>
  <c r="F37" i="2"/>
  <c r="E112" i="2"/>
  <c r="F112" i="2"/>
  <c r="E117" i="2"/>
  <c r="F117" i="2"/>
  <c r="E120" i="2"/>
  <c r="F120" i="2"/>
  <c r="E24" i="2"/>
  <c r="F24" i="2"/>
  <c r="E29" i="2"/>
  <c r="F29" i="2"/>
  <c r="E40" i="2"/>
  <c r="F40" i="2"/>
  <c r="E45" i="2"/>
  <c r="F45" i="2"/>
  <c r="E48" i="2"/>
  <c r="F48" i="2"/>
  <c r="E53" i="2"/>
  <c r="F53" i="2"/>
  <c r="E56" i="2"/>
  <c r="F56" i="2"/>
  <c r="E61" i="2"/>
  <c r="F61" i="2"/>
  <c r="E64" i="2"/>
  <c r="F64" i="2"/>
  <c r="E69" i="2"/>
  <c r="F69" i="2"/>
  <c r="E72" i="2"/>
  <c r="F72" i="2"/>
  <c r="E77" i="2"/>
  <c r="F77" i="2"/>
  <c r="E80" i="2"/>
  <c r="F80" i="2"/>
  <c r="E85" i="2"/>
  <c r="F85" i="2"/>
  <c r="E88" i="2"/>
  <c r="F88" i="2"/>
  <c r="E93" i="2"/>
  <c r="F93" i="2"/>
  <c r="E96" i="2"/>
  <c r="F96" i="2"/>
  <c r="E101" i="2"/>
  <c r="F101" i="2"/>
  <c r="E104" i="2"/>
  <c r="F104" i="2"/>
  <c r="E109" i="2"/>
  <c r="F109" i="2"/>
  <c r="E22" i="2"/>
  <c r="F22" i="2"/>
  <c r="E30" i="2"/>
  <c r="F30" i="2"/>
  <c r="E38" i="2"/>
  <c r="F38" i="2"/>
  <c r="E43" i="2"/>
  <c r="F43" i="2"/>
  <c r="E51" i="2"/>
  <c r="F51" i="2"/>
  <c r="E59" i="2"/>
  <c r="F59" i="2"/>
  <c r="E70" i="2"/>
  <c r="F70" i="2"/>
  <c r="E75" i="2"/>
  <c r="F75" i="2"/>
  <c r="E78" i="2"/>
  <c r="F78" i="2"/>
  <c r="E83" i="2"/>
  <c r="F83" i="2"/>
  <c r="E94" i="2"/>
  <c r="F94" i="2"/>
  <c r="E99" i="2"/>
  <c r="F99" i="2"/>
  <c r="E110" i="2"/>
  <c r="F110" i="2"/>
  <c r="E115" i="2"/>
  <c r="F115" i="2"/>
  <c r="E13" i="2"/>
  <c r="F13" i="2"/>
  <c r="E103" i="2"/>
  <c r="F103" i="2"/>
  <c r="E71" i="2"/>
  <c r="F71" i="2"/>
  <c r="E39" i="2"/>
  <c r="F39" i="2"/>
  <c r="E7" i="2"/>
  <c r="F7" i="2"/>
  <c r="E98" i="2"/>
  <c r="F98" i="2"/>
  <c r="E66" i="2"/>
  <c r="F66" i="2"/>
  <c r="E34" i="2"/>
  <c r="F34" i="2"/>
  <c r="E122" i="2"/>
  <c r="F122" i="2"/>
  <c r="E58" i="2"/>
  <c r="F58" i="2"/>
  <c r="E119" i="2"/>
  <c r="F119" i="2"/>
  <c r="E87" i="2"/>
  <c r="F87" i="2"/>
  <c r="E55" i="2"/>
  <c r="F55" i="2"/>
  <c r="E23" i="2"/>
  <c r="F23" i="2"/>
  <c r="E114" i="2"/>
  <c r="F114" i="2"/>
  <c r="E82" i="2"/>
  <c r="F82" i="2"/>
  <c r="E50" i="2"/>
  <c r="F50" i="2"/>
  <c r="E79" i="2"/>
  <c r="F79" i="2"/>
  <c r="E47" i="2"/>
  <c r="F47" i="2"/>
  <c r="E106" i="2"/>
  <c r="F106" i="2"/>
  <c r="E42" i="2"/>
  <c r="F42" i="2"/>
  <c r="E95" i="2"/>
  <c r="F95" i="2"/>
  <c r="E63" i="2"/>
  <c r="F63" i="2"/>
  <c r="E31" i="2"/>
  <c r="F31" i="2"/>
  <c r="E90" i="2"/>
  <c r="F90" i="2"/>
  <c r="E5" i="2"/>
  <c r="E111" i="2"/>
  <c r="F111" i="2"/>
  <c r="E15" i="2"/>
  <c r="F15" i="2"/>
  <c r="E74" i="2"/>
  <c r="F74" i="2"/>
  <c r="E8" i="2"/>
  <c r="F8" i="2"/>
  <c r="G53" i="4"/>
  <c r="H53" i="4"/>
  <c r="E54" i="4"/>
  <c r="F5" i="2"/>
  <c r="E127" i="2"/>
  <c r="F127" i="2"/>
  <c r="F128" i="2"/>
  <c r="G54" i="4"/>
  <c r="H54" i="4"/>
  <c r="E55" i="4"/>
  <c r="G55" i="4"/>
  <c r="H55" i="4"/>
  <c r="E56" i="4"/>
  <c r="G56" i="4"/>
  <c r="H56" i="4"/>
  <c r="E57" i="4"/>
  <c r="G57" i="4"/>
  <c r="H57" i="4"/>
  <c r="E58" i="4"/>
  <c r="G58" i="4"/>
  <c r="H58" i="4"/>
  <c r="E59" i="4"/>
  <c r="G59" i="4"/>
  <c r="H59" i="4"/>
  <c r="E60" i="4"/>
  <c r="G60" i="4"/>
  <c r="H60" i="4"/>
  <c r="E61" i="4"/>
  <c r="G61" i="4"/>
  <c r="H61" i="4"/>
  <c r="E62" i="4"/>
  <c r="G62" i="4"/>
  <c r="H62" i="4"/>
  <c r="E63" i="4"/>
  <c r="G63" i="4"/>
  <c r="H63" i="4"/>
  <c r="E64" i="4"/>
  <c r="G64" i="4"/>
  <c r="H64" i="4"/>
  <c r="E65" i="4"/>
  <c r="G65" i="4"/>
  <c r="H65" i="4"/>
  <c r="E66" i="4"/>
  <c r="G66" i="4"/>
  <c r="H66" i="4"/>
</calcChain>
</file>

<file path=xl/sharedStrings.xml><?xml version="1.0" encoding="utf-8"?>
<sst xmlns="http://schemas.openxmlformats.org/spreadsheetml/2006/main" count="163" uniqueCount="94">
  <si>
    <t>Proportion of Total Value * Time</t>
  </si>
  <si>
    <r>
      <t>C</t>
    </r>
    <r>
      <rPr>
        <b/>
        <vertAlign val="subscript"/>
        <sz val="10"/>
        <rFont val="Arial"/>
        <family val="2"/>
      </rPr>
      <t>t</t>
    </r>
  </si>
  <si>
    <r>
      <t>Proportion of Total Value [PV(C</t>
    </r>
    <r>
      <rPr>
        <b/>
        <vertAlign val="subscript"/>
        <sz val="10"/>
        <rFont val="Arial"/>
        <family val="2"/>
      </rPr>
      <t>t</t>
    </r>
    <r>
      <rPr>
        <b/>
        <sz val="10"/>
        <rFont val="Arial"/>
        <family val="2"/>
      </rPr>
      <t>)/V]</t>
    </r>
  </si>
  <si>
    <t>Monthly Payment</t>
  </si>
  <si>
    <t xml:space="preserve">Yearly Payment </t>
  </si>
  <si>
    <t>Monthly Interest  Rate</t>
    <phoneticPr fontId="16" type="noConversion"/>
  </si>
  <si>
    <t>Months</t>
    <phoneticPr fontId="16" type="noConversion"/>
  </si>
  <si>
    <t>Corporate Finance</t>
  </si>
  <si>
    <t>PMT</t>
  </si>
  <si>
    <t>N</t>
  </si>
  <si>
    <t>I</t>
  </si>
  <si>
    <t>PV</t>
  </si>
  <si>
    <t>FV</t>
  </si>
  <si>
    <t>Question 3</t>
  </si>
  <si>
    <t>&lt;--PV(rate,nper,PMT,FV,type)</t>
  </si>
  <si>
    <t>Question 4</t>
  </si>
  <si>
    <t>Question 5</t>
  </si>
  <si>
    <t>&lt;==RATE(nper,pmt,pv,fv,type,guess)</t>
  </si>
  <si>
    <t>I (Monthly)</t>
  </si>
  <si>
    <t>I (Yearly)</t>
  </si>
  <si>
    <t>=(1+ I(Monthly)^12)-1</t>
  </si>
  <si>
    <t>Month</t>
  </si>
  <si>
    <t>Interest</t>
  </si>
  <si>
    <t>Payment</t>
  </si>
  <si>
    <t>DF</t>
  </si>
  <si>
    <t>Total</t>
  </si>
  <si>
    <t>Homework 2</t>
  </si>
  <si>
    <t>Question 6</t>
  </si>
  <si>
    <t>Totals</t>
  </si>
  <si>
    <t>Years</t>
  </si>
  <si>
    <r>
      <t>=12*</t>
    </r>
    <r>
      <rPr>
        <sz val="12"/>
        <color theme="1"/>
        <rFont val="Calibri"/>
        <family val="2"/>
        <scheme val="minor"/>
      </rPr>
      <t>1</t>
    </r>
    <r>
      <rPr>
        <sz val="12"/>
        <color theme="1"/>
        <rFont val="Calibri"/>
        <family val="2"/>
        <scheme val="minor"/>
      </rPr>
      <t>0</t>
    </r>
  </si>
  <si>
    <t>Year Ending</t>
  </si>
  <si>
    <t>Interest Rate</t>
  </si>
  <si>
    <t>There are two ways to solve this: (1) Change "type" from "0" to "1"</t>
  </si>
  <si>
    <t>Young Jagger's Age on Jan 1</t>
  </si>
  <si>
    <t>Escalator Rate</t>
  </si>
  <si>
    <t>Base Payment</t>
  </si>
  <si>
    <t xml:space="preserve">After Escalator </t>
  </si>
  <si>
    <t>G</t>
  </si>
  <si>
    <t>PV Growing Ann</t>
  </si>
  <si>
    <t>&lt;----[PMT/(I-G) -PMT/(I-G)*((1+G)^N / (1+I)^N )]</t>
  </si>
  <si>
    <t>Unfortunately there is no built-in formula in Excel for a growing annuity.  You just have to look up the formula</t>
  </si>
  <si>
    <t>=FV(rate,nper,pmt,pv,type)</t>
  </si>
  <si>
    <t>Note: If you use  a postive PMT, your answer will be negative</t>
  </si>
  <si>
    <t>Ending Value</t>
  </si>
  <si>
    <t>Beginning Value</t>
  </si>
  <si>
    <t>For answers using tables, see tab Q#1</t>
  </si>
  <si>
    <t>Once you enter the formula (correctly!), however, it's easy to change the inputs.</t>
  </si>
  <si>
    <t>Mac Duration</t>
  </si>
  <si>
    <t>in the PV formula; or (2) find the PV of 17 year-end payments and add the first payment.</t>
  </si>
  <si>
    <t>&lt;---Change to 6%</t>
  </si>
  <si>
    <t>&lt;---Change to 4%</t>
  </si>
  <si>
    <t>Notice that receiving the payments at the beginning of each period increases the PV by  around $75,000.</t>
  </si>
  <si>
    <t>Save early!</t>
  </si>
  <si>
    <t>&lt;-----------Change to 4% or to 6%</t>
  </si>
  <si>
    <t>I @ 6%</t>
  </si>
  <si>
    <t>I @ 4%</t>
  </si>
  <si>
    <t>Question 7</t>
  </si>
  <si>
    <r>
      <t>PV(C</t>
    </r>
    <r>
      <rPr>
        <b/>
        <vertAlign val="subscript"/>
        <sz val="10"/>
        <rFont val="Arial"/>
        <family val="2"/>
      </rPr>
      <t>t</t>
    </r>
    <r>
      <rPr>
        <b/>
        <sz val="10"/>
        <rFont val="Arial"/>
        <family val="2"/>
      </rPr>
      <t>) at 0.110%</t>
    </r>
  </si>
  <si>
    <t>Yearly (APR)</t>
  </si>
  <si>
    <t>EAR</t>
  </si>
  <si>
    <t>&lt;===EFFECT(nominal_rate,npery)</t>
  </si>
  <si>
    <r>
      <t xml:space="preserve">If you mutiply the monthy rate by 12, you get a type of APR, which is </t>
    </r>
    <r>
      <rPr>
        <b/>
        <sz val="12"/>
        <rFont val="Calibri"/>
        <family val="2"/>
        <scheme val="minor"/>
      </rPr>
      <t xml:space="preserve">not </t>
    </r>
    <r>
      <rPr>
        <sz val="12"/>
        <rFont val="Calibri"/>
        <family val="2"/>
        <scheme val="minor"/>
      </rPr>
      <t>the EAR.  To convert to EAR, use @Effect</t>
    </r>
  </si>
  <si>
    <t>Fall 2021</t>
  </si>
  <si>
    <t>Question 1</t>
  </si>
  <si>
    <t>DR</t>
  </si>
  <si>
    <t>PV (a)</t>
  </si>
  <si>
    <t xml:space="preserve">PV (b) </t>
  </si>
  <si>
    <r>
      <t>&lt;==360,000/(1+r)^5 or</t>
    </r>
    <r>
      <rPr>
        <i/>
        <sz val="12"/>
        <rFont val="Calibri"/>
        <family val="2"/>
        <scheme val="minor"/>
      </rPr>
      <t xml:space="preserve"> PV</t>
    </r>
    <r>
      <rPr>
        <sz val="12"/>
        <rFont val="Calibri"/>
        <family val="2"/>
        <scheme val="minor"/>
      </rPr>
      <t xml:space="preserve"> formula</t>
    </r>
  </si>
  <si>
    <t>PV(c)</t>
  </si>
  <si>
    <t>Perpetuity</t>
  </si>
  <si>
    <t>&lt;==22,800/r</t>
  </si>
  <si>
    <t>PV(d)</t>
  </si>
  <si>
    <t>PV(e)</t>
  </si>
  <si>
    <t>&lt;==Growing perp:  CF/(r-g)</t>
  </si>
  <si>
    <t>Choice (e) has the highest NPV</t>
  </si>
  <si>
    <t>At the end of Y5</t>
  </si>
  <si>
    <t>10-yr annuity starting today</t>
  </si>
  <si>
    <t>=PV(rate,nper,pmt,fv,type)  with "type" = 1.  Could also do 9YR annuity + 40K</t>
  </si>
  <si>
    <t>Starting next year and growing @ 3%</t>
  </si>
  <si>
    <t>Question 2(a)</t>
  </si>
  <si>
    <t>(b)</t>
  </si>
  <si>
    <t>(c)</t>
  </si>
  <si>
    <t>(d)</t>
  </si>
  <si>
    <t>(e)</t>
  </si>
  <si>
    <t>and type in the values without making a mistake (which is not easy sometimes).  For these problems sometimes tables are easier.  See Q#2 tab.</t>
  </si>
  <si>
    <t>Question 2(c)</t>
  </si>
  <si>
    <t>Question 2(e)</t>
  </si>
  <si>
    <t>&lt;---Change to 6.5%</t>
  </si>
  <si>
    <t>"Monthly"  * 12</t>
  </si>
  <si>
    <t>=PMT(rate,nper,pv,fv,type)</t>
  </si>
  <si>
    <t>Remember to use monthly interest rate.</t>
  </si>
  <si>
    <t xml:space="preserve">=PMT(rate,nper,pv,fv,type) @ 6%  </t>
  </si>
  <si>
    <t>=PMT(rate,nper,pv,fv,type) @ 4%  Note: if interest rate drops by 1/3, you have to contribute 50% more.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</si>
</sst>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3" formatCode="_(* #,##0.00_);_(* \(#,##0.00\);_(* &quot;-&quot;??_);_(@_)"/>
    <numFmt numFmtId="164" formatCode="_(* #,##0_);_(* \(#,##0\);_(* &quot;-&quot;??_);_(@_)"/>
    <numFmt numFmtId="165" formatCode="0.0000"/>
    <numFmt numFmtId="166" formatCode="0.00000"/>
    <numFmt numFmtId="167" formatCode="0.000000"/>
    <numFmt numFmtId="168" formatCode="0.000%"/>
    <numFmt numFmtId="169" formatCode="0.0000%"/>
  </numFmts>
  <fonts count="2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  <family val="2"/>
    </font>
    <font>
      <sz val="8"/>
      <name val="Verdana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2"/>
      <color rgb="FF000000"/>
      <name val="Calibri"/>
      <family val="2"/>
      <scheme val="minor"/>
    </font>
    <font>
      <i/>
      <sz val="1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5D9F1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double">
        <color auto="1"/>
      </bottom>
      <diagonal/>
    </border>
    <border>
      <left/>
      <right/>
      <top/>
      <bottom style="thin">
        <color auto="1"/>
      </bottom>
      <diagonal/>
    </border>
  </borders>
  <cellStyleXfs count="15">
    <xf numFmtId="0" fontId="0" fillId="0" borderId="0"/>
    <xf numFmtId="43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</cellStyleXfs>
  <cellXfs count="219">
    <xf numFmtId="0" fontId="0" fillId="0" borderId="0" xfId="0"/>
    <xf numFmtId="0" fontId="11" fillId="0" borderId="0" xfId="0" applyFont="1"/>
    <xf numFmtId="0" fontId="11" fillId="0" borderId="3" xfId="0" applyFont="1" applyBorder="1"/>
    <xf numFmtId="0" fontId="11" fillId="0" borderId="4" xfId="0" applyFont="1" applyBorder="1"/>
    <xf numFmtId="0" fontId="11" fillId="0" borderId="5" xfId="0" applyFont="1" applyBorder="1"/>
    <xf numFmtId="0" fontId="11" fillId="0" borderId="0" xfId="0" applyFont="1" applyBorder="1"/>
    <xf numFmtId="0" fontId="11" fillId="0" borderId="7" xfId="0" applyFont="1" applyBorder="1"/>
    <xf numFmtId="0" fontId="11" fillId="0" borderId="2" xfId="0" applyFont="1" applyBorder="1"/>
    <xf numFmtId="0" fontId="11" fillId="0" borderId="8" xfId="0" applyFont="1" applyBorder="1"/>
    <xf numFmtId="0" fontId="20" fillId="2" borderId="1" xfId="0" applyFont="1" applyFill="1" applyBorder="1" applyAlignment="1">
      <alignment horizontal="center"/>
    </xf>
    <xf numFmtId="0" fontId="11" fillId="0" borderId="2" xfId="0" applyFont="1" applyFill="1" applyBorder="1"/>
    <xf numFmtId="0" fontId="11" fillId="0" borderId="3" xfId="0" applyFont="1" applyFill="1" applyBorder="1"/>
    <xf numFmtId="0" fontId="20" fillId="0" borderId="4" xfId="0" applyFont="1" applyFill="1" applyBorder="1" applyAlignment="1">
      <alignment horizontal="center"/>
    </xf>
    <xf numFmtId="0" fontId="11" fillId="0" borderId="0" xfId="0" applyFont="1" applyFill="1" applyBorder="1"/>
    <xf numFmtId="0" fontId="11" fillId="0" borderId="5" xfId="0" applyFont="1" applyFill="1" applyBorder="1"/>
    <xf numFmtId="0" fontId="11" fillId="0" borderId="4" xfId="0" applyFont="1" applyFill="1" applyBorder="1" applyAlignment="1">
      <alignment horizontal="center"/>
    </xf>
    <xf numFmtId="0" fontId="11" fillId="0" borderId="4" xfId="0" applyFont="1" applyFill="1" applyBorder="1"/>
    <xf numFmtId="0" fontId="11" fillId="0" borderId="0" xfId="0" quotePrefix="1" applyFont="1" applyFill="1" applyBorder="1"/>
    <xf numFmtId="3" fontId="11" fillId="0" borderId="0" xfId="1" applyNumberFormat="1" applyFont="1" applyBorder="1" applyAlignment="1">
      <alignment horizontal="center"/>
    </xf>
    <xf numFmtId="3" fontId="11" fillId="0" borderId="0" xfId="0" applyNumberFormat="1" applyFont="1" applyBorder="1"/>
    <xf numFmtId="0" fontId="21" fillId="0" borderId="4" xfId="0" applyFont="1" applyBorder="1" applyAlignment="1">
      <alignment horizontal="center"/>
    </xf>
    <xf numFmtId="0" fontId="20" fillId="0" borderId="4" xfId="0" applyFont="1" applyBorder="1" applyAlignment="1">
      <alignment horizontal="center"/>
    </xf>
    <xf numFmtId="0" fontId="21" fillId="0" borderId="6" xfId="0" applyFont="1" applyFill="1" applyBorder="1" applyAlignment="1">
      <alignment horizontal="center"/>
    </xf>
    <xf numFmtId="0" fontId="21" fillId="0" borderId="0" xfId="0" quotePrefix="1" applyFont="1" applyBorder="1"/>
    <xf numFmtId="0" fontId="21" fillId="0" borderId="4" xfId="0" applyFont="1" applyFill="1" applyBorder="1" applyAlignment="1">
      <alignment horizontal="center"/>
    </xf>
    <xf numFmtId="8" fontId="11" fillId="0" borderId="0" xfId="0" quotePrefix="1" applyNumberFormat="1" applyFont="1" applyFill="1" applyBorder="1"/>
    <xf numFmtId="164" fontId="11" fillId="0" borderId="0" xfId="1" quotePrefix="1" applyNumberFormat="1" applyFont="1" applyFill="1" applyBorder="1"/>
    <xf numFmtId="0" fontId="11" fillId="0" borderId="0" xfId="0" applyFont="1" applyAlignment="1">
      <alignment horizontal="center"/>
    </xf>
    <xf numFmtId="166" fontId="11" fillId="0" borderId="0" xfId="0" applyNumberFormat="1" applyFont="1"/>
    <xf numFmtId="0" fontId="21" fillId="0" borderId="0" xfId="0" applyFont="1" applyAlignment="1">
      <alignment horizontal="center"/>
    </xf>
    <xf numFmtId="164" fontId="21" fillId="0" borderId="0" xfId="1" applyNumberFormat="1" applyFont="1"/>
    <xf numFmtId="2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5" fillId="0" borderId="4" xfId="0" applyFont="1" applyBorder="1" applyAlignment="1">
      <alignment horizontal="center"/>
    </xf>
    <xf numFmtId="0" fontId="15" fillId="0" borderId="11" xfId="0" applyFont="1" applyBorder="1" applyAlignment="1">
      <alignment horizontal="center"/>
    </xf>
    <xf numFmtId="0" fontId="0" fillId="0" borderId="6" xfId="0" applyBorder="1"/>
    <xf numFmtId="2" fontId="0" fillId="0" borderId="7" xfId="0" applyNumberFormat="1" applyBorder="1" applyAlignment="1">
      <alignment horizontal="center"/>
    </xf>
    <xf numFmtId="0" fontId="22" fillId="0" borderId="5" xfId="0" applyFont="1" applyBorder="1"/>
    <xf numFmtId="2" fontId="22" fillId="0" borderId="0" xfId="0" applyNumberFormat="1" applyFont="1" applyBorder="1" applyAlignment="1">
      <alignment horizontal="center"/>
    </xf>
    <xf numFmtId="0" fontId="22" fillId="3" borderId="10" xfId="0" applyFont="1" applyFill="1" applyBorder="1"/>
    <xf numFmtId="2" fontId="15" fillId="0" borderId="0" xfId="1" applyNumberFormat="1" applyFont="1" applyBorder="1" applyAlignment="1">
      <alignment horizontal="center"/>
    </xf>
    <xf numFmtId="2" fontId="15" fillId="0" borderId="9" xfId="1" applyNumberFormat="1" applyFont="1" applyBorder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2" xfId="0" applyNumberFormat="1" applyBorder="1" applyAlignment="1">
      <alignment horizontal="center"/>
    </xf>
    <xf numFmtId="167" fontId="15" fillId="0" borderId="0" xfId="0" applyNumberFormat="1" applyFont="1" applyBorder="1" applyAlignment="1">
      <alignment horizontal="center"/>
    </xf>
    <xf numFmtId="167" fontId="15" fillId="0" borderId="9" xfId="0" applyNumberFormat="1" applyFont="1" applyBorder="1" applyAlignment="1">
      <alignment horizontal="center"/>
    </xf>
    <xf numFmtId="167" fontId="22" fillId="0" borderId="0" xfId="0" applyNumberFormat="1" applyFont="1" applyBorder="1" applyAlignment="1">
      <alignment horizontal="center"/>
    </xf>
    <xf numFmtId="167" fontId="0" fillId="0" borderId="7" xfId="0" applyNumberFormat="1" applyBorder="1" applyAlignment="1">
      <alignment horizontal="center"/>
    </xf>
    <xf numFmtId="0" fontId="13" fillId="0" borderId="6" xfId="0" applyFont="1" applyBorder="1" applyAlignment="1">
      <alignment horizontal="center" wrapText="1"/>
    </xf>
    <xf numFmtId="2" fontId="13" fillId="0" borderId="7" xfId="0" applyNumberFormat="1" applyFont="1" applyBorder="1" applyAlignment="1">
      <alignment horizontal="center" wrapText="1"/>
    </xf>
    <xf numFmtId="167" fontId="13" fillId="0" borderId="7" xfId="0" applyNumberFormat="1" applyFont="1" applyBorder="1" applyAlignment="1">
      <alignment horizontal="center" wrapText="1"/>
    </xf>
    <xf numFmtId="3" fontId="20" fillId="0" borderId="0" xfId="1" applyNumberFormat="1" applyFont="1" applyFill="1" applyBorder="1" applyAlignment="1">
      <alignment horizontal="center"/>
    </xf>
    <xf numFmtId="0" fontId="24" fillId="0" borderId="0" xfId="0" applyFont="1" applyFill="1" applyBorder="1"/>
    <xf numFmtId="0" fontId="17" fillId="0" borderId="0" xfId="0" applyFont="1" applyBorder="1" applyAlignment="1">
      <alignment horizontal="center"/>
    </xf>
    <xf numFmtId="8" fontId="17" fillId="0" borderId="0" xfId="0" quotePrefix="1" applyNumberFormat="1" applyFont="1" applyBorder="1"/>
    <xf numFmtId="0" fontId="9" fillId="0" borderId="0" xfId="0" quotePrefix="1" applyFont="1"/>
    <xf numFmtId="3" fontId="0" fillId="0" borderId="0" xfId="1" applyNumberFormat="1" applyFont="1" applyBorder="1" applyAlignment="1">
      <alignment horizontal="center"/>
    </xf>
    <xf numFmtId="164" fontId="0" fillId="0" borderId="5" xfId="1" applyNumberFormat="1" applyFont="1" applyBorder="1"/>
    <xf numFmtId="0" fontId="17" fillId="0" borderId="0" xfId="0" applyFont="1" applyFill="1" applyBorder="1"/>
    <xf numFmtId="0" fontId="23" fillId="0" borderId="4" xfId="0" applyFont="1" applyBorder="1"/>
    <xf numFmtId="2" fontId="23" fillId="0" borderId="0" xfId="0" applyNumberFormat="1" applyFont="1" applyBorder="1" applyAlignment="1">
      <alignment horizontal="center"/>
    </xf>
    <xf numFmtId="167" fontId="23" fillId="0" borderId="0" xfId="0" applyNumberFormat="1" applyFont="1" applyBorder="1" applyAlignment="1">
      <alignment horizontal="center"/>
    </xf>
    <xf numFmtId="164" fontId="11" fillId="0" borderId="0" xfId="1" applyNumberFormat="1" applyFont="1" applyFill="1" applyBorder="1"/>
    <xf numFmtId="2" fontId="26" fillId="4" borderId="7" xfId="0" applyNumberFormat="1" applyFont="1" applyFill="1" applyBorder="1" applyAlignment="1">
      <alignment horizontal="center"/>
    </xf>
    <xf numFmtId="0" fontId="26" fillId="4" borderId="8" xfId="0" applyFont="1" applyFill="1" applyBorder="1"/>
    <xf numFmtId="0" fontId="8" fillId="0" borderId="0" xfId="0" quotePrefix="1" applyFont="1" applyFill="1" applyBorder="1"/>
    <xf numFmtId="0" fontId="8" fillId="0" borderId="0" xfId="0" applyFont="1" applyFill="1" applyBorder="1"/>
    <xf numFmtId="8" fontId="11" fillId="0" borderId="5" xfId="0" applyNumberFormat="1" applyFont="1" applyFill="1" applyBorder="1"/>
    <xf numFmtId="9" fontId="23" fillId="0" borderId="0" xfId="2" applyFont="1" applyBorder="1" applyAlignment="1">
      <alignment horizontal="center"/>
    </xf>
    <xf numFmtId="4" fontId="23" fillId="0" borderId="0" xfId="1" applyNumberFormat="1" applyFont="1" applyBorder="1" applyAlignment="1">
      <alignment horizontal="center"/>
    </xf>
    <xf numFmtId="168" fontId="0" fillId="0" borderId="2" xfId="2" applyNumberFormat="1" applyFont="1" applyBorder="1" applyAlignment="1">
      <alignment horizontal="center"/>
    </xf>
    <xf numFmtId="2" fontId="22" fillId="0" borderId="2" xfId="0" applyNumberFormat="1" applyFont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8" fontId="11" fillId="0" borderId="0" xfId="0" applyNumberFormat="1" applyFont="1" applyFill="1" applyBorder="1"/>
    <xf numFmtId="0" fontId="17" fillId="0" borderId="0" xfId="0" applyFont="1" applyBorder="1"/>
    <xf numFmtId="0" fontId="5" fillId="0" borderId="4" xfId="0" applyFont="1" applyBorder="1" applyAlignment="1">
      <alignment horizontal="center"/>
    </xf>
    <xf numFmtId="3" fontId="5" fillId="0" borderId="0" xfId="1" applyNumberFormat="1" applyFont="1" applyBorder="1" applyAlignment="1">
      <alignment horizontal="center"/>
    </xf>
    <xf numFmtId="9" fontId="5" fillId="0" borderId="0" xfId="2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9" fontId="11" fillId="0" borderId="0" xfId="0" applyNumberFormat="1" applyFont="1" applyBorder="1" applyAlignment="1">
      <alignment horizontal="center"/>
    </xf>
    <xf numFmtId="2" fontId="11" fillId="0" borderId="0" xfId="0" applyNumberFormat="1" applyFont="1" applyBorder="1" applyAlignment="1">
      <alignment horizontal="center"/>
    </xf>
    <xf numFmtId="9" fontId="11" fillId="0" borderId="0" xfId="2" applyFont="1" applyBorder="1" applyAlignment="1">
      <alignment horizontal="center"/>
    </xf>
    <xf numFmtId="3" fontId="17" fillId="0" borderId="0" xfId="1" applyNumberFormat="1" applyFont="1" applyFill="1" applyBorder="1" applyAlignment="1">
      <alignment horizontal="center"/>
    </xf>
    <xf numFmtId="3" fontId="0" fillId="0" borderId="0" xfId="0" applyNumberFormat="1" applyAlignment="1">
      <alignment horizontal="center"/>
    </xf>
    <xf numFmtId="3" fontId="0" fillId="0" borderId="7" xfId="0" applyNumberFormat="1" applyBorder="1" applyAlignment="1">
      <alignment horizontal="center"/>
    </xf>
    <xf numFmtId="3" fontId="11" fillId="0" borderId="0" xfId="0" applyNumberFormat="1" applyFont="1" applyBorder="1" applyAlignment="1">
      <alignment horizontal="center"/>
    </xf>
    <xf numFmtId="3" fontId="20" fillId="0" borderId="0" xfId="1" applyNumberFormat="1" applyFont="1" applyBorder="1" applyAlignment="1">
      <alignment horizontal="center"/>
    </xf>
    <xf numFmtId="3" fontId="5" fillId="0" borderId="0" xfId="0" applyNumberFormat="1" applyFont="1" applyBorder="1" applyAlignment="1">
      <alignment horizontal="center"/>
    </xf>
    <xf numFmtId="3" fontId="21" fillId="0" borderId="0" xfId="1" applyNumberFormat="1" applyFont="1" applyBorder="1" applyAlignment="1">
      <alignment horizontal="center"/>
    </xf>
    <xf numFmtId="3" fontId="17" fillId="0" borderId="0" xfId="1" applyNumberFormat="1" applyFont="1" applyBorder="1" applyAlignment="1">
      <alignment horizontal="center"/>
    </xf>
    <xf numFmtId="9" fontId="21" fillId="0" borderId="0" xfId="2" applyFont="1" applyBorder="1" applyAlignment="1">
      <alignment horizontal="center"/>
    </xf>
    <xf numFmtId="0" fontId="17" fillId="0" borderId="0" xfId="0" quotePrefix="1" applyFont="1" applyBorder="1"/>
    <xf numFmtId="0" fontId="17" fillId="2" borderId="4" xfId="0" applyFont="1" applyFill="1" applyBorder="1" applyAlignment="1">
      <alignment horizontal="center"/>
    </xf>
    <xf numFmtId="0" fontId="5" fillId="0" borderId="4" xfId="0" applyFont="1" applyBorder="1"/>
    <xf numFmtId="0" fontId="17" fillId="0" borderId="4" xfId="0" applyFont="1" applyFill="1" applyBorder="1" applyAlignment="1">
      <alignment horizontal="center"/>
    </xf>
    <xf numFmtId="3" fontId="5" fillId="0" borderId="4" xfId="1" applyNumberFormat="1" applyFont="1" applyFill="1" applyBorder="1" applyAlignment="1">
      <alignment horizontal="left"/>
    </xf>
    <xf numFmtId="3" fontId="21" fillId="0" borderId="4" xfId="0" applyNumberFormat="1" applyFont="1" applyFill="1" applyBorder="1" applyAlignment="1">
      <alignment horizontal="left"/>
    </xf>
    <xf numFmtId="3" fontId="6" fillId="0" borderId="0" xfId="0" applyNumberFormat="1" applyFont="1" applyBorder="1"/>
    <xf numFmtId="1" fontId="11" fillId="0" borderId="0" xfId="0" applyNumberFormat="1" applyFont="1" applyBorder="1" applyAlignment="1">
      <alignment horizontal="center"/>
    </xf>
    <xf numFmtId="3" fontId="11" fillId="0" borderId="7" xfId="1" applyNumberFormat="1" applyFont="1" applyBorder="1" applyAlignment="1">
      <alignment horizontal="center"/>
    </xf>
    <xf numFmtId="0" fontId="11" fillId="0" borderId="2" xfId="0" applyFont="1" applyBorder="1" applyAlignment="1">
      <alignment horizontal="center"/>
    </xf>
    <xf numFmtId="0" fontId="11" fillId="0" borderId="7" xfId="0" applyFont="1" applyBorder="1" applyAlignment="1">
      <alignment horizontal="center"/>
    </xf>
    <xf numFmtId="37" fontId="11" fillId="0" borderId="0" xfId="1" applyNumberFormat="1" applyFont="1" applyBorder="1" applyAlignment="1">
      <alignment horizontal="center"/>
    </xf>
    <xf numFmtId="37" fontId="20" fillId="0" borderId="0" xfId="1" applyNumberFormat="1" applyFont="1" applyBorder="1" applyAlignment="1">
      <alignment horizontal="center"/>
    </xf>
    <xf numFmtId="0" fontId="21" fillId="0" borderId="0" xfId="0" applyFont="1" applyFill="1" applyBorder="1" applyAlignment="1">
      <alignment horizontal="left"/>
    </xf>
    <xf numFmtId="0" fontId="21" fillId="0" borderId="0" xfId="0" applyFont="1" applyFill="1" applyBorder="1"/>
    <xf numFmtId="0" fontId="25" fillId="0" borderId="0" xfId="0" applyFont="1" applyFill="1" applyBorder="1" applyAlignment="1">
      <alignment horizontal="center"/>
    </xf>
    <xf numFmtId="0" fontId="20" fillId="0" borderId="0" xfId="0" applyFont="1" applyFill="1" applyBorder="1"/>
    <xf numFmtId="164" fontId="20" fillId="0" borderId="0" xfId="1" applyNumberFormat="1" applyFont="1" applyFill="1" applyBorder="1"/>
    <xf numFmtId="166" fontId="11" fillId="0" borderId="0" xfId="0" applyNumberFormat="1" applyFont="1" applyFill="1" applyBorder="1"/>
    <xf numFmtId="8" fontId="9" fillId="0" borderId="0" xfId="0" quotePrefix="1" applyNumberFormat="1" applyFont="1" applyFill="1" applyBorder="1"/>
    <xf numFmtId="0" fontId="10" fillId="0" borderId="0" xfId="0" quotePrefix="1" applyFont="1" applyFill="1" applyBorder="1"/>
    <xf numFmtId="0" fontId="11" fillId="0" borderId="0" xfId="0" applyFont="1" applyFill="1" applyBorder="1" applyAlignment="1">
      <alignment horizontal="left"/>
    </xf>
    <xf numFmtId="0" fontId="9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left"/>
    </xf>
    <xf numFmtId="10" fontId="20" fillId="0" borderId="0" xfId="2" applyNumberFormat="1" applyFont="1" applyFill="1" applyBorder="1" applyAlignment="1">
      <alignment horizontal="center"/>
    </xf>
    <xf numFmtId="1" fontId="11" fillId="0" borderId="0" xfId="1" quotePrefix="1" applyNumberFormat="1" applyFont="1" applyFill="1" applyBorder="1" applyAlignment="1">
      <alignment horizontal="center"/>
    </xf>
    <xf numFmtId="37" fontId="11" fillId="0" borderId="0" xfId="1" applyNumberFormat="1" applyFont="1" applyFill="1" applyBorder="1" applyAlignment="1">
      <alignment horizontal="center"/>
    </xf>
    <xf numFmtId="37" fontId="21" fillId="0" borderId="0" xfId="1" applyNumberFormat="1" applyFont="1" applyFill="1" applyBorder="1" applyAlignment="1">
      <alignment horizontal="center"/>
    </xf>
    <xf numFmtId="0" fontId="17" fillId="0" borderId="0" xfId="0" quotePrefix="1" applyFont="1" applyFill="1" applyBorder="1"/>
    <xf numFmtId="169" fontId="20" fillId="0" borderId="0" xfId="2" applyNumberFormat="1" applyFont="1" applyFill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3" fontId="13" fillId="0" borderId="7" xfId="0" applyNumberFormat="1" applyFont="1" applyBorder="1" applyAlignment="1">
      <alignment horizontal="center" wrapText="1"/>
    </xf>
    <xf numFmtId="3" fontId="15" fillId="0" borderId="0" xfId="1" applyNumberFormat="1" applyFont="1" applyBorder="1" applyAlignment="1">
      <alignment horizontal="center"/>
    </xf>
    <xf numFmtId="3" fontId="15" fillId="0" borderId="9" xfId="1" applyNumberFormat="1" applyFont="1" applyBorder="1" applyAlignment="1">
      <alignment horizontal="center"/>
    </xf>
    <xf numFmtId="3" fontId="23" fillId="0" borderId="0" xfId="0" applyNumberFormat="1" applyFont="1" applyBorder="1" applyAlignment="1">
      <alignment horizontal="center"/>
    </xf>
    <xf numFmtId="3" fontId="23" fillId="0" borderId="0" xfId="1" applyNumberFormat="1" applyFont="1" applyBorder="1" applyAlignment="1">
      <alignment horizontal="center"/>
    </xf>
    <xf numFmtId="0" fontId="11" fillId="0" borderId="6" xfId="0" applyFont="1" applyFill="1" applyBorder="1"/>
    <xf numFmtId="3" fontId="20" fillId="0" borderId="7" xfId="1" applyNumberFormat="1" applyFont="1" applyFill="1" applyBorder="1" applyAlignment="1">
      <alignment horizontal="center"/>
    </xf>
    <xf numFmtId="0" fontId="8" fillId="0" borderId="7" xfId="0" applyFont="1" applyFill="1" applyBorder="1"/>
    <xf numFmtId="8" fontId="11" fillId="0" borderId="8" xfId="0" applyNumberFormat="1" applyFont="1" applyFill="1" applyBorder="1"/>
    <xf numFmtId="3" fontId="22" fillId="4" borderId="2" xfId="0" applyNumberFormat="1" applyFont="1" applyFill="1" applyBorder="1" applyAlignment="1">
      <alignment horizontal="center"/>
    </xf>
    <xf numFmtId="10" fontId="11" fillId="0" borderId="0" xfId="2" applyNumberFormat="1" applyFont="1" applyBorder="1" applyAlignment="1">
      <alignment horizontal="center"/>
    </xf>
    <xf numFmtId="10" fontId="5" fillId="0" borderId="0" xfId="2" applyNumberFormat="1" applyFont="1" applyBorder="1" applyAlignment="1">
      <alignment horizontal="center"/>
    </xf>
    <xf numFmtId="0" fontId="17" fillId="2" borderId="1" xfId="0" applyFont="1" applyFill="1" applyBorder="1"/>
    <xf numFmtId="0" fontId="4" fillId="0" borderId="4" xfId="0" applyFont="1" applyBorder="1"/>
    <xf numFmtId="0" fontId="21" fillId="0" borderId="0" xfId="0" applyFont="1" applyFill="1" applyBorder="1" applyAlignment="1">
      <alignment horizontal="center"/>
    </xf>
    <xf numFmtId="0" fontId="20" fillId="6" borderId="1" xfId="0" applyFont="1" applyFill="1" applyBorder="1" applyAlignment="1">
      <alignment horizontal="center"/>
    </xf>
    <xf numFmtId="0" fontId="27" fillId="0" borderId="2" xfId="0" applyFont="1" applyBorder="1"/>
    <xf numFmtId="3" fontId="20" fillId="0" borderId="0" xfId="0" applyNumberFormat="1" applyFont="1" applyBorder="1" applyAlignment="1">
      <alignment horizontal="center"/>
    </xf>
    <xf numFmtId="0" fontId="17" fillId="0" borderId="2" xfId="0" applyFont="1" applyFill="1" applyBorder="1"/>
    <xf numFmtId="0" fontId="11" fillId="0" borderId="7" xfId="0" applyFont="1" applyFill="1" applyBorder="1"/>
    <xf numFmtId="0" fontId="11" fillId="0" borderId="8" xfId="0" applyFont="1" applyFill="1" applyBorder="1"/>
    <xf numFmtId="0" fontId="1" fillId="0" borderId="4" xfId="0" applyFont="1" applyBorder="1"/>
    <xf numFmtId="0" fontId="11" fillId="7" borderId="10" xfId="0" applyFont="1" applyFill="1" applyBorder="1"/>
    <xf numFmtId="0" fontId="20" fillId="7" borderId="2" xfId="0" applyFont="1" applyFill="1" applyBorder="1" applyAlignment="1">
      <alignment horizontal="center"/>
    </xf>
    <xf numFmtId="0" fontId="11" fillId="7" borderId="3" xfId="0" applyFont="1" applyFill="1" applyBorder="1"/>
    <xf numFmtId="0" fontId="11" fillId="7" borderId="4" xfId="0" applyFont="1" applyFill="1" applyBorder="1"/>
    <xf numFmtId="0" fontId="20" fillId="7" borderId="0" xfId="0" applyFont="1" applyFill="1" applyBorder="1" applyAlignment="1">
      <alignment horizontal="center"/>
    </xf>
    <xf numFmtId="0" fontId="11" fillId="7" borderId="5" xfId="0" applyFont="1" applyFill="1" applyBorder="1"/>
    <xf numFmtId="0" fontId="11" fillId="7" borderId="6" xfId="0" applyFont="1" applyFill="1" applyBorder="1"/>
    <xf numFmtId="0" fontId="20" fillId="7" borderId="7" xfId="0" applyFont="1" applyFill="1" applyBorder="1" applyAlignment="1">
      <alignment horizontal="center"/>
    </xf>
    <xf numFmtId="0" fontId="11" fillId="7" borderId="8" xfId="0" applyFont="1" applyFill="1" applyBorder="1"/>
    <xf numFmtId="37" fontId="21" fillId="0" borderId="0" xfId="1" applyNumberFormat="1" applyFont="1" applyBorder="1" applyAlignment="1">
      <alignment horizontal="center"/>
    </xf>
    <xf numFmtId="3" fontId="11" fillId="0" borderId="7" xfId="0" applyNumberFormat="1" applyFont="1" applyBorder="1" applyAlignment="1">
      <alignment horizontal="center"/>
    </xf>
    <xf numFmtId="10" fontId="17" fillId="0" borderId="0" xfId="0" applyNumberFormat="1" applyFont="1" applyBorder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1" fillId="0" borderId="0" xfId="0" quotePrefix="1" applyFont="1" applyFill="1" applyBorder="1" applyAlignment="1">
      <alignment horizontal="left"/>
    </xf>
    <xf numFmtId="0" fontId="4" fillId="0" borderId="0" xfId="0" applyFont="1" applyFill="1" applyBorder="1"/>
    <xf numFmtId="0" fontId="4" fillId="0" borderId="0" xfId="0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169" fontId="11" fillId="0" borderId="0" xfId="2" applyNumberFormat="1" applyFont="1" applyFill="1" applyBorder="1" applyAlignment="1">
      <alignment horizontal="center"/>
    </xf>
    <xf numFmtId="168" fontId="11" fillId="0" borderId="0" xfId="2" applyNumberFormat="1" applyFont="1" applyFill="1" applyBorder="1" applyAlignment="1">
      <alignment horizontal="center"/>
    </xf>
    <xf numFmtId="0" fontId="21" fillId="0" borderId="4" xfId="0" applyFont="1" applyFill="1" applyBorder="1" applyAlignment="1">
      <alignment horizontal="left"/>
    </xf>
    <xf numFmtId="0" fontId="1" fillId="0" borderId="4" xfId="0" applyFont="1" applyFill="1" applyBorder="1" applyAlignment="1">
      <alignment horizontal="center"/>
    </xf>
    <xf numFmtId="0" fontId="17" fillId="0" borderId="6" xfId="0" applyFont="1" applyFill="1" applyBorder="1" applyAlignment="1">
      <alignment horizontal="center"/>
    </xf>
    <xf numFmtId="10" fontId="17" fillId="0" borderId="7" xfId="2" quotePrefix="1" applyNumberFormat="1" applyFont="1" applyFill="1" applyBorder="1" applyAlignment="1">
      <alignment horizontal="center"/>
    </xf>
    <xf numFmtId="0" fontId="17" fillId="0" borderId="7" xfId="0" quotePrefix="1" applyFont="1" applyFill="1" applyBorder="1"/>
    <xf numFmtId="0" fontId="1" fillId="0" borderId="0" xfId="0" applyFont="1" applyBorder="1"/>
    <xf numFmtId="0" fontId="1" fillId="0" borderId="2" xfId="0" applyFont="1" applyBorder="1"/>
    <xf numFmtId="0" fontId="1" fillId="0" borderId="0" xfId="0" applyFont="1"/>
    <xf numFmtId="0" fontId="1" fillId="0" borderId="4" xfId="0" applyFont="1" applyBorder="1" applyAlignment="1">
      <alignment horizontal="center"/>
    </xf>
    <xf numFmtId="3" fontId="1" fillId="0" borderId="0" xfId="1" applyNumberFormat="1" applyFont="1" applyFill="1" applyBorder="1" applyAlignment="1">
      <alignment horizontal="center"/>
    </xf>
    <xf numFmtId="0" fontId="1" fillId="0" borderId="7" xfId="0" applyFont="1" applyBorder="1"/>
    <xf numFmtId="0" fontId="17" fillId="9" borderId="6" xfId="0" applyFont="1" applyFill="1" applyBorder="1" applyAlignment="1">
      <alignment horizontal="left"/>
    </xf>
    <xf numFmtId="0" fontId="17" fillId="2" borderId="10" xfId="0" applyFont="1" applyFill="1" applyBorder="1" applyAlignment="1">
      <alignment horizontal="center"/>
    </xf>
    <xf numFmtId="0" fontId="17" fillId="5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7" fillId="4" borderId="0" xfId="0" applyFont="1" applyFill="1"/>
    <xf numFmtId="10" fontId="17" fillId="4" borderId="0" xfId="2" applyNumberFormat="1" applyFont="1" applyFill="1"/>
    <xf numFmtId="0" fontId="17" fillId="0" borderId="7" xfId="0" applyFont="1" applyBorder="1" applyAlignment="1">
      <alignment horizontal="center" wrapText="1"/>
    </xf>
    <xf numFmtId="0" fontId="17" fillId="0" borderId="7" xfId="0" applyFont="1" applyBorder="1" applyAlignment="1">
      <alignment horizontal="center"/>
    </xf>
    <xf numFmtId="164" fontId="1" fillId="0" borderId="0" xfId="1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0" borderId="7" xfId="0" applyFont="1" applyBorder="1" applyAlignment="1">
      <alignment horizontal="center"/>
    </xf>
    <xf numFmtId="164" fontId="1" fillId="0" borderId="7" xfId="1" applyNumberFormat="1" applyFont="1" applyBorder="1" applyAlignment="1">
      <alignment horizontal="center"/>
    </xf>
    <xf numFmtId="165" fontId="1" fillId="0" borderId="7" xfId="0" applyNumberFormat="1" applyFont="1" applyBorder="1" applyAlignment="1">
      <alignment horizontal="center"/>
    </xf>
    <xf numFmtId="0" fontId="17" fillId="0" borderId="0" xfId="0" applyFont="1"/>
    <xf numFmtId="164" fontId="17" fillId="0" borderId="0" xfId="1" applyNumberFormat="1" applyFont="1" applyAlignment="1">
      <alignment horizontal="center"/>
    </xf>
    <xf numFmtId="0" fontId="17" fillId="0" borderId="7" xfId="0" applyFont="1" applyFill="1" applyBorder="1" applyAlignment="1">
      <alignment horizontal="center" wrapText="1"/>
    </xf>
    <xf numFmtId="164" fontId="1" fillId="0" borderId="0" xfId="1" applyNumberFormat="1" applyFont="1"/>
    <xf numFmtId="0" fontId="1" fillId="0" borderId="12" xfId="0" applyFont="1" applyBorder="1" applyAlignment="1">
      <alignment horizontal="center"/>
    </xf>
    <xf numFmtId="164" fontId="1" fillId="0" borderId="12" xfId="1" applyNumberFormat="1" applyFont="1" applyBorder="1" applyAlignment="1">
      <alignment horizontal="center"/>
    </xf>
    <xf numFmtId="164" fontId="1" fillId="0" borderId="12" xfId="1" applyNumberFormat="1" applyFont="1" applyBorder="1"/>
    <xf numFmtId="165" fontId="1" fillId="0" borderId="12" xfId="0" applyNumberFormat="1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7" fillId="4" borderId="0" xfId="0" applyFont="1" applyFill="1" applyAlignment="1">
      <alignment horizontal="center"/>
    </xf>
    <xf numFmtId="9" fontId="17" fillId="4" borderId="0" xfId="2" applyFont="1" applyFill="1" applyAlignment="1">
      <alignment horizontal="center"/>
    </xf>
    <xf numFmtId="0" fontId="17" fillId="0" borderId="12" xfId="0" applyFont="1" applyBorder="1" applyAlignment="1">
      <alignment horizontal="center" wrapText="1"/>
    </xf>
    <xf numFmtId="0" fontId="17" fillId="0" borderId="12" xfId="0" applyFont="1" applyBorder="1" applyAlignment="1">
      <alignment horizontal="center"/>
    </xf>
    <xf numFmtId="0" fontId="17" fillId="0" borderId="12" xfId="0" applyFont="1" applyBorder="1"/>
    <xf numFmtId="3" fontId="1" fillId="0" borderId="0" xfId="0" applyNumberFormat="1" applyFont="1" applyAlignment="1">
      <alignment horizontal="center"/>
    </xf>
    <xf numFmtId="3" fontId="1" fillId="0" borderId="0" xfId="1" applyNumberFormat="1" applyFont="1" applyAlignment="1">
      <alignment horizontal="center"/>
    </xf>
    <xf numFmtId="3" fontId="1" fillId="0" borderId="0" xfId="0" applyNumberFormat="1" applyFont="1"/>
    <xf numFmtId="3" fontId="1" fillId="0" borderId="7" xfId="0" applyNumberFormat="1" applyFont="1" applyBorder="1"/>
    <xf numFmtId="3" fontId="1" fillId="0" borderId="7" xfId="1" applyNumberFormat="1" applyFont="1" applyBorder="1" applyAlignment="1">
      <alignment horizontal="center"/>
    </xf>
    <xf numFmtId="3" fontId="1" fillId="0" borderId="7" xfId="0" applyNumberFormat="1" applyFont="1" applyBorder="1" applyAlignment="1">
      <alignment horizontal="center"/>
    </xf>
    <xf numFmtId="164" fontId="17" fillId="0" borderId="1" xfId="1" applyNumberFormat="1" applyFont="1" applyBorder="1"/>
    <xf numFmtId="9" fontId="17" fillId="8" borderId="0" xfId="0" applyNumberFormat="1" applyFont="1" applyFill="1" applyBorder="1" applyAlignment="1">
      <alignment horizontal="center"/>
    </xf>
    <xf numFmtId="9" fontId="17" fillId="0" borderId="0" xfId="0" applyNumberFormat="1" applyFont="1" applyFill="1" applyBorder="1" applyAlignment="1">
      <alignment horizontal="center"/>
    </xf>
    <xf numFmtId="0" fontId="21" fillId="0" borderId="0" xfId="0" applyFont="1" applyBorder="1"/>
    <xf numFmtId="0" fontId="1" fillId="0" borderId="0" xfId="0" quotePrefix="1" applyFont="1" applyBorder="1"/>
    <xf numFmtId="0" fontId="7" fillId="0" borderId="0" xfId="0" applyFont="1" applyFill="1" applyBorder="1" applyAlignment="1">
      <alignment horizontal="left" vertical="top" wrapText="1"/>
    </xf>
    <xf numFmtId="0" fontId="11" fillId="0" borderId="0" xfId="0" applyFont="1" applyFill="1" applyBorder="1" applyAlignment="1">
      <alignment vertical="top" wrapText="1"/>
    </xf>
  </cellXfs>
  <cellStyles count="15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  <cellStyle name="Percent" xfId="2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0"/>
  <sheetViews>
    <sheetView showGridLines="0" tabSelected="1" topLeftCell="A70" zoomScale="114" zoomScaleNormal="170" zoomScalePageLayoutView="154" workbookViewId="0">
      <selection activeCell="C95" sqref="C95"/>
    </sheetView>
  </sheetViews>
  <sheetFormatPr baseColWidth="10" defaultColWidth="8.83203125" defaultRowHeight="16" x14ac:dyDescent="0.2"/>
  <cols>
    <col min="1" max="1" width="4.1640625" style="1" customWidth="1"/>
    <col min="2" max="2" width="26.33203125" style="1" customWidth="1"/>
    <col min="3" max="3" width="27.1640625" style="1" customWidth="1"/>
    <col min="4" max="4" width="37.33203125" style="1" customWidth="1"/>
    <col min="5" max="5" width="25.33203125" style="1" customWidth="1"/>
    <col min="6" max="6" width="46.5" style="1" customWidth="1"/>
    <col min="7" max="7" width="9" style="1" bestFit="1" customWidth="1"/>
    <col min="8" max="16384" width="8.83203125" style="1"/>
  </cols>
  <sheetData>
    <row r="1" spans="2:6" ht="17" thickBot="1" x14ac:dyDescent="0.25"/>
    <row r="2" spans="2:6" x14ac:dyDescent="0.2">
      <c r="B2" s="147"/>
      <c r="C2" s="148" t="s">
        <v>7</v>
      </c>
      <c r="D2" s="149"/>
    </row>
    <row r="3" spans="2:6" x14ac:dyDescent="0.2">
      <c r="B3" s="150"/>
      <c r="C3" s="151" t="s">
        <v>26</v>
      </c>
      <c r="D3" s="152"/>
    </row>
    <row r="4" spans="2:6" ht="17" thickBot="1" x14ac:dyDescent="0.25">
      <c r="B4" s="153"/>
      <c r="C4" s="154" t="s">
        <v>63</v>
      </c>
      <c r="D4" s="155"/>
    </row>
    <row r="5" spans="2:6" ht="17" thickBot="1" x14ac:dyDescent="0.25"/>
    <row r="6" spans="2:6" ht="17" thickBot="1" x14ac:dyDescent="0.25">
      <c r="B6" s="9" t="s">
        <v>64</v>
      </c>
      <c r="C6" s="174"/>
      <c r="D6" s="174"/>
      <c r="E6" s="7"/>
      <c r="F6" s="2"/>
    </row>
    <row r="7" spans="2:6" x14ac:dyDescent="0.2">
      <c r="B7" s="21" t="s">
        <v>65</v>
      </c>
      <c r="C7" s="213">
        <v>0.05</v>
      </c>
      <c r="D7" s="173"/>
      <c r="E7" s="5"/>
      <c r="F7" s="4"/>
    </row>
    <row r="8" spans="2:6" x14ac:dyDescent="0.2">
      <c r="B8" s="21"/>
      <c r="C8" s="214"/>
      <c r="D8" s="173"/>
      <c r="E8" s="5"/>
      <c r="F8" s="4"/>
    </row>
    <row r="9" spans="2:6" x14ac:dyDescent="0.2">
      <c r="B9" s="176" t="s">
        <v>66</v>
      </c>
      <c r="C9" s="53">
        <v>250000</v>
      </c>
      <c r="D9" s="173"/>
      <c r="E9" s="5"/>
      <c r="F9" s="4"/>
    </row>
    <row r="10" spans="2:6" x14ac:dyDescent="0.2">
      <c r="B10" s="176"/>
      <c r="C10" s="53"/>
      <c r="D10" s="173"/>
      <c r="E10" s="5"/>
      <c r="F10" s="4"/>
    </row>
    <row r="11" spans="2:6" x14ac:dyDescent="0.2">
      <c r="B11" s="176" t="s">
        <v>67</v>
      </c>
      <c r="C11" s="177">
        <v>360000</v>
      </c>
      <c r="D11" s="173" t="s">
        <v>76</v>
      </c>
      <c r="E11" s="5"/>
      <c r="F11" s="4"/>
    </row>
    <row r="12" spans="2:6" x14ac:dyDescent="0.2">
      <c r="B12" s="176"/>
      <c r="C12" s="53">
        <f>C11/(1+C7)^5</f>
        <v>282069.41992864525</v>
      </c>
      <c r="D12" s="215" t="s">
        <v>68</v>
      </c>
      <c r="E12" s="5"/>
      <c r="F12" s="4"/>
    </row>
    <row r="13" spans="2:6" x14ac:dyDescent="0.2">
      <c r="B13" s="176"/>
      <c r="C13" s="53"/>
      <c r="D13" s="215"/>
      <c r="E13" s="5"/>
      <c r="F13" s="4"/>
    </row>
    <row r="14" spans="2:6" x14ac:dyDescent="0.2">
      <c r="B14" s="176" t="s">
        <v>69</v>
      </c>
      <c r="C14" s="177">
        <v>22800</v>
      </c>
      <c r="D14" s="173" t="s">
        <v>70</v>
      </c>
      <c r="E14" s="5"/>
      <c r="F14" s="4"/>
    </row>
    <row r="15" spans="2:6" x14ac:dyDescent="0.2">
      <c r="B15" s="176"/>
      <c r="C15" s="142">
        <f>C14/C7</f>
        <v>456000</v>
      </c>
      <c r="D15" s="215" t="s">
        <v>71</v>
      </c>
      <c r="E15" s="5"/>
      <c r="F15" s="4"/>
    </row>
    <row r="16" spans="2:6" x14ac:dyDescent="0.2">
      <c r="B16" s="176"/>
      <c r="C16" s="142"/>
      <c r="D16" s="215"/>
      <c r="E16" s="5"/>
      <c r="F16" s="4"/>
    </row>
    <row r="17" spans="2:6" x14ac:dyDescent="0.2">
      <c r="B17" s="176" t="s">
        <v>72</v>
      </c>
      <c r="C17" s="177">
        <v>40000</v>
      </c>
      <c r="D17" s="173" t="s">
        <v>77</v>
      </c>
      <c r="E17" s="5"/>
      <c r="F17" s="4"/>
    </row>
    <row r="18" spans="2:6" x14ac:dyDescent="0.2">
      <c r="B18" s="146"/>
      <c r="C18" s="53">
        <f>-PV(C7,9,C17,0,1)</f>
        <v>298528.51037705032</v>
      </c>
      <c r="D18" s="216" t="s">
        <v>78</v>
      </c>
      <c r="E18" s="5"/>
      <c r="F18" s="4"/>
    </row>
    <row r="19" spans="2:6" x14ac:dyDescent="0.2">
      <c r="B19" s="146"/>
      <c r="C19" s="53"/>
      <c r="D19" s="216"/>
      <c r="E19" s="5"/>
      <c r="F19" s="4"/>
    </row>
    <row r="20" spans="2:6" x14ac:dyDescent="0.2">
      <c r="B20" s="176" t="s">
        <v>73</v>
      </c>
      <c r="C20" s="177">
        <v>13000</v>
      </c>
      <c r="D20" s="173" t="s">
        <v>79</v>
      </c>
      <c r="E20" s="5"/>
      <c r="F20" s="4"/>
    </row>
    <row r="21" spans="2:6" x14ac:dyDescent="0.2">
      <c r="B21" s="146"/>
      <c r="C21" s="53">
        <f>C20/(C7-0.03)</f>
        <v>649999.99999999988</v>
      </c>
      <c r="D21" s="173" t="s">
        <v>74</v>
      </c>
      <c r="E21" s="5"/>
      <c r="F21" s="4"/>
    </row>
    <row r="22" spans="2:6" ht="17" thickBot="1" x14ac:dyDescent="0.25">
      <c r="B22" s="179" t="s">
        <v>75</v>
      </c>
      <c r="C22" s="178"/>
      <c r="D22" s="178"/>
      <c r="E22" s="6"/>
      <c r="F22" s="8"/>
    </row>
    <row r="23" spans="2:6" ht="17" thickBot="1" x14ac:dyDescent="0.25"/>
    <row r="24" spans="2:6" ht="17" thickBot="1" x14ac:dyDescent="0.25">
      <c r="B24" s="180" t="s">
        <v>80</v>
      </c>
      <c r="C24" s="7"/>
      <c r="D24" s="137" t="s">
        <v>46</v>
      </c>
      <c r="E24" s="7"/>
      <c r="F24" s="2"/>
    </row>
    <row r="25" spans="2:6" x14ac:dyDescent="0.2">
      <c r="B25" s="20" t="s">
        <v>8</v>
      </c>
      <c r="C25" s="18">
        <v>180000</v>
      </c>
      <c r="D25" s="5"/>
      <c r="E25" s="5"/>
      <c r="F25" s="4"/>
    </row>
    <row r="26" spans="2:6" x14ac:dyDescent="0.2">
      <c r="B26" s="20" t="s">
        <v>9</v>
      </c>
      <c r="C26" s="88">
        <v>18</v>
      </c>
      <c r="D26" s="5"/>
      <c r="E26" s="5"/>
      <c r="F26" s="4"/>
    </row>
    <row r="27" spans="2:6" x14ac:dyDescent="0.2">
      <c r="B27" s="20" t="s">
        <v>10</v>
      </c>
      <c r="C27" s="135">
        <v>0.04</v>
      </c>
      <c r="D27" s="5"/>
      <c r="E27" s="5"/>
      <c r="F27" s="4"/>
    </row>
    <row r="28" spans="2:6" x14ac:dyDescent="0.2">
      <c r="B28" s="21" t="s">
        <v>11</v>
      </c>
      <c r="C28" s="89">
        <f>-PV(C27,C26,C25,0)</f>
        <v>2278673.4554490717</v>
      </c>
      <c r="D28" s="56" t="s">
        <v>14</v>
      </c>
      <c r="E28" s="5"/>
      <c r="F28" s="4"/>
    </row>
    <row r="29" spans="2:6" x14ac:dyDescent="0.2">
      <c r="B29" s="24" t="s">
        <v>12</v>
      </c>
      <c r="C29" s="88">
        <v>0</v>
      </c>
      <c r="D29" s="5"/>
      <c r="E29" s="5"/>
      <c r="F29" s="4"/>
    </row>
    <row r="30" spans="2:6" x14ac:dyDescent="0.2">
      <c r="B30" s="3"/>
      <c r="C30" s="88"/>
      <c r="D30" s="5"/>
      <c r="E30" s="5"/>
      <c r="F30" s="4"/>
    </row>
    <row r="31" spans="2:6" x14ac:dyDescent="0.2">
      <c r="B31" s="95" t="s">
        <v>81</v>
      </c>
      <c r="C31" s="19"/>
      <c r="D31" s="5"/>
      <c r="E31" s="5"/>
      <c r="F31" s="4"/>
    </row>
    <row r="32" spans="2:6" x14ac:dyDescent="0.2">
      <c r="B32" s="20" t="s">
        <v>8</v>
      </c>
      <c r="C32" s="18">
        <v>180000</v>
      </c>
      <c r="D32" s="5"/>
      <c r="E32" s="5"/>
      <c r="F32" s="4"/>
    </row>
    <row r="33" spans="2:7" x14ac:dyDescent="0.2">
      <c r="B33" s="20" t="s">
        <v>9</v>
      </c>
      <c r="C33" s="88">
        <v>18</v>
      </c>
      <c r="D33" s="5"/>
      <c r="E33" s="5"/>
      <c r="F33" s="4"/>
    </row>
    <row r="34" spans="2:7" x14ac:dyDescent="0.2">
      <c r="B34" s="20" t="s">
        <v>10</v>
      </c>
      <c r="C34" s="135">
        <v>0.04</v>
      </c>
      <c r="D34" s="55"/>
      <c r="E34" s="5"/>
      <c r="F34" s="4"/>
    </row>
    <row r="35" spans="2:7" x14ac:dyDescent="0.2">
      <c r="B35" s="21" t="s">
        <v>11</v>
      </c>
      <c r="C35" s="89">
        <f>-PV(C34,C33,C32,0,1)</f>
        <v>2369820.3936670343</v>
      </c>
      <c r="D35" s="56" t="s">
        <v>14</v>
      </c>
      <c r="E35" s="5"/>
      <c r="F35" s="4"/>
    </row>
    <row r="36" spans="2:7" x14ac:dyDescent="0.2">
      <c r="B36" s="24" t="s">
        <v>12</v>
      </c>
      <c r="C36" s="88">
        <v>0</v>
      </c>
      <c r="D36" s="5"/>
      <c r="E36" s="5"/>
      <c r="F36" s="4"/>
    </row>
    <row r="37" spans="2:7" x14ac:dyDescent="0.2">
      <c r="B37" s="96" t="s">
        <v>33</v>
      </c>
      <c r="C37" s="19"/>
      <c r="D37" s="5"/>
      <c r="E37" s="5"/>
      <c r="F37" s="4"/>
    </row>
    <row r="38" spans="2:7" x14ac:dyDescent="0.2">
      <c r="B38" s="138" t="s">
        <v>49</v>
      </c>
      <c r="C38" s="19"/>
      <c r="D38" s="5"/>
      <c r="E38" s="5"/>
      <c r="F38" s="4"/>
    </row>
    <row r="39" spans="2:7" x14ac:dyDescent="0.2">
      <c r="B39" s="146" t="s">
        <v>52</v>
      </c>
      <c r="C39" s="19"/>
      <c r="D39" s="5"/>
      <c r="E39" s="5"/>
      <c r="F39" s="4"/>
    </row>
    <row r="40" spans="2:7" x14ac:dyDescent="0.2">
      <c r="B40" s="146" t="s">
        <v>53</v>
      </c>
      <c r="C40" s="19"/>
      <c r="D40" s="5"/>
      <c r="E40" s="5"/>
      <c r="F40" s="4"/>
    </row>
    <row r="41" spans="2:7" x14ac:dyDescent="0.2">
      <c r="B41" s="95" t="s">
        <v>82</v>
      </c>
      <c r="C41" s="19"/>
      <c r="D41" s="5"/>
      <c r="E41" s="5"/>
      <c r="F41" s="4"/>
    </row>
    <row r="42" spans="2:7" x14ac:dyDescent="0.2">
      <c r="B42" s="78" t="s">
        <v>8</v>
      </c>
      <c r="C42" s="79">
        <v>180000</v>
      </c>
      <c r="D42" s="5"/>
      <c r="E42" s="5"/>
      <c r="F42" s="4"/>
    </row>
    <row r="43" spans="2:7" x14ac:dyDescent="0.2">
      <c r="B43" s="78" t="s">
        <v>38</v>
      </c>
      <c r="C43" s="80">
        <v>0.02</v>
      </c>
      <c r="D43" s="13"/>
      <c r="E43" s="13"/>
      <c r="F43" s="14"/>
      <c r="G43" s="5"/>
    </row>
    <row r="44" spans="2:7" x14ac:dyDescent="0.2">
      <c r="B44" s="78" t="s">
        <v>9</v>
      </c>
      <c r="C44" s="90">
        <v>18</v>
      </c>
      <c r="D44" s="13"/>
      <c r="E44" s="13"/>
      <c r="F44" s="14"/>
      <c r="G44" s="5"/>
    </row>
    <row r="45" spans="2:7" x14ac:dyDescent="0.2">
      <c r="B45" s="20" t="s">
        <v>10</v>
      </c>
      <c r="C45" s="136">
        <v>0.04</v>
      </c>
      <c r="D45" s="13"/>
      <c r="E45" s="13"/>
      <c r="F45" s="14"/>
      <c r="G45" s="5"/>
    </row>
    <row r="46" spans="2:7" x14ac:dyDescent="0.2">
      <c r="B46" s="97" t="s">
        <v>39</v>
      </c>
      <c r="C46" s="85">
        <f>C42/(C45-C43)-C42/(C45-C43)*((1+C43)^C44/(1+C45)^C44)</f>
        <v>2654797.3962071361</v>
      </c>
      <c r="D46" s="77" t="s">
        <v>40</v>
      </c>
      <c r="E46" s="13"/>
      <c r="F46" s="14"/>
      <c r="G46" s="5"/>
    </row>
    <row r="47" spans="2:7" x14ac:dyDescent="0.2">
      <c r="B47" s="15"/>
      <c r="C47" s="53"/>
      <c r="D47" s="54"/>
      <c r="E47" s="13"/>
      <c r="F47" s="14"/>
      <c r="G47" s="5"/>
    </row>
    <row r="48" spans="2:7" x14ac:dyDescent="0.2">
      <c r="B48" s="98" t="s">
        <v>41</v>
      </c>
      <c r="C48" s="19"/>
      <c r="D48" s="13"/>
      <c r="E48" s="13"/>
      <c r="F48" s="14"/>
      <c r="G48" s="5"/>
    </row>
    <row r="49" spans="2:7" x14ac:dyDescent="0.2">
      <c r="B49" s="99" t="s">
        <v>85</v>
      </c>
      <c r="C49" s="19"/>
      <c r="D49" s="54"/>
      <c r="E49" s="13"/>
      <c r="F49" s="14"/>
      <c r="G49" s="5"/>
    </row>
    <row r="50" spans="2:7" x14ac:dyDescent="0.2">
      <c r="B50" s="98" t="s">
        <v>47</v>
      </c>
      <c r="C50" s="19"/>
      <c r="D50" s="13"/>
      <c r="E50" s="13"/>
      <c r="F50" s="14"/>
      <c r="G50" s="5"/>
    </row>
    <row r="51" spans="2:7" x14ac:dyDescent="0.2">
      <c r="B51" s="16"/>
      <c r="C51" s="53"/>
      <c r="D51" s="17"/>
      <c r="E51" s="68"/>
      <c r="F51" s="69"/>
      <c r="G51" s="5"/>
    </row>
    <row r="52" spans="2:7" x14ac:dyDescent="0.2">
      <c r="B52" s="95" t="s">
        <v>83</v>
      </c>
      <c r="C52" s="53"/>
      <c r="D52" s="17"/>
      <c r="E52" s="68"/>
      <c r="F52" s="69"/>
      <c r="G52" s="5"/>
    </row>
    <row r="53" spans="2:7" x14ac:dyDescent="0.2">
      <c r="B53" s="20" t="s">
        <v>8</v>
      </c>
      <c r="C53" s="18">
        <v>180000</v>
      </c>
      <c r="D53" s="5"/>
      <c r="E53" s="68"/>
      <c r="F53" s="69"/>
      <c r="G53" s="5"/>
    </row>
    <row r="54" spans="2:7" x14ac:dyDescent="0.2">
      <c r="B54" s="20" t="s">
        <v>9</v>
      </c>
      <c r="C54" s="88">
        <v>18</v>
      </c>
      <c r="D54" s="5"/>
      <c r="E54" s="68"/>
      <c r="F54" s="69"/>
      <c r="G54" s="5"/>
    </row>
    <row r="55" spans="2:7" x14ac:dyDescent="0.2">
      <c r="B55" s="20" t="s">
        <v>10</v>
      </c>
      <c r="C55" s="135">
        <v>6.5000000000000002E-2</v>
      </c>
      <c r="D55" s="77" t="s">
        <v>88</v>
      </c>
      <c r="E55" s="68"/>
      <c r="F55" s="69"/>
      <c r="G55" s="5"/>
    </row>
    <row r="56" spans="2:7" x14ac:dyDescent="0.2">
      <c r="B56" s="21" t="s">
        <v>11</v>
      </c>
      <c r="C56" s="89">
        <f>-PV(C55,C54,C53,0)</f>
        <v>1877843.948875207</v>
      </c>
      <c r="D56" s="56" t="s">
        <v>14</v>
      </c>
      <c r="E56" s="68"/>
      <c r="F56" s="69"/>
      <c r="G56" s="5"/>
    </row>
    <row r="57" spans="2:7" x14ac:dyDescent="0.2">
      <c r="B57" s="24" t="s">
        <v>12</v>
      </c>
      <c r="C57" s="88">
        <v>0</v>
      </c>
      <c r="D57" s="5"/>
      <c r="E57" s="68"/>
      <c r="F57" s="69"/>
      <c r="G57" s="5"/>
    </row>
    <row r="58" spans="2:7" x14ac:dyDescent="0.2">
      <c r="B58" s="16"/>
      <c r="C58" s="53"/>
      <c r="D58" s="17"/>
      <c r="E58" s="68"/>
      <c r="F58" s="69"/>
      <c r="G58" s="5"/>
    </row>
    <row r="59" spans="2:7" x14ac:dyDescent="0.2">
      <c r="B59" s="95" t="s">
        <v>84</v>
      </c>
      <c r="C59" s="53"/>
      <c r="D59" s="17"/>
      <c r="E59" s="68"/>
      <c r="F59" s="69"/>
      <c r="G59" s="5"/>
    </row>
    <row r="60" spans="2:7" x14ac:dyDescent="0.2">
      <c r="B60" s="20" t="s">
        <v>8</v>
      </c>
      <c r="C60" s="18">
        <v>180000</v>
      </c>
      <c r="D60" s="5"/>
      <c r="E60" s="68"/>
      <c r="F60" s="69"/>
      <c r="G60" s="5"/>
    </row>
    <row r="61" spans="2:7" x14ac:dyDescent="0.2">
      <c r="B61" s="20" t="s">
        <v>9</v>
      </c>
      <c r="C61" s="88">
        <v>18</v>
      </c>
      <c r="D61" s="5"/>
      <c r="E61" s="68"/>
      <c r="F61" s="69"/>
      <c r="G61" s="5"/>
    </row>
    <row r="62" spans="2:7" x14ac:dyDescent="0.2">
      <c r="B62" s="20" t="s">
        <v>10</v>
      </c>
      <c r="C62" s="84">
        <v>0.04</v>
      </c>
      <c r="D62" s="77" t="s">
        <v>51</v>
      </c>
      <c r="E62" s="68"/>
      <c r="F62" s="69"/>
      <c r="G62" s="5"/>
    </row>
    <row r="63" spans="2:7" x14ac:dyDescent="0.2">
      <c r="B63" s="20" t="s">
        <v>11</v>
      </c>
      <c r="C63" s="93">
        <v>0</v>
      </c>
      <c r="E63" s="68"/>
      <c r="F63" s="69"/>
      <c r="G63" s="5"/>
    </row>
    <row r="64" spans="2:7" x14ac:dyDescent="0.2">
      <c r="B64" s="12" t="s">
        <v>12</v>
      </c>
      <c r="C64" s="92">
        <f>-FV(C62,C61,C60,C63)</f>
        <v>4616174.3192033991</v>
      </c>
      <c r="D64" s="94" t="s">
        <v>42</v>
      </c>
      <c r="E64" s="68"/>
      <c r="F64" s="69"/>
      <c r="G64" s="5"/>
    </row>
    <row r="65" spans="2:7" x14ac:dyDescent="0.2">
      <c r="B65" s="16"/>
      <c r="C65" s="53"/>
      <c r="D65" s="60" t="s">
        <v>43</v>
      </c>
      <c r="E65" s="68"/>
      <c r="F65" s="69"/>
      <c r="G65" s="5"/>
    </row>
    <row r="66" spans="2:7" x14ac:dyDescent="0.2">
      <c r="B66" s="16"/>
      <c r="C66" s="53"/>
      <c r="D66" s="68"/>
      <c r="E66" s="68"/>
      <c r="F66" s="69"/>
      <c r="G66" s="5"/>
    </row>
    <row r="67" spans="2:7" x14ac:dyDescent="0.2">
      <c r="B67" s="20" t="s">
        <v>8</v>
      </c>
      <c r="C67" s="18">
        <v>180000</v>
      </c>
      <c r="D67" s="68"/>
      <c r="E67" s="68"/>
      <c r="F67" s="69"/>
      <c r="G67" s="5"/>
    </row>
    <row r="68" spans="2:7" x14ac:dyDescent="0.2">
      <c r="B68" s="20" t="s">
        <v>9</v>
      </c>
      <c r="C68" s="88">
        <v>18</v>
      </c>
      <c r="D68" s="68"/>
      <c r="E68" s="68"/>
      <c r="F68" s="69"/>
      <c r="G68" s="5"/>
    </row>
    <row r="69" spans="2:7" x14ac:dyDescent="0.2">
      <c r="B69" s="20" t="s">
        <v>10</v>
      </c>
      <c r="C69" s="84">
        <v>0.06</v>
      </c>
      <c r="D69" s="77" t="s">
        <v>50</v>
      </c>
      <c r="E69" s="68"/>
      <c r="F69" s="69"/>
      <c r="G69" s="5"/>
    </row>
    <row r="70" spans="2:7" x14ac:dyDescent="0.2">
      <c r="B70" s="20" t="s">
        <v>11</v>
      </c>
      <c r="C70" s="91">
        <v>0</v>
      </c>
      <c r="D70" s="68"/>
      <c r="E70" s="68"/>
      <c r="F70" s="69"/>
      <c r="G70" s="5"/>
    </row>
    <row r="71" spans="2:7" x14ac:dyDescent="0.2">
      <c r="B71" s="12" t="s">
        <v>12</v>
      </c>
      <c r="C71" s="92">
        <f>-FV(C69,C68,C67,C70)</f>
        <v>5563017.4587384686</v>
      </c>
      <c r="D71" s="94" t="s">
        <v>42</v>
      </c>
      <c r="E71" s="68"/>
      <c r="F71" s="69"/>
      <c r="G71" s="5"/>
    </row>
    <row r="72" spans="2:7" ht="17" thickBot="1" x14ac:dyDescent="0.25">
      <c r="B72" s="130"/>
      <c r="C72" s="131"/>
      <c r="D72" s="132"/>
      <c r="E72" s="132"/>
      <c r="F72" s="133"/>
      <c r="G72" s="5"/>
    </row>
    <row r="73" spans="2:7" ht="17" thickBot="1" x14ac:dyDescent="0.25">
      <c r="B73" s="13"/>
      <c r="C73" s="53"/>
      <c r="D73" s="68"/>
      <c r="E73" s="68"/>
      <c r="F73" s="76"/>
      <c r="G73" s="5"/>
    </row>
    <row r="74" spans="2:7" ht="17" thickBot="1" x14ac:dyDescent="0.25">
      <c r="B74" s="140" t="s">
        <v>13</v>
      </c>
      <c r="C74" s="141"/>
      <c r="D74" s="7"/>
      <c r="E74" s="7"/>
      <c r="F74" s="2"/>
      <c r="G74" s="5"/>
    </row>
    <row r="75" spans="2:7" x14ac:dyDescent="0.2">
      <c r="B75" s="12" t="s">
        <v>8</v>
      </c>
      <c r="C75" s="89">
        <f>PMT(C77,C76,C78,C79)</f>
        <v>-2220.4100388329889</v>
      </c>
      <c r="D75" s="23" t="s">
        <v>90</v>
      </c>
      <c r="E75" s="5"/>
      <c r="F75" s="4"/>
      <c r="G75" s="5"/>
    </row>
    <row r="76" spans="2:7" x14ac:dyDescent="0.2">
      <c r="B76" s="24" t="s">
        <v>9</v>
      </c>
      <c r="C76" s="101">
        <v>120</v>
      </c>
      <c r="D76" s="23"/>
      <c r="E76" s="5"/>
      <c r="F76" s="4"/>
      <c r="G76" s="5"/>
    </row>
    <row r="77" spans="2:7" x14ac:dyDescent="0.2">
      <c r="B77" s="24" t="s">
        <v>10</v>
      </c>
      <c r="C77" s="135">
        <f>0.06/12</f>
        <v>5.0000000000000001E-3</v>
      </c>
      <c r="D77" s="173" t="s">
        <v>91</v>
      </c>
      <c r="E77" s="5"/>
      <c r="F77" s="4"/>
      <c r="G77" s="5"/>
    </row>
    <row r="78" spans="2:7" x14ac:dyDescent="0.2">
      <c r="B78" s="24" t="s">
        <v>11</v>
      </c>
      <c r="C78" s="88">
        <v>200000</v>
      </c>
      <c r="D78" s="5"/>
      <c r="E78" s="5"/>
      <c r="F78" s="4"/>
      <c r="G78" s="5"/>
    </row>
    <row r="79" spans="2:7" ht="17" thickBot="1" x14ac:dyDescent="0.25">
      <c r="B79" s="22" t="s">
        <v>12</v>
      </c>
      <c r="C79" s="102">
        <v>0</v>
      </c>
      <c r="D79" s="6"/>
      <c r="E79" s="6"/>
      <c r="F79" s="8"/>
      <c r="G79" s="5"/>
    </row>
    <row r="80" spans="2:7" x14ac:dyDescent="0.2">
      <c r="G80" s="5"/>
    </row>
    <row r="81" spans="2:7" ht="17" thickBot="1" x14ac:dyDescent="0.25">
      <c r="G81" s="5"/>
    </row>
    <row r="82" spans="2:7" ht="17" thickBot="1" x14ac:dyDescent="0.25">
      <c r="B82" s="9" t="s">
        <v>15</v>
      </c>
      <c r="C82" s="7"/>
      <c r="D82" s="7"/>
      <c r="E82" s="7"/>
      <c r="F82" s="2"/>
      <c r="G82" s="5"/>
    </row>
    <row r="83" spans="2:7" x14ac:dyDescent="0.2">
      <c r="B83" s="12" t="s">
        <v>8</v>
      </c>
      <c r="C83" s="89">
        <f>PMT(C87,C85,C88,C89)</f>
        <v>-40731.967104781681</v>
      </c>
      <c r="D83" s="23" t="s">
        <v>93</v>
      </c>
      <c r="E83" s="5"/>
      <c r="F83" s="4"/>
      <c r="G83" s="5"/>
    </row>
    <row r="84" spans="2:7" x14ac:dyDescent="0.2">
      <c r="B84" s="12" t="s">
        <v>8</v>
      </c>
      <c r="C84" s="89">
        <f>PMT(C86,C85,C88,C89)</f>
        <v>-26921.576938989787</v>
      </c>
      <c r="D84" s="23" t="s">
        <v>92</v>
      </c>
      <c r="E84" s="5"/>
      <c r="F84" s="4"/>
      <c r="G84" s="5"/>
    </row>
    <row r="85" spans="2:7" x14ac:dyDescent="0.2">
      <c r="B85" s="24" t="s">
        <v>9</v>
      </c>
      <c r="C85" s="101">
        <v>35</v>
      </c>
      <c r="F85" s="4"/>
      <c r="G85" s="5"/>
    </row>
    <row r="86" spans="2:7" x14ac:dyDescent="0.2">
      <c r="B86" s="24" t="s">
        <v>55</v>
      </c>
      <c r="C86" s="84">
        <v>0.06</v>
      </c>
      <c r="D86" s="5"/>
      <c r="E86" s="5"/>
      <c r="F86" s="4"/>
      <c r="G86" s="5"/>
    </row>
    <row r="87" spans="2:7" x14ac:dyDescent="0.2">
      <c r="B87" s="24" t="s">
        <v>56</v>
      </c>
      <c r="C87" s="84">
        <v>0.04</v>
      </c>
      <c r="D87" s="5"/>
      <c r="E87" s="5"/>
      <c r="F87" s="4"/>
      <c r="G87" s="5"/>
    </row>
    <row r="88" spans="2:7" x14ac:dyDescent="0.2">
      <c r="B88" s="24" t="s">
        <v>11</v>
      </c>
      <c r="C88" s="83">
        <v>0</v>
      </c>
      <c r="D88" s="5"/>
      <c r="E88" s="5"/>
      <c r="F88" s="4"/>
      <c r="G88" s="5"/>
    </row>
    <row r="89" spans="2:7" ht="17" thickBot="1" x14ac:dyDescent="0.25">
      <c r="B89" s="22" t="s">
        <v>12</v>
      </c>
      <c r="C89" s="102">
        <v>3000000</v>
      </c>
      <c r="D89" s="6"/>
      <c r="E89" s="6"/>
      <c r="F89" s="8"/>
      <c r="G89" s="5"/>
    </row>
    <row r="90" spans="2:7" x14ac:dyDescent="0.2">
      <c r="B90" s="139"/>
      <c r="C90" s="18"/>
      <c r="D90" s="5"/>
      <c r="E90" s="5"/>
      <c r="F90" s="5"/>
      <c r="G90" s="5"/>
    </row>
    <row r="91" spans="2:7" ht="17" thickBot="1" x14ac:dyDescent="0.25">
      <c r="G91" s="5"/>
    </row>
    <row r="92" spans="2:7" ht="17" thickBot="1" x14ac:dyDescent="0.25">
      <c r="B92" s="9" t="s">
        <v>16</v>
      </c>
      <c r="C92" s="103"/>
      <c r="D92" s="7"/>
      <c r="E92" s="7"/>
      <c r="F92" s="2"/>
      <c r="G92" s="5"/>
    </row>
    <row r="93" spans="2:7" x14ac:dyDescent="0.2">
      <c r="B93" s="20" t="s">
        <v>8</v>
      </c>
      <c r="C93" s="105">
        <v>300000</v>
      </c>
      <c r="D93" s="5"/>
      <c r="E93" s="5"/>
      <c r="F93" s="4"/>
      <c r="G93" s="5"/>
    </row>
    <row r="94" spans="2:7" x14ac:dyDescent="0.2">
      <c r="B94" s="20" t="s">
        <v>9</v>
      </c>
      <c r="C94" s="81">
        <v>25</v>
      </c>
      <c r="D94" s="5"/>
      <c r="E94" s="5"/>
      <c r="F94" s="4"/>
      <c r="G94" s="5"/>
    </row>
    <row r="95" spans="2:7" x14ac:dyDescent="0.2">
      <c r="B95" s="20" t="s">
        <v>10</v>
      </c>
      <c r="C95" s="82">
        <v>0.05</v>
      </c>
      <c r="D95" s="5"/>
      <c r="E95" s="5"/>
      <c r="F95" s="4"/>
      <c r="G95" s="5"/>
    </row>
    <row r="96" spans="2:7" x14ac:dyDescent="0.2">
      <c r="B96" s="21" t="s">
        <v>11</v>
      </c>
      <c r="C96" s="106">
        <f>-PV(C95,C94,C93,0)</f>
        <v>4228183.3698134273</v>
      </c>
      <c r="D96" s="56" t="s">
        <v>14</v>
      </c>
      <c r="E96" s="5"/>
      <c r="F96" s="4"/>
      <c r="G96" s="5"/>
    </row>
    <row r="97" spans="2:7" ht="17" thickBot="1" x14ac:dyDescent="0.25">
      <c r="B97" s="22" t="s">
        <v>12</v>
      </c>
      <c r="C97" s="104">
        <v>0</v>
      </c>
      <c r="D97" s="6"/>
      <c r="E97" s="6"/>
      <c r="F97" s="8"/>
      <c r="G97" s="5"/>
    </row>
    <row r="98" spans="2:7" ht="17" thickBot="1" x14ac:dyDescent="0.25">
      <c r="B98" s="100"/>
      <c r="C98" s="5"/>
      <c r="D98" s="19"/>
      <c r="E98" s="19"/>
      <c r="F98" s="19"/>
      <c r="G98" s="5"/>
    </row>
    <row r="99" spans="2:7" ht="17" thickBot="1" x14ac:dyDescent="0.25">
      <c r="B99" s="9" t="s">
        <v>27</v>
      </c>
      <c r="C99" s="103"/>
      <c r="D99" s="7"/>
      <c r="E99" s="7"/>
      <c r="F99" s="2"/>
    </row>
    <row r="100" spans="2:7" x14ac:dyDescent="0.2">
      <c r="B100" s="20" t="s">
        <v>8</v>
      </c>
      <c r="C100" s="105">
        <v>0</v>
      </c>
      <c r="D100" s="5"/>
      <c r="E100" s="5"/>
      <c r="F100" s="4"/>
    </row>
    <row r="101" spans="2:7" x14ac:dyDescent="0.2">
      <c r="B101" s="20" t="s">
        <v>9</v>
      </c>
      <c r="C101" s="81">
        <v>100</v>
      </c>
      <c r="D101" s="5"/>
      <c r="E101" s="5"/>
      <c r="F101" s="4"/>
    </row>
    <row r="102" spans="2:7" x14ac:dyDescent="0.2">
      <c r="B102" s="20" t="s">
        <v>10</v>
      </c>
      <c r="C102" s="158">
        <f>RATE(C101,C100,C103,C104)</f>
        <v>6.9999999684734998E-2</v>
      </c>
      <c r="D102" s="122" t="s">
        <v>17</v>
      </c>
      <c r="E102" s="5"/>
      <c r="F102" s="4"/>
    </row>
    <row r="103" spans="2:7" x14ac:dyDescent="0.2">
      <c r="B103" s="21" t="s">
        <v>11</v>
      </c>
      <c r="C103" s="156">
        <v>-10000</v>
      </c>
      <c r="D103" s="56"/>
      <c r="E103" s="5"/>
      <c r="F103" s="4"/>
    </row>
    <row r="104" spans="2:7" ht="17" thickBot="1" x14ac:dyDescent="0.25">
      <c r="B104" s="22" t="s">
        <v>12</v>
      </c>
      <c r="C104" s="157">
        <v>8677163</v>
      </c>
      <c r="D104" s="6"/>
      <c r="E104" s="6"/>
      <c r="F104" s="8"/>
    </row>
    <row r="105" spans="2:7" ht="17" thickBot="1" x14ac:dyDescent="0.25"/>
    <row r="106" spans="2:7" ht="17" thickBot="1" x14ac:dyDescent="0.25">
      <c r="B106" s="9" t="s">
        <v>57</v>
      </c>
      <c r="C106" s="10"/>
      <c r="D106" s="143"/>
      <c r="E106" s="143"/>
      <c r="F106" s="11"/>
    </row>
    <row r="107" spans="2:7" x14ac:dyDescent="0.2">
      <c r="B107" s="24"/>
      <c r="C107" s="64"/>
      <c r="D107" s="60"/>
      <c r="E107" s="13"/>
      <c r="F107" s="14"/>
    </row>
    <row r="108" spans="2:7" x14ac:dyDescent="0.2">
      <c r="B108" s="24" t="s">
        <v>8</v>
      </c>
      <c r="C108" s="120">
        <v>8849</v>
      </c>
      <c r="D108" s="60"/>
      <c r="E108" s="13"/>
      <c r="F108" s="14"/>
    </row>
    <row r="109" spans="2:7" x14ac:dyDescent="0.2">
      <c r="B109" s="24" t="s">
        <v>9</v>
      </c>
      <c r="C109" s="120">
        <v>120</v>
      </c>
      <c r="D109" s="67" t="s">
        <v>30</v>
      </c>
      <c r="E109" s="13"/>
      <c r="F109" s="14"/>
    </row>
    <row r="110" spans="2:7" x14ac:dyDescent="0.2">
      <c r="B110" s="12" t="s">
        <v>18</v>
      </c>
      <c r="C110" s="123">
        <f>RATE(C109,C108,C112,C113,0)</f>
        <v>1.0028770972728585E-3</v>
      </c>
      <c r="D110" s="122" t="s">
        <v>17</v>
      </c>
      <c r="E110" s="13"/>
      <c r="F110" s="14"/>
    </row>
    <row r="111" spans="2:7" x14ac:dyDescent="0.2">
      <c r="B111" s="12" t="s">
        <v>19</v>
      </c>
      <c r="C111" s="118">
        <f>(1+C110)^12-1</f>
        <v>1.2101127896318564E-2</v>
      </c>
      <c r="D111" s="25" t="s">
        <v>20</v>
      </c>
      <c r="E111" s="13"/>
      <c r="F111" s="14"/>
    </row>
    <row r="112" spans="2:7" x14ac:dyDescent="0.2">
      <c r="B112" s="24" t="s">
        <v>11</v>
      </c>
      <c r="C112" s="121">
        <v>-1000000</v>
      </c>
      <c r="D112" s="13"/>
      <c r="E112" s="13"/>
      <c r="F112" s="14"/>
    </row>
    <row r="113" spans="1:7" x14ac:dyDescent="0.2">
      <c r="B113" s="24" t="s">
        <v>12</v>
      </c>
      <c r="C113" s="119">
        <v>0</v>
      </c>
      <c r="D113" s="13"/>
      <c r="E113" s="13"/>
      <c r="F113" s="14"/>
    </row>
    <row r="114" spans="1:7" x14ac:dyDescent="0.2">
      <c r="B114" s="24"/>
      <c r="C114" s="119"/>
      <c r="D114" s="13"/>
      <c r="E114" s="13"/>
      <c r="F114" s="14"/>
    </row>
    <row r="115" spans="1:7" x14ac:dyDescent="0.2">
      <c r="B115" s="168" t="s">
        <v>62</v>
      </c>
      <c r="C115" s="119"/>
      <c r="D115" s="13"/>
      <c r="E115" s="13"/>
      <c r="F115" s="14"/>
    </row>
    <row r="116" spans="1:7" x14ac:dyDescent="0.2">
      <c r="B116" s="169" t="s">
        <v>18</v>
      </c>
      <c r="C116" s="166">
        <f>C110</f>
        <v>1.0028770972728585E-3</v>
      </c>
      <c r="D116" s="13"/>
      <c r="E116" s="13"/>
      <c r="F116" s="14"/>
    </row>
    <row r="117" spans="1:7" x14ac:dyDescent="0.2">
      <c r="B117" s="169" t="s">
        <v>59</v>
      </c>
      <c r="C117" s="167">
        <f>C116*12</f>
        <v>1.2034525167274303E-2</v>
      </c>
      <c r="D117" s="159" t="s">
        <v>89</v>
      </c>
      <c r="E117" s="13"/>
      <c r="F117" s="14"/>
    </row>
    <row r="118" spans="1:7" ht="17" thickBot="1" x14ac:dyDescent="0.25">
      <c r="B118" s="170" t="s">
        <v>60</v>
      </c>
      <c r="C118" s="171">
        <f>EFFECT(C117,12)</f>
        <v>1.2101127896318564E-2</v>
      </c>
      <c r="D118" s="172" t="s">
        <v>61</v>
      </c>
      <c r="E118" s="144"/>
      <c r="F118" s="145"/>
    </row>
    <row r="119" spans="1:7" x14ac:dyDescent="0.2">
      <c r="G119" s="5"/>
    </row>
    <row r="120" spans="1:7" x14ac:dyDescent="0.2">
      <c r="G120" s="5"/>
    </row>
    <row r="121" spans="1:7" x14ac:dyDescent="0.2">
      <c r="G121" s="5"/>
    </row>
    <row r="122" spans="1:7" x14ac:dyDescent="0.2">
      <c r="G122" s="5"/>
    </row>
    <row r="123" spans="1:7" x14ac:dyDescent="0.2">
      <c r="G123" s="5"/>
    </row>
    <row r="124" spans="1:7" x14ac:dyDescent="0.2">
      <c r="G124" s="5"/>
    </row>
    <row r="125" spans="1:7" x14ac:dyDescent="0.2">
      <c r="G125" s="5"/>
    </row>
    <row r="126" spans="1:7" x14ac:dyDescent="0.2">
      <c r="A126" s="5"/>
      <c r="G126" s="5"/>
    </row>
    <row r="127" spans="1:7" x14ac:dyDescent="0.2">
      <c r="A127" s="5"/>
      <c r="G127" s="5"/>
    </row>
    <row r="128" spans="1:7" x14ac:dyDescent="0.2">
      <c r="G128" s="5"/>
    </row>
    <row r="129" spans="2:7" x14ac:dyDescent="0.2">
      <c r="G129" s="5"/>
    </row>
    <row r="130" spans="2:7" x14ac:dyDescent="0.2">
      <c r="G130" s="5"/>
    </row>
    <row r="131" spans="2:7" x14ac:dyDescent="0.2">
      <c r="G131" s="5"/>
    </row>
    <row r="132" spans="2:7" x14ac:dyDescent="0.2">
      <c r="B132" s="160"/>
      <c r="C132" s="26"/>
      <c r="D132" s="13"/>
      <c r="E132" s="13"/>
      <c r="F132" s="13"/>
      <c r="G132" s="5"/>
    </row>
    <row r="133" spans="2:7" x14ac:dyDescent="0.2">
      <c r="B133" s="161"/>
      <c r="C133" s="26"/>
      <c r="D133" s="13"/>
      <c r="E133" s="13"/>
      <c r="F133" s="13"/>
      <c r="G133" s="5"/>
    </row>
    <row r="134" spans="2:7" x14ac:dyDescent="0.2">
      <c r="B134" s="162"/>
      <c r="C134" s="26"/>
      <c r="D134" s="13"/>
      <c r="E134" s="13"/>
      <c r="F134" s="13"/>
      <c r="G134" s="5"/>
    </row>
    <row r="135" spans="2:7" x14ac:dyDescent="0.2">
      <c r="B135" s="115"/>
      <c r="C135" s="26"/>
      <c r="D135" s="13"/>
      <c r="E135" s="13"/>
      <c r="F135" s="13"/>
      <c r="G135" s="5"/>
    </row>
    <row r="136" spans="2:7" x14ac:dyDescent="0.2">
      <c r="B136" s="160"/>
      <c r="C136" s="26"/>
      <c r="D136" s="13"/>
      <c r="E136" s="13"/>
      <c r="F136" s="13"/>
      <c r="G136" s="5"/>
    </row>
    <row r="137" spans="2:7" x14ac:dyDescent="0.2">
      <c r="B137" s="159"/>
      <c r="C137" s="26"/>
      <c r="D137" s="13"/>
      <c r="E137" s="13"/>
      <c r="F137" s="13"/>
      <c r="G137" s="5"/>
    </row>
    <row r="138" spans="2:7" x14ac:dyDescent="0.2">
      <c r="B138" s="163"/>
      <c r="C138" s="13"/>
      <c r="D138" s="13"/>
      <c r="E138" s="13"/>
      <c r="F138" s="13"/>
      <c r="G138" s="5"/>
    </row>
    <row r="139" spans="2:7" x14ac:dyDescent="0.2">
      <c r="B139" s="164"/>
      <c r="C139" s="26"/>
      <c r="D139" s="13"/>
      <c r="E139" s="13"/>
      <c r="F139" s="13"/>
      <c r="G139" s="5"/>
    </row>
    <row r="140" spans="2:7" x14ac:dyDescent="0.2">
      <c r="B140" s="164"/>
      <c r="C140" s="26"/>
      <c r="D140" s="13"/>
      <c r="E140" s="13"/>
      <c r="F140" s="13"/>
      <c r="G140" s="5"/>
    </row>
    <row r="141" spans="2:7" x14ac:dyDescent="0.2">
      <c r="B141" s="165"/>
      <c r="C141" s="26"/>
      <c r="D141" s="13"/>
      <c r="E141" s="13"/>
      <c r="F141" s="13"/>
      <c r="G141" s="5"/>
    </row>
    <row r="142" spans="2:7" x14ac:dyDescent="0.2">
      <c r="B142" s="164"/>
      <c r="C142" s="26"/>
      <c r="D142" s="13"/>
      <c r="E142" s="13"/>
      <c r="F142" s="13"/>
      <c r="G142" s="5"/>
    </row>
    <row r="143" spans="2:7" x14ac:dyDescent="0.2">
      <c r="B143" s="164"/>
      <c r="C143" s="26"/>
      <c r="D143" s="13"/>
      <c r="E143" s="13"/>
      <c r="F143" s="13"/>
      <c r="G143" s="5"/>
    </row>
    <row r="144" spans="2:7" x14ac:dyDescent="0.2">
      <c r="B144" s="164"/>
      <c r="C144" s="26"/>
      <c r="D144" s="13"/>
      <c r="E144" s="13"/>
      <c r="F144" s="13"/>
      <c r="G144" s="5"/>
    </row>
    <row r="145" spans="2:9" x14ac:dyDescent="0.2">
      <c r="B145" s="165"/>
      <c r="C145" s="26"/>
      <c r="D145" s="13"/>
      <c r="E145" s="13"/>
      <c r="F145" s="13"/>
      <c r="G145" s="5"/>
    </row>
    <row r="146" spans="2:9" x14ac:dyDescent="0.2">
      <c r="B146" s="163"/>
      <c r="C146" s="13"/>
      <c r="D146" s="13"/>
      <c r="E146" s="13"/>
      <c r="F146" s="13"/>
      <c r="G146" s="5"/>
    </row>
    <row r="147" spans="2:9" x14ac:dyDescent="0.2">
      <c r="B147" s="109"/>
      <c r="C147" s="13"/>
      <c r="D147" s="13"/>
      <c r="E147" s="13"/>
      <c r="F147" s="13"/>
      <c r="G147" s="5"/>
    </row>
    <row r="148" spans="2:9" x14ac:dyDescent="0.2">
      <c r="B148" s="107"/>
      <c r="C148" s="13"/>
      <c r="D148" s="13"/>
      <c r="E148" s="13"/>
      <c r="F148" s="13"/>
      <c r="G148" s="5"/>
    </row>
    <row r="149" spans="2:9" x14ac:dyDescent="0.2">
      <c r="B149" s="108"/>
      <c r="C149" s="13"/>
      <c r="D149" s="13"/>
      <c r="E149" s="13"/>
      <c r="F149" s="13"/>
      <c r="G149" s="5"/>
    </row>
    <row r="150" spans="2:9" x14ac:dyDescent="0.2">
      <c r="B150" s="108"/>
      <c r="C150" s="13"/>
      <c r="D150" s="13"/>
      <c r="E150" s="13"/>
      <c r="F150" s="13"/>
      <c r="G150" s="5"/>
    </row>
    <row r="151" spans="2:9" x14ac:dyDescent="0.2">
      <c r="B151" s="108"/>
      <c r="C151" s="13"/>
      <c r="D151" s="13"/>
      <c r="E151" s="13"/>
      <c r="F151" s="13"/>
      <c r="G151" s="5"/>
      <c r="I151" s="57"/>
    </row>
    <row r="152" spans="2:9" x14ac:dyDescent="0.2">
      <c r="B152" s="108"/>
      <c r="C152" s="13"/>
      <c r="D152" s="13"/>
      <c r="E152" s="13"/>
      <c r="F152" s="13"/>
      <c r="G152" s="5"/>
    </row>
    <row r="153" spans="2:9" x14ac:dyDescent="0.2">
      <c r="B153" s="108"/>
      <c r="C153" s="13"/>
      <c r="D153" s="13"/>
      <c r="E153" s="13"/>
      <c r="F153" s="13"/>
      <c r="G153" s="5"/>
    </row>
    <row r="154" spans="2:9" x14ac:dyDescent="0.2">
      <c r="B154" s="110"/>
      <c r="C154" s="13"/>
      <c r="D154" s="13"/>
      <c r="E154" s="13"/>
      <c r="F154" s="13"/>
    </row>
    <row r="155" spans="2:9" x14ac:dyDescent="0.2">
      <c r="B155" s="13"/>
      <c r="C155" s="111"/>
      <c r="D155" s="13"/>
      <c r="E155" s="13"/>
      <c r="F155" s="13"/>
    </row>
    <row r="156" spans="2:9" x14ac:dyDescent="0.2">
      <c r="B156" s="13"/>
      <c r="C156" s="13"/>
      <c r="D156" s="13"/>
      <c r="E156" s="13"/>
      <c r="F156" s="13"/>
      <c r="G156" s="5"/>
    </row>
    <row r="157" spans="2:9" x14ac:dyDescent="0.2">
      <c r="B157" s="75"/>
      <c r="C157" s="13"/>
      <c r="D157" s="13"/>
      <c r="E157" s="13"/>
      <c r="F157" s="13"/>
      <c r="G157" s="5"/>
    </row>
    <row r="158" spans="2:9" x14ac:dyDescent="0.2">
      <c r="B158" s="75"/>
      <c r="C158" s="13"/>
      <c r="D158" s="13"/>
      <c r="E158" s="13"/>
      <c r="F158" s="13"/>
      <c r="G158" s="5"/>
    </row>
    <row r="159" spans="2:9" x14ac:dyDescent="0.2">
      <c r="B159" s="75"/>
      <c r="C159" s="112"/>
      <c r="D159" s="13"/>
      <c r="E159" s="113"/>
      <c r="F159" s="13"/>
      <c r="G159" s="5"/>
    </row>
    <row r="160" spans="2:9" x14ac:dyDescent="0.2">
      <c r="B160" s="74"/>
      <c r="C160" s="111"/>
      <c r="D160" s="114"/>
      <c r="E160" s="13"/>
      <c r="F160" s="13"/>
      <c r="G160" s="5"/>
    </row>
    <row r="161" spans="2:7" x14ac:dyDescent="0.2">
      <c r="B161" s="75"/>
      <c r="C161" s="13"/>
      <c r="D161" s="13"/>
      <c r="E161" s="13"/>
      <c r="F161" s="13"/>
      <c r="G161" s="5"/>
    </row>
    <row r="162" spans="2:7" x14ac:dyDescent="0.2">
      <c r="B162" s="13"/>
      <c r="C162" s="13"/>
      <c r="D162" s="13"/>
      <c r="E162" s="13"/>
      <c r="F162" s="13"/>
      <c r="G162" s="5"/>
    </row>
    <row r="163" spans="2:7" x14ac:dyDescent="0.2">
      <c r="B163" s="74"/>
      <c r="C163" s="111"/>
      <c r="D163" s="13"/>
      <c r="E163" s="13"/>
      <c r="F163" s="13"/>
      <c r="G163" s="5"/>
    </row>
    <row r="164" spans="2:7" x14ac:dyDescent="0.2">
      <c r="B164" s="13"/>
      <c r="C164" s="13"/>
      <c r="D164" s="13"/>
      <c r="E164" s="13"/>
      <c r="F164" s="13"/>
      <c r="G164" s="5"/>
    </row>
    <row r="165" spans="2:7" x14ac:dyDescent="0.2">
      <c r="B165" s="110"/>
      <c r="C165" s="13"/>
      <c r="D165" s="13"/>
      <c r="E165" s="13"/>
      <c r="F165" s="13"/>
      <c r="G165" s="5"/>
    </row>
    <row r="166" spans="2:7" x14ac:dyDescent="0.2">
      <c r="B166" s="110"/>
      <c r="C166" s="111"/>
      <c r="D166" s="13"/>
      <c r="E166" s="13"/>
      <c r="F166" s="13"/>
      <c r="G166" s="5"/>
    </row>
    <row r="167" spans="2:7" x14ac:dyDescent="0.2">
      <c r="B167" s="75"/>
      <c r="C167" s="13"/>
      <c r="D167" s="13"/>
      <c r="E167" s="13"/>
      <c r="F167" s="13"/>
      <c r="G167" s="5"/>
    </row>
    <row r="168" spans="2:7" x14ac:dyDescent="0.2">
      <c r="B168" s="115"/>
      <c r="C168" s="13"/>
      <c r="D168" s="13"/>
      <c r="E168" s="13"/>
      <c r="F168" s="13"/>
      <c r="G168" s="5"/>
    </row>
    <row r="169" spans="2:7" x14ac:dyDescent="0.2">
      <c r="B169" s="116"/>
      <c r="C169" s="13"/>
      <c r="D169" s="13"/>
      <c r="E169" s="13"/>
      <c r="F169" s="13"/>
      <c r="G169" s="5"/>
    </row>
    <row r="170" spans="2:7" x14ac:dyDescent="0.2">
      <c r="B170" s="117"/>
      <c r="C170" s="13"/>
      <c r="D170" s="13"/>
      <c r="E170" s="13"/>
      <c r="F170" s="13"/>
      <c r="G170" s="5"/>
    </row>
    <row r="171" spans="2:7" x14ac:dyDescent="0.2">
      <c r="B171" s="13"/>
      <c r="C171" s="13"/>
      <c r="D171" s="13"/>
      <c r="E171" s="13"/>
      <c r="F171" s="13"/>
      <c r="G171" s="5"/>
    </row>
    <row r="172" spans="2:7" x14ac:dyDescent="0.2">
      <c r="B172" s="217"/>
      <c r="C172" s="218"/>
      <c r="D172" s="218"/>
      <c r="E172" s="218"/>
      <c r="F172" s="218"/>
      <c r="G172" s="5"/>
    </row>
    <row r="173" spans="2:7" x14ac:dyDescent="0.2">
      <c r="B173" s="218"/>
      <c r="C173" s="218"/>
      <c r="D173" s="218"/>
      <c r="E173" s="218"/>
      <c r="F173" s="218"/>
      <c r="G173" s="5"/>
    </row>
    <row r="174" spans="2:7" x14ac:dyDescent="0.2">
      <c r="B174" s="218"/>
      <c r="C174" s="218"/>
      <c r="D174" s="218"/>
      <c r="E174" s="218"/>
      <c r="F174" s="218"/>
      <c r="G174" s="5"/>
    </row>
    <row r="175" spans="2:7" x14ac:dyDescent="0.2">
      <c r="B175" s="27"/>
      <c r="C175" s="28"/>
      <c r="D175" s="28"/>
      <c r="E175" s="28"/>
      <c r="G175" s="5"/>
    </row>
    <row r="176" spans="2:7" x14ac:dyDescent="0.2">
      <c r="B176" s="29"/>
      <c r="C176" s="30"/>
      <c r="G176" s="5"/>
    </row>
    <row r="177" spans="7:7" x14ac:dyDescent="0.2">
      <c r="G177" s="5"/>
    </row>
    <row r="178" spans="7:7" x14ac:dyDescent="0.2">
      <c r="G178" s="5"/>
    </row>
    <row r="179" spans="7:7" x14ac:dyDescent="0.2">
      <c r="G179" s="5"/>
    </row>
    <row r="180" spans="7:7" x14ac:dyDescent="0.2">
      <c r="G180" s="5"/>
    </row>
  </sheetData>
  <mergeCells count="1">
    <mergeCell ref="B172:F174"/>
  </mergeCells>
  <phoneticPr fontId="16" type="noConversion"/>
  <pageMargins left="0.7" right="0.45" top="0.75" bottom="0.75" header="0.3" footer="0.3"/>
  <pageSetup scale="80" orientation="landscape"/>
  <headerFooter>
    <oddHeader>&amp;LCorp Fin 2014 &amp;CHomework 2&amp;R&amp;P of &amp;N</oddHead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67"/>
  <sheetViews>
    <sheetView showGridLines="0" zoomScaleNormal="192" zoomScalePageLayoutView="247" workbookViewId="0">
      <selection activeCell="K42" sqref="K42"/>
    </sheetView>
  </sheetViews>
  <sheetFormatPr baseColWidth="10" defaultColWidth="11.5" defaultRowHeight="16" x14ac:dyDescent="0.2"/>
  <cols>
    <col min="1" max="1" width="5.33203125" style="175" customWidth="1"/>
    <col min="2" max="2" width="13.6640625" style="182" customWidth="1"/>
    <col min="3" max="4" width="11.5" style="182"/>
    <col min="5" max="5" width="13" style="175" customWidth="1"/>
    <col min="6" max="6" width="12.1640625" style="175" bestFit="1" customWidth="1"/>
    <col min="7" max="7" width="13.1640625" style="175" customWidth="1"/>
    <col min="8" max="8" width="11.83203125" style="182" bestFit="1" customWidth="1"/>
    <col min="9" max="16384" width="11.5" style="175"/>
  </cols>
  <sheetData>
    <row r="2" spans="2:7" x14ac:dyDescent="0.2">
      <c r="B2" s="181" t="s">
        <v>80</v>
      </c>
      <c r="E2" s="183" t="s">
        <v>32</v>
      </c>
      <c r="F2" s="184">
        <v>0.04</v>
      </c>
    </row>
    <row r="3" spans="2:7" ht="35" thickBot="1" x14ac:dyDescent="0.25">
      <c r="B3" s="185" t="s">
        <v>34</v>
      </c>
      <c r="C3" s="186" t="s">
        <v>23</v>
      </c>
      <c r="D3" s="186" t="s">
        <v>31</v>
      </c>
      <c r="E3" s="186" t="s">
        <v>23</v>
      </c>
      <c r="F3" s="186" t="s">
        <v>24</v>
      </c>
      <c r="G3" s="186" t="s">
        <v>11</v>
      </c>
    </row>
    <row r="4" spans="2:7" x14ac:dyDescent="0.2">
      <c r="B4" s="182">
        <v>0</v>
      </c>
      <c r="C4" s="182">
        <v>1</v>
      </c>
      <c r="D4" s="182">
        <v>2021</v>
      </c>
      <c r="E4" s="187">
        <f>12*15000</f>
        <v>180000</v>
      </c>
      <c r="F4" s="188">
        <f>1/(1+$F$2)^C4</f>
        <v>0.96153846153846145</v>
      </c>
      <c r="G4" s="187">
        <f>F4*E4</f>
        <v>173076.92307692306</v>
      </c>
    </row>
    <row r="5" spans="2:7" x14ac:dyDescent="0.2">
      <c r="B5" s="182">
        <v>1</v>
      </c>
      <c r="C5" s="182">
        <v>2</v>
      </c>
      <c r="D5" s="182">
        <v>2022</v>
      </c>
      <c r="E5" s="187">
        <f t="shared" ref="E5:E21" si="0">12*15000</f>
        <v>180000</v>
      </c>
      <c r="F5" s="188">
        <f t="shared" ref="F5:F20" si="1">1/(1+$F$2)^C5</f>
        <v>0.92455621301775137</v>
      </c>
      <c r="G5" s="187">
        <f t="shared" ref="G5:G20" si="2">F5*E5</f>
        <v>166420.11834319524</v>
      </c>
    </row>
    <row r="6" spans="2:7" x14ac:dyDescent="0.2">
      <c r="B6" s="182">
        <v>2</v>
      </c>
      <c r="C6" s="182">
        <v>3</v>
      </c>
      <c r="D6" s="182">
        <v>2023</v>
      </c>
      <c r="E6" s="187">
        <f t="shared" si="0"/>
        <v>180000</v>
      </c>
      <c r="F6" s="188">
        <f t="shared" si="1"/>
        <v>0.88899635867091487</v>
      </c>
      <c r="G6" s="187">
        <f t="shared" si="2"/>
        <v>160019.34456076467</v>
      </c>
    </row>
    <row r="7" spans="2:7" x14ac:dyDescent="0.2">
      <c r="B7" s="182">
        <v>3</v>
      </c>
      <c r="C7" s="182">
        <v>4</v>
      </c>
      <c r="D7" s="182">
        <v>2024</v>
      </c>
      <c r="E7" s="187">
        <f t="shared" si="0"/>
        <v>180000</v>
      </c>
      <c r="F7" s="188">
        <f t="shared" si="1"/>
        <v>0.85480419102972571</v>
      </c>
      <c r="G7" s="187">
        <f t="shared" si="2"/>
        <v>153864.75438535062</v>
      </c>
    </row>
    <row r="8" spans="2:7" x14ac:dyDescent="0.2">
      <c r="B8" s="182">
        <v>4</v>
      </c>
      <c r="C8" s="182">
        <v>5</v>
      </c>
      <c r="D8" s="182">
        <v>2025</v>
      </c>
      <c r="E8" s="187">
        <f t="shared" si="0"/>
        <v>180000</v>
      </c>
      <c r="F8" s="188">
        <f t="shared" si="1"/>
        <v>0.82192710675935154</v>
      </c>
      <c r="G8" s="187">
        <f t="shared" si="2"/>
        <v>147946.87921668327</v>
      </c>
    </row>
    <row r="9" spans="2:7" x14ac:dyDescent="0.2">
      <c r="B9" s="182">
        <v>5</v>
      </c>
      <c r="C9" s="182">
        <v>6</v>
      </c>
      <c r="D9" s="182">
        <v>2026</v>
      </c>
      <c r="E9" s="187">
        <f t="shared" si="0"/>
        <v>180000</v>
      </c>
      <c r="F9" s="188">
        <f t="shared" si="1"/>
        <v>0.79031452573014571</v>
      </c>
      <c r="G9" s="187">
        <f t="shared" si="2"/>
        <v>142256.61463142623</v>
      </c>
    </row>
    <row r="10" spans="2:7" x14ac:dyDescent="0.2">
      <c r="B10" s="182">
        <v>6</v>
      </c>
      <c r="C10" s="182">
        <v>7</v>
      </c>
      <c r="D10" s="182">
        <v>2027</v>
      </c>
      <c r="E10" s="187">
        <f t="shared" si="0"/>
        <v>180000</v>
      </c>
      <c r="F10" s="188">
        <f t="shared" si="1"/>
        <v>0.75991781320206331</v>
      </c>
      <c r="G10" s="187">
        <f t="shared" si="2"/>
        <v>136785.20637637138</v>
      </c>
    </row>
    <row r="11" spans="2:7" x14ac:dyDescent="0.2">
      <c r="B11" s="182">
        <v>7</v>
      </c>
      <c r="C11" s="182">
        <v>8</v>
      </c>
      <c r="D11" s="182">
        <v>2028</v>
      </c>
      <c r="E11" s="187">
        <f t="shared" si="0"/>
        <v>180000</v>
      </c>
      <c r="F11" s="188">
        <f t="shared" si="1"/>
        <v>0.73069020500198378</v>
      </c>
      <c r="G11" s="187">
        <f t="shared" si="2"/>
        <v>131524.23690035709</v>
      </c>
    </row>
    <row r="12" spans="2:7" x14ac:dyDescent="0.2">
      <c r="B12" s="182">
        <v>8</v>
      </c>
      <c r="C12" s="182">
        <v>9</v>
      </c>
      <c r="D12" s="182">
        <v>2029</v>
      </c>
      <c r="E12" s="187">
        <f t="shared" si="0"/>
        <v>180000</v>
      </c>
      <c r="F12" s="188">
        <f t="shared" si="1"/>
        <v>0.70258673557883045</v>
      </c>
      <c r="G12" s="187">
        <f t="shared" si="2"/>
        <v>126465.61240418948</v>
      </c>
    </row>
    <row r="13" spans="2:7" x14ac:dyDescent="0.2">
      <c r="B13" s="182">
        <v>9</v>
      </c>
      <c r="C13" s="182">
        <v>10</v>
      </c>
      <c r="D13" s="182">
        <v>2030</v>
      </c>
      <c r="E13" s="187">
        <f t="shared" si="0"/>
        <v>180000</v>
      </c>
      <c r="F13" s="188">
        <f t="shared" si="1"/>
        <v>0.67556416882579851</v>
      </c>
      <c r="G13" s="187">
        <f t="shared" si="2"/>
        <v>121601.55038864374</v>
      </c>
    </row>
    <row r="14" spans="2:7" x14ac:dyDescent="0.2">
      <c r="B14" s="182">
        <v>10</v>
      </c>
      <c r="C14" s="182">
        <v>11</v>
      </c>
      <c r="D14" s="182">
        <v>2031</v>
      </c>
      <c r="E14" s="187">
        <f t="shared" si="0"/>
        <v>180000</v>
      </c>
      <c r="F14" s="188">
        <f t="shared" si="1"/>
        <v>0.6495809315632679</v>
      </c>
      <c r="G14" s="187">
        <f t="shared" si="2"/>
        <v>116924.56768138822</v>
      </c>
    </row>
    <row r="15" spans="2:7" x14ac:dyDescent="0.2">
      <c r="B15" s="182">
        <v>11</v>
      </c>
      <c r="C15" s="182">
        <v>12</v>
      </c>
      <c r="D15" s="182">
        <v>2032</v>
      </c>
      <c r="E15" s="187">
        <f t="shared" si="0"/>
        <v>180000</v>
      </c>
      <c r="F15" s="188">
        <f t="shared" si="1"/>
        <v>0.62459704958006512</v>
      </c>
      <c r="G15" s="187">
        <f t="shared" si="2"/>
        <v>112427.46892441172</v>
      </c>
    </row>
    <row r="16" spans="2:7" x14ac:dyDescent="0.2">
      <c r="B16" s="182">
        <v>12</v>
      </c>
      <c r="C16" s="182">
        <v>13</v>
      </c>
      <c r="D16" s="182">
        <v>2033</v>
      </c>
      <c r="E16" s="187">
        <f t="shared" si="0"/>
        <v>180000</v>
      </c>
      <c r="F16" s="188">
        <f t="shared" si="1"/>
        <v>0.600574086134678</v>
      </c>
      <c r="G16" s="187">
        <f t="shared" si="2"/>
        <v>108103.33550424204</v>
      </c>
    </row>
    <row r="17" spans="2:8" x14ac:dyDescent="0.2">
      <c r="B17" s="182">
        <v>13</v>
      </c>
      <c r="C17" s="182">
        <v>14</v>
      </c>
      <c r="D17" s="182">
        <v>2034</v>
      </c>
      <c r="E17" s="187">
        <f t="shared" si="0"/>
        <v>180000</v>
      </c>
      <c r="F17" s="188">
        <f t="shared" si="1"/>
        <v>0.57747508282180582</v>
      </c>
      <c r="G17" s="187">
        <f t="shared" si="2"/>
        <v>103945.51490792504</v>
      </c>
    </row>
    <row r="18" spans="2:8" x14ac:dyDescent="0.2">
      <c r="B18" s="182">
        <v>14</v>
      </c>
      <c r="C18" s="182">
        <v>15</v>
      </c>
      <c r="D18" s="182">
        <v>2035</v>
      </c>
      <c r="E18" s="187">
        <f t="shared" si="0"/>
        <v>180000</v>
      </c>
      <c r="F18" s="188">
        <f t="shared" si="1"/>
        <v>0.55526450271327477</v>
      </c>
      <c r="G18" s="187">
        <f t="shared" si="2"/>
        <v>99947.610488389459</v>
      </c>
    </row>
    <row r="19" spans="2:8" x14ac:dyDescent="0.2">
      <c r="B19" s="182">
        <v>15</v>
      </c>
      <c r="C19" s="182">
        <v>16</v>
      </c>
      <c r="D19" s="182">
        <v>2036</v>
      </c>
      <c r="E19" s="187">
        <f t="shared" si="0"/>
        <v>180000</v>
      </c>
      <c r="F19" s="188">
        <f t="shared" si="1"/>
        <v>0.53390817568584104</v>
      </c>
      <c r="G19" s="187">
        <f t="shared" si="2"/>
        <v>96103.471623451391</v>
      </c>
    </row>
    <row r="20" spans="2:8" x14ac:dyDescent="0.2">
      <c r="B20" s="182">
        <v>16</v>
      </c>
      <c r="C20" s="182">
        <v>17</v>
      </c>
      <c r="D20" s="182">
        <v>2037</v>
      </c>
      <c r="E20" s="187">
        <f t="shared" si="0"/>
        <v>180000</v>
      </c>
      <c r="F20" s="188">
        <f t="shared" si="1"/>
        <v>0.51337324585177024</v>
      </c>
      <c r="G20" s="187">
        <f t="shared" si="2"/>
        <v>92407.184253318643</v>
      </c>
    </row>
    <row r="21" spans="2:8" ht="17" thickBot="1" x14ac:dyDescent="0.25">
      <c r="B21" s="189">
        <v>17</v>
      </c>
      <c r="C21" s="189">
        <v>18</v>
      </c>
      <c r="D21" s="189">
        <v>2038</v>
      </c>
      <c r="E21" s="190">
        <f t="shared" si="0"/>
        <v>180000</v>
      </c>
      <c r="F21" s="191">
        <f t="shared" ref="F21" si="3">1/(1+$F$2)^C21</f>
        <v>0.49362812101131748</v>
      </c>
      <c r="G21" s="190">
        <f t="shared" ref="G21" si="4">F21*E21</f>
        <v>88853.061782037141</v>
      </c>
    </row>
    <row r="22" spans="2:8" x14ac:dyDescent="0.2">
      <c r="F22" s="192" t="s">
        <v>25</v>
      </c>
      <c r="G22" s="193">
        <f>SUM(G4:G21)</f>
        <v>2278673.4554490689</v>
      </c>
    </row>
    <row r="24" spans="2:8" x14ac:dyDescent="0.2">
      <c r="B24" s="181" t="s">
        <v>86</v>
      </c>
      <c r="E24" s="183" t="s">
        <v>32</v>
      </c>
      <c r="F24" s="184">
        <v>0.04</v>
      </c>
    </row>
    <row r="25" spans="2:8" x14ac:dyDescent="0.2">
      <c r="E25" s="183" t="s">
        <v>35</v>
      </c>
      <c r="F25" s="184">
        <v>0.02</v>
      </c>
    </row>
    <row r="26" spans="2:8" ht="35" thickBot="1" x14ac:dyDescent="0.25">
      <c r="B26" s="185" t="s">
        <v>34</v>
      </c>
      <c r="C26" s="186" t="s">
        <v>23</v>
      </c>
      <c r="D26" s="186" t="s">
        <v>31</v>
      </c>
      <c r="E26" s="186" t="s">
        <v>36</v>
      </c>
      <c r="F26" s="194" t="s">
        <v>37</v>
      </c>
      <c r="G26" s="186" t="s">
        <v>24</v>
      </c>
      <c r="H26" s="186" t="s">
        <v>11</v>
      </c>
    </row>
    <row r="27" spans="2:8" x14ac:dyDescent="0.2">
      <c r="B27" s="182">
        <v>0</v>
      </c>
      <c r="C27" s="182">
        <v>1</v>
      </c>
      <c r="D27" s="182">
        <v>2021</v>
      </c>
      <c r="E27" s="187">
        <f>12*15000</f>
        <v>180000</v>
      </c>
      <c r="F27" s="195">
        <f>E27*(1+$F$25)^B27</f>
        <v>180000</v>
      </c>
      <c r="G27" s="188">
        <f t="shared" ref="G27:G44" si="5">1/(1+$F$2)^C27</f>
        <v>0.96153846153846145</v>
      </c>
      <c r="H27" s="187">
        <f>F27*G27</f>
        <v>173076.92307692306</v>
      </c>
    </row>
    <row r="28" spans="2:8" x14ac:dyDescent="0.2">
      <c r="B28" s="182">
        <v>1</v>
      </c>
      <c r="C28" s="182">
        <v>2</v>
      </c>
      <c r="D28" s="182">
        <v>2022</v>
      </c>
      <c r="E28" s="187">
        <f t="shared" ref="E28:E44" si="6">12*15000</f>
        <v>180000</v>
      </c>
      <c r="F28" s="195">
        <f t="shared" ref="F28:F44" si="7">E28*(1+$F$25)^B28</f>
        <v>183600</v>
      </c>
      <c r="G28" s="188">
        <f t="shared" si="5"/>
        <v>0.92455621301775137</v>
      </c>
      <c r="H28" s="187">
        <f t="shared" ref="H28:H44" si="8">F28*G28</f>
        <v>169748.52071005915</v>
      </c>
    </row>
    <row r="29" spans="2:8" x14ac:dyDescent="0.2">
      <c r="B29" s="182">
        <v>2</v>
      </c>
      <c r="C29" s="182">
        <v>3</v>
      </c>
      <c r="D29" s="182">
        <v>2023</v>
      </c>
      <c r="E29" s="187">
        <f t="shared" si="6"/>
        <v>180000</v>
      </c>
      <c r="F29" s="195">
        <f t="shared" si="7"/>
        <v>187272</v>
      </c>
      <c r="G29" s="188">
        <f t="shared" si="5"/>
        <v>0.88899635867091487</v>
      </c>
      <c r="H29" s="187">
        <f t="shared" si="8"/>
        <v>166484.12608101958</v>
      </c>
    </row>
    <row r="30" spans="2:8" x14ac:dyDescent="0.2">
      <c r="B30" s="182">
        <v>3</v>
      </c>
      <c r="C30" s="182">
        <v>4</v>
      </c>
      <c r="D30" s="182">
        <v>2024</v>
      </c>
      <c r="E30" s="187">
        <f t="shared" si="6"/>
        <v>180000</v>
      </c>
      <c r="F30" s="195">
        <f t="shared" si="7"/>
        <v>191017.43999999997</v>
      </c>
      <c r="G30" s="188">
        <f t="shared" si="5"/>
        <v>0.85480419102972571</v>
      </c>
      <c r="H30" s="187">
        <f t="shared" si="8"/>
        <v>163282.50827176915</v>
      </c>
    </row>
    <row r="31" spans="2:8" x14ac:dyDescent="0.2">
      <c r="B31" s="182">
        <v>4</v>
      </c>
      <c r="C31" s="182">
        <v>5</v>
      </c>
      <c r="D31" s="182">
        <v>2025</v>
      </c>
      <c r="E31" s="187">
        <f t="shared" si="6"/>
        <v>180000</v>
      </c>
      <c r="F31" s="195">
        <f t="shared" si="7"/>
        <v>194837.78880000001</v>
      </c>
      <c r="G31" s="188">
        <f t="shared" si="5"/>
        <v>0.82192710675935154</v>
      </c>
      <c r="H31" s="187">
        <f t="shared" si="8"/>
        <v>160142.46003577361</v>
      </c>
    </row>
    <row r="32" spans="2:8" x14ac:dyDescent="0.2">
      <c r="B32" s="182">
        <v>5</v>
      </c>
      <c r="C32" s="182">
        <v>6</v>
      </c>
      <c r="D32" s="182">
        <v>2026</v>
      </c>
      <c r="E32" s="187">
        <f t="shared" si="6"/>
        <v>180000</v>
      </c>
      <c r="F32" s="195">
        <f t="shared" si="7"/>
        <v>198734.54457600001</v>
      </c>
      <c r="G32" s="188">
        <f t="shared" si="5"/>
        <v>0.79031452573014571</v>
      </c>
      <c r="H32" s="187">
        <f t="shared" si="8"/>
        <v>157062.79734277795</v>
      </c>
    </row>
    <row r="33" spans="2:8" x14ac:dyDescent="0.2">
      <c r="B33" s="182">
        <v>6</v>
      </c>
      <c r="C33" s="182">
        <v>7</v>
      </c>
      <c r="D33" s="182">
        <v>2027</v>
      </c>
      <c r="E33" s="187">
        <f t="shared" si="6"/>
        <v>180000</v>
      </c>
      <c r="F33" s="195">
        <f t="shared" si="7"/>
        <v>202709.23546752002</v>
      </c>
      <c r="G33" s="188">
        <f t="shared" si="5"/>
        <v>0.75991781320206331</v>
      </c>
      <c r="H33" s="187">
        <f t="shared" si="8"/>
        <v>154042.35893233994</v>
      </c>
    </row>
    <row r="34" spans="2:8" x14ac:dyDescent="0.2">
      <c r="B34" s="182">
        <v>7</v>
      </c>
      <c r="C34" s="182">
        <v>8</v>
      </c>
      <c r="D34" s="182">
        <v>2028</v>
      </c>
      <c r="E34" s="187">
        <f t="shared" si="6"/>
        <v>180000</v>
      </c>
      <c r="F34" s="195">
        <f t="shared" si="7"/>
        <v>206763.42017687036</v>
      </c>
      <c r="G34" s="188">
        <f t="shared" si="5"/>
        <v>0.73069020500198378</v>
      </c>
      <c r="H34" s="187">
        <f t="shared" si="8"/>
        <v>151080.00587594873</v>
      </c>
    </row>
    <row r="35" spans="2:8" x14ac:dyDescent="0.2">
      <c r="B35" s="182">
        <v>8</v>
      </c>
      <c r="C35" s="182">
        <v>9</v>
      </c>
      <c r="D35" s="182">
        <v>2029</v>
      </c>
      <c r="E35" s="187">
        <f t="shared" si="6"/>
        <v>180000</v>
      </c>
      <c r="F35" s="195">
        <f t="shared" si="7"/>
        <v>210898.68858040779</v>
      </c>
      <c r="G35" s="188">
        <f t="shared" si="5"/>
        <v>0.70258673557883045</v>
      </c>
      <c r="H35" s="187">
        <f t="shared" si="8"/>
        <v>148174.62114756508</v>
      </c>
    </row>
    <row r="36" spans="2:8" x14ac:dyDescent="0.2">
      <c r="B36" s="182">
        <v>9</v>
      </c>
      <c r="C36" s="182">
        <v>10</v>
      </c>
      <c r="D36" s="182">
        <v>2030</v>
      </c>
      <c r="E36" s="187">
        <f t="shared" si="6"/>
        <v>180000</v>
      </c>
      <c r="F36" s="195">
        <f t="shared" si="7"/>
        <v>215116.66235201596</v>
      </c>
      <c r="G36" s="188">
        <f t="shared" si="5"/>
        <v>0.67556416882579851</v>
      </c>
      <c r="H36" s="187">
        <f t="shared" si="8"/>
        <v>145325.10920241961</v>
      </c>
    </row>
    <row r="37" spans="2:8" x14ac:dyDescent="0.2">
      <c r="B37" s="182">
        <v>10</v>
      </c>
      <c r="C37" s="182">
        <v>11</v>
      </c>
      <c r="D37" s="182">
        <v>2031</v>
      </c>
      <c r="E37" s="187">
        <f t="shared" si="6"/>
        <v>180000</v>
      </c>
      <c r="F37" s="195">
        <f t="shared" si="7"/>
        <v>219418.99559905627</v>
      </c>
      <c r="G37" s="188">
        <f t="shared" si="5"/>
        <v>0.6495809315632679</v>
      </c>
      <c r="H37" s="187">
        <f t="shared" si="8"/>
        <v>142530.39556391156</v>
      </c>
    </row>
    <row r="38" spans="2:8" x14ac:dyDescent="0.2">
      <c r="B38" s="182">
        <v>11</v>
      </c>
      <c r="C38" s="182">
        <v>12</v>
      </c>
      <c r="D38" s="182">
        <v>2032</v>
      </c>
      <c r="E38" s="187">
        <f t="shared" si="6"/>
        <v>180000</v>
      </c>
      <c r="F38" s="195">
        <f t="shared" si="7"/>
        <v>223807.37551103736</v>
      </c>
      <c r="G38" s="188">
        <f t="shared" si="5"/>
        <v>0.62459704958006512</v>
      </c>
      <c r="H38" s="187">
        <f t="shared" si="8"/>
        <v>139789.42641845165</v>
      </c>
    </row>
    <row r="39" spans="2:8" x14ac:dyDescent="0.2">
      <c r="B39" s="182">
        <v>12</v>
      </c>
      <c r="C39" s="182">
        <v>13</v>
      </c>
      <c r="D39" s="182">
        <v>2033</v>
      </c>
      <c r="E39" s="187">
        <f t="shared" si="6"/>
        <v>180000</v>
      </c>
      <c r="F39" s="195">
        <f t="shared" si="7"/>
        <v>228283.52302125815</v>
      </c>
      <c r="G39" s="188">
        <f t="shared" si="5"/>
        <v>0.600574086134678</v>
      </c>
      <c r="H39" s="187">
        <f t="shared" si="8"/>
        <v>137101.16821809683</v>
      </c>
    </row>
    <row r="40" spans="2:8" x14ac:dyDescent="0.2">
      <c r="B40" s="182">
        <v>13</v>
      </c>
      <c r="C40" s="182">
        <v>14</v>
      </c>
      <c r="D40" s="182">
        <v>2034</v>
      </c>
      <c r="E40" s="187">
        <f t="shared" si="6"/>
        <v>180000</v>
      </c>
      <c r="F40" s="195">
        <f t="shared" si="7"/>
        <v>232849.19348168329</v>
      </c>
      <c r="G40" s="188">
        <f t="shared" si="5"/>
        <v>0.57747508282180582</v>
      </c>
      <c r="H40" s="187">
        <f t="shared" si="8"/>
        <v>134464.60729082575</v>
      </c>
    </row>
    <row r="41" spans="2:8" x14ac:dyDescent="0.2">
      <c r="B41" s="182">
        <v>14</v>
      </c>
      <c r="C41" s="182">
        <v>15</v>
      </c>
      <c r="D41" s="182">
        <v>2035</v>
      </c>
      <c r="E41" s="187">
        <f t="shared" si="6"/>
        <v>180000</v>
      </c>
      <c r="F41" s="195">
        <f t="shared" si="7"/>
        <v>237506.17735131699</v>
      </c>
      <c r="G41" s="188">
        <f t="shared" si="5"/>
        <v>0.55526450271327477</v>
      </c>
      <c r="H41" s="187">
        <f t="shared" si="8"/>
        <v>131878.74945830987</v>
      </c>
    </row>
    <row r="42" spans="2:8" x14ac:dyDescent="0.2">
      <c r="B42" s="182">
        <v>15</v>
      </c>
      <c r="C42" s="182">
        <v>16</v>
      </c>
      <c r="D42" s="182">
        <v>2036</v>
      </c>
      <c r="E42" s="187">
        <f t="shared" si="6"/>
        <v>180000</v>
      </c>
      <c r="F42" s="195">
        <f t="shared" si="7"/>
        <v>242256.30089834327</v>
      </c>
      <c r="G42" s="188">
        <f t="shared" si="5"/>
        <v>0.53390817568584104</v>
      </c>
      <c r="H42" s="187">
        <f t="shared" si="8"/>
        <v>129342.61966103462</v>
      </c>
    </row>
    <row r="43" spans="2:8" x14ac:dyDescent="0.2">
      <c r="B43" s="182">
        <v>16</v>
      </c>
      <c r="C43" s="182">
        <v>17</v>
      </c>
      <c r="D43" s="182">
        <v>2037</v>
      </c>
      <c r="E43" s="187">
        <f t="shared" si="6"/>
        <v>180000</v>
      </c>
      <c r="F43" s="195">
        <f t="shared" si="7"/>
        <v>247101.42691631016</v>
      </c>
      <c r="G43" s="188">
        <f t="shared" si="5"/>
        <v>0.51337324585177024</v>
      </c>
      <c r="H43" s="187">
        <f t="shared" si="8"/>
        <v>126855.26159063014</v>
      </c>
    </row>
    <row r="44" spans="2:8" ht="17" thickBot="1" x14ac:dyDescent="0.25">
      <c r="B44" s="196">
        <v>17</v>
      </c>
      <c r="C44" s="196">
        <v>18</v>
      </c>
      <c r="D44" s="189">
        <v>2038</v>
      </c>
      <c r="E44" s="197">
        <f t="shared" si="6"/>
        <v>180000</v>
      </c>
      <c r="F44" s="198">
        <f t="shared" si="7"/>
        <v>252043.45545463639</v>
      </c>
      <c r="G44" s="199">
        <f t="shared" si="5"/>
        <v>0.49362812101131748</v>
      </c>
      <c r="H44" s="197">
        <f t="shared" si="8"/>
        <v>124415.73732927185</v>
      </c>
    </row>
    <row r="45" spans="2:8" x14ac:dyDescent="0.2">
      <c r="G45" s="192" t="s">
        <v>25</v>
      </c>
      <c r="H45" s="193">
        <f>SUM(H27:H44)</f>
        <v>2654797.3962071287</v>
      </c>
    </row>
    <row r="46" spans="2:8" x14ac:dyDescent="0.2">
      <c r="G46" s="192"/>
      <c r="H46" s="200"/>
    </row>
    <row r="47" spans="2:8" x14ac:dyDescent="0.2">
      <c r="B47" s="181" t="s">
        <v>87</v>
      </c>
      <c r="D47" s="201" t="s">
        <v>32</v>
      </c>
      <c r="E47" s="202">
        <v>0.04</v>
      </c>
      <c r="F47" s="175" t="s">
        <v>54</v>
      </c>
    </row>
    <row r="48" spans="2:8" ht="34" x14ac:dyDescent="0.2">
      <c r="B48" s="203" t="s">
        <v>34</v>
      </c>
      <c r="C48" s="204" t="s">
        <v>23</v>
      </c>
      <c r="D48" s="204" t="s">
        <v>31</v>
      </c>
      <c r="E48" s="205" t="s">
        <v>45</v>
      </c>
      <c r="F48" s="204" t="s">
        <v>23</v>
      </c>
      <c r="G48" s="204" t="s">
        <v>22</v>
      </c>
      <c r="H48" s="204" t="s">
        <v>44</v>
      </c>
    </row>
    <row r="49" spans="2:8" x14ac:dyDescent="0.2">
      <c r="B49" s="182">
        <v>0</v>
      </c>
      <c r="C49" s="182">
        <v>1</v>
      </c>
      <c r="D49" s="182">
        <v>2021</v>
      </c>
      <c r="E49" s="206">
        <v>0</v>
      </c>
      <c r="F49" s="207">
        <f>12*15000</f>
        <v>180000</v>
      </c>
      <c r="G49" s="206">
        <f>E49*$E$47</f>
        <v>0</v>
      </c>
      <c r="H49" s="195">
        <f>E49+F49+G49</f>
        <v>180000</v>
      </c>
    </row>
    <row r="50" spans="2:8" x14ac:dyDescent="0.2">
      <c r="B50" s="182">
        <v>1</v>
      </c>
      <c r="C50" s="182">
        <v>2</v>
      </c>
      <c r="D50" s="182">
        <v>2022</v>
      </c>
      <c r="E50" s="208">
        <f>H49</f>
        <v>180000</v>
      </c>
      <c r="F50" s="207">
        <f t="shared" ref="F50:F66" si="9">12*15000</f>
        <v>180000</v>
      </c>
      <c r="G50" s="206">
        <f t="shared" ref="G50:G66" si="10">E50*$E$47</f>
        <v>7200</v>
      </c>
      <c r="H50" s="195">
        <f>E50+F50+G50</f>
        <v>367200</v>
      </c>
    </row>
    <row r="51" spans="2:8" x14ac:dyDescent="0.2">
      <c r="B51" s="182">
        <v>2</v>
      </c>
      <c r="C51" s="182">
        <v>3</v>
      </c>
      <c r="D51" s="182">
        <v>2023</v>
      </c>
      <c r="E51" s="208">
        <f>H50</f>
        <v>367200</v>
      </c>
      <c r="F51" s="207">
        <f t="shared" si="9"/>
        <v>180000</v>
      </c>
      <c r="G51" s="206">
        <f t="shared" si="10"/>
        <v>14688</v>
      </c>
      <c r="H51" s="195">
        <f>E51+F51+G51</f>
        <v>561888</v>
      </c>
    </row>
    <row r="52" spans="2:8" x14ac:dyDescent="0.2">
      <c r="B52" s="182">
        <v>3</v>
      </c>
      <c r="C52" s="182">
        <v>4</v>
      </c>
      <c r="D52" s="182">
        <v>2024</v>
      </c>
      <c r="E52" s="208">
        <f t="shared" ref="E52:E66" si="11">H51</f>
        <v>561888</v>
      </c>
      <c r="F52" s="207">
        <f t="shared" si="9"/>
        <v>180000</v>
      </c>
      <c r="G52" s="206">
        <f t="shared" si="10"/>
        <v>22475.52</v>
      </c>
      <c r="H52" s="195">
        <f t="shared" ref="H52:H66" si="12">E52+F52+G52</f>
        <v>764363.52</v>
      </c>
    </row>
    <row r="53" spans="2:8" x14ac:dyDescent="0.2">
      <c r="B53" s="182">
        <v>4</v>
      </c>
      <c r="C53" s="182">
        <v>5</v>
      </c>
      <c r="D53" s="182">
        <v>2025</v>
      </c>
      <c r="E53" s="208">
        <f t="shared" si="11"/>
        <v>764363.52</v>
      </c>
      <c r="F53" s="207">
        <f t="shared" si="9"/>
        <v>180000</v>
      </c>
      <c r="G53" s="206">
        <f t="shared" si="10"/>
        <v>30574.540800000002</v>
      </c>
      <c r="H53" s="195">
        <f t="shared" si="12"/>
        <v>974938.06079999998</v>
      </c>
    </row>
    <row r="54" spans="2:8" x14ac:dyDescent="0.2">
      <c r="B54" s="182">
        <v>5</v>
      </c>
      <c r="C54" s="182">
        <v>6</v>
      </c>
      <c r="D54" s="182">
        <v>2026</v>
      </c>
      <c r="E54" s="208">
        <f t="shared" si="11"/>
        <v>974938.06079999998</v>
      </c>
      <c r="F54" s="207">
        <f t="shared" si="9"/>
        <v>180000</v>
      </c>
      <c r="G54" s="206">
        <f t="shared" si="10"/>
        <v>38997.522431999998</v>
      </c>
      <c r="H54" s="195">
        <f t="shared" si="12"/>
        <v>1193935.583232</v>
      </c>
    </row>
    <row r="55" spans="2:8" x14ac:dyDescent="0.2">
      <c r="B55" s="182">
        <v>6</v>
      </c>
      <c r="C55" s="182">
        <v>7</v>
      </c>
      <c r="D55" s="182">
        <v>2027</v>
      </c>
      <c r="E55" s="208">
        <f t="shared" si="11"/>
        <v>1193935.583232</v>
      </c>
      <c r="F55" s="207">
        <f t="shared" si="9"/>
        <v>180000</v>
      </c>
      <c r="G55" s="206">
        <f t="shared" si="10"/>
        <v>47757.423329279998</v>
      </c>
      <c r="H55" s="195">
        <f t="shared" si="12"/>
        <v>1421693.00656128</v>
      </c>
    </row>
    <row r="56" spans="2:8" x14ac:dyDescent="0.2">
      <c r="B56" s="182">
        <v>7</v>
      </c>
      <c r="C56" s="182">
        <v>8</v>
      </c>
      <c r="D56" s="182">
        <v>2028</v>
      </c>
      <c r="E56" s="208">
        <f t="shared" si="11"/>
        <v>1421693.00656128</v>
      </c>
      <c r="F56" s="207">
        <f t="shared" si="9"/>
        <v>180000</v>
      </c>
      <c r="G56" s="206">
        <f t="shared" si="10"/>
        <v>56867.720262451199</v>
      </c>
      <c r="H56" s="195">
        <f t="shared" si="12"/>
        <v>1658560.7268237311</v>
      </c>
    </row>
    <row r="57" spans="2:8" x14ac:dyDescent="0.2">
      <c r="B57" s="182">
        <v>8</v>
      </c>
      <c r="C57" s="182">
        <v>9</v>
      </c>
      <c r="D57" s="182">
        <v>2029</v>
      </c>
      <c r="E57" s="208">
        <f t="shared" si="11"/>
        <v>1658560.7268237311</v>
      </c>
      <c r="F57" s="207">
        <f t="shared" si="9"/>
        <v>180000</v>
      </c>
      <c r="G57" s="206">
        <f t="shared" si="10"/>
        <v>66342.42907294925</v>
      </c>
      <c r="H57" s="195">
        <f t="shared" si="12"/>
        <v>1904903.1558966804</v>
      </c>
    </row>
    <row r="58" spans="2:8" x14ac:dyDescent="0.2">
      <c r="B58" s="182">
        <v>9</v>
      </c>
      <c r="C58" s="182">
        <v>10</v>
      </c>
      <c r="D58" s="182">
        <v>2030</v>
      </c>
      <c r="E58" s="208">
        <f t="shared" si="11"/>
        <v>1904903.1558966804</v>
      </c>
      <c r="F58" s="207">
        <f t="shared" si="9"/>
        <v>180000</v>
      </c>
      <c r="G58" s="206">
        <f t="shared" si="10"/>
        <v>76196.126235867225</v>
      </c>
      <c r="H58" s="195">
        <f t="shared" si="12"/>
        <v>2161099.2821325478</v>
      </c>
    </row>
    <row r="59" spans="2:8" x14ac:dyDescent="0.2">
      <c r="B59" s="182">
        <v>10</v>
      </c>
      <c r="C59" s="182">
        <v>11</v>
      </c>
      <c r="D59" s="182">
        <v>2031</v>
      </c>
      <c r="E59" s="208">
        <f t="shared" si="11"/>
        <v>2161099.2821325478</v>
      </c>
      <c r="F59" s="207">
        <f t="shared" si="9"/>
        <v>180000</v>
      </c>
      <c r="G59" s="206">
        <f t="shared" si="10"/>
        <v>86443.971285301915</v>
      </c>
      <c r="H59" s="195">
        <f t="shared" si="12"/>
        <v>2427543.2534178495</v>
      </c>
    </row>
    <row r="60" spans="2:8" x14ac:dyDescent="0.2">
      <c r="B60" s="182">
        <v>11</v>
      </c>
      <c r="C60" s="182">
        <v>12</v>
      </c>
      <c r="D60" s="182">
        <v>2032</v>
      </c>
      <c r="E60" s="208">
        <f t="shared" si="11"/>
        <v>2427543.2534178495</v>
      </c>
      <c r="F60" s="207">
        <f t="shared" si="9"/>
        <v>180000</v>
      </c>
      <c r="G60" s="206">
        <f t="shared" si="10"/>
        <v>97101.730136713988</v>
      </c>
      <c r="H60" s="195">
        <f t="shared" si="12"/>
        <v>2704644.9835545635</v>
      </c>
    </row>
    <row r="61" spans="2:8" x14ac:dyDescent="0.2">
      <c r="B61" s="182">
        <v>12</v>
      </c>
      <c r="C61" s="182">
        <v>13</v>
      </c>
      <c r="D61" s="182">
        <v>2033</v>
      </c>
      <c r="E61" s="208">
        <f t="shared" si="11"/>
        <v>2704644.9835545635</v>
      </c>
      <c r="F61" s="207">
        <f t="shared" si="9"/>
        <v>180000</v>
      </c>
      <c r="G61" s="206">
        <f t="shared" si="10"/>
        <v>108185.79934218254</v>
      </c>
      <c r="H61" s="195">
        <f t="shared" si="12"/>
        <v>2992830.7828967459</v>
      </c>
    </row>
    <row r="62" spans="2:8" x14ac:dyDescent="0.2">
      <c r="B62" s="182">
        <v>13</v>
      </c>
      <c r="C62" s="182">
        <v>14</v>
      </c>
      <c r="D62" s="182">
        <v>2034</v>
      </c>
      <c r="E62" s="208">
        <f t="shared" si="11"/>
        <v>2992830.7828967459</v>
      </c>
      <c r="F62" s="207">
        <f t="shared" si="9"/>
        <v>180000</v>
      </c>
      <c r="G62" s="206">
        <f t="shared" si="10"/>
        <v>119713.23131586984</v>
      </c>
      <c r="H62" s="195">
        <f t="shared" si="12"/>
        <v>3292544.0142126158</v>
      </c>
    </row>
    <row r="63" spans="2:8" x14ac:dyDescent="0.2">
      <c r="B63" s="182">
        <v>14</v>
      </c>
      <c r="C63" s="182">
        <v>15</v>
      </c>
      <c r="D63" s="182">
        <v>2035</v>
      </c>
      <c r="E63" s="208">
        <f t="shared" si="11"/>
        <v>3292544.0142126158</v>
      </c>
      <c r="F63" s="207">
        <f t="shared" si="9"/>
        <v>180000</v>
      </c>
      <c r="G63" s="206">
        <f t="shared" si="10"/>
        <v>131701.76056850463</v>
      </c>
      <c r="H63" s="195">
        <f t="shared" si="12"/>
        <v>3604245.7747811205</v>
      </c>
    </row>
    <row r="64" spans="2:8" x14ac:dyDescent="0.2">
      <c r="B64" s="182">
        <v>15</v>
      </c>
      <c r="C64" s="182">
        <v>16</v>
      </c>
      <c r="D64" s="182">
        <v>2036</v>
      </c>
      <c r="E64" s="208">
        <f t="shared" si="11"/>
        <v>3604245.7747811205</v>
      </c>
      <c r="F64" s="207">
        <f t="shared" si="9"/>
        <v>180000</v>
      </c>
      <c r="G64" s="206">
        <f t="shared" si="10"/>
        <v>144169.83099124482</v>
      </c>
      <c r="H64" s="195">
        <f t="shared" si="12"/>
        <v>3928415.6057723654</v>
      </c>
    </row>
    <row r="65" spans="2:8" ht="17" thickBot="1" x14ac:dyDescent="0.25">
      <c r="B65" s="182">
        <v>16</v>
      </c>
      <c r="C65" s="182">
        <v>17</v>
      </c>
      <c r="D65" s="182">
        <v>2037</v>
      </c>
      <c r="E65" s="208">
        <f t="shared" si="11"/>
        <v>3928415.6057723654</v>
      </c>
      <c r="F65" s="207">
        <f t="shared" si="9"/>
        <v>180000</v>
      </c>
      <c r="G65" s="206">
        <f t="shared" si="10"/>
        <v>157136.62423089461</v>
      </c>
      <c r="H65" s="195">
        <f t="shared" si="12"/>
        <v>4265552.2300032601</v>
      </c>
    </row>
    <row r="66" spans="2:8" ht="17" thickBot="1" x14ac:dyDescent="0.25">
      <c r="B66" s="189">
        <v>17</v>
      </c>
      <c r="C66" s="189">
        <v>18</v>
      </c>
      <c r="D66" s="189">
        <v>2038</v>
      </c>
      <c r="E66" s="209">
        <f t="shared" si="11"/>
        <v>4265552.2300032601</v>
      </c>
      <c r="F66" s="210">
        <f t="shared" si="9"/>
        <v>180000</v>
      </c>
      <c r="G66" s="211">
        <f t="shared" si="10"/>
        <v>170622.0892001304</v>
      </c>
      <c r="H66" s="212">
        <f t="shared" si="12"/>
        <v>4616174.3192033907</v>
      </c>
    </row>
    <row r="67" spans="2:8" x14ac:dyDescent="0.2">
      <c r="G67" s="200"/>
      <c r="H67" s="19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G128"/>
  <sheetViews>
    <sheetView topLeftCell="A50" zoomScale="150" zoomScaleNormal="150" zoomScalePageLayoutView="150" workbookViewId="0">
      <selection activeCell="E136" sqref="E136"/>
    </sheetView>
  </sheetViews>
  <sheetFormatPr baseColWidth="10" defaultColWidth="8.83203125" defaultRowHeight="15" x14ac:dyDescent="0.2"/>
  <cols>
    <col min="2" max="2" width="11.33203125" customWidth="1"/>
    <col min="3" max="3" width="15.1640625" style="86" customWidth="1"/>
    <col min="4" max="4" width="21.5" style="31" customWidth="1"/>
    <col min="5" max="5" width="25.1640625" style="44" customWidth="1"/>
    <col min="6" max="6" width="27.5" style="44" customWidth="1"/>
    <col min="7" max="7" width="10.5" bestFit="1" customWidth="1"/>
  </cols>
  <sheetData>
    <row r="1" spans="2:7" ht="16" thickBot="1" x14ac:dyDescent="0.25"/>
    <row r="2" spans="2:7" x14ac:dyDescent="0.2">
      <c r="B2" s="41" t="s">
        <v>57</v>
      </c>
      <c r="C2" s="134" t="s">
        <v>48</v>
      </c>
      <c r="D2" s="73" t="s">
        <v>5</v>
      </c>
      <c r="E2" s="72">
        <f>'HW 2 Ans'!C110</f>
        <v>1.0028770972728585E-3</v>
      </c>
      <c r="F2" s="45"/>
      <c r="G2" s="32"/>
    </row>
    <row r="3" spans="2:7" x14ac:dyDescent="0.2">
      <c r="B3" s="33"/>
      <c r="C3" s="124"/>
      <c r="D3" s="40" t="s">
        <v>3</v>
      </c>
      <c r="E3" s="58">
        <v>8849</v>
      </c>
      <c r="F3" s="48" t="s">
        <v>4</v>
      </c>
      <c r="G3" s="59">
        <f>E3*12</f>
        <v>106188</v>
      </c>
    </row>
    <row r="4" spans="2:7" ht="29" customHeight="1" thickBot="1" x14ac:dyDescent="0.25">
      <c r="B4" s="50" t="s">
        <v>21</v>
      </c>
      <c r="C4" s="125" t="s">
        <v>1</v>
      </c>
      <c r="D4" s="51" t="s">
        <v>58</v>
      </c>
      <c r="E4" s="52" t="s">
        <v>2</v>
      </c>
      <c r="F4" s="52" t="s">
        <v>0</v>
      </c>
      <c r="G4" s="34"/>
    </row>
    <row r="5" spans="2:7" x14ac:dyDescent="0.2">
      <c r="B5" s="35">
        <v>1</v>
      </c>
      <c r="C5" s="126">
        <f>$E$3</f>
        <v>8849</v>
      </c>
      <c r="D5" s="42">
        <f>C5*1/(1+$E$2)^B5</f>
        <v>8840.1344316416944</v>
      </c>
      <c r="E5" s="46">
        <f t="shared" ref="E5:E36" si="0">D5/$D$127</f>
        <v>8.8401344316411529E-3</v>
      </c>
      <c r="F5" s="46">
        <f>E5*B5</f>
        <v>8.8401344316411529E-3</v>
      </c>
      <c r="G5" s="34"/>
    </row>
    <row r="6" spans="2:7" x14ac:dyDescent="0.2">
      <c r="B6" s="35">
        <v>2</v>
      </c>
      <c r="C6" s="126">
        <f t="shared" ref="C6:C69" si="1">$E$3</f>
        <v>8849</v>
      </c>
      <c r="D6" s="42">
        <f t="shared" ref="D6:D69" si="2">C6*1/(1+$E$2)^B6</f>
        <v>8831.277745451127</v>
      </c>
      <c r="E6" s="46">
        <f t="shared" si="0"/>
        <v>8.8312777454505869E-3</v>
      </c>
      <c r="F6" s="46">
        <f t="shared" ref="F6:F69" si="3">E6*B6</f>
        <v>1.7662555490901174E-2</v>
      </c>
      <c r="G6" s="34"/>
    </row>
    <row r="7" spans="2:7" x14ac:dyDescent="0.2">
      <c r="B7" s="35">
        <v>3</v>
      </c>
      <c r="C7" s="126">
        <f t="shared" si="1"/>
        <v>8849</v>
      </c>
      <c r="D7" s="42">
        <f t="shared" si="2"/>
        <v>8822.4299325294996</v>
      </c>
      <c r="E7" s="46">
        <f t="shared" si="0"/>
        <v>8.82242993252896E-3</v>
      </c>
      <c r="F7" s="46">
        <f t="shared" si="3"/>
        <v>2.646728979758688E-2</v>
      </c>
      <c r="G7" s="34"/>
    </row>
    <row r="8" spans="2:7" x14ac:dyDescent="0.2">
      <c r="B8" s="35">
        <v>4</v>
      </c>
      <c r="C8" s="126">
        <f t="shared" si="1"/>
        <v>8849</v>
      </c>
      <c r="D8" s="42">
        <f t="shared" si="2"/>
        <v>8813.590983986931</v>
      </c>
      <c r="E8" s="46">
        <f t="shared" si="0"/>
        <v>8.813590983986392E-3</v>
      </c>
      <c r="F8" s="46">
        <f t="shared" si="3"/>
        <v>3.5254363935945568E-2</v>
      </c>
      <c r="G8" s="34"/>
    </row>
    <row r="9" spans="2:7" x14ac:dyDescent="0.2">
      <c r="B9" s="35">
        <v>5</v>
      </c>
      <c r="C9" s="126">
        <f t="shared" si="1"/>
        <v>8849</v>
      </c>
      <c r="D9" s="42">
        <f t="shared" si="2"/>
        <v>8804.7608909424398</v>
      </c>
      <c r="E9" s="46">
        <f t="shared" si="0"/>
        <v>8.8047608909419001E-3</v>
      </c>
      <c r="F9" s="46">
        <f t="shared" si="3"/>
        <v>4.4023804454709499E-2</v>
      </c>
      <c r="G9" s="34"/>
    </row>
    <row r="10" spans="2:7" x14ac:dyDescent="0.2">
      <c r="B10" s="35">
        <v>6</v>
      </c>
      <c r="C10" s="126">
        <f t="shared" si="1"/>
        <v>8849</v>
      </c>
      <c r="D10" s="42">
        <f t="shared" si="2"/>
        <v>8795.9396445239545</v>
      </c>
      <c r="E10" s="46">
        <f t="shared" si="0"/>
        <v>8.7959396445234164E-3</v>
      </c>
      <c r="F10" s="46">
        <f t="shared" si="3"/>
        <v>5.2775637867140499E-2</v>
      </c>
      <c r="G10" s="34"/>
    </row>
    <row r="11" spans="2:7" x14ac:dyDescent="0.2">
      <c r="B11" s="35">
        <v>7</v>
      </c>
      <c r="C11" s="126">
        <f t="shared" si="1"/>
        <v>8849</v>
      </c>
      <c r="D11" s="42">
        <f t="shared" si="2"/>
        <v>8787.12723586828</v>
      </c>
      <c r="E11" s="46">
        <f t="shared" si="0"/>
        <v>8.7871272358677425E-3</v>
      </c>
      <c r="F11" s="46">
        <f t="shared" si="3"/>
        <v>6.1509890651074199E-2</v>
      </c>
      <c r="G11" s="34"/>
    </row>
    <row r="12" spans="2:7" x14ac:dyDescent="0.2">
      <c r="B12" s="35">
        <v>8</v>
      </c>
      <c r="C12" s="126">
        <f t="shared" si="1"/>
        <v>8849</v>
      </c>
      <c r="D12" s="42">
        <f t="shared" si="2"/>
        <v>8778.3236561211106</v>
      </c>
      <c r="E12" s="46">
        <f t="shared" si="0"/>
        <v>8.7783236561205739E-3</v>
      </c>
      <c r="F12" s="46">
        <f t="shared" si="3"/>
        <v>7.0226589248964591E-2</v>
      </c>
      <c r="G12" s="34"/>
    </row>
    <row r="13" spans="2:7" x14ac:dyDescent="0.2">
      <c r="B13" s="35">
        <v>9</v>
      </c>
      <c r="C13" s="126">
        <f t="shared" si="1"/>
        <v>8849</v>
      </c>
      <c r="D13" s="42">
        <f t="shared" si="2"/>
        <v>8769.5288964370011</v>
      </c>
      <c r="E13" s="46">
        <f t="shared" si="0"/>
        <v>8.7695288964364636E-3</v>
      </c>
      <c r="F13" s="46">
        <f t="shared" si="3"/>
        <v>7.8925760067928175E-2</v>
      </c>
      <c r="G13" s="34"/>
    </row>
    <row r="14" spans="2:7" x14ac:dyDescent="0.2">
      <c r="B14" s="35">
        <v>10</v>
      </c>
      <c r="C14" s="126">
        <f t="shared" si="1"/>
        <v>8849</v>
      </c>
      <c r="D14" s="42">
        <f t="shared" si="2"/>
        <v>8760.7429479793791</v>
      </c>
      <c r="E14" s="46">
        <f t="shared" si="0"/>
        <v>8.7607429479788432E-3</v>
      </c>
      <c r="F14" s="46">
        <f t="shared" si="3"/>
        <v>8.7607429479788432E-2</v>
      </c>
      <c r="G14" s="34"/>
    </row>
    <row r="15" spans="2:7" x14ac:dyDescent="0.2">
      <c r="B15" s="35">
        <v>11</v>
      </c>
      <c r="C15" s="126">
        <f t="shared" si="1"/>
        <v>8849</v>
      </c>
      <c r="D15" s="42">
        <f t="shared" si="2"/>
        <v>8751.9658019205199</v>
      </c>
      <c r="E15" s="46">
        <f t="shared" si="0"/>
        <v>8.751965801919984E-3</v>
      </c>
      <c r="F15" s="46">
        <f t="shared" si="3"/>
        <v>9.6271623821119826E-2</v>
      </c>
      <c r="G15" s="34"/>
    </row>
    <row r="16" spans="2:7" x14ac:dyDescent="0.2">
      <c r="B16" s="35">
        <v>12</v>
      </c>
      <c r="C16" s="126">
        <f t="shared" si="1"/>
        <v>8849</v>
      </c>
      <c r="D16" s="42">
        <f t="shared" si="2"/>
        <v>8743.1974494415408</v>
      </c>
      <c r="E16" s="46">
        <f t="shared" si="0"/>
        <v>8.7431974494410047E-3</v>
      </c>
      <c r="F16" s="46">
        <f t="shared" si="3"/>
        <v>0.10491836939329205</v>
      </c>
      <c r="G16" s="34"/>
    </row>
    <row r="17" spans="2:7" x14ac:dyDescent="0.2">
      <c r="B17" s="35">
        <v>13</v>
      </c>
      <c r="C17" s="126">
        <f t="shared" si="1"/>
        <v>8849</v>
      </c>
      <c r="D17" s="42">
        <f t="shared" si="2"/>
        <v>8734.4378817324014</v>
      </c>
      <c r="E17" s="46">
        <f t="shared" si="0"/>
        <v>8.7344378817318657E-3</v>
      </c>
      <c r="F17" s="46">
        <f t="shared" si="3"/>
        <v>0.11354769246251425</v>
      </c>
      <c r="G17" s="34"/>
    </row>
    <row r="18" spans="2:7" x14ac:dyDescent="0.2">
      <c r="B18" s="35">
        <v>14</v>
      </c>
      <c r="C18" s="126">
        <f t="shared" si="1"/>
        <v>8849</v>
      </c>
      <c r="D18" s="42">
        <f t="shared" si="2"/>
        <v>8725.6870899918795</v>
      </c>
      <c r="E18" s="46">
        <f t="shared" si="0"/>
        <v>8.7256870899913453E-3</v>
      </c>
      <c r="F18" s="46">
        <f t="shared" si="3"/>
        <v>0.12215961925987884</v>
      </c>
      <c r="G18" s="34"/>
    </row>
    <row r="19" spans="2:7" x14ac:dyDescent="0.2">
      <c r="B19" s="35">
        <v>15</v>
      </c>
      <c r="C19" s="126">
        <f t="shared" si="1"/>
        <v>8849</v>
      </c>
      <c r="D19" s="42">
        <f t="shared" si="2"/>
        <v>8716.945065427577</v>
      </c>
      <c r="E19" s="46">
        <f t="shared" si="0"/>
        <v>8.7169450654270425E-3</v>
      </c>
      <c r="F19" s="46">
        <f t="shared" si="3"/>
        <v>0.13075417598140565</v>
      </c>
      <c r="G19" s="34"/>
    </row>
    <row r="20" spans="2:7" x14ac:dyDescent="0.2">
      <c r="B20" s="35">
        <v>16</v>
      </c>
      <c r="C20" s="126">
        <f t="shared" si="1"/>
        <v>8849</v>
      </c>
      <c r="D20" s="42">
        <f t="shared" si="2"/>
        <v>8708.2117992559051</v>
      </c>
      <c r="E20" s="46">
        <f t="shared" si="0"/>
        <v>8.7082117992553724E-3</v>
      </c>
      <c r="F20" s="46">
        <f t="shared" si="3"/>
        <v>0.13933138878808596</v>
      </c>
      <c r="G20" s="34"/>
    </row>
    <row r="21" spans="2:7" x14ac:dyDescent="0.2">
      <c r="B21" s="35">
        <v>17</v>
      </c>
      <c r="C21" s="126">
        <f t="shared" si="1"/>
        <v>8849</v>
      </c>
      <c r="D21" s="42">
        <f t="shared" si="2"/>
        <v>8699.4872827020681</v>
      </c>
      <c r="E21" s="46">
        <f t="shared" si="0"/>
        <v>8.6994872827015346E-3</v>
      </c>
      <c r="F21" s="46">
        <f t="shared" si="3"/>
        <v>0.14789128380592609</v>
      </c>
      <c r="G21" s="34"/>
    </row>
    <row r="22" spans="2:7" x14ac:dyDescent="0.2">
      <c r="B22" s="35">
        <v>18</v>
      </c>
      <c r="C22" s="126">
        <f t="shared" si="1"/>
        <v>8849</v>
      </c>
      <c r="D22" s="42">
        <f t="shared" si="2"/>
        <v>8690.7715070000668</v>
      </c>
      <c r="E22" s="46">
        <f t="shared" si="0"/>
        <v>8.6907715069995343E-3</v>
      </c>
      <c r="F22" s="46">
        <f t="shared" si="3"/>
        <v>0.15643388712599163</v>
      </c>
      <c r="G22" s="34"/>
    </row>
    <row r="23" spans="2:7" x14ac:dyDescent="0.2">
      <c r="B23" s="35">
        <v>19</v>
      </c>
      <c r="C23" s="126">
        <f t="shared" si="1"/>
        <v>8849</v>
      </c>
      <c r="D23" s="42">
        <f t="shared" si="2"/>
        <v>8682.064463392684</v>
      </c>
      <c r="E23" s="46">
        <f t="shared" si="0"/>
        <v>8.6820644633921525E-3</v>
      </c>
      <c r="F23" s="46">
        <f t="shared" si="3"/>
        <v>0.16495922480445091</v>
      </c>
      <c r="G23" s="34"/>
    </row>
    <row r="24" spans="2:7" x14ac:dyDescent="0.2">
      <c r="B24" s="35">
        <v>20</v>
      </c>
      <c r="C24" s="126">
        <f t="shared" si="1"/>
        <v>8849</v>
      </c>
      <c r="D24" s="42">
        <f t="shared" si="2"/>
        <v>8673.3661431314777</v>
      </c>
      <c r="E24" s="46">
        <f t="shared" si="0"/>
        <v>8.6733661431309464E-3</v>
      </c>
      <c r="F24" s="46">
        <f t="shared" si="3"/>
        <v>0.17346732286261893</v>
      </c>
      <c r="G24" s="34"/>
    </row>
    <row r="25" spans="2:7" x14ac:dyDescent="0.2">
      <c r="B25" s="35">
        <v>21</v>
      </c>
      <c r="C25" s="126">
        <f t="shared" si="1"/>
        <v>8849</v>
      </c>
      <c r="D25" s="42">
        <f t="shared" si="2"/>
        <v>8664.6765374767638</v>
      </c>
      <c r="E25" s="46">
        <f t="shared" si="0"/>
        <v>8.6646765374762333E-3</v>
      </c>
      <c r="F25" s="46">
        <f t="shared" si="3"/>
        <v>0.18195820728700091</v>
      </c>
      <c r="G25" s="34"/>
    </row>
    <row r="26" spans="2:7" x14ac:dyDescent="0.2">
      <c r="B26" s="35">
        <v>22</v>
      </c>
      <c r="C26" s="126">
        <f t="shared" si="1"/>
        <v>8849</v>
      </c>
      <c r="D26" s="42">
        <f t="shared" si="2"/>
        <v>8655.9956376976261</v>
      </c>
      <c r="E26" s="46">
        <f t="shared" si="0"/>
        <v>8.6559956376970962E-3</v>
      </c>
      <c r="F26" s="46">
        <f t="shared" si="3"/>
        <v>0.19043190402933613</v>
      </c>
      <c r="G26" s="34"/>
    </row>
    <row r="27" spans="2:7" x14ac:dyDescent="0.2">
      <c r="B27" s="35">
        <v>23</v>
      </c>
      <c r="C27" s="126">
        <f t="shared" si="1"/>
        <v>8849</v>
      </c>
      <c r="D27" s="42">
        <f t="shared" si="2"/>
        <v>8647.3234350718812</v>
      </c>
      <c r="E27" s="46">
        <f t="shared" si="0"/>
        <v>8.6473234350713524E-3</v>
      </c>
      <c r="F27" s="46">
        <f t="shared" si="3"/>
        <v>0.1988884390066411</v>
      </c>
      <c r="G27" s="34"/>
    </row>
    <row r="28" spans="2:7" x14ac:dyDescent="0.2">
      <c r="B28" s="35">
        <v>24</v>
      </c>
      <c r="C28" s="126">
        <f t="shared" si="1"/>
        <v>8849</v>
      </c>
      <c r="D28" s="42">
        <f t="shared" si="2"/>
        <v>8638.6599208860971</v>
      </c>
      <c r="E28" s="46">
        <f t="shared" si="0"/>
        <v>8.6386599208855674E-3</v>
      </c>
      <c r="F28" s="46">
        <f t="shared" si="3"/>
        <v>0.2073278381012536</v>
      </c>
      <c r="G28" s="34"/>
    </row>
    <row r="29" spans="2:7" x14ac:dyDescent="0.2">
      <c r="B29" s="35">
        <v>25</v>
      </c>
      <c r="C29" s="126">
        <f t="shared" si="1"/>
        <v>8849</v>
      </c>
      <c r="D29" s="42">
        <f t="shared" si="2"/>
        <v>8630.0050864355653</v>
      </c>
      <c r="E29" s="46">
        <f t="shared" si="0"/>
        <v>8.6300050864350376E-3</v>
      </c>
      <c r="F29" s="46">
        <f t="shared" si="3"/>
        <v>0.21575012716087594</v>
      </c>
      <c r="G29" s="34"/>
    </row>
    <row r="30" spans="2:7" x14ac:dyDescent="0.2">
      <c r="B30" s="35">
        <v>26</v>
      </c>
      <c r="C30" s="126">
        <f t="shared" si="1"/>
        <v>8849</v>
      </c>
      <c r="D30" s="42">
        <f t="shared" si="2"/>
        <v>8621.3589230242942</v>
      </c>
      <c r="E30" s="46">
        <f t="shared" si="0"/>
        <v>8.6213589230237659E-3</v>
      </c>
      <c r="F30" s="46">
        <f t="shared" si="3"/>
        <v>0.22415533199861792</v>
      </c>
      <c r="G30" s="34"/>
    </row>
    <row r="31" spans="2:7" x14ac:dyDescent="0.2">
      <c r="B31" s="35">
        <v>27</v>
      </c>
      <c r="C31" s="126">
        <f t="shared" si="1"/>
        <v>8849</v>
      </c>
      <c r="D31" s="42">
        <f t="shared" si="2"/>
        <v>8612.7214219650177</v>
      </c>
      <c r="E31" s="46">
        <f t="shared" si="0"/>
        <v>8.6127214219644897E-3</v>
      </c>
      <c r="F31" s="46">
        <f t="shared" si="3"/>
        <v>0.23254347839304121</v>
      </c>
      <c r="G31" s="34"/>
    </row>
    <row r="32" spans="2:7" x14ac:dyDescent="0.2">
      <c r="B32" s="35">
        <v>28</v>
      </c>
      <c r="C32" s="126">
        <f t="shared" si="1"/>
        <v>8849</v>
      </c>
      <c r="D32" s="42">
        <f t="shared" si="2"/>
        <v>8604.0925745791574</v>
      </c>
      <c r="E32" s="46">
        <f t="shared" si="0"/>
        <v>8.6040925745786302E-3</v>
      </c>
      <c r="F32" s="46">
        <f t="shared" si="3"/>
        <v>0.24091459208820165</v>
      </c>
      <c r="G32" s="34"/>
    </row>
    <row r="33" spans="2:7" x14ac:dyDescent="0.2">
      <c r="B33" s="35">
        <v>29</v>
      </c>
      <c r="C33" s="126">
        <f t="shared" si="1"/>
        <v>8849</v>
      </c>
      <c r="D33" s="42">
        <f t="shared" si="2"/>
        <v>8595.4723721968403</v>
      </c>
      <c r="E33" s="46">
        <f t="shared" si="0"/>
        <v>8.5954723721963135E-3</v>
      </c>
      <c r="F33" s="46">
        <f t="shared" si="3"/>
        <v>0.24926869879369309</v>
      </c>
      <c r="G33" s="34"/>
    </row>
    <row r="34" spans="2:7" x14ac:dyDescent="0.2">
      <c r="B34" s="35">
        <v>30</v>
      </c>
      <c r="C34" s="126">
        <f t="shared" si="1"/>
        <v>8849</v>
      </c>
      <c r="D34" s="42">
        <f t="shared" si="2"/>
        <v>8586.8608061568775</v>
      </c>
      <c r="E34" s="46">
        <f t="shared" si="0"/>
        <v>8.5868608061563517E-3</v>
      </c>
      <c r="F34" s="46">
        <f t="shared" si="3"/>
        <v>0.25760582418469058</v>
      </c>
      <c r="G34" s="34"/>
    </row>
    <row r="35" spans="2:7" x14ac:dyDescent="0.2">
      <c r="B35" s="35">
        <v>31</v>
      </c>
      <c r="C35" s="126">
        <f t="shared" si="1"/>
        <v>8849</v>
      </c>
      <c r="D35" s="42">
        <f t="shared" si="2"/>
        <v>8578.257867806753</v>
      </c>
      <c r="E35" s="46">
        <f t="shared" si="0"/>
        <v>8.5782578678062285E-3</v>
      </c>
      <c r="F35" s="46">
        <f t="shared" si="3"/>
        <v>0.26592599390199306</v>
      </c>
      <c r="G35" s="34"/>
    </row>
    <row r="36" spans="2:7" x14ac:dyDescent="0.2">
      <c r="B36" s="35">
        <v>32</v>
      </c>
      <c r="C36" s="126">
        <f t="shared" si="1"/>
        <v>8849</v>
      </c>
      <c r="D36" s="42">
        <f t="shared" si="2"/>
        <v>8569.6635485026291</v>
      </c>
      <c r="E36" s="46">
        <f t="shared" si="0"/>
        <v>8.5696635485021048E-3</v>
      </c>
      <c r="F36" s="46">
        <f t="shared" si="3"/>
        <v>0.27422923355206735</v>
      </c>
      <c r="G36" s="34"/>
    </row>
    <row r="37" spans="2:7" x14ac:dyDescent="0.2">
      <c r="B37" s="35">
        <v>33</v>
      </c>
      <c r="C37" s="126">
        <f t="shared" si="1"/>
        <v>8849</v>
      </c>
      <c r="D37" s="42">
        <f t="shared" si="2"/>
        <v>8561.0778396093156</v>
      </c>
      <c r="E37" s="46">
        <f t="shared" ref="E37:E68" si="4">D37/$D$127</f>
        <v>8.5610778396087907E-3</v>
      </c>
      <c r="F37" s="46">
        <f t="shared" si="3"/>
        <v>0.2825155687070901</v>
      </c>
      <c r="G37" s="34"/>
    </row>
    <row r="38" spans="2:7" x14ac:dyDescent="0.2">
      <c r="B38" s="35">
        <v>34</v>
      </c>
      <c r="C38" s="126">
        <f t="shared" si="1"/>
        <v>8849</v>
      </c>
      <c r="D38" s="42">
        <f t="shared" si="2"/>
        <v>8552.5007325002825</v>
      </c>
      <c r="E38" s="46">
        <f t="shared" si="4"/>
        <v>8.5525007324997581E-3</v>
      </c>
      <c r="F38" s="46">
        <f t="shared" si="3"/>
        <v>0.29078502490499175</v>
      </c>
      <c r="G38" s="34"/>
    </row>
    <row r="39" spans="2:7" x14ac:dyDescent="0.2">
      <c r="B39" s="35">
        <v>35</v>
      </c>
      <c r="C39" s="126">
        <f t="shared" si="1"/>
        <v>8849</v>
      </c>
      <c r="D39" s="42">
        <f t="shared" si="2"/>
        <v>8543.9322185576402</v>
      </c>
      <c r="E39" s="46">
        <f t="shared" si="4"/>
        <v>8.5439322185571175E-3</v>
      </c>
      <c r="F39" s="46">
        <f t="shared" si="3"/>
        <v>0.29903762764949909</v>
      </c>
      <c r="G39" s="34"/>
    </row>
    <row r="40" spans="2:7" x14ac:dyDescent="0.2">
      <c r="B40" s="35">
        <v>36</v>
      </c>
      <c r="C40" s="126">
        <f t="shared" si="1"/>
        <v>8849</v>
      </c>
      <c r="D40" s="42">
        <f t="shared" si="2"/>
        <v>8535.3722891721336</v>
      </c>
      <c r="E40" s="46">
        <f t="shared" si="4"/>
        <v>8.5353722891716114E-3</v>
      </c>
      <c r="F40" s="46">
        <f t="shared" si="3"/>
        <v>0.30727340241017803</v>
      </c>
      <c r="G40" s="34"/>
    </row>
    <row r="41" spans="2:7" x14ac:dyDescent="0.2">
      <c r="B41" s="35">
        <v>37</v>
      </c>
      <c r="C41" s="126">
        <f t="shared" si="1"/>
        <v>8849</v>
      </c>
      <c r="D41" s="42">
        <f t="shared" si="2"/>
        <v>8526.8209357431315</v>
      </c>
      <c r="E41" s="46">
        <f t="shared" si="4"/>
        <v>8.5268209357426093E-3</v>
      </c>
      <c r="F41" s="46">
        <f t="shared" si="3"/>
        <v>0.31549237462247653</v>
      </c>
      <c r="G41" s="34"/>
    </row>
    <row r="42" spans="2:7" x14ac:dyDescent="0.2">
      <c r="B42" s="35">
        <v>38</v>
      </c>
      <c r="C42" s="126">
        <f t="shared" si="1"/>
        <v>8849</v>
      </c>
      <c r="D42" s="42">
        <f t="shared" si="2"/>
        <v>8518.278149678621</v>
      </c>
      <c r="E42" s="46">
        <f t="shared" si="4"/>
        <v>8.5182781496780987E-3</v>
      </c>
      <c r="F42" s="46">
        <f t="shared" si="3"/>
        <v>0.32369456968776777</v>
      </c>
      <c r="G42" s="34"/>
    </row>
    <row r="43" spans="2:7" x14ac:dyDescent="0.2">
      <c r="B43" s="35">
        <v>39</v>
      </c>
      <c r="C43" s="126">
        <f t="shared" si="1"/>
        <v>8849</v>
      </c>
      <c r="D43" s="42">
        <f t="shared" si="2"/>
        <v>8509.7439223951933</v>
      </c>
      <c r="E43" s="46">
        <f t="shared" si="4"/>
        <v>8.509743922394673E-3</v>
      </c>
      <c r="F43" s="46">
        <f t="shared" si="3"/>
        <v>0.33188001297339226</v>
      </c>
      <c r="G43" s="34"/>
    </row>
    <row r="44" spans="2:7" x14ac:dyDescent="0.2">
      <c r="B44" s="35">
        <v>40</v>
      </c>
      <c r="C44" s="126">
        <f t="shared" si="1"/>
        <v>8849</v>
      </c>
      <c r="D44" s="42">
        <f t="shared" si="2"/>
        <v>8501.2182453180485</v>
      </c>
      <c r="E44" s="46">
        <f t="shared" si="4"/>
        <v>8.5012182453175281E-3</v>
      </c>
      <c r="F44" s="46">
        <f t="shared" si="3"/>
        <v>0.34004872981270112</v>
      </c>
      <c r="G44" s="34"/>
    </row>
    <row r="45" spans="2:7" x14ac:dyDescent="0.2">
      <c r="B45" s="35">
        <v>41</v>
      </c>
      <c r="C45" s="126">
        <f t="shared" si="1"/>
        <v>8849</v>
      </c>
      <c r="D45" s="42">
        <f t="shared" si="2"/>
        <v>8492.7011098809653</v>
      </c>
      <c r="E45" s="46">
        <f t="shared" si="4"/>
        <v>8.4927011098804451E-3</v>
      </c>
      <c r="F45" s="46">
        <f t="shared" si="3"/>
        <v>0.34820074550509827</v>
      </c>
      <c r="G45" s="34"/>
    </row>
    <row r="46" spans="2:7" x14ac:dyDescent="0.2">
      <c r="B46" s="35">
        <v>42</v>
      </c>
      <c r="C46" s="126">
        <f t="shared" si="1"/>
        <v>8849</v>
      </c>
      <c r="D46" s="42">
        <f t="shared" si="2"/>
        <v>8484.1925075263152</v>
      </c>
      <c r="E46" s="46">
        <f t="shared" si="4"/>
        <v>8.4841925075257955E-3</v>
      </c>
      <c r="F46" s="46">
        <f t="shared" si="3"/>
        <v>0.35633608531608341</v>
      </c>
      <c r="G46" s="34"/>
    </row>
    <row r="47" spans="2:7" x14ac:dyDescent="0.2">
      <c r="B47" s="35">
        <v>43</v>
      </c>
      <c r="C47" s="126">
        <f t="shared" si="1"/>
        <v>8849</v>
      </c>
      <c r="D47" s="42">
        <f t="shared" si="2"/>
        <v>8475.6924297050355</v>
      </c>
      <c r="E47" s="46">
        <f t="shared" si="4"/>
        <v>8.4756924297045167E-3</v>
      </c>
      <c r="F47" s="46">
        <f t="shared" si="3"/>
        <v>0.36445477447729424</v>
      </c>
      <c r="G47" s="34"/>
    </row>
    <row r="48" spans="2:7" x14ac:dyDescent="0.2">
      <c r="B48" s="35">
        <v>44</v>
      </c>
      <c r="C48" s="126">
        <f t="shared" si="1"/>
        <v>8849</v>
      </c>
      <c r="D48" s="42">
        <f t="shared" si="2"/>
        <v>8467.2008678766342</v>
      </c>
      <c r="E48" s="46">
        <f t="shared" si="4"/>
        <v>8.4672008678761158E-3</v>
      </c>
      <c r="F48" s="46">
        <f t="shared" si="3"/>
        <v>0.37255683818654911</v>
      </c>
      <c r="G48" s="34"/>
    </row>
    <row r="49" spans="2:7" x14ac:dyDescent="0.2">
      <c r="B49" s="35">
        <v>45</v>
      </c>
      <c r="C49" s="126">
        <f t="shared" si="1"/>
        <v>8849</v>
      </c>
      <c r="D49" s="42">
        <f t="shared" si="2"/>
        <v>8458.7178135091726</v>
      </c>
      <c r="E49" s="46">
        <f t="shared" si="4"/>
        <v>8.4587178135086538E-3</v>
      </c>
      <c r="F49" s="46">
        <f t="shared" si="3"/>
        <v>0.38064230160788942</v>
      </c>
      <c r="G49" s="34"/>
    </row>
    <row r="50" spans="2:7" x14ac:dyDescent="0.2">
      <c r="B50" s="35">
        <v>46</v>
      </c>
      <c r="C50" s="126">
        <f t="shared" si="1"/>
        <v>8849</v>
      </c>
      <c r="D50" s="42">
        <f t="shared" si="2"/>
        <v>8450.2432580792629</v>
      </c>
      <c r="E50" s="46">
        <f t="shared" si="4"/>
        <v>8.4502432580787455E-3</v>
      </c>
      <c r="F50" s="46">
        <f t="shared" si="3"/>
        <v>0.38871118987162229</v>
      </c>
      <c r="G50" s="34"/>
    </row>
    <row r="51" spans="2:7" x14ac:dyDescent="0.2">
      <c r="B51" s="35">
        <v>47</v>
      </c>
      <c r="C51" s="126">
        <f t="shared" si="1"/>
        <v>8849</v>
      </c>
      <c r="D51" s="42">
        <f t="shared" si="2"/>
        <v>8441.7771930720501</v>
      </c>
      <c r="E51" s="46">
        <f t="shared" si="4"/>
        <v>8.4417771930715337E-3</v>
      </c>
      <c r="F51" s="46">
        <f t="shared" si="3"/>
        <v>0.3967635280743621</v>
      </c>
      <c r="G51" s="34"/>
    </row>
    <row r="52" spans="2:7" x14ac:dyDescent="0.2">
      <c r="B52" s="35">
        <v>48</v>
      </c>
      <c r="C52" s="126">
        <f t="shared" si="1"/>
        <v>8849</v>
      </c>
      <c r="D52" s="42">
        <f t="shared" si="2"/>
        <v>8433.3196099812194</v>
      </c>
      <c r="E52" s="46">
        <f t="shared" si="4"/>
        <v>8.433319609980703E-3</v>
      </c>
      <c r="F52" s="46">
        <f t="shared" si="3"/>
        <v>0.40479934127907374</v>
      </c>
      <c r="G52" s="34"/>
    </row>
    <row r="53" spans="2:7" x14ac:dyDescent="0.2">
      <c r="B53" s="35">
        <v>49</v>
      </c>
      <c r="C53" s="126">
        <f t="shared" si="1"/>
        <v>8849</v>
      </c>
      <c r="D53" s="42">
        <f t="shared" si="2"/>
        <v>8424.8705003089726</v>
      </c>
      <c r="E53" s="46">
        <f t="shared" si="4"/>
        <v>8.4248705003084571E-3</v>
      </c>
      <c r="F53" s="46">
        <f t="shared" si="3"/>
        <v>0.4128186545151144</v>
      </c>
      <c r="G53" s="34"/>
    </row>
    <row r="54" spans="2:7" x14ac:dyDescent="0.2">
      <c r="B54" s="35">
        <v>50</v>
      </c>
      <c r="C54" s="126">
        <f t="shared" si="1"/>
        <v>8849</v>
      </c>
      <c r="D54" s="42">
        <f t="shared" si="2"/>
        <v>8416.4298555660225</v>
      </c>
      <c r="E54" s="46">
        <f t="shared" si="4"/>
        <v>8.4164298555655069E-3</v>
      </c>
      <c r="F54" s="46">
        <f t="shared" si="3"/>
        <v>0.42082149277827535</v>
      </c>
      <c r="G54" s="34"/>
    </row>
    <row r="55" spans="2:7" x14ac:dyDescent="0.2">
      <c r="B55" s="35">
        <v>51</v>
      </c>
      <c r="C55" s="126">
        <f t="shared" si="1"/>
        <v>8849</v>
      </c>
      <c r="D55" s="42">
        <f t="shared" si="2"/>
        <v>8407.9976672715929</v>
      </c>
      <c r="E55" s="46">
        <f t="shared" si="4"/>
        <v>8.4079976672710773E-3</v>
      </c>
      <c r="F55" s="46">
        <f t="shared" si="3"/>
        <v>0.42880788103082496</v>
      </c>
      <c r="G55" s="34"/>
    </row>
    <row r="56" spans="2:7" x14ac:dyDescent="0.2">
      <c r="B56" s="35">
        <v>52</v>
      </c>
      <c r="C56" s="126">
        <f t="shared" si="1"/>
        <v>8849</v>
      </c>
      <c r="D56" s="42">
        <f t="shared" si="2"/>
        <v>8399.5739269534024</v>
      </c>
      <c r="E56" s="46">
        <f t="shared" si="4"/>
        <v>8.3995739269528882E-3</v>
      </c>
      <c r="F56" s="46">
        <f t="shared" si="3"/>
        <v>0.43677784420155019</v>
      </c>
      <c r="G56" s="34"/>
    </row>
    <row r="57" spans="2:7" x14ac:dyDescent="0.2">
      <c r="B57" s="35">
        <v>53</v>
      </c>
      <c r="C57" s="126">
        <f t="shared" si="1"/>
        <v>8849</v>
      </c>
      <c r="D57" s="42">
        <f t="shared" si="2"/>
        <v>8391.1586261476532</v>
      </c>
      <c r="E57" s="46">
        <f t="shared" si="4"/>
        <v>8.3911586261471386E-3</v>
      </c>
      <c r="F57" s="46">
        <f t="shared" si="3"/>
        <v>0.44473140718579834</v>
      </c>
      <c r="G57" s="34"/>
    </row>
    <row r="58" spans="2:7" x14ac:dyDescent="0.2">
      <c r="B58" s="35">
        <v>54</v>
      </c>
      <c r="C58" s="126">
        <f t="shared" si="1"/>
        <v>8849</v>
      </c>
      <c r="D58" s="42">
        <f t="shared" si="2"/>
        <v>8382.7517563990423</v>
      </c>
      <c r="E58" s="46">
        <f t="shared" si="4"/>
        <v>8.3827517563985297E-3</v>
      </c>
      <c r="F58" s="46">
        <f t="shared" si="3"/>
        <v>0.45266859484552058</v>
      </c>
      <c r="G58" s="34"/>
    </row>
    <row r="59" spans="2:7" x14ac:dyDescent="0.2">
      <c r="B59" s="35">
        <v>55</v>
      </c>
      <c r="C59" s="126">
        <f t="shared" si="1"/>
        <v>8849</v>
      </c>
      <c r="D59" s="42">
        <f t="shared" si="2"/>
        <v>8374.3533092607122</v>
      </c>
      <c r="E59" s="46">
        <f t="shared" si="4"/>
        <v>8.3743533092602001E-3</v>
      </c>
      <c r="F59" s="46">
        <f t="shared" si="3"/>
        <v>0.46058943200931102</v>
      </c>
      <c r="G59" s="34"/>
    </row>
    <row r="60" spans="2:7" x14ac:dyDescent="0.2">
      <c r="B60" s="35">
        <v>56</v>
      </c>
      <c r="C60" s="126">
        <f t="shared" si="1"/>
        <v>8849</v>
      </c>
      <c r="D60" s="42">
        <f t="shared" si="2"/>
        <v>8365.9632762942929</v>
      </c>
      <c r="E60" s="46">
        <f t="shared" si="4"/>
        <v>8.3659632762937801E-3</v>
      </c>
      <c r="F60" s="46">
        <f t="shared" si="3"/>
        <v>0.46849394347245166</v>
      </c>
      <c r="G60" s="34"/>
    </row>
    <row r="61" spans="2:7" x14ac:dyDescent="0.2">
      <c r="B61" s="35">
        <v>57</v>
      </c>
      <c r="C61" s="126">
        <f t="shared" si="1"/>
        <v>8849</v>
      </c>
      <c r="D61" s="42">
        <f t="shared" si="2"/>
        <v>8357.5816490698544</v>
      </c>
      <c r="E61" s="46">
        <f t="shared" si="4"/>
        <v>8.3575816490693428E-3</v>
      </c>
      <c r="F61" s="46">
        <f t="shared" si="3"/>
        <v>0.47638215399695255</v>
      </c>
      <c r="G61" s="34"/>
    </row>
    <row r="62" spans="2:7" x14ac:dyDescent="0.2">
      <c r="B62" s="35">
        <v>58</v>
      </c>
      <c r="C62" s="126">
        <f t="shared" si="1"/>
        <v>8849</v>
      </c>
      <c r="D62" s="42">
        <f t="shared" si="2"/>
        <v>8349.208419165916</v>
      </c>
      <c r="E62" s="46">
        <f t="shared" si="4"/>
        <v>8.3492084191654041E-3</v>
      </c>
      <c r="F62" s="46">
        <f t="shared" si="3"/>
        <v>0.48425408831159344</v>
      </c>
      <c r="G62" s="34"/>
    </row>
    <row r="63" spans="2:7" x14ac:dyDescent="0.2">
      <c r="B63" s="35">
        <v>59</v>
      </c>
      <c r="C63" s="126">
        <f t="shared" si="1"/>
        <v>8849</v>
      </c>
      <c r="D63" s="42">
        <f t="shared" si="2"/>
        <v>8340.8435781694352</v>
      </c>
      <c r="E63" s="46">
        <f t="shared" si="4"/>
        <v>8.3408435781689248E-3</v>
      </c>
      <c r="F63" s="46">
        <f t="shared" si="3"/>
        <v>0.49210977111196658</v>
      </c>
      <c r="G63" s="34"/>
    </row>
    <row r="64" spans="2:7" x14ac:dyDescent="0.2">
      <c r="B64" s="35">
        <v>60</v>
      </c>
      <c r="C64" s="126">
        <f t="shared" si="1"/>
        <v>8849</v>
      </c>
      <c r="D64" s="42">
        <f t="shared" si="2"/>
        <v>8332.4871176758006</v>
      </c>
      <c r="E64" s="46">
        <f t="shared" si="4"/>
        <v>8.3324871176752909E-3</v>
      </c>
      <c r="F64" s="46">
        <f t="shared" si="3"/>
        <v>0.49994922706051748</v>
      </c>
      <c r="G64" s="34"/>
    </row>
    <row r="65" spans="2:7" x14ac:dyDescent="0.2">
      <c r="B65" s="35">
        <v>61</v>
      </c>
      <c r="C65" s="126">
        <f t="shared" si="1"/>
        <v>8849</v>
      </c>
      <c r="D65" s="42">
        <f t="shared" si="2"/>
        <v>8324.13902928881</v>
      </c>
      <c r="E65" s="46">
        <f t="shared" si="4"/>
        <v>8.3241390292883004E-3</v>
      </c>
      <c r="F65" s="46">
        <f t="shared" si="3"/>
        <v>0.50777248078658632</v>
      </c>
      <c r="G65" s="34"/>
    </row>
    <row r="66" spans="2:7" x14ac:dyDescent="0.2">
      <c r="B66" s="35">
        <v>62</v>
      </c>
      <c r="C66" s="126">
        <f t="shared" si="1"/>
        <v>8849</v>
      </c>
      <c r="D66" s="42">
        <f t="shared" si="2"/>
        <v>8315.7993046206902</v>
      </c>
      <c r="E66" s="46">
        <f t="shared" si="4"/>
        <v>8.3157993046201802E-3</v>
      </c>
      <c r="F66" s="46">
        <f t="shared" si="3"/>
        <v>0.51557955688645118</v>
      </c>
      <c r="G66" s="34"/>
    </row>
    <row r="67" spans="2:7" x14ac:dyDescent="0.2">
      <c r="B67" s="35">
        <v>63</v>
      </c>
      <c r="C67" s="126">
        <f t="shared" si="1"/>
        <v>8849</v>
      </c>
      <c r="D67" s="42">
        <f t="shared" si="2"/>
        <v>8307.4679352920575</v>
      </c>
      <c r="E67" s="46">
        <f t="shared" si="4"/>
        <v>8.307467935291548E-3</v>
      </c>
      <c r="F67" s="46">
        <f t="shared" si="3"/>
        <v>0.52337047992336749</v>
      </c>
      <c r="G67" s="34"/>
    </row>
    <row r="68" spans="2:7" x14ac:dyDescent="0.2">
      <c r="B68" s="35">
        <v>64</v>
      </c>
      <c r="C68" s="126">
        <f t="shared" si="1"/>
        <v>8849</v>
      </c>
      <c r="D68" s="42">
        <f t="shared" si="2"/>
        <v>8299.1449129319317</v>
      </c>
      <c r="E68" s="46">
        <f t="shared" si="4"/>
        <v>8.2991449129314228E-3</v>
      </c>
      <c r="F68" s="46">
        <f t="shared" si="3"/>
        <v>0.53114527442761106</v>
      </c>
      <c r="G68" s="34"/>
    </row>
    <row r="69" spans="2:7" x14ac:dyDescent="0.2">
      <c r="B69" s="35">
        <v>65</v>
      </c>
      <c r="C69" s="126">
        <f t="shared" si="1"/>
        <v>8849</v>
      </c>
      <c r="D69" s="42">
        <f t="shared" si="2"/>
        <v>8290.8302291777127</v>
      </c>
      <c r="E69" s="46">
        <f t="shared" ref="E69:E100" si="5">D69/$D$127</f>
        <v>8.2908302291772058E-3</v>
      </c>
      <c r="F69" s="46">
        <f t="shared" si="3"/>
        <v>0.53890396489651837</v>
      </c>
      <c r="G69" s="34"/>
    </row>
    <row r="70" spans="2:7" x14ac:dyDescent="0.2">
      <c r="B70" s="35">
        <v>66</v>
      </c>
      <c r="C70" s="126">
        <f t="shared" ref="C70:C124" si="6">$E$3</f>
        <v>8849</v>
      </c>
      <c r="D70" s="42">
        <f t="shared" ref="D70:D124" si="7">C70*1/(1+$E$2)^B70</f>
        <v>8282.5238756751842</v>
      </c>
      <c r="E70" s="46">
        <f t="shared" si="5"/>
        <v>8.2825238756746768E-3</v>
      </c>
      <c r="F70" s="46">
        <f t="shared" ref="F70:F124" si="8">E70*B70</f>
        <v>0.54664657579452869</v>
      </c>
      <c r="G70" s="34"/>
    </row>
    <row r="71" spans="2:7" x14ac:dyDescent="0.2">
      <c r="B71" s="35">
        <v>67</v>
      </c>
      <c r="C71" s="126">
        <f t="shared" si="6"/>
        <v>8849</v>
      </c>
      <c r="D71" s="42">
        <f t="shared" si="7"/>
        <v>8274.2258440784935</v>
      </c>
      <c r="E71" s="46">
        <f t="shared" si="5"/>
        <v>8.2742258440779877E-3</v>
      </c>
      <c r="F71" s="46">
        <f t="shared" si="8"/>
        <v>0.55437313155322521</v>
      </c>
      <c r="G71" s="34"/>
    </row>
    <row r="72" spans="2:7" x14ac:dyDescent="0.2">
      <c r="B72" s="35">
        <v>68</v>
      </c>
      <c r="C72" s="126">
        <f t="shared" si="6"/>
        <v>8849</v>
      </c>
      <c r="D72" s="42">
        <f t="shared" si="7"/>
        <v>8265.936126050161</v>
      </c>
      <c r="E72" s="46">
        <f t="shared" si="5"/>
        <v>8.2659361260496549E-3</v>
      </c>
      <c r="F72" s="46">
        <f t="shared" si="8"/>
        <v>0.56208365657137649</v>
      </c>
      <c r="G72" s="34"/>
    </row>
    <row r="73" spans="2:7" x14ac:dyDescent="0.2">
      <c r="B73" s="35">
        <v>69</v>
      </c>
      <c r="C73" s="126">
        <f t="shared" si="6"/>
        <v>8849</v>
      </c>
      <c r="D73" s="42">
        <f t="shared" si="7"/>
        <v>8257.6547132610449</v>
      </c>
      <c r="E73" s="46">
        <f t="shared" si="5"/>
        <v>8.2576547132605389E-3</v>
      </c>
      <c r="F73" s="46">
        <f t="shared" si="8"/>
        <v>0.5697781752149772</v>
      </c>
      <c r="G73" s="34"/>
    </row>
    <row r="74" spans="2:7" x14ac:dyDescent="0.2">
      <c r="B74" s="35">
        <v>70</v>
      </c>
      <c r="C74" s="126">
        <f t="shared" si="6"/>
        <v>8849</v>
      </c>
      <c r="D74" s="42">
        <f t="shared" si="7"/>
        <v>8249.3815973903584</v>
      </c>
      <c r="E74" s="46">
        <f t="shared" si="5"/>
        <v>8.2493815973898529E-3</v>
      </c>
      <c r="F74" s="46">
        <f t="shared" si="8"/>
        <v>0.57745671181728975</v>
      </c>
      <c r="G74" s="34"/>
    </row>
    <row r="75" spans="2:7" x14ac:dyDescent="0.2">
      <c r="B75" s="35">
        <v>71</v>
      </c>
      <c r="C75" s="126">
        <f t="shared" si="6"/>
        <v>8849</v>
      </c>
      <c r="D75" s="42">
        <f t="shared" si="7"/>
        <v>8241.1167701256491</v>
      </c>
      <c r="E75" s="46">
        <f t="shared" si="5"/>
        <v>8.2411167701251439E-3</v>
      </c>
      <c r="F75" s="46">
        <f t="shared" si="8"/>
        <v>0.58511929067888524</v>
      </c>
      <c r="G75" s="34"/>
    </row>
    <row r="76" spans="2:7" x14ac:dyDescent="0.2">
      <c r="B76" s="35">
        <v>72</v>
      </c>
      <c r="C76" s="126">
        <f t="shared" si="6"/>
        <v>8849</v>
      </c>
      <c r="D76" s="42">
        <f t="shared" si="7"/>
        <v>8232.860223162792</v>
      </c>
      <c r="E76" s="46">
        <f t="shared" si="5"/>
        <v>8.2328602231622871E-3</v>
      </c>
      <c r="F76" s="46">
        <f t="shared" si="8"/>
        <v>0.59276593606768468</v>
      </c>
      <c r="G76" s="34"/>
    </row>
    <row r="77" spans="2:7" x14ac:dyDescent="0.2">
      <c r="B77" s="35">
        <v>73</v>
      </c>
      <c r="C77" s="126">
        <f t="shared" si="6"/>
        <v>8849</v>
      </c>
      <c r="D77" s="42">
        <f t="shared" si="7"/>
        <v>8224.6119482059803</v>
      </c>
      <c r="E77" s="46">
        <f t="shared" si="5"/>
        <v>8.2246119482054774E-3</v>
      </c>
      <c r="F77" s="46">
        <f t="shared" si="8"/>
        <v>0.60039667221899984</v>
      </c>
      <c r="G77" s="34"/>
    </row>
    <row r="78" spans="2:7" x14ac:dyDescent="0.2">
      <c r="B78" s="35">
        <v>74</v>
      </c>
      <c r="C78" s="126">
        <f t="shared" si="6"/>
        <v>8849</v>
      </c>
      <c r="D78" s="42">
        <f t="shared" si="7"/>
        <v>8216.3719369677201</v>
      </c>
      <c r="E78" s="46">
        <f t="shared" si="5"/>
        <v>8.2163719369672174E-3</v>
      </c>
      <c r="F78" s="46">
        <f t="shared" si="8"/>
        <v>0.60801152333557407</v>
      </c>
      <c r="G78" s="34"/>
    </row>
    <row r="79" spans="2:7" x14ac:dyDescent="0.2">
      <c r="B79" s="35">
        <v>75</v>
      </c>
      <c r="C79" s="126">
        <f t="shared" si="6"/>
        <v>8849</v>
      </c>
      <c r="D79" s="42">
        <f t="shared" si="7"/>
        <v>8208.1401811688229</v>
      </c>
      <c r="E79" s="46">
        <f t="shared" si="5"/>
        <v>8.2081401811683209E-3</v>
      </c>
      <c r="F79" s="46">
        <f t="shared" si="8"/>
        <v>0.61561051358762409</v>
      </c>
      <c r="G79" s="34"/>
    </row>
    <row r="80" spans="2:7" x14ac:dyDescent="0.2">
      <c r="B80" s="35">
        <v>76</v>
      </c>
      <c r="C80" s="126">
        <f t="shared" si="6"/>
        <v>8849</v>
      </c>
      <c r="D80" s="42">
        <f t="shared" si="7"/>
        <v>8199.9166725383893</v>
      </c>
      <c r="E80" s="46">
        <f t="shared" si="5"/>
        <v>8.199916672537888E-3</v>
      </c>
      <c r="F80" s="46">
        <f t="shared" si="8"/>
        <v>0.62319366711287949</v>
      </c>
      <c r="G80" s="34"/>
    </row>
    <row r="81" spans="2:7" x14ac:dyDescent="0.2">
      <c r="B81" s="35">
        <v>77</v>
      </c>
      <c r="C81" s="126">
        <f t="shared" si="6"/>
        <v>8849</v>
      </c>
      <c r="D81" s="42">
        <f t="shared" si="7"/>
        <v>8191.701402813811</v>
      </c>
      <c r="E81" s="46">
        <f t="shared" si="5"/>
        <v>8.1917014028133096E-3</v>
      </c>
      <c r="F81" s="46">
        <f t="shared" si="8"/>
        <v>0.63076100801662482</v>
      </c>
      <c r="G81" s="34"/>
    </row>
    <row r="82" spans="2:7" x14ac:dyDescent="0.2">
      <c r="B82" s="35">
        <v>78</v>
      </c>
      <c r="C82" s="126">
        <f t="shared" si="6"/>
        <v>8849</v>
      </c>
      <c r="D82" s="42">
        <f t="shared" si="7"/>
        <v>8183.494363740755</v>
      </c>
      <c r="E82" s="46">
        <f t="shared" si="5"/>
        <v>8.1834943637402544E-3</v>
      </c>
      <c r="F82" s="46">
        <f t="shared" si="8"/>
        <v>0.63831256037173989</v>
      </c>
      <c r="G82" s="34"/>
    </row>
    <row r="83" spans="2:7" x14ac:dyDescent="0.2">
      <c r="B83" s="35">
        <v>79</v>
      </c>
      <c r="C83" s="126">
        <f t="shared" si="6"/>
        <v>8849</v>
      </c>
      <c r="D83" s="42">
        <f t="shared" si="7"/>
        <v>8175.2955470731604</v>
      </c>
      <c r="E83" s="46">
        <f t="shared" si="5"/>
        <v>8.1752955470726606E-3</v>
      </c>
      <c r="F83" s="46">
        <f t="shared" si="8"/>
        <v>0.64584834821874015</v>
      </c>
      <c r="G83" s="34"/>
    </row>
    <row r="84" spans="2:7" x14ac:dyDescent="0.2">
      <c r="B84" s="35">
        <v>80</v>
      </c>
      <c r="C84" s="126">
        <f t="shared" si="6"/>
        <v>8849</v>
      </c>
      <c r="D84" s="42">
        <f t="shared" si="7"/>
        <v>8167.1049445732251</v>
      </c>
      <c r="E84" s="46">
        <f t="shared" si="5"/>
        <v>8.1671049445727253E-3</v>
      </c>
      <c r="F84" s="46">
        <f t="shared" si="8"/>
        <v>0.65336839556581805</v>
      </c>
      <c r="G84" s="34"/>
    </row>
    <row r="85" spans="2:7" x14ac:dyDescent="0.2">
      <c r="B85" s="35">
        <v>81</v>
      </c>
      <c r="C85" s="126">
        <f t="shared" si="6"/>
        <v>8849</v>
      </c>
      <c r="D85" s="42">
        <f t="shared" si="7"/>
        <v>8158.9225480114028</v>
      </c>
      <c r="E85" s="46">
        <f t="shared" si="5"/>
        <v>8.158922548010903E-3</v>
      </c>
      <c r="F85" s="46">
        <f t="shared" si="8"/>
        <v>0.66087272638888317</v>
      </c>
      <c r="G85" s="34"/>
    </row>
    <row r="86" spans="2:7" x14ac:dyDescent="0.2">
      <c r="B86" s="35">
        <v>82</v>
      </c>
      <c r="C86" s="126">
        <f t="shared" si="6"/>
        <v>8849</v>
      </c>
      <c r="D86" s="42">
        <f t="shared" si="7"/>
        <v>8150.7483491663907</v>
      </c>
      <c r="E86" s="46">
        <f t="shared" si="5"/>
        <v>8.1507483491658917E-3</v>
      </c>
      <c r="F86" s="46">
        <f t="shared" si="8"/>
        <v>0.66836136463160312</v>
      </c>
      <c r="G86" s="34"/>
    </row>
    <row r="87" spans="2:7" x14ac:dyDescent="0.2">
      <c r="B87" s="35">
        <v>83</v>
      </c>
      <c r="C87" s="126">
        <f t="shared" si="6"/>
        <v>8849</v>
      </c>
      <c r="D87" s="42">
        <f t="shared" si="7"/>
        <v>8142.5823398251196</v>
      </c>
      <c r="E87" s="46">
        <f t="shared" si="5"/>
        <v>8.1425823398246205E-3</v>
      </c>
      <c r="F87" s="46">
        <f t="shared" si="8"/>
        <v>0.67583433420544348</v>
      </c>
      <c r="G87" s="34"/>
    </row>
    <row r="88" spans="2:7" x14ac:dyDescent="0.2">
      <c r="B88" s="35">
        <v>84</v>
      </c>
      <c r="C88" s="126">
        <f t="shared" si="6"/>
        <v>8849</v>
      </c>
      <c r="D88" s="42">
        <f t="shared" si="7"/>
        <v>8134.4245117827622</v>
      </c>
      <c r="E88" s="46">
        <f t="shared" si="5"/>
        <v>8.1344245117822636E-3</v>
      </c>
      <c r="F88" s="46">
        <f t="shared" si="8"/>
        <v>0.68329165898971012</v>
      </c>
      <c r="G88" s="34"/>
    </row>
    <row r="89" spans="2:7" x14ac:dyDescent="0.2">
      <c r="B89" s="35">
        <v>85</v>
      </c>
      <c r="C89" s="126">
        <f t="shared" si="6"/>
        <v>8849</v>
      </c>
      <c r="D89" s="42">
        <f t="shared" si="7"/>
        <v>8126.2748568426887</v>
      </c>
      <c r="E89" s="46">
        <f t="shared" si="5"/>
        <v>8.1262748568421903E-3</v>
      </c>
      <c r="F89" s="46">
        <f t="shared" si="8"/>
        <v>0.69073336283158615</v>
      </c>
      <c r="G89" s="34"/>
    </row>
    <row r="90" spans="2:7" x14ac:dyDescent="0.2">
      <c r="B90" s="35">
        <v>86</v>
      </c>
      <c r="C90" s="126">
        <f t="shared" si="6"/>
        <v>8849</v>
      </c>
      <c r="D90" s="42">
        <f t="shared" si="7"/>
        <v>8118.1333668165053</v>
      </c>
      <c r="E90" s="46">
        <f t="shared" si="5"/>
        <v>8.1181333668160077E-3</v>
      </c>
      <c r="F90" s="46">
        <f t="shared" si="8"/>
        <v>0.69815946954617669</v>
      </c>
      <c r="G90" s="34"/>
    </row>
    <row r="91" spans="2:7" x14ac:dyDescent="0.2">
      <c r="B91" s="35">
        <v>87</v>
      </c>
      <c r="C91" s="126">
        <f t="shared" si="6"/>
        <v>8849</v>
      </c>
      <c r="D91" s="42">
        <f t="shared" si="7"/>
        <v>8110.0000335240011</v>
      </c>
      <c r="E91" s="46">
        <f t="shared" si="5"/>
        <v>8.1100000335235043E-3</v>
      </c>
      <c r="F91" s="46">
        <f t="shared" si="8"/>
        <v>0.70557000291654492</v>
      </c>
      <c r="G91" s="34"/>
    </row>
    <row r="92" spans="2:7" x14ac:dyDescent="0.2">
      <c r="B92" s="35">
        <v>88</v>
      </c>
      <c r="C92" s="126">
        <f t="shared" si="6"/>
        <v>8849</v>
      </c>
      <c r="D92" s="42">
        <f t="shared" si="7"/>
        <v>8101.8748487931771</v>
      </c>
      <c r="E92" s="46">
        <f t="shared" si="5"/>
        <v>8.1018748487926805E-3</v>
      </c>
      <c r="F92" s="46">
        <f t="shared" si="8"/>
        <v>0.71296498669375585</v>
      </c>
      <c r="G92" s="34"/>
    </row>
    <row r="93" spans="2:7" x14ac:dyDescent="0.2">
      <c r="B93" s="35">
        <v>89</v>
      </c>
      <c r="C93" s="126">
        <f t="shared" si="6"/>
        <v>8849</v>
      </c>
      <c r="D93" s="42">
        <f t="shared" si="7"/>
        <v>8093.7578044602114</v>
      </c>
      <c r="E93" s="46">
        <f t="shared" si="5"/>
        <v>8.0937578044597159E-3</v>
      </c>
      <c r="F93" s="46">
        <f t="shared" si="8"/>
        <v>0.72034444459691471</v>
      </c>
      <c r="G93" s="34"/>
    </row>
    <row r="94" spans="2:7" x14ac:dyDescent="0.2">
      <c r="B94" s="35">
        <v>90</v>
      </c>
      <c r="C94" s="126">
        <f t="shared" si="6"/>
        <v>8849</v>
      </c>
      <c r="D94" s="42">
        <f t="shared" si="7"/>
        <v>8085.6488923694642</v>
      </c>
      <c r="E94" s="46">
        <f t="shared" si="5"/>
        <v>8.0856488923689695E-3</v>
      </c>
      <c r="F94" s="46">
        <f t="shared" si="8"/>
        <v>0.72770840031320727</v>
      </c>
      <c r="G94" s="34"/>
    </row>
    <row r="95" spans="2:7" x14ac:dyDescent="0.2">
      <c r="B95" s="35">
        <v>91</v>
      </c>
      <c r="C95" s="126">
        <f t="shared" si="6"/>
        <v>8849</v>
      </c>
      <c r="D95" s="42">
        <f t="shared" si="7"/>
        <v>8077.5481043734708</v>
      </c>
      <c r="E95" s="46">
        <f t="shared" si="5"/>
        <v>8.0775481043729759E-3</v>
      </c>
      <c r="F95" s="46">
        <f t="shared" si="8"/>
        <v>0.7350568774979408</v>
      </c>
      <c r="G95" s="34"/>
    </row>
    <row r="96" spans="2:7" x14ac:dyDescent="0.2">
      <c r="B96" s="35">
        <v>92</v>
      </c>
      <c r="C96" s="126">
        <f t="shared" si="6"/>
        <v>8849</v>
      </c>
      <c r="D96" s="42">
        <f t="shared" si="7"/>
        <v>8069.455432332923</v>
      </c>
      <c r="E96" s="46">
        <f t="shared" si="5"/>
        <v>8.0694554323324282E-3</v>
      </c>
      <c r="F96" s="46">
        <f t="shared" si="8"/>
        <v>0.74238989977458336</v>
      </c>
      <c r="G96" s="34"/>
    </row>
    <row r="97" spans="2:7" x14ac:dyDescent="0.2">
      <c r="B97" s="35">
        <v>93</v>
      </c>
      <c r="C97" s="126">
        <f t="shared" si="6"/>
        <v>8849</v>
      </c>
      <c r="D97" s="42">
        <f t="shared" si="7"/>
        <v>8061.3708681166654</v>
      </c>
      <c r="E97" s="46">
        <f t="shared" si="5"/>
        <v>8.061370868116171E-3</v>
      </c>
      <c r="F97" s="46">
        <f t="shared" si="8"/>
        <v>0.74970749073480392</v>
      </c>
      <c r="G97" s="34"/>
    </row>
    <row r="98" spans="2:7" x14ac:dyDescent="0.2">
      <c r="B98" s="35">
        <v>94</v>
      </c>
      <c r="C98" s="126">
        <f t="shared" si="6"/>
        <v>8849</v>
      </c>
      <c r="D98" s="42">
        <f t="shared" si="7"/>
        <v>8053.2944036016997</v>
      </c>
      <c r="E98" s="46">
        <f t="shared" si="5"/>
        <v>8.053294403601207E-3</v>
      </c>
      <c r="F98" s="46">
        <f t="shared" si="8"/>
        <v>0.75700967393851348</v>
      </c>
      <c r="G98" s="34"/>
    </row>
    <row r="99" spans="2:7" x14ac:dyDescent="0.2">
      <c r="B99" s="35">
        <v>95</v>
      </c>
      <c r="C99" s="126">
        <f t="shared" si="6"/>
        <v>8849</v>
      </c>
      <c r="D99" s="42">
        <f t="shared" si="7"/>
        <v>8045.2260306731541</v>
      </c>
      <c r="E99" s="46">
        <f t="shared" si="5"/>
        <v>8.0452260306726614E-3</v>
      </c>
      <c r="F99" s="46">
        <f t="shared" si="8"/>
        <v>0.76429647291390279</v>
      </c>
      <c r="G99" s="34"/>
    </row>
    <row r="100" spans="2:7" x14ac:dyDescent="0.2">
      <c r="B100" s="35">
        <v>96</v>
      </c>
      <c r="C100" s="126">
        <f t="shared" si="6"/>
        <v>8849</v>
      </c>
      <c r="D100" s="42">
        <f t="shared" si="7"/>
        <v>8037.1657412242967</v>
      </c>
      <c r="E100" s="46">
        <f t="shared" si="5"/>
        <v>8.0371657412238052E-3</v>
      </c>
      <c r="F100" s="46">
        <f t="shared" si="8"/>
        <v>0.77156791115748535</v>
      </c>
      <c r="G100" s="34"/>
    </row>
    <row r="101" spans="2:7" x14ac:dyDescent="0.2">
      <c r="B101" s="35">
        <v>97</v>
      </c>
      <c r="C101" s="126">
        <f t="shared" si="6"/>
        <v>8849</v>
      </c>
      <c r="D101" s="42">
        <f t="shared" si="7"/>
        <v>8029.113527156509</v>
      </c>
      <c r="E101" s="46">
        <f t="shared" ref="E101:E124" si="9">D101/$D$127</f>
        <v>8.0291135271560177E-3</v>
      </c>
      <c r="F101" s="46">
        <f t="shared" si="8"/>
        <v>0.77882401213413366</v>
      </c>
      <c r="G101" s="34"/>
    </row>
    <row r="102" spans="2:7" x14ac:dyDescent="0.2">
      <c r="B102" s="35">
        <v>98</v>
      </c>
      <c r="C102" s="126">
        <f t="shared" si="6"/>
        <v>8849</v>
      </c>
      <c r="D102" s="42">
        <f t="shared" si="7"/>
        <v>8021.069380379291</v>
      </c>
      <c r="E102" s="46">
        <f t="shared" si="9"/>
        <v>8.0210693803788001E-3</v>
      </c>
      <c r="F102" s="46">
        <f t="shared" si="8"/>
        <v>0.78606479927712236</v>
      </c>
      <c r="G102" s="34"/>
    </row>
    <row r="103" spans="2:7" x14ac:dyDescent="0.2">
      <c r="B103" s="35">
        <v>99</v>
      </c>
      <c r="C103" s="126">
        <f t="shared" si="6"/>
        <v>8849</v>
      </c>
      <c r="D103" s="42">
        <f t="shared" si="7"/>
        <v>8013.0332928102471</v>
      </c>
      <c r="E103" s="46">
        <f t="shared" si="9"/>
        <v>8.0130332928097566E-3</v>
      </c>
      <c r="F103" s="46">
        <f t="shared" si="8"/>
        <v>0.79329029598816592</v>
      </c>
      <c r="G103" s="34"/>
    </row>
    <row r="104" spans="2:7" x14ac:dyDescent="0.2">
      <c r="B104" s="35">
        <v>100</v>
      </c>
      <c r="C104" s="126">
        <f t="shared" si="6"/>
        <v>8849</v>
      </c>
      <c r="D104" s="42">
        <f t="shared" si="7"/>
        <v>8005.0052563750824</v>
      </c>
      <c r="E104" s="46">
        <f t="shared" si="9"/>
        <v>8.0050052563745925E-3</v>
      </c>
      <c r="F104" s="46">
        <f t="shared" si="8"/>
        <v>0.80050052563745921</v>
      </c>
      <c r="G104" s="34"/>
    </row>
    <row r="105" spans="2:7" x14ac:dyDescent="0.2">
      <c r="B105" s="35">
        <v>101</v>
      </c>
      <c r="C105" s="126">
        <f t="shared" si="6"/>
        <v>8849</v>
      </c>
      <c r="D105" s="42">
        <f t="shared" si="7"/>
        <v>7996.9852630075839</v>
      </c>
      <c r="E105" s="46">
        <f t="shared" si="9"/>
        <v>7.9969852630070934E-3</v>
      </c>
      <c r="F105" s="46">
        <f t="shared" si="8"/>
        <v>0.80769551156371644</v>
      </c>
      <c r="G105" s="34"/>
    </row>
    <row r="106" spans="2:7" x14ac:dyDescent="0.2">
      <c r="B106" s="35">
        <v>102</v>
      </c>
      <c r="C106" s="126">
        <f t="shared" si="6"/>
        <v>8849</v>
      </c>
      <c r="D106" s="42">
        <f t="shared" si="7"/>
        <v>7988.9733046496276</v>
      </c>
      <c r="E106" s="46">
        <f t="shared" si="9"/>
        <v>7.9889733046491392E-3</v>
      </c>
      <c r="F106" s="46">
        <f t="shared" si="8"/>
        <v>0.81487527707421215</v>
      </c>
      <c r="G106" s="34"/>
    </row>
    <row r="107" spans="2:7" x14ac:dyDescent="0.2">
      <c r="B107" s="35">
        <v>103</v>
      </c>
      <c r="C107" s="126">
        <f t="shared" si="6"/>
        <v>8849</v>
      </c>
      <c r="D107" s="42">
        <f t="shared" si="7"/>
        <v>7980.9693732511587</v>
      </c>
      <c r="E107" s="46">
        <f t="shared" si="9"/>
        <v>7.9809693732506692E-3</v>
      </c>
      <c r="F107" s="46">
        <f t="shared" si="8"/>
        <v>0.8220398454448189</v>
      </c>
      <c r="G107" s="34"/>
    </row>
    <row r="108" spans="2:7" x14ac:dyDescent="0.2">
      <c r="B108" s="35">
        <v>104</v>
      </c>
      <c r="C108" s="126">
        <f t="shared" si="6"/>
        <v>8849</v>
      </c>
      <c r="D108" s="42">
        <f t="shared" si="7"/>
        <v>7972.9734607701903</v>
      </c>
      <c r="E108" s="46">
        <f t="shared" si="9"/>
        <v>7.9729734607697014E-3</v>
      </c>
      <c r="F108" s="46">
        <f t="shared" si="8"/>
        <v>0.82918923992004889</v>
      </c>
      <c r="G108" s="34"/>
    </row>
    <row r="109" spans="2:7" x14ac:dyDescent="0.2">
      <c r="B109" s="35">
        <v>105</v>
      </c>
      <c r="C109" s="126">
        <f t="shared" si="6"/>
        <v>8849</v>
      </c>
      <c r="D109" s="42">
        <f t="shared" si="7"/>
        <v>7964.9855591727865</v>
      </c>
      <c r="E109" s="46">
        <f t="shared" si="9"/>
        <v>7.9649855591722996E-3</v>
      </c>
      <c r="F109" s="46">
        <f t="shared" si="8"/>
        <v>0.83632348371309151</v>
      </c>
      <c r="G109" s="34"/>
    </row>
    <row r="110" spans="2:7" x14ac:dyDescent="0.2">
      <c r="B110" s="35">
        <v>106</v>
      </c>
      <c r="C110" s="126">
        <f t="shared" si="6"/>
        <v>8849</v>
      </c>
      <c r="D110" s="42">
        <f t="shared" si="7"/>
        <v>7957.0056604330684</v>
      </c>
      <c r="E110" s="46">
        <f t="shared" si="9"/>
        <v>7.9570056604325815E-3</v>
      </c>
      <c r="F110" s="46">
        <f t="shared" si="8"/>
        <v>0.84344260000585369</v>
      </c>
      <c r="G110" s="34"/>
    </row>
    <row r="111" spans="2:7" x14ac:dyDescent="0.2">
      <c r="B111" s="35">
        <v>107</v>
      </c>
      <c r="C111" s="126">
        <f t="shared" si="6"/>
        <v>8849</v>
      </c>
      <c r="D111" s="42">
        <f t="shared" si="7"/>
        <v>7949.0337565331938</v>
      </c>
      <c r="E111" s="46">
        <f t="shared" si="9"/>
        <v>7.9490337565327075E-3</v>
      </c>
      <c r="F111" s="46">
        <f t="shared" si="8"/>
        <v>0.85054661194899972</v>
      </c>
      <c r="G111" s="34"/>
    </row>
    <row r="112" spans="2:7" x14ac:dyDescent="0.2">
      <c r="B112" s="35">
        <v>108</v>
      </c>
      <c r="C112" s="126">
        <f t="shared" si="6"/>
        <v>8849</v>
      </c>
      <c r="D112" s="42">
        <f t="shared" si="7"/>
        <v>7941.0698394633528</v>
      </c>
      <c r="E112" s="46">
        <f t="shared" si="9"/>
        <v>7.9410698394628658E-3</v>
      </c>
      <c r="F112" s="46">
        <f t="shared" si="8"/>
        <v>0.85763554266198949</v>
      </c>
      <c r="G112" s="34"/>
    </row>
    <row r="113" spans="2:7" x14ac:dyDescent="0.2">
      <c r="B113" s="35">
        <v>109</v>
      </c>
      <c r="C113" s="126">
        <f t="shared" si="6"/>
        <v>8849</v>
      </c>
      <c r="D113" s="42">
        <f t="shared" si="7"/>
        <v>7933.1139012217609</v>
      </c>
      <c r="E113" s="46">
        <f t="shared" si="9"/>
        <v>7.933113901221275E-3</v>
      </c>
      <c r="F113" s="46">
        <f t="shared" si="8"/>
        <v>0.86470941523311895</v>
      </c>
      <c r="G113" s="34"/>
    </row>
    <row r="114" spans="2:7" x14ac:dyDescent="0.2">
      <c r="B114" s="35">
        <v>110</v>
      </c>
      <c r="C114" s="126">
        <f t="shared" si="6"/>
        <v>8849</v>
      </c>
      <c r="D114" s="42">
        <f t="shared" si="7"/>
        <v>7925.1659338146528</v>
      </c>
      <c r="E114" s="46">
        <f t="shared" si="9"/>
        <v>7.925165933814168E-3</v>
      </c>
      <c r="F114" s="46">
        <f t="shared" si="8"/>
        <v>0.87176825271955849</v>
      </c>
      <c r="G114" s="34"/>
    </row>
    <row r="115" spans="2:7" x14ac:dyDescent="0.2">
      <c r="B115" s="35">
        <v>111</v>
      </c>
      <c r="C115" s="126">
        <f t="shared" si="6"/>
        <v>8849</v>
      </c>
      <c r="D115" s="42">
        <f t="shared" si="7"/>
        <v>7917.2259292562685</v>
      </c>
      <c r="E115" s="46">
        <f t="shared" si="9"/>
        <v>7.9172259292557834E-3</v>
      </c>
      <c r="F115" s="46">
        <f t="shared" si="8"/>
        <v>0.87881207814739193</v>
      </c>
      <c r="G115" s="34"/>
    </row>
    <row r="116" spans="2:7" x14ac:dyDescent="0.2">
      <c r="B116" s="35">
        <v>112</v>
      </c>
      <c r="C116" s="126">
        <f t="shared" si="6"/>
        <v>8849</v>
      </c>
      <c r="D116" s="42">
        <f t="shared" si="7"/>
        <v>7909.2938795688488</v>
      </c>
      <c r="E116" s="46">
        <f t="shared" si="9"/>
        <v>7.9092938795683639E-3</v>
      </c>
      <c r="F116" s="46">
        <f t="shared" si="8"/>
        <v>0.88584091451165681</v>
      </c>
      <c r="G116" s="34"/>
    </row>
    <row r="117" spans="2:7" x14ac:dyDescent="0.2">
      <c r="B117" s="35">
        <v>113</v>
      </c>
      <c r="C117" s="126">
        <f t="shared" si="6"/>
        <v>8849</v>
      </c>
      <c r="D117" s="42">
        <f t="shared" si="7"/>
        <v>7901.3697767826316</v>
      </c>
      <c r="E117" s="46">
        <f t="shared" si="9"/>
        <v>7.9013697767821474E-3</v>
      </c>
      <c r="F117" s="46">
        <f t="shared" si="8"/>
        <v>0.89285478477638269</v>
      </c>
      <c r="G117" s="34"/>
    </row>
    <row r="118" spans="2:7" x14ac:dyDescent="0.2">
      <c r="B118" s="35">
        <v>114</v>
      </c>
      <c r="C118" s="126">
        <f t="shared" si="6"/>
        <v>8849</v>
      </c>
      <c r="D118" s="42">
        <f t="shared" si="7"/>
        <v>7893.4536129358339</v>
      </c>
      <c r="E118" s="46">
        <f t="shared" si="9"/>
        <v>7.89345361293535E-3</v>
      </c>
      <c r="F118" s="46">
        <f t="shared" si="8"/>
        <v>0.89985371187462992</v>
      </c>
      <c r="G118" s="34"/>
    </row>
    <row r="119" spans="2:7" x14ac:dyDescent="0.2">
      <c r="B119" s="35">
        <v>115</v>
      </c>
      <c r="C119" s="126">
        <f t="shared" si="6"/>
        <v>8849</v>
      </c>
      <c r="D119" s="42">
        <f t="shared" si="7"/>
        <v>7885.5453800746509</v>
      </c>
      <c r="E119" s="46">
        <f t="shared" si="9"/>
        <v>7.8855453800741673E-3</v>
      </c>
      <c r="F119" s="46">
        <f t="shared" si="8"/>
        <v>0.90683771870852925</v>
      </c>
      <c r="G119" s="34"/>
    </row>
    <row r="120" spans="2:7" x14ac:dyDescent="0.2">
      <c r="B120" s="35">
        <v>116</v>
      </c>
      <c r="C120" s="126">
        <f t="shared" si="6"/>
        <v>8849</v>
      </c>
      <c r="D120" s="42">
        <f t="shared" si="7"/>
        <v>7877.6450702532529</v>
      </c>
      <c r="E120" s="46">
        <f t="shared" si="9"/>
        <v>7.8776450702527697E-3</v>
      </c>
      <c r="F120" s="46">
        <f t="shared" si="8"/>
        <v>0.91380682814932124</v>
      </c>
      <c r="G120" s="34"/>
    </row>
    <row r="121" spans="2:7" x14ac:dyDescent="0.2">
      <c r="B121" s="35">
        <v>117</v>
      </c>
      <c r="C121" s="126">
        <f t="shared" si="6"/>
        <v>8849</v>
      </c>
      <c r="D121" s="42">
        <f t="shared" si="7"/>
        <v>7869.7526755337567</v>
      </c>
      <c r="E121" s="46">
        <f t="shared" si="9"/>
        <v>7.8697526755332741E-3</v>
      </c>
      <c r="F121" s="46">
        <f t="shared" si="8"/>
        <v>0.92076106303739302</v>
      </c>
      <c r="G121" s="34"/>
    </row>
    <row r="122" spans="2:7" x14ac:dyDescent="0.2">
      <c r="B122" s="35">
        <v>118</v>
      </c>
      <c r="C122" s="126">
        <f t="shared" si="6"/>
        <v>8849</v>
      </c>
      <c r="D122" s="42">
        <f t="shared" si="7"/>
        <v>7861.8681879862497</v>
      </c>
      <c r="E122" s="46">
        <f t="shared" si="9"/>
        <v>7.8618681879857686E-3</v>
      </c>
      <c r="F122" s="46">
        <f t="shared" si="8"/>
        <v>0.92770044618232073</v>
      </c>
      <c r="G122" s="34"/>
    </row>
    <row r="123" spans="2:7" x14ac:dyDescent="0.2">
      <c r="B123" s="35">
        <v>119</v>
      </c>
      <c r="C123" s="126">
        <f t="shared" si="6"/>
        <v>8849</v>
      </c>
      <c r="D123" s="42">
        <f t="shared" si="7"/>
        <v>7853.9915996887476</v>
      </c>
      <c r="E123" s="46">
        <f t="shared" si="9"/>
        <v>7.8539915996882672E-3</v>
      </c>
      <c r="F123" s="46">
        <f t="shared" si="8"/>
        <v>0.93462500036290375</v>
      </c>
      <c r="G123" s="34"/>
    </row>
    <row r="124" spans="2:7" x14ac:dyDescent="0.2">
      <c r="B124" s="35">
        <v>120</v>
      </c>
      <c r="C124" s="126">
        <f t="shared" si="6"/>
        <v>8849</v>
      </c>
      <c r="D124" s="42">
        <f t="shared" si="7"/>
        <v>7846.1229027272166</v>
      </c>
      <c r="E124" s="46">
        <f t="shared" si="9"/>
        <v>7.8461229027267359E-3</v>
      </c>
      <c r="F124" s="46">
        <f t="shared" si="8"/>
        <v>0.94153474832720829</v>
      </c>
      <c r="G124" s="34"/>
    </row>
    <row r="125" spans="2:7" ht="16" thickBot="1" x14ac:dyDescent="0.25">
      <c r="B125" s="36"/>
      <c r="C125" s="127"/>
      <c r="D125" s="43"/>
      <c r="E125" s="47"/>
      <c r="F125" s="47"/>
      <c r="G125" s="34"/>
    </row>
    <row r="126" spans="2:7" ht="16" thickTop="1" x14ac:dyDescent="0.2">
      <c r="B126" s="61"/>
      <c r="C126" s="128"/>
      <c r="D126" s="62"/>
      <c r="E126" s="63"/>
      <c r="F126" s="48"/>
      <c r="G126" s="39"/>
    </row>
    <row r="127" spans="2:7" x14ac:dyDescent="0.2">
      <c r="B127" s="61" t="s">
        <v>28</v>
      </c>
      <c r="C127" s="129">
        <f>SUM(C5:C125)</f>
        <v>1061880</v>
      </c>
      <c r="D127" s="71">
        <f>SUM(D5:D125)</f>
        <v>1000000.0000000612</v>
      </c>
      <c r="E127" s="70">
        <f>SUM(E5:E125)</f>
        <v>1.0000000000000002</v>
      </c>
      <c r="F127" s="40">
        <f>SUM(F5:F124)</f>
        <v>59.297524025411917</v>
      </c>
      <c r="G127" s="39" t="s">
        <v>6</v>
      </c>
    </row>
    <row r="128" spans="2:7" ht="16" thickBot="1" x14ac:dyDescent="0.25">
      <c r="B128" s="37"/>
      <c r="C128" s="87"/>
      <c r="D128" s="38"/>
      <c r="E128" s="49"/>
      <c r="F128" s="65">
        <f>F127/12</f>
        <v>4.9414603354509934</v>
      </c>
      <c r="G128" s="66" t="s">
        <v>29</v>
      </c>
    </row>
  </sheetData>
  <phoneticPr fontId="16" type="noConversion"/>
  <pageMargins left="0.7" right="0.7" top="0.75" bottom="0.75" header="0.3" footer="0.3"/>
  <pageSetup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HW 2 Ans</vt:lpstr>
      <vt:lpstr>Q# 2</vt:lpstr>
      <vt:lpstr>Q# 7</vt:lpstr>
    </vt:vector>
  </TitlesOfParts>
  <Company>FORDHAM LAW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jcolon</dc:creator>
  <cp:lastModifiedBy>J.M. Colon</cp:lastModifiedBy>
  <cp:lastPrinted>2014-10-02T16:06:56Z</cp:lastPrinted>
  <dcterms:created xsi:type="dcterms:W3CDTF">2011-02-16T22:04:21Z</dcterms:created>
  <dcterms:modified xsi:type="dcterms:W3CDTF">2021-09-21T13:23:42Z</dcterms:modified>
</cp:coreProperties>
</file>