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date1904="1" showInkAnnotation="0" autoCompressPictures="0"/>
  <mc:AlternateContent xmlns:mc="http://schemas.openxmlformats.org/markup-compatibility/2006">
    <mc:Choice Requires="x15">
      <x15ac:absPath xmlns:x15ac="http://schemas.microsoft.com/office/spreadsheetml/2010/11/ac" url="/Users/jmcolon1/Dropbox/Corp Finance/Problems/"/>
    </mc:Choice>
  </mc:AlternateContent>
  <xr:revisionPtr revIDLastSave="0" documentId="13_ncr:1_{732F157E-282D-3E4C-8E81-61ECF18EC8EA}" xr6:coauthVersionLast="47" xr6:coauthVersionMax="47" xr10:uidLastSave="{00000000-0000-0000-0000-000000000000}"/>
  <bookViews>
    <workbookView xWindow="22000" yWindow="460" windowWidth="26280" windowHeight="23580" tabRatio="500" activeTab="1" xr2:uid="{00000000-000D-0000-FFFF-FFFF00000000}"/>
  </bookViews>
  <sheets>
    <sheet name="HW 5 Fall " sheetId="1" r:id="rId1"/>
    <sheet name="Details"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5" i="1" l="1"/>
  <c r="F57" i="2"/>
  <c r="D57" i="2"/>
  <c r="E52" i="2"/>
  <c r="E57" i="2"/>
  <c r="E54" i="2"/>
  <c r="G57" i="2"/>
  <c r="D58" i="2"/>
  <c r="E58" i="2"/>
  <c r="F58" i="2"/>
  <c r="G58" i="2"/>
  <c r="D59" i="2"/>
  <c r="E59" i="2"/>
  <c r="F59" i="2"/>
  <c r="G59" i="2"/>
  <c r="D60" i="2"/>
  <c r="E60" i="2"/>
  <c r="F60" i="2"/>
  <c r="G60" i="2"/>
  <c r="D61" i="2"/>
  <c r="E61" i="2"/>
  <c r="F61" i="2"/>
  <c r="G61" i="2"/>
  <c r="D62" i="2"/>
  <c r="E62" i="2"/>
  <c r="F62" i="2"/>
  <c r="G62" i="2"/>
  <c r="D63" i="2"/>
  <c r="E63" i="2"/>
  <c r="F63" i="2"/>
  <c r="G63" i="2"/>
  <c r="D64" i="2"/>
  <c r="E64" i="2"/>
  <c r="F64" i="2"/>
  <c r="G64" i="2"/>
  <c r="D65" i="2"/>
  <c r="E65" i="2"/>
  <c r="F65" i="2"/>
  <c r="G65" i="2"/>
  <c r="D66" i="2"/>
  <c r="E66" i="2"/>
  <c r="F66" i="2"/>
  <c r="G66" i="2"/>
  <c r="D67" i="2"/>
  <c r="E67" i="2"/>
  <c r="F67" i="2"/>
  <c r="G67" i="2"/>
  <c r="D68" i="2"/>
  <c r="E68" i="2"/>
  <c r="F68" i="2"/>
  <c r="G68" i="2"/>
  <c r="D69" i="2"/>
  <c r="E69" i="2"/>
  <c r="F69" i="2"/>
  <c r="G69" i="2"/>
  <c r="D70" i="2"/>
  <c r="E70" i="2"/>
  <c r="F70" i="2"/>
  <c r="G70" i="2"/>
  <c r="D71" i="2"/>
  <c r="E71" i="2"/>
  <c r="F71" i="2"/>
  <c r="G71" i="2"/>
  <c r="D72" i="2"/>
  <c r="E72" i="2"/>
  <c r="F72" i="2"/>
  <c r="G72" i="2"/>
  <c r="D73" i="2"/>
  <c r="E73" i="2"/>
  <c r="F73" i="2"/>
  <c r="G73" i="2"/>
  <c r="D74" i="2"/>
  <c r="E74" i="2"/>
  <c r="F74" i="2"/>
  <c r="G74" i="2"/>
  <c r="D75" i="2"/>
  <c r="E75" i="2"/>
  <c r="F75" i="2"/>
  <c r="G75" i="2"/>
  <c r="D76" i="2"/>
  <c r="E76" i="2"/>
  <c r="F76" i="2"/>
  <c r="G76" i="2"/>
  <c r="D77" i="2"/>
  <c r="E77" i="2"/>
  <c r="F77" i="2"/>
  <c r="G77" i="2"/>
  <c r="D78" i="2"/>
  <c r="E78" i="2"/>
  <c r="F78" i="2"/>
  <c r="G78" i="2"/>
  <c r="D79" i="2"/>
  <c r="E79" i="2"/>
  <c r="F79" i="2"/>
  <c r="G79" i="2"/>
  <c r="D80" i="2"/>
  <c r="E80" i="2"/>
  <c r="F80" i="2"/>
  <c r="G80" i="2"/>
  <c r="D81" i="2"/>
  <c r="E81" i="2"/>
  <c r="F81" i="2"/>
  <c r="G81" i="2"/>
  <c r="D82" i="2"/>
  <c r="E82" i="2"/>
  <c r="F82" i="2"/>
  <c r="G82" i="2"/>
  <c r="D83" i="2"/>
  <c r="E83" i="2"/>
  <c r="F83" i="2"/>
  <c r="G83" i="2"/>
  <c r="D84" i="2"/>
  <c r="E84" i="2"/>
  <c r="F84" i="2"/>
  <c r="G84" i="2"/>
  <c r="D85" i="2"/>
  <c r="E85" i="2"/>
  <c r="F85" i="2"/>
  <c r="G85" i="2"/>
  <c r="D86" i="2"/>
  <c r="E86" i="2"/>
  <c r="F86" i="2"/>
  <c r="G86" i="2"/>
  <c r="D87" i="2"/>
  <c r="E87" i="2"/>
  <c r="F87" i="2"/>
  <c r="G87" i="2"/>
  <c r="D88" i="2"/>
  <c r="E88" i="2"/>
  <c r="F88" i="2"/>
  <c r="G88" i="2"/>
  <c r="D89" i="2"/>
  <c r="E89" i="2"/>
  <c r="F89" i="2"/>
  <c r="G89" i="2"/>
  <c r="D90" i="2"/>
  <c r="E90" i="2"/>
  <c r="F90" i="2"/>
  <c r="G90" i="2"/>
  <c r="D91" i="2"/>
  <c r="E91" i="2"/>
  <c r="F91" i="2"/>
  <c r="G91" i="2"/>
  <c r="D92" i="2"/>
  <c r="E92" i="2"/>
  <c r="F92" i="2"/>
  <c r="G92" i="2"/>
  <c r="D93" i="2"/>
  <c r="E93" i="2"/>
  <c r="F93" i="2"/>
  <c r="G93" i="2"/>
  <c r="D94" i="2"/>
  <c r="E94" i="2"/>
  <c r="F94" i="2"/>
  <c r="G94" i="2"/>
  <c r="D95" i="2"/>
  <c r="E95" i="2"/>
  <c r="F95" i="2"/>
  <c r="G95" i="2"/>
  <c r="D96" i="2"/>
  <c r="E96" i="2"/>
  <c r="F96" i="2"/>
  <c r="G96" i="2"/>
  <c r="D97" i="2"/>
  <c r="E97" i="2"/>
  <c r="F97" i="2"/>
  <c r="G97" i="2"/>
  <c r="D98" i="2"/>
  <c r="E98" i="2"/>
  <c r="F98" i="2"/>
  <c r="G98" i="2"/>
  <c r="D99" i="2"/>
  <c r="E99" i="2"/>
  <c r="F99" i="2"/>
  <c r="G99" i="2"/>
  <c r="D100" i="2"/>
  <c r="E100" i="2"/>
  <c r="F100" i="2"/>
  <c r="G100" i="2"/>
  <c r="D101" i="2"/>
  <c r="E101" i="2"/>
  <c r="F101" i="2"/>
  <c r="G101" i="2"/>
  <c r="D102" i="2"/>
  <c r="E102" i="2"/>
  <c r="F102" i="2"/>
  <c r="G102" i="2"/>
  <c r="D103" i="2"/>
  <c r="E103" i="2"/>
  <c r="F103" i="2"/>
  <c r="G103" i="2"/>
  <c r="D104" i="2"/>
  <c r="E104" i="2"/>
  <c r="F104" i="2"/>
  <c r="G104" i="2"/>
  <c r="D105" i="2"/>
  <c r="E105" i="2"/>
  <c r="F105" i="2"/>
  <c r="G105" i="2"/>
  <c r="D106" i="2"/>
  <c r="E106" i="2"/>
  <c r="F106" i="2"/>
  <c r="G106" i="2"/>
  <c r="D107" i="2"/>
  <c r="E107" i="2"/>
  <c r="F107" i="2"/>
  <c r="G107" i="2"/>
  <c r="D108" i="2"/>
  <c r="E108" i="2"/>
  <c r="F108" i="2"/>
  <c r="G108" i="2"/>
  <c r="D109" i="2"/>
  <c r="E109" i="2"/>
  <c r="F109" i="2"/>
  <c r="G109" i="2"/>
  <c r="D110" i="2"/>
  <c r="E110" i="2"/>
  <c r="F110" i="2"/>
  <c r="G110" i="2"/>
  <c r="D111" i="2"/>
  <c r="E111" i="2"/>
  <c r="F111" i="2"/>
  <c r="G111" i="2"/>
  <c r="D112" i="2"/>
  <c r="E112" i="2"/>
  <c r="F112" i="2"/>
  <c r="G112" i="2"/>
  <c r="D113" i="2"/>
  <c r="E113" i="2"/>
  <c r="F113" i="2"/>
  <c r="G113" i="2"/>
  <c r="D114" i="2"/>
  <c r="E114" i="2"/>
  <c r="F114" i="2"/>
  <c r="G114" i="2"/>
  <c r="D115" i="2"/>
  <c r="E115" i="2"/>
  <c r="F115" i="2"/>
  <c r="G115" i="2"/>
  <c r="D116" i="2"/>
  <c r="E116" i="2"/>
  <c r="F116" i="2"/>
  <c r="G116" i="2"/>
  <c r="D117" i="2"/>
  <c r="E117" i="2"/>
  <c r="F117" i="2"/>
  <c r="G117" i="2"/>
  <c r="D118" i="2"/>
  <c r="E118" i="2"/>
  <c r="F118" i="2"/>
  <c r="G118" i="2"/>
  <c r="D119" i="2"/>
  <c r="E119" i="2"/>
  <c r="F119" i="2"/>
  <c r="G119" i="2"/>
  <c r="D120" i="2"/>
  <c r="E120" i="2"/>
  <c r="F120" i="2"/>
  <c r="G120" i="2"/>
  <c r="D121" i="2"/>
  <c r="E121" i="2"/>
  <c r="F121" i="2"/>
  <c r="G121" i="2"/>
  <c r="D122" i="2"/>
  <c r="E122" i="2"/>
  <c r="F122" i="2"/>
  <c r="G122" i="2"/>
  <c r="D123" i="2"/>
  <c r="E123" i="2"/>
  <c r="F123" i="2"/>
  <c r="G123" i="2"/>
  <c r="D124" i="2"/>
  <c r="E124" i="2"/>
  <c r="F124" i="2"/>
  <c r="G124" i="2"/>
  <c r="D125" i="2"/>
  <c r="E125" i="2"/>
  <c r="F125" i="2"/>
  <c r="G125" i="2"/>
  <c r="D126" i="2"/>
  <c r="E126" i="2"/>
  <c r="F126" i="2"/>
  <c r="G126" i="2"/>
  <c r="D127" i="2"/>
  <c r="E127" i="2"/>
  <c r="F127" i="2"/>
  <c r="G127" i="2"/>
  <c r="D128" i="2"/>
  <c r="E128" i="2"/>
  <c r="F128" i="2"/>
  <c r="G128" i="2"/>
  <c r="D129" i="2"/>
  <c r="E129" i="2"/>
  <c r="F129" i="2"/>
  <c r="G129" i="2"/>
  <c r="D130" i="2"/>
  <c r="E130" i="2"/>
  <c r="F130" i="2"/>
  <c r="G130" i="2"/>
  <c r="D131" i="2"/>
  <c r="E131" i="2"/>
  <c r="F131" i="2"/>
  <c r="G131" i="2"/>
  <c r="D132" i="2"/>
  <c r="E132" i="2"/>
  <c r="F132" i="2"/>
  <c r="G132" i="2"/>
  <c r="D133" i="2"/>
  <c r="E133" i="2"/>
  <c r="F133" i="2"/>
  <c r="G133" i="2"/>
  <c r="D134" i="2"/>
  <c r="E134" i="2"/>
  <c r="F134" i="2"/>
  <c r="G134" i="2"/>
  <c r="D135" i="2"/>
  <c r="E135" i="2"/>
  <c r="F135" i="2"/>
  <c r="G135" i="2"/>
  <c r="D136" i="2"/>
  <c r="E136" i="2"/>
  <c r="F136" i="2"/>
  <c r="G136" i="2"/>
  <c r="D137" i="2"/>
  <c r="E137" i="2"/>
  <c r="F137" i="2"/>
  <c r="G137" i="2"/>
  <c r="D138" i="2"/>
  <c r="E138" i="2"/>
  <c r="F138" i="2"/>
  <c r="G138" i="2"/>
  <c r="D139" i="2"/>
  <c r="E139" i="2"/>
  <c r="F139" i="2"/>
  <c r="G139" i="2"/>
  <c r="D140" i="2"/>
  <c r="E140" i="2"/>
  <c r="F140" i="2"/>
  <c r="G140" i="2"/>
  <c r="D141" i="2"/>
  <c r="E141" i="2"/>
  <c r="F141" i="2"/>
  <c r="G141" i="2"/>
  <c r="D142" i="2"/>
  <c r="E142" i="2"/>
  <c r="F142" i="2"/>
  <c r="G142" i="2"/>
  <c r="D143" i="2"/>
  <c r="E143" i="2"/>
  <c r="F143" i="2"/>
  <c r="G143" i="2"/>
  <c r="D144" i="2"/>
  <c r="E144" i="2"/>
  <c r="F144" i="2"/>
  <c r="G144" i="2"/>
  <c r="D145" i="2"/>
  <c r="E145" i="2"/>
  <c r="F145" i="2"/>
  <c r="G145" i="2"/>
  <c r="D146" i="2"/>
  <c r="E146" i="2"/>
  <c r="F146" i="2"/>
  <c r="G146" i="2"/>
  <c r="D147" i="2"/>
  <c r="E147" i="2"/>
  <c r="F147" i="2"/>
  <c r="G147" i="2"/>
  <c r="D148" i="2"/>
  <c r="E148" i="2"/>
  <c r="F148" i="2"/>
  <c r="G148" i="2"/>
  <c r="D149" i="2"/>
  <c r="E149" i="2"/>
  <c r="F149" i="2"/>
  <c r="G149" i="2"/>
  <c r="D150" i="2"/>
  <c r="E150" i="2"/>
  <c r="F150" i="2"/>
  <c r="G150" i="2"/>
  <c r="D151" i="2"/>
  <c r="E151" i="2"/>
  <c r="F151" i="2"/>
  <c r="G151" i="2"/>
  <c r="D152" i="2"/>
  <c r="E152" i="2"/>
  <c r="F152" i="2"/>
  <c r="G152" i="2"/>
  <c r="D153" i="2"/>
  <c r="E153" i="2"/>
  <c r="F153" i="2"/>
  <c r="G153" i="2"/>
  <c r="D154" i="2"/>
  <c r="E154" i="2"/>
  <c r="F154" i="2"/>
  <c r="G154" i="2"/>
  <c r="D155" i="2"/>
  <c r="E155" i="2"/>
  <c r="F155" i="2"/>
  <c r="G155" i="2"/>
  <c r="D156" i="2"/>
  <c r="E156" i="2"/>
  <c r="F156" i="2"/>
  <c r="G156" i="2"/>
  <c r="D157" i="2"/>
  <c r="E157" i="2"/>
  <c r="F157" i="2"/>
  <c r="G157" i="2"/>
  <c r="D158" i="2"/>
  <c r="E158" i="2"/>
  <c r="F158" i="2"/>
  <c r="G158" i="2"/>
  <c r="D159" i="2"/>
  <c r="E159" i="2"/>
  <c r="F159" i="2"/>
  <c r="G159" i="2"/>
  <c r="D160" i="2"/>
  <c r="E160" i="2"/>
  <c r="F160" i="2"/>
  <c r="G160" i="2"/>
  <c r="D161" i="2"/>
  <c r="E161" i="2"/>
  <c r="F161" i="2"/>
  <c r="G161" i="2"/>
  <c r="D162" i="2"/>
  <c r="E162" i="2"/>
  <c r="F162" i="2"/>
  <c r="G162" i="2"/>
  <c r="D163" i="2"/>
  <c r="E163" i="2"/>
  <c r="F163" i="2"/>
  <c r="G163" i="2"/>
  <c r="D164" i="2"/>
  <c r="E164" i="2"/>
  <c r="F164" i="2"/>
  <c r="G164" i="2"/>
  <c r="D165" i="2"/>
  <c r="E165" i="2"/>
  <c r="F165" i="2"/>
  <c r="G165" i="2"/>
  <c r="D166" i="2"/>
  <c r="E166" i="2"/>
  <c r="F166" i="2"/>
  <c r="G166" i="2"/>
  <c r="D167" i="2"/>
  <c r="E167" i="2"/>
  <c r="F167" i="2"/>
  <c r="G167" i="2"/>
  <c r="D168" i="2"/>
  <c r="E168" i="2"/>
  <c r="F168" i="2"/>
  <c r="G168" i="2"/>
  <c r="D169" i="2"/>
  <c r="E169" i="2"/>
  <c r="F169" i="2"/>
  <c r="G169" i="2"/>
  <c r="D170" i="2"/>
  <c r="E170" i="2"/>
  <c r="F170" i="2"/>
  <c r="G170" i="2"/>
  <c r="D171" i="2"/>
  <c r="E171" i="2"/>
  <c r="F171" i="2"/>
  <c r="G171" i="2"/>
  <c r="D172" i="2"/>
  <c r="E172" i="2"/>
  <c r="F172" i="2"/>
  <c r="G172" i="2"/>
  <c r="D173" i="2"/>
  <c r="E173" i="2"/>
  <c r="F173" i="2"/>
  <c r="G173" i="2"/>
  <c r="D174" i="2"/>
  <c r="E174" i="2"/>
  <c r="F174" i="2"/>
  <c r="G174" i="2"/>
  <c r="D175" i="2"/>
  <c r="E175" i="2"/>
  <c r="F175" i="2"/>
  <c r="G175" i="2"/>
  <c r="D176" i="2"/>
  <c r="E176" i="2"/>
  <c r="F176" i="2"/>
  <c r="G176" i="2"/>
  <c r="D177" i="2"/>
  <c r="E177" i="2"/>
  <c r="F177" i="2"/>
  <c r="G177" i="2"/>
  <c r="D178" i="2"/>
  <c r="E178" i="2"/>
  <c r="F178" i="2"/>
  <c r="G178" i="2"/>
  <c r="D179" i="2"/>
  <c r="E179" i="2"/>
  <c r="F179" i="2"/>
  <c r="G179" i="2"/>
  <c r="D180" i="2"/>
  <c r="E180" i="2"/>
  <c r="F180" i="2"/>
  <c r="G180" i="2"/>
  <c r="D181" i="2"/>
  <c r="E181" i="2"/>
  <c r="F181" i="2"/>
  <c r="G181" i="2"/>
  <c r="D182" i="2"/>
  <c r="E182" i="2"/>
  <c r="F182" i="2"/>
  <c r="G182" i="2"/>
  <c r="D183" i="2"/>
  <c r="E183" i="2"/>
  <c r="F183" i="2"/>
  <c r="G183" i="2"/>
  <c r="D184" i="2"/>
  <c r="E184" i="2"/>
  <c r="F184" i="2"/>
  <c r="G184" i="2"/>
  <c r="D185" i="2"/>
  <c r="E185" i="2"/>
  <c r="F185" i="2"/>
  <c r="G185" i="2"/>
  <c r="D186" i="2"/>
  <c r="E186" i="2"/>
  <c r="F186" i="2"/>
  <c r="G186" i="2"/>
  <c r="D187" i="2"/>
  <c r="E187" i="2"/>
  <c r="F187" i="2"/>
  <c r="G187" i="2"/>
  <c r="D188" i="2"/>
  <c r="E188" i="2"/>
  <c r="F188" i="2"/>
  <c r="G188" i="2"/>
  <c r="D189" i="2"/>
  <c r="E189" i="2"/>
  <c r="F189" i="2"/>
  <c r="G189" i="2"/>
  <c r="D190" i="2"/>
  <c r="E190" i="2"/>
  <c r="F190" i="2"/>
  <c r="G190" i="2"/>
  <c r="D191" i="2"/>
  <c r="E191" i="2"/>
  <c r="F191" i="2"/>
  <c r="G191" i="2"/>
  <c r="D192" i="2"/>
  <c r="E192" i="2"/>
  <c r="F192" i="2"/>
  <c r="G192" i="2"/>
  <c r="D193" i="2"/>
  <c r="E193" i="2"/>
  <c r="F193" i="2"/>
  <c r="G193" i="2"/>
  <c r="D194" i="2"/>
  <c r="E194" i="2"/>
  <c r="F194" i="2"/>
  <c r="G194" i="2"/>
  <c r="D195" i="2"/>
  <c r="E195" i="2"/>
  <c r="F195" i="2"/>
  <c r="G195" i="2"/>
  <c r="D196" i="2"/>
  <c r="E196" i="2"/>
  <c r="F196" i="2"/>
  <c r="G196" i="2"/>
  <c r="D197" i="2"/>
  <c r="E197" i="2"/>
  <c r="F197" i="2"/>
  <c r="G197" i="2"/>
  <c r="D198" i="2"/>
  <c r="E198" i="2"/>
  <c r="F198" i="2"/>
  <c r="G198" i="2"/>
  <c r="D199" i="2"/>
  <c r="E199" i="2"/>
  <c r="F199" i="2"/>
  <c r="G199" i="2"/>
  <c r="D200" i="2"/>
  <c r="E200" i="2"/>
  <c r="F200" i="2"/>
  <c r="G200" i="2"/>
  <c r="D201" i="2"/>
  <c r="E201" i="2"/>
  <c r="F201" i="2"/>
  <c r="G201" i="2"/>
  <c r="D202" i="2"/>
  <c r="E202" i="2"/>
  <c r="F202" i="2"/>
  <c r="G202" i="2"/>
  <c r="D203" i="2"/>
  <c r="E203" i="2"/>
  <c r="F203" i="2"/>
  <c r="G203" i="2"/>
  <c r="D204" i="2"/>
  <c r="E204" i="2"/>
  <c r="F204" i="2"/>
  <c r="G204" i="2"/>
  <c r="D205" i="2"/>
  <c r="E205" i="2"/>
  <c r="F205" i="2"/>
  <c r="G205" i="2"/>
  <c r="D206" i="2"/>
  <c r="E206" i="2"/>
  <c r="F206" i="2"/>
  <c r="G206" i="2"/>
  <c r="D207" i="2"/>
  <c r="E207" i="2"/>
  <c r="F207" i="2"/>
  <c r="G207" i="2"/>
  <c r="D208" i="2"/>
  <c r="E208" i="2"/>
  <c r="F208" i="2"/>
  <c r="G208" i="2"/>
  <c r="D209" i="2"/>
  <c r="E209" i="2"/>
  <c r="F209" i="2"/>
  <c r="G209" i="2"/>
  <c r="D210" i="2"/>
  <c r="E210" i="2"/>
  <c r="F210" i="2"/>
  <c r="G210" i="2"/>
  <c r="D211" i="2"/>
  <c r="E211" i="2"/>
  <c r="F211" i="2"/>
  <c r="G211" i="2"/>
  <c r="D212" i="2"/>
  <c r="E212" i="2"/>
  <c r="F212" i="2"/>
  <c r="G212" i="2"/>
  <c r="D213" i="2"/>
  <c r="E213" i="2"/>
  <c r="F213" i="2"/>
  <c r="G213" i="2"/>
  <c r="D214" i="2"/>
  <c r="E214" i="2"/>
  <c r="F214" i="2"/>
  <c r="G214" i="2"/>
  <c r="D215" i="2"/>
  <c r="E215" i="2"/>
  <c r="F215" i="2"/>
  <c r="G215" i="2"/>
  <c r="D216" i="2"/>
  <c r="E216" i="2"/>
  <c r="F216" i="2"/>
  <c r="G216" i="2"/>
  <c r="D217" i="2"/>
  <c r="E217" i="2"/>
  <c r="F217" i="2"/>
  <c r="G217" i="2"/>
  <c r="D218" i="2"/>
  <c r="E218" i="2"/>
  <c r="F218" i="2"/>
  <c r="G218" i="2"/>
  <c r="D219" i="2"/>
  <c r="E219" i="2"/>
  <c r="F219" i="2"/>
  <c r="G219" i="2"/>
  <c r="D220" i="2"/>
  <c r="E220" i="2"/>
  <c r="F220" i="2"/>
  <c r="G220" i="2"/>
  <c r="D221" i="2"/>
  <c r="E221" i="2"/>
  <c r="F221" i="2"/>
  <c r="G221" i="2"/>
  <c r="D222" i="2"/>
  <c r="E222" i="2"/>
  <c r="F222" i="2"/>
  <c r="G222" i="2"/>
  <c r="D223" i="2"/>
  <c r="E223" i="2"/>
  <c r="F223" i="2"/>
  <c r="G223" i="2"/>
  <c r="D224" i="2"/>
  <c r="E224" i="2"/>
  <c r="F224" i="2"/>
  <c r="G224" i="2"/>
  <c r="D225" i="2"/>
  <c r="E225" i="2"/>
  <c r="F225" i="2"/>
  <c r="G225" i="2"/>
  <c r="D226" i="2"/>
  <c r="E226" i="2"/>
  <c r="F226" i="2"/>
  <c r="G226" i="2"/>
  <c r="D227" i="2"/>
  <c r="E227" i="2"/>
  <c r="F227" i="2"/>
  <c r="G227" i="2"/>
  <c r="D228" i="2"/>
  <c r="E228" i="2"/>
  <c r="F228" i="2"/>
  <c r="G228" i="2"/>
  <c r="D229" i="2"/>
  <c r="E229" i="2"/>
  <c r="F229" i="2"/>
  <c r="G229" i="2"/>
  <c r="D230" i="2"/>
  <c r="E230" i="2"/>
  <c r="F230" i="2"/>
  <c r="G230" i="2"/>
  <c r="D231" i="2"/>
  <c r="E231" i="2"/>
  <c r="F231" i="2"/>
  <c r="G231" i="2"/>
  <c r="D232" i="2"/>
  <c r="E232" i="2"/>
  <c r="F232" i="2"/>
  <c r="G232" i="2"/>
  <c r="D233" i="2"/>
  <c r="E233" i="2"/>
  <c r="F233" i="2"/>
  <c r="G233" i="2"/>
  <c r="D234" i="2"/>
  <c r="E234" i="2"/>
  <c r="F234" i="2"/>
  <c r="G234" i="2"/>
  <c r="D235" i="2"/>
  <c r="E235" i="2"/>
  <c r="F235" i="2"/>
  <c r="G235" i="2"/>
  <c r="D236" i="2"/>
  <c r="E236" i="2"/>
  <c r="F236" i="2"/>
  <c r="G236" i="2"/>
  <c r="D237" i="2"/>
  <c r="E237" i="2"/>
  <c r="F237" i="2"/>
  <c r="G237" i="2"/>
  <c r="D238" i="2"/>
  <c r="E238" i="2"/>
  <c r="F238" i="2"/>
  <c r="G238" i="2"/>
  <c r="D239" i="2"/>
  <c r="E239" i="2"/>
  <c r="F239" i="2"/>
  <c r="G239" i="2"/>
  <c r="D240" i="2"/>
  <c r="E240" i="2"/>
  <c r="F240" i="2"/>
  <c r="G240" i="2"/>
  <c r="D241" i="2"/>
  <c r="E241" i="2"/>
  <c r="F241" i="2"/>
  <c r="G241" i="2"/>
  <c r="D242" i="2"/>
  <c r="E242" i="2"/>
  <c r="F242" i="2"/>
  <c r="G242" i="2"/>
  <c r="D243" i="2"/>
  <c r="E243" i="2"/>
  <c r="F243" i="2"/>
  <c r="G243" i="2"/>
  <c r="D244" i="2"/>
  <c r="E244" i="2"/>
  <c r="F244" i="2"/>
  <c r="G244" i="2"/>
  <c r="D245" i="2"/>
  <c r="E245" i="2"/>
  <c r="F245" i="2"/>
  <c r="G245" i="2"/>
  <c r="D246" i="2"/>
  <c r="E246" i="2"/>
  <c r="F246" i="2"/>
  <c r="G246" i="2"/>
  <c r="D247" i="2"/>
  <c r="E247" i="2"/>
  <c r="F247" i="2"/>
  <c r="G247" i="2"/>
  <c r="D248" i="2"/>
  <c r="E248" i="2"/>
  <c r="F248" i="2"/>
  <c r="G248" i="2"/>
  <c r="D249" i="2"/>
  <c r="E249" i="2"/>
  <c r="F249" i="2"/>
  <c r="G249" i="2"/>
  <c r="D250" i="2"/>
  <c r="E250" i="2"/>
  <c r="F250" i="2"/>
  <c r="G250" i="2"/>
  <c r="D251" i="2"/>
  <c r="E251" i="2"/>
  <c r="F251" i="2"/>
  <c r="G251" i="2"/>
  <c r="D252" i="2"/>
  <c r="E252" i="2"/>
  <c r="F252" i="2"/>
  <c r="G252" i="2"/>
  <c r="D253" i="2"/>
  <c r="E253" i="2"/>
  <c r="F253" i="2"/>
  <c r="G253" i="2"/>
  <c r="D254" i="2"/>
  <c r="E254" i="2"/>
  <c r="F254" i="2"/>
  <c r="G254" i="2"/>
  <c r="D255" i="2"/>
  <c r="E255" i="2"/>
  <c r="F255" i="2"/>
  <c r="G255" i="2"/>
  <c r="D256" i="2"/>
  <c r="E256" i="2"/>
  <c r="F256" i="2"/>
  <c r="G256" i="2"/>
  <c r="D257" i="2"/>
  <c r="E257" i="2"/>
  <c r="F257" i="2"/>
  <c r="G257" i="2"/>
  <c r="D258" i="2"/>
  <c r="E258" i="2"/>
  <c r="F258" i="2"/>
  <c r="G258" i="2"/>
  <c r="D259" i="2"/>
  <c r="E259" i="2"/>
  <c r="F259" i="2"/>
  <c r="G259" i="2"/>
  <c r="D260" i="2"/>
  <c r="E260" i="2"/>
  <c r="F260" i="2"/>
  <c r="G260" i="2"/>
  <c r="D261" i="2"/>
  <c r="E261" i="2"/>
  <c r="F261" i="2"/>
  <c r="G261" i="2"/>
  <c r="D262" i="2"/>
  <c r="E262" i="2"/>
  <c r="F262" i="2"/>
  <c r="G262" i="2"/>
  <c r="D263" i="2"/>
  <c r="E263" i="2"/>
  <c r="F263" i="2"/>
  <c r="G263" i="2"/>
  <c r="D264" i="2"/>
  <c r="E264" i="2"/>
  <c r="F264" i="2"/>
  <c r="G264" i="2"/>
  <c r="D265" i="2"/>
  <c r="E265" i="2"/>
  <c r="F265" i="2"/>
  <c r="G265" i="2"/>
  <c r="D266" i="2"/>
  <c r="E266" i="2"/>
  <c r="F266" i="2"/>
  <c r="G266" i="2"/>
  <c r="D267" i="2"/>
  <c r="E267" i="2"/>
  <c r="F267" i="2"/>
  <c r="G267" i="2"/>
  <c r="D268" i="2"/>
  <c r="E268" i="2"/>
  <c r="F268" i="2"/>
  <c r="G268" i="2"/>
  <c r="D269" i="2"/>
  <c r="E269" i="2"/>
  <c r="F269" i="2"/>
  <c r="G269" i="2"/>
  <c r="D270" i="2"/>
  <c r="E270" i="2"/>
  <c r="F270" i="2"/>
  <c r="G270" i="2"/>
  <c r="D271" i="2"/>
  <c r="E271" i="2"/>
  <c r="F271" i="2"/>
  <c r="G271" i="2"/>
  <c r="D272" i="2"/>
  <c r="E272" i="2"/>
  <c r="F272" i="2"/>
  <c r="G272" i="2"/>
  <c r="D273" i="2"/>
  <c r="E273" i="2"/>
  <c r="F273" i="2"/>
  <c r="G273" i="2"/>
  <c r="D274" i="2"/>
  <c r="E274" i="2"/>
  <c r="F274" i="2"/>
  <c r="G274" i="2"/>
  <c r="D275" i="2"/>
  <c r="E275" i="2"/>
  <c r="F275" i="2"/>
  <c r="G275" i="2"/>
  <c r="D276" i="2"/>
  <c r="E276" i="2"/>
  <c r="F276" i="2"/>
  <c r="G276" i="2"/>
  <c r="D277" i="2"/>
  <c r="E277" i="2"/>
  <c r="F277" i="2"/>
  <c r="G277" i="2"/>
  <c r="D278" i="2"/>
  <c r="E278" i="2"/>
  <c r="F278" i="2"/>
  <c r="G278" i="2"/>
  <c r="D279" i="2"/>
  <c r="E279" i="2"/>
  <c r="F279" i="2"/>
  <c r="G279" i="2"/>
  <c r="D280" i="2"/>
  <c r="E280" i="2"/>
  <c r="F280" i="2"/>
  <c r="G280" i="2"/>
  <c r="D281" i="2"/>
  <c r="E281" i="2"/>
  <c r="F281" i="2"/>
  <c r="G281" i="2"/>
  <c r="D282" i="2"/>
  <c r="E282" i="2"/>
  <c r="F282" i="2"/>
  <c r="G282" i="2"/>
  <c r="D283" i="2"/>
  <c r="E283" i="2"/>
  <c r="F283" i="2"/>
  <c r="G283" i="2"/>
  <c r="D284" i="2"/>
  <c r="E284" i="2"/>
  <c r="F284" i="2"/>
  <c r="G284" i="2"/>
  <c r="D285" i="2"/>
  <c r="E285" i="2"/>
  <c r="F285" i="2"/>
  <c r="G285" i="2"/>
  <c r="D286" i="2"/>
  <c r="E286" i="2"/>
  <c r="F286" i="2"/>
  <c r="G286" i="2"/>
  <c r="D287" i="2"/>
  <c r="E287" i="2"/>
  <c r="F287" i="2"/>
  <c r="G287" i="2"/>
  <c r="D288" i="2"/>
  <c r="E288" i="2"/>
  <c r="F288" i="2"/>
  <c r="G288" i="2"/>
  <c r="D289" i="2"/>
  <c r="E289" i="2"/>
  <c r="F289" i="2"/>
  <c r="G289" i="2"/>
  <c r="D290" i="2"/>
  <c r="E290" i="2"/>
  <c r="F290" i="2"/>
  <c r="G290" i="2"/>
  <c r="D291" i="2"/>
  <c r="E291" i="2"/>
  <c r="F291" i="2"/>
  <c r="G291" i="2"/>
  <c r="D292" i="2"/>
  <c r="E292" i="2"/>
  <c r="F292" i="2"/>
  <c r="G292" i="2"/>
  <c r="D293" i="2"/>
  <c r="E293" i="2"/>
  <c r="F293" i="2"/>
  <c r="G293" i="2"/>
  <c r="D294" i="2"/>
  <c r="E294" i="2"/>
  <c r="F294" i="2"/>
  <c r="G294" i="2"/>
  <c r="D295" i="2"/>
  <c r="E295" i="2"/>
  <c r="F295" i="2"/>
  <c r="G295" i="2"/>
  <c r="D296" i="2"/>
  <c r="E296" i="2"/>
  <c r="F296" i="2"/>
  <c r="G296" i="2"/>
  <c r="D297" i="2"/>
  <c r="E297" i="2"/>
  <c r="F297" i="2"/>
  <c r="G297" i="2"/>
  <c r="D298" i="2"/>
  <c r="E298" i="2"/>
  <c r="F298" i="2"/>
  <c r="G298" i="2"/>
  <c r="D299" i="2"/>
  <c r="E299" i="2"/>
  <c r="F299" i="2"/>
  <c r="G299" i="2"/>
  <c r="D300" i="2"/>
  <c r="E300" i="2"/>
  <c r="F300" i="2"/>
  <c r="G300" i="2"/>
  <c r="D301" i="2"/>
  <c r="E301" i="2"/>
  <c r="F301" i="2"/>
  <c r="G301" i="2"/>
  <c r="D302" i="2"/>
  <c r="E302" i="2"/>
  <c r="F302" i="2"/>
  <c r="G302" i="2"/>
  <c r="D303" i="2"/>
  <c r="E303" i="2"/>
  <c r="F303" i="2"/>
  <c r="G303" i="2"/>
  <c r="D304" i="2"/>
  <c r="E304" i="2"/>
  <c r="F304" i="2"/>
  <c r="G304" i="2"/>
  <c r="D305" i="2"/>
  <c r="E305" i="2"/>
  <c r="F305" i="2"/>
  <c r="G305" i="2"/>
  <c r="D306" i="2"/>
  <c r="E306" i="2"/>
  <c r="F306" i="2"/>
  <c r="G306" i="2"/>
  <c r="D307" i="2"/>
  <c r="E307" i="2"/>
  <c r="F307" i="2"/>
  <c r="G307" i="2"/>
  <c r="D308" i="2"/>
  <c r="E308" i="2"/>
  <c r="F308" i="2"/>
  <c r="G308" i="2"/>
  <c r="D309" i="2"/>
  <c r="E309" i="2"/>
  <c r="F309" i="2"/>
  <c r="G309" i="2"/>
  <c r="D310" i="2"/>
  <c r="E310" i="2"/>
  <c r="F310" i="2"/>
  <c r="G310" i="2"/>
  <c r="D311" i="2"/>
  <c r="E311" i="2"/>
  <c r="F311" i="2"/>
  <c r="G311" i="2"/>
  <c r="D312" i="2"/>
  <c r="E312" i="2"/>
  <c r="F312" i="2"/>
  <c r="G312" i="2"/>
  <c r="D313" i="2"/>
  <c r="E313" i="2"/>
  <c r="F313" i="2"/>
  <c r="G313" i="2"/>
  <c r="D314" i="2"/>
  <c r="E314" i="2"/>
  <c r="F314" i="2"/>
  <c r="G314" i="2"/>
  <c r="D315" i="2"/>
  <c r="E315" i="2"/>
  <c r="F315" i="2"/>
  <c r="G315" i="2"/>
  <c r="D316" i="2"/>
  <c r="E316" i="2"/>
  <c r="F316" i="2"/>
  <c r="G316" i="2"/>
  <c r="D317" i="2"/>
  <c r="E317" i="2"/>
  <c r="F317" i="2"/>
  <c r="G317" i="2"/>
  <c r="D318" i="2"/>
  <c r="E318" i="2"/>
  <c r="F318" i="2"/>
  <c r="G318" i="2"/>
  <c r="D319" i="2"/>
  <c r="E319" i="2"/>
  <c r="F319" i="2"/>
  <c r="G319" i="2"/>
  <c r="D320" i="2"/>
  <c r="E320" i="2"/>
  <c r="F320" i="2"/>
  <c r="G320" i="2"/>
  <c r="D321" i="2"/>
  <c r="E321" i="2"/>
  <c r="F321" i="2"/>
  <c r="G321" i="2"/>
  <c r="D322" i="2"/>
  <c r="E322" i="2"/>
  <c r="F322" i="2"/>
  <c r="G322" i="2"/>
  <c r="D323" i="2"/>
  <c r="E323" i="2"/>
  <c r="F323" i="2"/>
  <c r="G323" i="2"/>
  <c r="D324" i="2"/>
  <c r="E324" i="2"/>
  <c r="F324" i="2"/>
  <c r="G324" i="2"/>
  <c r="D325" i="2"/>
  <c r="E325" i="2"/>
  <c r="F325" i="2"/>
  <c r="G325" i="2"/>
  <c r="D326" i="2"/>
  <c r="E326" i="2"/>
  <c r="F326" i="2"/>
  <c r="G326" i="2"/>
  <c r="D327" i="2"/>
  <c r="E327" i="2"/>
  <c r="F327" i="2"/>
  <c r="G327" i="2"/>
  <c r="D328" i="2"/>
  <c r="E328" i="2"/>
  <c r="F328" i="2"/>
  <c r="G328" i="2"/>
  <c r="D329" i="2"/>
  <c r="E329" i="2"/>
  <c r="F329" i="2"/>
  <c r="G329" i="2"/>
  <c r="D330" i="2"/>
  <c r="E330" i="2"/>
  <c r="F330" i="2"/>
  <c r="G330" i="2"/>
  <c r="D331" i="2"/>
  <c r="E331" i="2"/>
  <c r="F331" i="2"/>
  <c r="G331" i="2"/>
  <c r="D332" i="2"/>
  <c r="E332" i="2"/>
  <c r="F332" i="2"/>
  <c r="G332" i="2"/>
  <c r="D333" i="2"/>
  <c r="E333" i="2"/>
  <c r="F333" i="2"/>
  <c r="G333" i="2"/>
  <c r="D334" i="2"/>
  <c r="E334" i="2"/>
  <c r="F334" i="2"/>
  <c r="G334" i="2"/>
  <c r="D335" i="2"/>
  <c r="E335" i="2"/>
  <c r="F335" i="2"/>
  <c r="G335" i="2"/>
  <c r="D336" i="2"/>
  <c r="E336" i="2"/>
  <c r="F336" i="2"/>
  <c r="G336" i="2"/>
  <c r="D337" i="2"/>
  <c r="E337" i="2"/>
  <c r="F337" i="2"/>
  <c r="G337" i="2"/>
  <c r="D338" i="2"/>
  <c r="E338" i="2"/>
  <c r="F338" i="2"/>
  <c r="G338" i="2"/>
  <c r="D339" i="2"/>
  <c r="E339" i="2"/>
  <c r="F339" i="2"/>
  <c r="G339" i="2"/>
  <c r="D340" i="2"/>
  <c r="E340" i="2"/>
  <c r="F340" i="2"/>
  <c r="G340" i="2"/>
  <c r="D341" i="2"/>
  <c r="E341" i="2"/>
  <c r="F341" i="2"/>
  <c r="G341" i="2"/>
  <c r="D342" i="2"/>
  <c r="E342" i="2"/>
  <c r="F342" i="2"/>
  <c r="G342" i="2"/>
  <c r="D343" i="2"/>
  <c r="E343" i="2"/>
  <c r="F343" i="2"/>
  <c r="G343" i="2"/>
  <c r="D344" i="2"/>
  <c r="E344" i="2"/>
  <c r="F344" i="2"/>
  <c r="G344" i="2"/>
  <c r="D345" i="2"/>
  <c r="E345" i="2"/>
  <c r="F345" i="2"/>
  <c r="G345" i="2"/>
  <c r="D346" i="2"/>
  <c r="E346" i="2"/>
  <c r="F346" i="2"/>
  <c r="G346" i="2"/>
  <c r="D347" i="2"/>
  <c r="E347" i="2"/>
  <c r="F347" i="2"/>
  <c r="G347" i="2"/>
  <c r="D348" i="2"/>
  <c r="E348" i="2"/>
  <c r="F348" i="2"/>
  <c r="G348" i="2"/>
  <c r="D349" i="2"/>
  <c r="E349" i="2"/>
  <c r="F349" i="2"/>
  <c r="G349" i="2"/>
  <c r="D350" i="2"/>
  <c r="E350" i="2"/>
  <c r="F350" i="2"/>
  <c r="G350" i="2"/>
  <c r="D351" i="2"/>
  <c r="E351" i="2"/>
  <c r="F351" i="2"/>
  <c r="G351" i="2"/>
  <c r="D352" i="2"/>
  <c r="E352" i="2"/>
  <c r="F352" i="2"/>
  <c r="G352" i="2"/>
  <c r="D353" i="2"/>
  <c r="E353" i="2"/>
  <c r="F353" i="2"/>
  <c r="G353" i="2"/>
  <c r="D354" i="2"/>
  <c r="E354" i="2"/>
  <c r="F354" i="2"/>
  <c r="G354" i="2"/>
  <c r="D355" i="2"/>
  <c r="E355" i="2"/>
  <c r="F355" i="2"/>
  <c r="G355" i="2"/>
  <c r="D356" i="2"/>
  <c r="E356" i="2"/>
  <c r="F356" i="2"/>
  <c r="G356" i="2"/>
  <c r="D357" i="2"/>
  <c r="E357" i="2"/>
  <c r="F357" i="2"/>
  <c r="G357" i="2"/>
  <c r="D358" i="2"/>
  <c r="E358" i="2"/>
  <c r="F358" i="2"/>
  <c r="G358" i="2"/>
  <c r="D359" i="2"/>
  <c r="E359" i="2"/>
  <c r="F359" i="2"/>
  <c r="G359" i="2"/>
  <c r="D360" i="2"/>
  <c r="E360" i="2"/>
  <c r="F360" i="2"/>
  <c r="G360" i="2"/>
  <c r="D361" i="2"/>
  <c r="E361" i="2"/>
  <c r="F361" i="2"/>
  <c r="G361" i="2"/>
  <c r="D362" i="2"/>
  <c r="E362" i="2"/>
  <c r="F362" i="2"/>
  <c r="G362" i="2"/>
  <c r="D363" i="2"/>
  <c r="E363" i="2"/>
  <c r="F363" i="2"/>
  <c r="G363" i="2"/>
  <c r="D364" i="2"/>
  <c r="E364" i="2"/>
  <c r="F364" i="2"/>
  <c r="G364" i="2"/>
  <c r="D365" i="2"/>
  <c r="E365" i="2"/>
  <c r="F365" i="2"/>
  <c r="G365" i="2"/>
  <c r="D366" i="2"/>
  <c r="E366" i="2"/>
  <c r="F366" i="2"/>
  <c r="G366" i="2"/>
  <c r="D367" i="2"/>
  <c r="E367" i="2"/>
  <c r="F367" i="2"/>
  <c r="G367" i="2"/>
  <c r="D368" i="2"/>
  <c r="E368" i="2"/>
  <c r="F368" i="2"/>
  <c r="G368" i="2"/>
  <c r="D369" i="2"/>
  <c r="E369" i="2"/>
  <c r="F369" i="2"/>
  <c r="G369" i="2"/>
  <c r="D370" i="2"/>
  <c r="E370" i="2"/>
  <c r="F370" i="2"/>
  <c r="G370" i="2"/>
  <c r="D371" i="2"/>
  <c r="E371" i="2"/>
  <c r="F371" i="2"/>
  <c r="G371" i="2"/>
  <c r="D372" i="2"/>
  <c r="E372" i="2"/>
  <c r="F372" i="2"/>
  <c r="G372" i="2"/>
  <c r="D373" i="2"/>
  <c r="E373" i="2"/>
  <c r="F373" i="2"/>
  <c r="G373" i="2"/>
  <c r="D374" i="2"/>
  <c r="E374" i="2"/>
  <c r="F374" i="2"/>
  <c r="G374" i="2"/>
  <c r="D375" i="2"/>
  <c r="E375" i="2"/>
  <c r="F375" i="2"/>
  <c r="G375" i="2"/>
  <c r="D376" i="2"/>
  <c r="E376" i="2"/>
  <c r="F376" i="2"/>
  <c r="G376" i="2"/>
  <c r="D377" i="2"/>
  <c r="E377" i="2"/>
  <c r="F377" i="2"/>
  <c r="G377" i="2"/>
  <c r="D378" i="2"/>
  <c r="E378" i="2"/>
  <c r="F378" i="2"/>
  <c r="G378" i="2"/>
  <c r="D379" i="2"/>
  <c r="E379" i="2"/>
  <c r="F379" i="2"/>
  <c r="G379" i="2"/>
  <c r="D380" i="2"/>
  <c r="E380" i="2"/>
  <c r="F380" i="2"/>
  <c r="G380" i="2"/>
  <c r="D381" i="2"/>
  <c r="E381" i="2"/>
  <c r="F381" i="2"/>
  <c r="G381" i="2"/>
  <c r="D382" i="2"/>
  <c r="E382" i="2"/>
  <c r="F382" i="2"/>
  <c r="G382" i="2"/>
  <c r="D383" i="2"/>
  <c r="E383" i="2"/>
  <c r="F383" i="2"/>
  <c r="G383" i="2"/>
  <c r="D384" i="2"/>
  <c r="E384" i="2"/>
  <c r="F384" i="2"/>
  <c r="G384" i="2"/>
  <c r="D385" i="2"/>
  <c r="E385" i="2"/>
  <c r="F385" i="2"/>
  <c r="G385" i="2"/>
  <c r="D386" i="2"/>
  <c r="E386" i="2"/>
  <c r="F386" i="2"/>
  <c r="G386" i="2"/>
  <c r="D387" i="2"/>
  <c r="E387" i="2"/>
  <c r="F387" i="2"/>
  <c r="G387" i="2"/>
  <c r="D388" i="2"/>
  <c r="E388" i="2"/>
  <c r="F388" i="2"/>
  <c r="G388" i="2"/>
  <c r="D389" i="2"/>
  <c r="E389" i="2"/>
  <c r="F389" i="2"/>
  <c r="G389" i="2"/>
  <c r="D390" i="2"/>
  <c r="E390" i="2"/>
  <c r="F390" i="2"/>
  <c r="G390" i="2"/>
  <c r="D391" i="2"/>
  <c r="E391" i="2"/>
  <c r="F391" i="2"/>
  <c r="G391" i="2"/>
  <c r="D392" i="2"/>
  <c r="E392" i="2"/>
  <c r="F392" i="2"/>
  <c r="G392" i="2"/>
  <c r="D393" i="2"/>
  <c r="E393" i="2"/>
  <c r="F393" i="2"/>
  <c r="G393" i="2"/>
  <c r="D394" i="2"/>
  <c r="E394" i="2"/>
  <c r="F394" i="2"/>
  <c r="G394" i="2"/>
  <c r="D395" i="2"/>
  <c r="E395" i="2"/>
  <c r="F395" i="2"/>
  <c r="G395" i="2"/>
  <c r="D396" i="2"/>
  <c r="E396" i="2"/>
  <c r="F396" i="2"/>
  <c r="G396" i="2"/>
  <c r="D397" i="2"/>
  <c r="E397" i="2"/>
  <c r="F397" i="2"/>
  <c r="G397" i="2"/>
  <c r="D398" i="2"/>
  <c r="E398" i="2"/>
  <c r="F398" i="2"/>
  <c r="G398" i="2"/>
  <c r="D399" i="2"/>
  <c r="E399" i="2"/>
  <c r="F399" i="2"/>
  <c r="G399" i="2"/>
  <c r="D400" i="2"/>
  <c r="E400" i="2"/>
  <c r="F400" i="2"/>
  <c r="G400" i="2"/>
  <c r="D401" i="2"/>
  <c r="E401" i="2"/>
  <c r="F401" i="2"/>
  <c r="G401" i="2"/>
  <c r="D402" i="2"/>
  <c r="E402" i="2"/>
  <c r="F402" i="2"/>
  <c r="G402" i="2"/>
  <c r="D403" i="2"/>
  <c r="E403" i="2"/>
  <c r="F403" i="2"/>
  <c r="G403" i="2"/>
  <c r="D404" i="2"/>
  <c r="E404" i="2"/>
  <c r="F404" i="2"/>
  <c r="G404" i="2"/>
  <c r="D405" i="2"/>
  <c r="E405" i="2"/>
  <c r="F405" i="2"/>
  <c r="G405" i="2"/>
  <c r="D406" i="2"/>
  <c r="E406" i="2"/>
  <c r="F406" i="2"/>
  <c r="G406" i="2"/>
  <c r="D407" i="2"/>
  <c r="E407" i="2"/>
  <c r="F407" i="2"/>
  <c r="G407" i="2"/>
  <c r="D408" i="2"/>
  <c r="E408" i="2"/>
  <c r="F408" i="2"/>
  <c r="G408" i="2"/>
  <c r="D409" i="2"/>
  <c r="E409" i="2"/>
  <c r="F409" i="2"/>
  <c r="G409" i="2"/>
  <c r="D410" i="2"/>
  <c r="E410" i="2"/>
  <c r="F410" i="2"/>
  <c r="G410" i="2"/>
  <c r="D411" i="2"/>
  <c r="E411" i="2"/>
  <c r="F411" i="2"/>
  <c r="G411" i="2"/>
  <c r="D412" i="2"/>
  <c r="E412" i="2"/>
  <c r="F412" i="2"/>
  <c r="G412" i="2"/>
  <c r="D413" i="2"/>
  <c r="E413" i="2"/>
  <c r="F413" i="2"/>
  <c r="G413" i="2"/>
  <c r="D414" i="2"/>
  <c r="E414" i="2"/>
  <c r="F414" i="2"/>
  <c r="G414" i="2"/>
  <c r="D415" i="2"/>
  <c r="E415" i="2"/>
  <c r="F415" i="2"/>
  <c r="G415" i="2"/>
  <c r="D416" i="2"/>
  <c r="E416" i="2"/>
  <c r="F416" i="2"/>
  <c r="G416" i="2"/>
  <c r="C81" i="1"/>
  <c r="C43" i="1"/>
  <c r="C42" i="1"/>
  <c r="C46" i="1"/>
  <c r="C36" i="1"/>
  <c r="C39" i="1"/>
  <c r="C73" i="1"/>
  <c r="C83" i="1"/>
  <c r="C71" i="1"/>
  <c r="C78" i="1"/>
  <c r="C70" i="1"/>
  <c r="C69" i="1"/>
  <c r="C77" i="1"/>
  <c r="C79" i="1"/>
  <c r="C80" i="1"/>
  <c r="C60" i="1"/>
  <c r="C61" i="1"/>
  <c r="C49" i="1"/>
  <c r="C59" i="1"/>
  <c r="C63" i="1"/>
  <c r="C50" i="1"/>
  <c r="C53" i="1"/>
  <c r="C54" i="1"/>
  <c r="J7" i="2"/>
  <c r="L7" i="2"/>
  <c r="I8" i="2"/>
  <c r="J8" i="2"/>
  <c r="L8" i="2"/>
  <c r="I9" i="2"/>
  <c r="J9" i="2"/>
  <c r="L9" i="2"/>
  <c r="I10" i="2"/>
  <c r="J10" i="2"/>
  <c r="L10" i="2"/>
  <c r="I11" i="2"/>
  <c r="J11" i="2"/>
  <c r="L11" i="2"/>
  <c r="I12" i="2"/>
  <c r="J12" i="2"/>
  <c r="L12" i="2"/>
  <c r="I13" i="2"/>
  <c r="J13" i="2"/>
  <c r="L13" i="2"/>
  <c r="I14" i="2"/>
  <c r="J14" i="2"/>
  <c r="L14" i="2"/>
  <c r="I15" i="2"/>
  <c r="J15" i="2"/>
  <c r="L15" i="2"/>
  <c r="I16" i="2"/>
  <c r="J16" i="2"/>
  <c r="L16" i="2"/>
  <c r="I17" i="2"/>
  <c r="J17" i="2"/>
  <c r="L17" i="2"/>
  <c r="I18" i="2"/>
  <c r="J18" i="2"/>
  <c r="L18" i="2"/>
  <c r="I19" i="2"/>
  <c r="J19" i="2"/>
  <c r="L19" i="2"/>
  <c r="I20" i="2"/>
  <c r="J20" i="2"/>
  <c r="L20" i="2"/>
  <c r="I21" i="2"/>
  <c r="J21" i="2"/>
  <c r="L21" i="2"/>
  <c r="I22" i="2"/>
  <c r="J22" i="2"/>
  <c r="L22" i="2"/>
  <c r="I23" i="2"/>
  <c r="J23" i="2"/>
  <c r="L23" i="2"/>
  <c r="I24" i="2"/>
  <c r="J24" i="2"/>
  <c r="L24" i="2"/>
  <c r="I25" i="2"/>
  <c r="J25" i="2"/>
  <c r="L25" i="2"/>
  <c r="I26" i="2"/>
  <c r="J26" i="2"/>
  <c r="L26" i="2"/>
  <c r="I27" i="2"/>
  <c r="J27" i="2"/>
  <c r="L27" i="2"/>
  <c r="I28" i="2"/>
  <c r="J28" i="2"/>
  <c r="L28" i="2"/>
  <c r="I29" i="2"/>
  <c r="J29" i="2"/>
  <c r="L29" i="2"/>
  <c r="I30" i="2"/>
  <c r="J30" i="2"/>
  <c r="L30" i="2"/>
  <c r="I31" i="2"/>
  <c r="J31" i="2"/>
  <c r="L31" i="2"/>
  <c r="I32" i="2"/>
  <c r="J32" i="2"/>
  <c r="L32" i="2"/>
  <c r="I33" i="2"/>
  <c r="J33" i="2"/>
  <c r="L33" i="2"/>
  <c r="I34" i="2"/>
  <c r="J34" i="2"/>
  <c r="L34" i="2"/>
  <c r="I35" i="2"/>
  <c r="J35" i="2"/>
  <c r="L35" i="2"/>
  <c r="I36" i="2"/>
  <c r="J36" i="2"/>
  <c r="L36" i="2"/>
  <c r="I37" i="2"/>
  <c r="J37" i="2"/>
  <c r="L37" i="2"/>
  <c r="I38" i="2"/>
  <c r="J38" i="2"/>
  <c r="L38" i="2"/>
  <c r="I39" i="2"/>
  <c r="J39" i="2"/>
  <c r="L39" i="2"/>
  <c r="I40" i="2"/>
  <c r="J40" i="2"/>
  <c r="L40" i="2"/>
  <c r="I41" i="2"/>
  <c r="J41" i="2"/>
  <c r="L41" i="2"/>
  <c r="I42" i="2"/>
  <c r="J42" i="2"/>
  <c r="L42" i="2"/>
  <c r="I43" i="2"/>
  <c r="J43" i="2"/>
  <c r="L43" i="2"/>
  <c r="I44" i="2"/>
  <c r="J44" i="2"/>
  <c r="L44" i="2"/>
  <c r="I45" i="2"/>
  <c r="J45" i="2"/>
  <c r="L45" i="2"/>
  <c r="I46" i="2"/>
  <c r="J46" i="2"/>
  <c r="L46" i="2"/>
  <c r="F9" i="2"/>
  <c r="F10" i="2"/>
  <c r="F11" i="2"/>
  <c r="F12" i="2"/>
  <c r="F13" i="2"/>
  <c r="F14" i="2"/>
  <c r="F15" i="2"/>
  <c r="F16" i="2"/>
  <c r="F8" i="2"/>
  <c r="F7" i="2"/>
  <c r="G7" i="2"/>
  <c r="D8" i="2"/>
  <c r="E8" i="2"/>
  <c r="G8" i="2"/>
  <c r="D9" i="2"/>
  <c r="E9" i="2"/>
  <c r="G9" i="2"/>
  <c r="D10" i="2"/>
  <c r="E10" i="2"/>
  <c r="G10" i="2"/>
  <c r="D11" i="2"/>
  <c r="E11" i="2"/>
  <c r="G11" i="2"/>
  <c r="D12" i="2"/>
  <c r="E12" i="2"/>
  <c r="G12" i="2"/>
  <c r="D13" i="2"/>
  <c r="E13" i="2"/>
  <c r="G13" i="2"/>
  <c r="D14" i="2"/>
  <c r="E14" i="2"/>
  <c r="G14" i="2"/>
  <c r="D15" i="2"/>
  <c r="E15" i="2"/>
  <c r="G15" i="2"/>
  <c r="D16" i="2"/>
  <c r="E16" i="2"/>
  <c r="G16" i="2"/>
  <c r="D17" i="2"/>
  <c r="E17" i="2"/>
  <c r="G17" i="2"/>
  <c r="D18" i="2"/>
  <c r="E18" i="2"/>
  <c r="G18" i="2"/>
  <c r="D19" i="2"/>
  <c r="E19" i="2"/>
  <c r="G19" i="2"/>
  <c r="D20" i="2"/>
  <c r="E20" i="2"/>
  <c r="G20" i="2"/>
  <c r="D21" i="2"/>
  <c r="E21" i="2"/>
  <c r="G21" i="2"/>
  <c r="D22" i="2"/>
  <c r="E22" i="2"/>
  <c r="G22" i="2"/>
  <c r="D23" i="2"/>
  <c r="E23" i="2"/>
  <c r="G23" i="2"/>
  <c r="D24" i="2"/>
  <c r="E24" i="2"/>
  <c r="G24" i="2"/>
  <c r="D25" i="2"/>
  <c r="E25" i="2"/>
  <c r="G25" i="2"/>
  <c r="D26" i="2"/>
  <c r="E26" i="2"/>
  <c r="G26" i="2"/>
  <c r="D27" i="2"/>
  <c r="E27" i="2"/>
  <c r="G27" i="2"/>
  <c r="D28" i="2"/>
  <c r="E28" i="2"/>
  <c r="G28" i="2"/>
  <c r="D29" i="2"/>
  <c r="E29" i="2"/>
  <c r="G29" i="2"/>
  <c r="D30" i="2"/>
  <c r="E30" i="2"/>
  <c r="G30" i="2"/>
  <c r="D31" i="2"/>
  <c r="E31" i="2"/>
  <c r="G31" i="2"/>
  <c r="D32" i="2"/>
  <c r="E32" i="2"/>
  <c r="G32" i="2"/>
  <c r="D33" i="2"/>
  <c r="E33" i="2"/>
  <c r="G33" i="2"/>
  <c r="D34" i="2"/>
  <c r="E34" i="2"/>
  <c r="G34" i="2"/>
  <c r="D35" i="2"/>
  <c r="E35" i="2"/>
  <c r="G35" i="2"/>
  <c r="D36" i="2"/>
  <c r="E36" i="2"/>
  <c r="G36" i="2"/>
  <c r="D37" i="2"/>
  <c r="E37" i="2"/>
  <c r="G37" i="2"/>
  <c r="D38" i="2"/>
  <c r="E38" i="2"/>
  <c r="G38" i="2"/>
  <c r="D39" i="2"/>
  <c r="E39" i="2"/>
  <c r="G39" i="2"/>
  <c r="D40" i="2"/>
  <c r="E40" i="2"/>
  <c r="G40" i="2"/>
  <c r="D41" i="2"/>
  <c r="E41" i="2"/>
  <c r="G41" i="2"/>
  <c r="D42" i="2"/>
  <c r="E42" i="2"/>
  <c r="G42" i="2"/>
  <c r="D43" i="2"/>
  <c r="E43" i="2"/>
  <c r="G43" i="2"/>
  <c r="D44" i="2"/>
  <c r="E44" i="2"/>
  <c r="G44" i="2"/>
  <c r="D45" i="2"/>
  <c r="E45" i="2"/>
  <c r="G45" i="2"/>
  <c r="D46" i="2"/>
  <c r="E46" i="2"/>
  <c r="G46" i="2"/>
  <c r="C24" i="1"/>
  <c r="C10" i="1"/>
  <c r="C15" i="1"/>
  <c r="C16" i="1"/>
  <c r="C135" i="1"/>
  <c r="E132" i="1"/>
  <c r="C132" i="1"/>
  <c r="C129" i="1"/>
  <c r="D126" i="1"/>
  <c r="C126" i="1"/>
  <c r="D125" i="1"/>
  <c r="C125" i="1"/>
  <c r="F93" i="1"/>
  <c r="F94" i="1"/>
  <c r="F95" i="1"/>
  <c r="F96" i="1"/>
  <c r="F97" i="1"/>
  <c r="F98" i="1"/>
  <c r="F99" i="1"/>
  <c r="F100" i="1"/>
  <c r="F101" i="1"/>
  <c r="F102" i="1"/>
  <c r="F103" i="1"/>
  <c r="F104" i="1"/>
  <c r="F105" i="1"/>
  <c r="F106" i="1"/>
  <c r="F107" i="1"/>
  <c r="F108" i="1"/>
  <c r="F109" i="1"/>
  <c r="F110" i="1"/>
  <c r="F111" i="1"/>
  <c r="F112" i="1"/>
  <c r="F113" i="1"/>
  <c r="F114" i="1"/>
  <c r="F115" i="1"/>
  <c r="F116" i="1"/>
  <c r="F117" i="1"/>
  <c r="D122" i="1"/>
  <c r="E93" i="1"/>
  <c r="E94" i="1"/>
  <c r="E95" i="1"/>
  <c r="E96" i="1"/>
  <c r="E97" i="1"/>
  <c r="E98" i="1"/>
  <c r="E99" i="1"/>
  <c r="E100" i="1"/>
  <c r="E101" i="1"/>
  <c r="E102" i="1"/>
  <c r="E103" i="1"/>
  <c r="E104" i="1"/>
  <c r="E105" i="1"/>
  <c r="E106" i="1"/>
  <c r="E107" i="1"/>
  <c r="E108" i="1"/>
  <c r="E109" i="1"/>
  <c r="E110" i="1"/>
  <c r="E111" i="1"/>
  <c r="E112" i="1"/>
  <c r="E113" i="1"/>
  <c r="E114" i="1"/>
  <c r="E115" i="1"/>
  <c r="E116" i="1"/>
  <c r="E117" i="1"/>
  <c r="C122" i="1"/>
  <c r="D119" i="1"/>
  <c r="C119" i="1"/>
  <c r="C203" i="1"/>
</calcChain>
</file>

<file path=xl/sharedStrings.xml><?xml version="1.0" encoding="utf-8"?>
<sst xmlns="http://schemas.openxmlformats.org/spreadsheetml/2006/main" count="206" uniqueCount="146">
  <si>
    <t>Returns</t>
    <phoneticPr fontId="3" type="noConversion"/>
  </si>
  <si>
    <t>Beta (assets) = % of Debt * Beta (Debt)  +  % of Equity * Beta (Equity)</t>
  </si>
  <si>
    <t>So, 0.75 = (40%)*0 + 60% * Beta Equity; Beta equity = 1.25</t>
  </si>
  <si>
    <t>(its Variance), measures systematic risk, while SD measures</t>
  </si>
  <si>
    <t>(d)</t>
  </si>
  <si>
    <t>Remember, beta is just covariance/variance, which just</t>
  </si>
  <si>
    <t>Year</t>
  </si>
  <si>
    <t>Corporate Finance</t>
    <phoneticPr fontId="3" type="noConversion"/>
  </si>
  <si>
    <t>Thus, in a no-tax world, changing the firm's capital structure doesn't change its WACC.  See Modigliani-Miller.</t>
    <phoneticPr fontId="3" type="noConversion"/>
  </si>
  <si>
    <t>Correlation</t>
    <phoneticPr fontId="3" type="noConversion"/>
  </si>
  <si>
    <t>(b)</t>
    <phoneticPr fontId="3" type="noConversion"/>
  </si>
  <si>
    <t>(c)</t>
    <phoneticPr fontId="3" type="noConversion"/>
  </si>
  <si>
    <t>(a)</t>
    <phoneticPr fontId="3" type="noConversion"/>
  </si>
  <si>
    <t>(d)</t>
    <phoneticPr fontId="3" type="noConversion"/>
  </si>
  <si>
    <t>(e)</t>
    <phoneticPr fontId="3" type="noConversion"/>
  </si>
  <si>
    <t>(f)</t>
    <phoneticPr fontId="3" type="noConversion"/>
  </si>
  <si>
    <t>CAPM</t>
  </si>
  <si>
    <t xml:space="preserve">A stock's market beta is an estimate by how much a stock will be expected to return given some market return. For example, if a stock has a beta of 2, when the market return is 10% above the rf rate, the stock will be expect to return 20% above the rf rate.  A stock with a negative beta will tend to decline when the market increases and vice versa. </t>
    <phoneticPr fontId="3" type="noConversion"/>
  </si>
  <si>
    <t>(b)</t>
  </si>
  <si>
    <t>Beta, which is a security's Covar</t>
  </si>
  <si>
    <t>with the market divided by the market's Covar with itself</t>
  </si>
  <si>
    <t>standardizes the covariance number.</t>
  </si>
  <si>
    <t>(c)</t>
  </si>
  <si>
    <t>Correlation has the same sign as beta, which can be seen from writing the definition of each--the sign of each depends on covariance.  Correlation, unlike beta, does not indicate scale.  Thus, a stock with negative correlation with the market could have a wide range of negative betas.</t>
  </si>
  <si>
    <t>(a)</t>
  </si>
  <si>
    <t>(a)</t>
    <phoneticPr fontId="3" type="noConversion"/>
  </si>
  <si>
    <t>&lt;---5% + 1.25 * (4%)</t>
  </si>
  <si>
    <t xml:space="preserve">(e) </t>
  </si>
  <si>
    <t>E(r)</t>
  </si>
  <si>
    <t>&lt;---=0.03 + 1.1*(0.05)</t>
  </si>
  <si>
    <t>Wilshire</t>
  </si>
  <si>
    <t>BRIC</t>
  </si>
  <si>
    <t>Wilshire 5000</t>
  </si>
  <si>
    <t>BRIC (MSCI)</t>
  </si>
  <si>
    <t>Returns +100</t>
  </si>
  <si>
    <t>Returns + 100</t>
  </si>
  <si>
    <t>Arith. Mean %</t>
  </si>
  <si>
    <t>Geo Mean %</t>
  </si>
  <si>
    <t>Variance  (%^2)</t>
  </si>
  <si>
    <t>Stan Dev (%)</t>
  </si>
  <si>
    <t>Covariance (%^2)</t>
  </si>
  <si>
    <t>Beta (Bric, Wil5000)</t>
  </si>
  <si>
    <t>Question 3</t>
  </si>
  <si>
    <t>Question 4</t>
  </si>
  <si>
    <t>Question 5</t>
  </si>
  <si>
    <t>Question 6</t>
  </si>
  <si>
    <t>Question 7</t>
  </si>
  <si>
    <t>Question 8</t>
  </si>
  <si>
    <t>Question 9</t>
  </si>
  <si>
    <t>We know Beta (assets) is 0.75 and the Beta (debt) is 0 b/c it's risk free.</t>
  </si>
  <si>
    <t xml:space="preserve">Compare the Geo means:  Which would </t>
  </si>
  <si>
    <t>E(r) = rf + Beta * (r market - rf), where rf is the risk-free rate and Beta is the covariance of project return with the market return divided by the market covariance with itself (which is its variance).   The beta is the only project specific input.</t>
  </si>
  <si>
    <t>both systematic and unsystematic risk.</t>
  </si>
  <si>
    <t>Question 1</t>
  </si>
  <si>
    <t>which is eliminated in a diversified portfolio.  C is irrelevant, and E is a great movie.</t>
  </si>
  <si>
    <t xml:space="preserve"> A and B measure unique risk,</t>
  </si>
  <si>
    <t>have given you the higher accumulation?</t>
  </si>
  <si>
    <t>Both the expected return and beta of a portfolio are weighted averages of the E(r)s and Bs of the portfolio components.  Thus, (a) is true, but (c) is false.  (b) is also false because if correlations are less than one, the portfolio SD will be less than a weighted average of the SDs of the portfolio components.</t>
  </si>
  <si>
    <t>Beta</t>
  </si>
  <si>
    <t>Question 10</t>
  </si>
  <si>
    <t>&lt;---=1/3* 0 +  2/3* 1</t>
  </si>
  <si>
    <r>
      <t xml:space="preserve">The beta of the firm's </t>
    </r>
    <r>
      <rPr>
        <b/>
        <sz val="10"/>
        <rFont val="Verdana"/>
        <family val="2"/>
      </rPr>
      <t>assets</t>
    </r>
    <r>
      <rPr>
        <sz val="10"/>
        <rFont val="Verdana"/>
        <family val="2"/>
      </rPr>
      <t xml:space="preserve"> stays the same</t>
    </r>
  </si>
  <si>
    <r>
      <rPr>
        <b/>
        <sz val="10"/>
        <rFont val="Verdana"/>
        <family val="2"/>
      </rPr>
      <t>The firm's WACC stays the same: 8%.</t>
    </r>
    <r>
      <rPr>
        <sz val="10"/>
        <rFont val="Verdana"/>
        <family val="2"/>
      </rPr>
      <t xml:space="preserve">  100% Equity * (5% +.75*4%) [Before]; 40% Debt * 5% + 60% Equity * 10% [After]</t>
    </r>
  </si>
  <si>
    <t>the beta of the stock increases</t>
  </si>
  <si>
    <t>The beta of the firm stays the same, but since the stock is now riskier--the debtholders stand first in line--</t>
  </si>
  <si>
    <t>Homework 4</t>
  </si>
  <si>
    <t>To use the CAPM to find E(r) (equity), use the Beta (Equity) from (c)</t>
  </si>
  <si>
    <t>Using Covar.S</t>
  </si>
  <si>
    <t>Using Covar.P</t>
  </si>
  <si>
    <t>FALL 2022</t>
  </si>
  <si>
    <t>Note:  Line is hand drawn but the slope is intended to be 1.29</t>
  </si>
  <si>
    <t>Question 11</t>
  </si>
  <si>
    <t>Question 12</t>
  </si>
  <si>
    <t>Luiza</t>
  </si>
  <si>
    <t>PV</t>
  </si>
  <si>
    <t>FV</t>
  </si>
  <si>
    <t>=FV(rate,nper,pmt,pv,type) after 10 years</t>
  </si>
  <si>
    <t>N</t>
  </si>
  <si>
    <t>Rate</t>
  </si>
  <si>
    <t>PMT</t>
  </si>
  <si>
    <t>Beginning balance @ Y10</t>
  </si>
  <si>
    <t xml:space="preserve">=FV(rate,nper,pmt,pv,type) </t>
  </si>
  <si>
    <t>NPER</t>
  </si>
  <si>
    <t>Lazy</t>
  </si>
  <si>
    <t>Since Luiza starts with 138,165, the 7% return each year adds 9,671 to her balance.</t>
  </si>
  <si>
    <t xml:space="preserve">Since this return is about equal to Lazy's yearly investment and Luiza starts with </t>
  </si>
  <si>
    <t>$138,164, she ends up with more than Lazy.  In about 60 years, Lazy will overtake Luiza.</t>
  </si>
  <si>
    <t>Payment</t>
  </si>
  <si>
    <t>Beginning Balance</t>
  </si>
  <si>
    <t>Interest</t>
  </si>
  <si>
    <t>Ending Balance</t>
  </si>
  <si>
    <t>Beg Bal</t>
  </si>
  <si>
    <t>End Bal</t>
  </si>
  <si>
    <t>Q# 1</t>
  </si>
  <si>
    <t>12  * 30 years</t>
  </si>
  <si>
    <t>You hope</t>
  </si>
  <si>
    <t>=PMT(rate,nper,pv,fv,type)</t>
  </si>
  <si>
    <t>Extra $/month</t>
  </si>
  <si>
    <t>New PMT</t>
  </si>
  <si>
    <r>
      <t>&lt;--</t>
    </r>
    <r>
      <rPr>
        <sz val="10"/>
        <rFont val="Verdana"/>
        <family val="2"/>
      </rPr>
      <t>250</t>
    </r>
    <r>
      <rPr>
        <sz val="10"/>
        <rFont val="Verdana"/>
        <family val="2"/>
      </rPr>
      <t xml:space="preserve"> + PMT from above</t>
    </r>
  </si>
  <si>
    <t>=NPER(rate,pmt,pv,fv,type)</t>
  </si>
  <si>
    <t>N (Years)</t>
  </si>
  <si>
    <t>I</t>
  </si>
  <si>
    <t>Change to 180 (15*12)</t>
  </si>
  <si>
    <t>=PV(rate,nper,pmt,fv,type)</t>
  </si>
  <si>
    <t>Change to 288 (360-72 months)</t>
  </si>
  <si>
    <t xml:space="preserve"> From above</t>
    <phoneticPr fontId="4" type="noConversion"/>
  </si>
  <si>
    <t>After finding the new principal, subtract the bonus and then redetermine NPER</t>
  </si>
  <si>
    <t>Bonus</t>
  </si>
  <si>
    <t>PV minus bonus</t>
  </si>
  <si>
    <t>NPER Change</t>
  </si>
  <si>
    <t>Question 2(a)</t>
  </si>
  <si>
    <t>7.0% / 12</t>
  </si>
  <si>
    <t>(e)</t>
  </si>
  <si>
    <t>Amortization Table</t>
  </si>
  <si>
    <t>Loan Amount</t>
  </si>
  <si>
    <t>Interest Rate</t>
  </si>
  <si>
    <t>Beg. Bal</t>
  </si>
  <si>
    <t>Interest (BB*Int)</t>
  </si>
  <si>
    <t>Q2</t>
  </si>
  <si>
    <t>&lt;--.07/12</t>
  </si>
  <si>
    <t>Additional Payment</t>
  </si>
  <si>
    <t>To see in an amortization table how changing the payment</t>
  </si>
  <si>
    <t>results in a shorter term, add the additional payment amount</t>
  </si>
  <si>
    <t>In this example, it should be btwn month 291 and 292</t>
  </si>
  <si>
    <t>The easiest way is to refer in Cell F57 to both $E$54 and $K$57 and double click on the right corner</t>
  </si>
  <si>
    <t>and it should fill all the way down.</t>
  </si>
  <si>
    <t>Loan  repaid in a bit more than 24  years.  Increasing payment by 7.5%, you knock about 20% off the term</t>
  </si>
  <si>
    <t>A difference of $1,219 per month.  Ouch!</t>
  </si>
  <si>
    <t>Note, if you use MOD(290.58,12), you get a very long answer--2.58…..</t>
  </si>
  <si>
    <t>Convert Months to Years: INT(290.58/12)&amp;"yrs" "&amp;MOD(291,12)&amp; "mon " [Trick from the internet]</t>
  </si>
  <si>
    <t>By increasing the payment by 35%, you knock about 50% off the term.</t>
  </si>
  <si>
    <t>Convert Months to Years: INT(66/12)&amp;"years" "&amp;MOD(66,12)&amp; "months  [Trick from the internet]</t>
  </si>
  <si>
    <t>Bonus of 50,000:  Subtract 50k from ending balance</t>
  </si>
  <si>
    <t>&lt;&lt;------------</t>
  </si>
  <si>
    <t xml:space="preserve">Bonus </t>
  </si>
  <si>
    <t>and see that the balance becomes $0 at month 294</t>
  </si>
  <si>
    <t xml:space="preserve">Note, you will need to recompute the column values by double </t>
  </si>
  <si>
    <t xml:space="preserve">clicking on the </t>
  </si>
  <si>
    <t>&lt;----Change to 50K</t>
  </si>
  <si>
    <t>to the payment (3,327) and see where the Ending Balance is $0</t>
  </si>
  <si>
    <t>Difference btwn 288 (72 months already paid) and 222 (remaining months to be paid)</t>
  </si>
  <si>
    <r>
      <t xml:space="preserve">See </t>
    </r>
    <r>
      <rPr>
        <b/>
        <i/>
        <sz val="10"/>
        <rFont val="Verdana"/>
        <family val="2"/>
      </rPr>
      <t xml:space="preserve">Details </t>
    </r>
    <r>
      <rPr>
        <b/>
        <sz val="10"/>
        <rFont val="Verdana"/>
        <family val="2"/>
      </rPr>
      <t>tab for Amortization table</t>
    </r>
  </si>
  <si>
    <r>
      <t>See</t>
    </r>
    <r>
      <rPr>
        <b/>
        <i/>
        <sz val="10"/>
        <rFont val="Verdana"/>
        <family val="2"/>
      </rPr>
      <t xml:space="preserve"> Details</t>
    </r>
    <r>
      <rPr>
        <b/>
        <sz val="10"/>
        <rFont val="Verdana"/>
        <family val="2"/>
      </rPr>
      <t xml:space="preserve"> tab for yearly balances</t>
    </r>
  </si>
  <si>
    <t>To determine the principal after the 72nd payment, change NPER to 288 [360-72] and then recompute PV.</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</si>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</sst>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00%"/>
    <numFmt numFmtId="165" formatCode="&quot;$&quot;#,##0"/>
    <numFmt numFmtId="166" formatCode="&quot;$&quot;#,##0.00"/>
    <numFmt numFmtId="167" formatCode="_(* #,##0_);_(* \(#,##0\);_(* &quot;-&quot;??_);_(@_)"/>
    <numFmt numFmtId="168" formatCode="#,##0;\(#,##0\)"/>
    <numFmt numFmtId="176" formatCode="#,##0.0000000_);[Red]\(#,##0.0000000\)"/>
    <numFmt numFmtId="177" formatCode="#,##0.00000000_);[Red]\(#,##0.00000000\)"/>
    <numFmt numFmtId="178" formatCode="0.00000"/>
  </numFmts>
  <fonts count="14" x14ac:knownFonts="1">
    <font>
      <sz val="10"/>
      <name val="Verdana"/>
    </font>
    <font>
      <b/>
      <sz val="10"/>
      <name val="Verdana"/>
      <family val="2"/>
    </font>
    <font>
      <sz val="10"/>
      <name val="Verdana"/>
      <family val="2"/>
    </font>
    <font>
      <sz val="8"/>
      <name val="Verdana"/>
      <family val="2"/>
    </font>
    <font>
      <sz val="9"/>
      <name val="Verdana"/>
      <family val="2"/>
    </font>
    <font>
      <b/>
      <sz val="9"/>
      <name val="Verdana"/>
      <family val="2"/>
    </font>
    <font>
      <sz val="10"/>
      <name val="Verdana"/>
      <family val="2"/>
    </font>
    <font>
      <u/>
      <sz val="10"/>
      <color theme="10"/>
      <name val="Verdana"/>
      <family val="2"/>
    </font>
    <font>
      <u/>
      <sz val="10"/>
      <color theme="11"/>
      <name val="Verdana"/>
      <family val="2"/>
    </font>
    <font>
      <sz val="10"/>
      <name val="Verdana"/>
      <family val="2"/>
    </font>
    <font>
      <b/>
      <sz val="10"/>
      <color rgb="FFFF0000"/>
      <name val="Verdana"/>
      <family val="2"/>
    </font>
    <font>
      <b/>
      <sz val="10"/>
      <color rgb="FF000000"/>
      <name val="Verdana"/>
      <family val="2"/>
    </font>
    <font>
      <sz val="10"/>
      <color rgb="FF000000"/>
      <name val="Verdana"/>
      <family val="2"/>
    </font>
    <font>
      <b/>
      <i/>
      <sz val="10"/>
      <name val="Verdana"/>
      <family val="2"/>
    </font>
  </fonts>
  <fills count="8">
    <fill>
      <patternFill patternType="none"/>
    </fill>
    <fill>
      <patternFill patternType="gray125"/>
    </fill>
    <fill>
      <patternFill patternType="solid">
        <fgColor rgb="FFFF93EC"/>
        <bgColor indexed="64"/>
      </patternFill>
    </fill>
    <fill>
      <patternFill patternType="solid">
        <fgColor theme="4" tint="0.59999389629810485"/>
        <bgColor indexed="64"/>
      </patternFill>
    </fill>
    <fill>
      <patternFill patternType="solid">
        <fgColor indexed="13"/>
        <bgColor indexed="8"/>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14">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indexed="8"/>
      </right>
      <top/>
      <bottom/>
      <diagonal/>
    </border>
    <border>
      <left style="medium">
        <color auto="1"/>
      </left>
      <right/>
      <top style="medium">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medium">
        <color auto="1"/>
      </bottom>
      <diagonal/>
    </border>
  </borders>
  <cellStyleXfs count="5">
    <xf numFmtId="0" fontId="0" fillId="0" borderId="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3" fontId="9" fillId="0" borderId="0" applyFont="0" applyFill="0" applyBorder="0" applyAlignment="0" applyProtection="0"/>
  </cellStyleXfs>
  <cellXfs count="154">
    <xf numFmtId="0" fontId="0" fillId="0" borderId="0" xfId="0"/>
    <xf numFmtId="0" fontId="2" fillId="0" borderId="0" xfId="0" applyFont="1"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2" fontId="0" fillId="0" borderId="0" xfId="0" applyNumberFormat="1" applyAlignment="1">
      <alignment horizontal="center"/>
    </xf>
    <xf numFmtId="0" fontId="0" fillId="0" borderId="3" xfId="0" applyBorder="1"/>
    <xf numFmtId="0" fontId="0" fillId="0" borderId="4" xfId="0" applyBorder="1"/>
    <xf numFmtId="0" fontId="1" fillId="0" borderId="5" xfId="0" applyFont="1" applyBorder="1" applyAlignment="1">
      <alignment horizontal="center"/>
    </xf>
    <xf numFmtId="0" fontId="0" fillId="0" borderId="5" xfId="0" applyBorder="1"/>
    <xf numFmtId="0" fontId="0" fillId="0" borderId="6" xfId="0" applyBorder="1" applyAlignment="1">
      <alignment horizontal="left"/>
    </xf>
    <xf numFmtId="0" fontId="0" fillId="0" borderId="5" xfId="0" applyBorder="1" applyAlignment="1">
      <alignment horizontal="left"/>
    </xf>
    <xf numFmtId="0" fontId="0" fillId="0" borderId="5" xfId="0" applyBorder="1" applyAlignment="1">
      <alignment horizontal="center"/>
    </xf>
    <xf numFmtId="0" fontId="0" fillId="0" borderId="7" xfId="0" applyBorder="1"/>
    <xf numFmtId="0" fontId="0" fillId="0" borderId="6" xfId="0" applyBorder="1" applyAlignment="1">
      <alignment horizontal="center"/>
    </xf>
    <xf numFmtId="0" fontId="0" fillId="0" borderId="1" xfId="0" applyBorder="1"/>
    <xf numFmtId="0" fontId="0" fillId="0" borderId="8" xfId="0" applyBorder="1"/>
    <xf numFmtId="0" fontId="0" fillId="0" borderId="6" xfId="0" applyBorder="1"/>
    <xf numFmtId="0" fontId="0" fillId="0" borderId="3"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xf>
    <xf numFmtId="0" fontId="0" fillId="0" borderId="1" xfId="0" applyBorder="1" applyAlignment="1">
      <alignment horizontal="center"/>
    </xf>
    <xf numFmtId="10" fontId="0" fillId="0" borderId="5" xfId="0" applyNumberFormat="1" applyBorder="1" applyAlignment="1">
      <alignment horizontal="center"/>
    </xf>
    <xf numFmtId="10" fontId="1" fillId="0" borderId="1" xfId="1" applyNumberFormat="1" applyFont="1" applyBorder="1" applyAlignment="1">
      <alignment horizontal="center"/>
    </xf>
    <xf numFmtId="0" fontId="1" fillId="0" borderId="5" xfId="0" applyFont="1" applyBorder="1"/>
    <xf numFmtId="9" fontId="1" fillId="0" borderId="5" xfId="0" applyNumberFormat="1" applyFont="1" applyBorder="1" applyAlignment="1">
      <alignment horizontal="center"/>
    </xf>
    <xf numFmtId="0" fontId="0" fillId="0" borderId="0" xfId="0" applyAlignment="1">
      <alignment vertical="top"/>
    </xf>
    <xf numFmtId="9" fontId="0" fillId="0" borderId="0" xfId="0" applyNumberFormat="1" applyAlignment="1">
      <alignment horizontal="center"/>
    </xf>
    <xf numFmtId="10" fontId="2" fillId="0" borderId="0" xfId="1" applyNumberFormat="1" applyFont="1" applyBorder="1" applyAlignment="1">
      <alignment horizontal="center"/>
    </xf>
    <xf numFmtId="164" fontId="0" fillId="0" borderId="0" xfId="0" applyNumberFormat="1" applyAlignment="1">
      <alignment horizontal="center"/>
    </xf>
    <xf numFmtId="0" fontId="0" fillId="0" borderId="0" xfId="0" applyAlignment="1">
      <alignment horizontal="left"/>
    </xf>
    <xf numFmtId="0" fontId="0" fillId="0" borderId="7" xfId="0" applyBorder="1" applyAlignment="1">
      <alignment horizontal="center"/>
    </xf>
    <xf numFmtId="0" fontId="2" fillId="0" borderId="5" xfId="0" applyFont="1" applyBorder="1" applyAlignment="1">
      <alignment horizontal="center"/>
    </xf>
    <xf numFmtId="2" fontId="0" fillId="0" borderId="7" xfId="0" applyNumberFormat="1" applyBorder="1" applyAlignment="1">
      <alignment horizontal="center"/>
    </xf>
    <xf numFmtId="0" fontId="0" fillId="0" borderId="8" xfId="0" applyBorder="1" applyAlignment="1">
      <alignment horizontal="center"/>
    </xf>
    <xf numFmtId="0" fontId="4" fillId="0" borderId="5" xfId="0" applyFont="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0" fontId="5" fillId="0" borderId="1" xfId="0" applyFont="1" applyBorder="1" applyAlignment="1">
      <alignment horizontal="center"/>
    </xf>
    <xf numFmtId="0" fontId="5" fillId="0" borderId="8" xfId="0" applyFont="1" applyBorder="1" applyAlignment="1">
      <alignment horizontal="center"/>
    </xf>
    <xf numFmtId="0" fontId="1" fillId="0" borderId="0" xfId="0" applyFont="1" applyAlignment="1">
      <alignment horizontal="left"/>
    </xf>
    <xf numFmtId="0" fontId="0" fillId="0" borderId="0" xfId="0" applyAlignment="1">
      <alignment horizontal="left" vertical="center" wrapText="1"/>
    </xf>
    <xf numFmtId="2" fontId="1" fillId="0" borderId="1" xfId="1" applyNumberFormat="1" applyFont="1" applyBorder="1" applyAlignment="1">
      <alignment horizontal="center"/>
    </xf>
    <xf numFmtId="0" fontId="6" fillId="0" borderId="0" xfId="0" applyFont="1"/>
    <xf numFmtId="0" fontId="2" fillId="0" borderId="0" xfId="0" applyFont="1"/>
    <xf numFmtId="0" fontId="1" fillId="2" borderId="10" xfId="0" applyFont="1" applyFill="1" applyBorder="1" applyAlignment="1">
      <alignment horizontal="left"/>
    </xf>
    <xf numFmtId="0" fontId="1" fillId="2" borderId="4" xfId="0" applyFont="1" applyFill="1" applyBorder="1" applyAlignment="1">
      <alignment horizontal="center"/>
    </xf>
    <xf numFmtId="0" fontId="1" fillId="2" borderId="5" xfId="0" applyFont="1" applyFill="1" applyBorder="1" applyAlignment="1">
      <alignment horizontal="left"/>
    </xf>
    <xf numFmtId="0" fontId="1" fillId="2" borderId="7" xfId="0" applyFont="1" applyFill="1" applyBorder="1" applyAlignment="1">
      <alignment horizontal="center"/>
    </xf>
    <xf numFmtId="0" fontId="1" fillId="2" borderId="6" xfId="0" applyFont="1" applyFill="1" applyBorder="1" applyAlignment="1">
      <alignment horizontal="left"/>
    </xf>
    <xf numFmtId="0" fontId="1" fillId="2" borderId="8"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2" fontId="0" fillId="0" borderId="0" xfId="0" applyNumberFormat="1" applyAlignment="1">
      <alignment horizontal="right"/>
    </xf>
    <xf numFmtId="0" fontId="0" fillId="0" borderId="7" xfId="0" applyBorder="1" applyAlignment="1">
      <alignment horizontal="left"/>
    </xf>
    <xf numFmtId="0" fontId="1" fillId="3" borderId="11" xfId="0" applyFont="1" applyFill="1" applyBorder="1" applyAlignment="1">
      <alignment horizontal="center"/>
    </xf>
    <xf numFmtId="0" fontId="2" fillId="3" borderId="12" xfId="0" applyFont="1" applyFill="1" applyBorder="1" applyAlignment="1">
      <alignment horizontal="center"/>
    </xf>
    <xf numFmtId="0" fontId="0" fillId="0" borderId="0" xfId="0" applyAlignment="1">
      <alignment vertical="top" wrapText="1"/>
    </xf>
    <xf numFmtId="0" fontId="0" fillId="0" borderId="7" xfId="0"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0" fillId="0" borderId="0" xfId="0"/>
    <xf numFmtId="0" fontId="0" fillId="0" borderId="9" xfId="0" applyBorder="1"/>
    <xf numFmtId="0" fontId="0" fillId="0" borderId="0" xfId="0"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 xfId="0" applyBorder="1"/>
    <xf numFmtId="0" fontId="2" fillId="0" borderId="0" xfId="0" applyFont="1" applyAlignment="1">
      <alignment horizontal="left"/>
    </xf>
    <xf numFmtId="9" fontId="0" fillId="0" borderId="3" xfId="1" applyFont="1" applyBorder="1" applyAlignment="1">
      <alignment horizontal="center"/>
    </xf>
    <xf numFmtId="0" fontId="1" fillId="0" borderId="3" xfId="0" applyFont="1" applyBorder="1"/>
    <xf numFmtId="0" fontId="10" fillId="0" borderId="5" xfId="0" applyFont="1" applyBorder="1" applyAlignment="1">
      <alignment horizontal="center"/>
    </xf>
    <xf numFmtId="9" fontId="1" fillId="0" borderId="6" xfId="1" applyFont="1" applyBorder="1" applyAlignment="1">
      <alignment horizontal="center"/>
    </xf>
    <xf numFmtId="9" fontId="1" fillId="0" borderId="1" xfId="1" applyFont="1" applyBorder="1" applyAlignment="1">
      <alignment horizontal="center"/>
    </xf>
    <xf numFmtId="165" fontId="0" fillId="0" borderId="0" xfId="1" applyNumberFormat="1" applyFont="1" applyBorder="1" applyAlignment="1">
      <alignment horizontal="center"/>
    </xf>
    <xf numFmtId="6" fontId="1" fillId="0" borderId="0" xfId="1" applyNumberFormat="1" applyFont="1" applyBorder="1" applyAlignment="1">
      <alignment horizontal="center"/>
    </xf>
    <xf numFmtId="1" fontId="0" fillId="0" borderId="0" xfId="1" applyNumberFormat="1" applyFont="1" applyBorder="1" applyAlignment="1">
      <alignment horizontal="center"/>
    </xf>
    <xf numFmtId="9" fontId="0" fillId="0" borderId="0" xfId="1" applyFont="1" applyBorder="1" applyAlignment="1">
      <alignment horizontal="center"/>
    </xf>
    <xf numFmtId="6" fontId="0" fillId="0" borderId="0" xfId="1" applyNumberFormat="1" applyFont="1" applyBorder="1" applyAlignment="1">
      <alignment horizontal="center"/>
    </xf>
    <xf numFmtId="165" fontId="0" fillId="0" borderId="1" xfId="1" applyNumberFormat="1" applyFont="1" applyBorder="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43" fontId="1" fillId="0" borderId="0" xfId="4" applyFont="1" applyAlignment="1">
      <alignment horizontal="center"/>
    </xf>
    <xf numFmtId="167" fontId="1" fillId="0" borderId="0" xfId="4" applyNumberFormat="1" applyFont="1"/>
    <xf numFmtId="9" fontId="1" fillId="6" borderId="0" xfId="1" applyFont="1" applyFill="1" applyAlignment="1">
      <alignment horizontal="center"/>
    </xf>
    <xf numFmtId="9" fontId="1" fillId="0" borderId="0" xfId="0" applyNumberFormat="1" applyFont="1" applyAlignment="1">
      <alignment horizontal="center"/>
    </xf>
    <xf numFmtId="0" fontId="1" fillId="0" borderId="11" xfId="0" applyFont="1" applyBorder="1" applyAlignment="1">
      <alignment horizontal="center"/>
    </xf>
    <xf numFmtId="0" fontId="1" fillId="0" borderId="13" xfId="0" applyFont="1" applyBorder="1" applyAlignment="1">
      <alignment horizontal="center"/>
    </xf>
    <xf numFmtId="0" fontId="1" fillId="0" borderId="12" xfId="0" applyFont="1" applyBorder="1" applyAlignment="1">
      <alignment horizontal="center"/>
    </xf>
    <xf numFmtId="0" fontId="11" fillId="0" borderId="11" xfId="0" applyFont="1" applyBorder="1" applyAlignment="1">
      <alignment horizontal="center"/>
    </xf>
    <xf numFmtId="0" fontId="11" fillId="0" borderId="13" xfId="0" applyFont="1" applyBorder="1" applyAlignment="1">
      <alignment horizontal="center"/>
    </xf>
    <xf numFmtId="0" fontId="11" fillId="0" borderId="12" xfId="0" applyFont="1" applyBorder="1" applyAlignment="1">
      <alignment horizontal="center"/>
    </xf>
    <xf numFmtId="3" fontId="0" fillId="0" borderId="0" xfId="0" applyNumberFormat="1"/>
    <xf numFmtId="168" fontId="12" fillId="0" borderId="0" xfId="0" applyNumberFormat="1" applyFont="1"/>
    <xf numFmtId="3" fontId="1" fillId="5" borderId="0" xfId="0" applyNumberFormat="1" applyFont="1" applyFill="1"/>
    <xf numFmtId="168" fontId="11" fillId="5" borderId="0" xfId="0" applyNumberFormat="1" applyFont="1" applyFill="1"/>
    <xf numFmtId="168" fontId="12" fillId="2" borderId="0" xfId="0" applyNumberFormat="1" applyFont="1" applyFill="1"/>
    <xf numFmtId="0" fontId="0" fillId="0" borderId="0" xfId="0" applyBorder="1"/>
    <xf numFmtId="0" fontId="0" fillId="0" borderId="0" xfId="0" applyBorder="1" applyAlignment="1">
      <alignment horizontal="center"/>
    </xf>
    <xf numFmtId="0" fontId="1" fillId="0" borderId="0" xfId="0" quotePrefix="1" applyFont="1" applyBorder="1"/>
    <xf numFmtId="166" fontId="0" fillId="0" borderId="0" xfId="0" applyNumberFormat="1" applyBorder="1"/>
    <xf numFmtId="165" fontId="0" fillId="0" borderId="0" xfId="4" applyNumberFormat="1" applyFont="1" applyBorder="1" applyAlignment="1">
      <alignment horizontal="center"/>
    </xf>
    <xf numFmtId="10" fontId="0" fillId="0" borderId="0" xfId="1" applyNumberFormat="1" applyFont="1" applyBorder="1" applyAlignment="1">
      <alignment horizontal="center"/>
    </xf>
    <xf numFmtId="0" fontId="1" fillId="0" borderId="2" xfId="0" applyFont="1" applyBorder="1" applyAlignment="1">
      <alignment horizontal="center"/>
    </xf>
    <xf numFmtId="6" fontId="1" fillId="0" borderId="0" xfId="0" applyNumberFormat="1" applyFont="1" applyBorder="1" applyAlignment="1">
      <alignment horizontal="center"/>
    </xf>
    <xf numFmtId="0" fontId="0" fillId="0" borderId="0" xfId="0" quotePrefix="1" applyBorder="1"/>
    <xf numFmtId="165" fontId="2" fillId="0" borderId="0" xfId="0" applyNumberFormat="1" applyFont="1" applyBorder="1" applyAlignment="1">
      <alignment horizontal="center"/>
    </xf>
    <xf numFmtId="10" fontId="2" fillId="0" borderId="0" xfId="0" applyNumberFormat="1" applyFont="1" applyBorder="1" applyAlignment="1">
      <alignment horizontal="center"/>
    </xf>
    <xf numFmtId="6" fontId="2" fillId="0" borderId="0" xfId="0" applyNumberFormat="1" applyFont="1" applyBorder="1" applyAlignment="1">
      <alignment horizontal="center"/>
    </xf>
    <xf numFmtId="38" fontId="0" fillId="0" borderId="0" xfId="0" applyNumberFormat="1" applyBorder="1" applyAlignment="1">
      <alignment horizontal="center"/>
    </xf>
    <xf numFmtId="40" fontId="1" fillId="0" borderId="0" xfId="0" applyNumberFormat="1" applyFont="1" applyBorder="1" applyAlignment="1">
      <alignment horizontal="center"/>
    </xf>
    <xf numFmtId="0" fontId="1" fillId="0" borderId="0" xfId="0" applyFont="1" applyBorder="1" applyAlignment="1">
      <alignment horizontal="center"/>
    </xf>
    <xf numFmtId="0" fontId="1" fillId="0" borderId="0" xfId="0" applyFont="1" applyBorder="1"/>
    <xf numFmtId="6" fontId="0" fillId="0" borderId="0" xfId="0" applyNumberFormat="1" applyBorder="1"/>
    <xf numFmtId="6" fontId="1" fillId="0" borderId="0" xfId="0" applyNumberFormat="1" applyFont="1" applyBorder="1"/>
    <xf numFmtId="38" fontId="1" fillId="0" borderId="0" xfId="0" applyNumberFormat="1" applyFont="1" applyBorder="1" applyAlignment="1">
      <alignment horizontal="center"/>
    </xf>
    <xf numFmtId="6" fontId="0" fillId="0" borderId="0" xfId="0" applyNumberFormat="1" applyBorder="1" applyAlignment="1">
      <alignment horizontal="left"/>
    </xf>
    <xf numFmtId="0" fontId="2" fillId="0" borderId="0" xfId="0" applyFont="1" applyBorder="1"/>
    <xf numFmtId="0" fontId="2" fillId="0" borderId="0" xfId="0" quotePrefix="1" applyFont="1" applyBorder="1"/>
    <xf numFmtId="177" fontId="0" fillId="0" borderId="0" xfId="0" applyNumberFormat="1" applyBorder="1" applyAlignment="1">
      <alignment horizontal="center"/>
    </xf>
    <xf numFmtId="0" fontId="1" fillId="7" borderId="2" xfId="0" applyFont="1" applyFill="1" applyBorder="1" applyAlignment="1">
      <alignment horizontal="center"/>
    </xf>
    <xf numFmtId="176" fontId="0" fillId="0" borderId="0" xfId="0" applyNumberFormat="1"/>
    <xf numFmtId="0" fontId="1" fillId="0" borderId="2" xfId="0" applyFont="1" applyBorder="1"/>
    <xf numFmtId="165" fontId="0" fillId="0" borderId="0" xfId="4" applyNumberFormat="1" applyFont="1" applyAlignment="1">
      <alignment horizontal="center"/>
    </xf>
    <xf numFmtId="178" fontId="0" fillId="0" borderId="0" xfId="0" applyNumberFormat="1" applyAlignment="1">
      <alignment horizontal="center"/>
    </xf>
    <xf numFmtId="6" fontId="0" fillId="0" borderId="0" xfId="0" applyNumberFormat="1" applyAlignment="1">
      <alignment horizontal="center"/>
    </xf>
    <xf numFmtId="167" fontId="0" fillId="0" borderId="0" xfId="4" applyNumberFormat="1" applyFont="1" applyAlignment="1">
      <alignment horizontal="center"/>
    </xf>
    <xf numFmtId="167" fontId="0" fillId="0" borderId="0" xfId="0" applyNumberFormat="1" applyAlignment="1">
      <alignment horizontal="center"/>
    </xf>
    <xf numFmtId="0" fontId="1" fillId="0" borderId="13" xfId="0" applyFont="1" applyBorder="1" applyAlignment="1">
      <alignment horizontal="center" wrapText="1"/>
    </xf>
    <xf numFmtId="0" fontId="1" fillId="5" borderId="0" xfId="0" applyFont="1" applyFill="1"/>
    <xf numFmtId="6" fontId="2" fillId="0" borderId="0" xfId="0" applyNumberFormat="1" applyFont="1" applyBorder="1"/>
    <xf numFmtId="0" fontId="1" fillId="0" borderId="10" xfId="0" applyFont="1" applyBorder="1"/>
    <xf numFmtId="0" fontId="2" fillId="0" borderId="5" xfId="0" applyFont="1" applyBorder="1"/>
    <xf numFmtId="0" fontId="0" fillId="0" borderId="0" xfId="0" applyFill="1" applyAlignment="1">
      <alignment horizontal="center"/>
    </xf>
    <xf numFmtId="0" fontId="0" fillId="3" borderId="0" xfId="0" applyFill="1" applyAlignment="1">
      <alignment horizontal="center"/>
    </xf>
    <xf numFmtId="167" fontId="0" fillId="3" borderId="0" xfId="0" applyNumberFormat="1" applyFill="1" applyAlignment="1">
      <alignment horizontal="center"/>
    </xf>
    <xf numFmtId="0" fontId="1" fillId="0" borderId="0" xfId="0" applyFont="1" applyFill="1"/>
    <xf numFmtId="0" fontId="0" fillId="0" borderId="0" xfId="0" applyFill="1"/>
    <xf numFmtId="0" fontId="1" fillId="0" borderId="6" xfId="0" applyFont="1" applyBorder="1"/>
    <xf numFmtId="0" fontId="1" fillId="0" borderId="1" xfId="0" applyFont="1" applyBorder="1"/>
    <xf numFmtId="0" fontId="1" fillId="5" borderId="11" xfId="0" applyFont="1" applyFill="1" applyBorder="1"/>
    <xf numFmtId="0" fontId="1" fillId="5" borderId="13" xfId="0" applyFont="1" applyFill="1" applyBorder="1"/>
    <xf numFmtId="0" fontId="1" fillId="5" borderId="12" xfId="0" applyFont="1" applyFill="1" applyBorder="1" applyAlignment="1">
      <alignment horizontal="center"/>
    </xf>
    <xf numFmtId="0" fontId="0" fillId="5" borderId="13" xfId="0" applyFill="1" applyBorder="1"/>
    <xf numFmtId="0" fontId="0" fillId="5" borderId="12" xfId="0" applyFill="1" applyBorder="1" applyAlignment="1">
      <alignment horizontal="center"/>
    </xf>
    <xf numFmtId="167" fontId="0" fillId="5" borderId="0" xfId="0" applyNumberFormat="1" applyFill="1" applyAlignment="1">
      <alignment horizontal="center"/>
    </xf>
  </cellXfs>
  <cellStyles count="5">
    <cellStyle name="Comma" xfId="4" builtinId="3"/>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colors>
    <mruColors>
      <color rgb="FFFF9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a:t>Wilshire 5000 -BRIC Returns:  1998-2022</a:t>
            </a:r>
          </a:p>
        </c:rich>
      </c:tx>
      <c:layout>
        <c:manualLayout>
          <c:xMode val="edge"/>
          <c:yMode val="edge"/>
          <c:x val="0.30388264447866498"/>
          <c:y val="4.4117641950250003E-2"/>
        </c:manualLayout>
      </c:layout>
      <c:overlay val="0"/>
    </c:title>
    <c:autoTitleDeleted val="0"/>
    <c:plotArea>
      <c:layout>
        <c:manualLayout>
          <c:layoutTarget val="inner"/>
          <c:xMode val="edge"/>
          <c:yMode val="edge"/>
          <c:x val="3.5953834230728378E-2"/>
          <c:y val="0.13711812450517949"/>
          <c:w val="0.93712661533983732"/>
          <c:h val="0.76015118106805668"/>
        </c:manualLayout>
      </c:layout>
      <c:scatterChart>
        <c:scatterStyle val="lineMarker"/>
        <c:varyColors val="0"/>
        <c:ser>
          <c:idx val="0"/>
          <c:order val="0"/>
          <c:spPr>
            <a:ln w="28575">
              <a:noFill/>
            </a:ln>
          </c:spPr>
          <c:marker>
            <c:spPr>
              <a:solidFill>
                <a:srgbClr val="4F81BD"/>
              </a:solidFill>
              <a:ln>
                <a:solidFill>
                  <a:srgbClr val="666699"/>
                </a:solidFill>
                <a:prstDash val="solid"/>
              </a:ln>
            </c:spPr>
          </c:marker>
          <c:xVal>
            <c:numRef>
              <c:f>'HW 5 Fall '!$C$93:$C$117</c:f>
              <c:numCache>
                <c:formatCode>General</c:formatCode>
                <c:ptCount val="25"/>
                <c:pt idx="0" formatCode="0.00">
                  <c:v>23.43</c:v>
                </c:pt>
                <c:pt idx="1">
                  <c:v>23.56</c:v>
                </c:pt>
                <c:pt idx="2">
                  <c:v>-10.89</c:v>
                </c:pt>
                <c:pt idx="3">
                  <c:v>-10.97</c:v>
                </c:pt>
                <c:pt idx="4">
                  <c:v>-20.86</c:v>
                </c:pt>
                <c:pt idx="5">
                  <c:v>31.64</c:v>
                </c:pt>
                <c:pt idx="6">
                  <c:v>12.62</c:v>
                </c:pt>
                <c:pt idx="7">
                  <c:v>6.32</c:v>
                </c:pt>
                <c:pt idx="8">
                  <c:v>15.88</c:v>
                </c:pt>
                <c:pt idx="9">
                  <c:v>5.73</c:v>
                </c:pt>
                <c:pt idx="10">
                  <c:v>-37.340000000000003</c:v>
                </c:pt>
                <c:pt idx="11">
                  <c:v>29.42</c:v>
                </c:pt>
                <c:pt idx="12">
                  <c:v>17.87</c:v>
                </c:pt>
                <c:pt idx="13">
                  <c:v>0.59</c:v>
                </c:pt>
                <c:pt idx="14">
                  <c:v>16.12</c:v>
                </c:pt>
                <c:pt idx="15">
                  <c:v>34.020000000000003</c:v>
                </c:pt>
                <c:pt idx="16">
                  <c:v>12.07</c:v>
                </c:pt>
                <c:pt idx="17">
                  <c:v>-0.24</c:v>
                </c:pt>
                <c:pt idx="18">
                  <c:v>13.04</c:v>
                </c:pt>
                <c:pt idx="19">
                  <c:v>21</c:v>
                </c:pt>
                <c:pt idx="20">
                  <c:v>-5.29</c:v>
                </c:pt>
                <c:pt idx="21">
                  <c:v>30.23</c:v>
                </c:pt>
                <c:pt idx="22">
                  <c:v>20.82</c:v>
                </c:pt>
                <c:pt idx="23">
                  <c:v>24.6</c:v>
                </c:pt>
                <c:pt idx="24">
                  <c:v>-22.6</c:v>
                </c:pt>
              </c:numCache>
            </c:numRef>
          </c:xVal>
          <c:yVal>
            <c:numRef>
              <c:f>'HW 5 Fall '!$D$93:$D$117</c:f>
              <c:numCache>
                <c:formatCode>0.00</c:formatCode>
                <c:ptCount val="25"/>
                <c:pt idx="0">
                  <c:v>-47.243377416729118</c:v>
                </c:pt>
                <c:pt idx="1">
                  <c:v>78.204148971922635</c:v>
                </c:pt>
                <c:pt idx="2">
                  <c:v>-22.796941434645461</c:v>
                </c:pt>
                <c:pt idx="3">
                  <c:v>-16.963869334458476</c:v>
                </c:pt>
                <c:pt idx="4">
                  <c:v>-15.179717586649556</c:v>
                </c:pt>
                <c:pt idx="5">
                  <c:v>84.178332702736796</c:v>
                </c:pt>
                <c:pt idx="6">
                  <c:v>13.632861985140543</c:v>
                </c:pt>
                <c:pt idx="7">
                  <c:v>39.810929908478023</c:v>
                </c:pt>
                <c:pt idx="8">
                  <c:v>52.868980528646695</c:v>
                </c:pt>
                <c:pt idx="9">
                  <c:v>56.12263599004703</c:v>
                </c:pt>
                <c:pt idx="10">
                  <c:v>-60.266878568219731</c:v>
                </c:pt>
                <c:pt idx="11">
                  <c:v>88.794763844619794</c:v>
                </c:pt>
                <c:pt idx="12" formatCode="General">
                  <c:v>7.27</c:v>
                </c:pt>
                <c:pt idx="13" formatCode="General">
                  <c:v>-22.67</c:v>
                </c:pt>
                <c:pt idx="14" formatCode="General">
                  <c:v>14.89</c:v>
                </c:pt>
                <c:pt idx="15" formatCode="General">
                  <c:v>-3.25</c:v>
                </c:pt>
                <c:pt idx="16" formatCode="General">
                  <c:v>-2.56</c:v>
                </c:pt>
                <c:pt idx="17" formatCode="General">
                  <c:v>-13.25</c:v>
                </c:pt>
                <c:pt idx="18" formatCode="General">
                  <c:v>12.37</c:v>
                </c:pt>
                <c:pt idx="19" formatCode="General">
                  <c:v>42.04</c:v>
                </c:pt>
                <c:pt idx="20" formatCode="General">
                  <c:v>-13.23</c:v>
                </c:pt>
                <c:pt idx="21" formatCode="General">
                  <c:v>23.09</c:v>
                </c:pt>
                <c:pt idx="22" formatCode="General">
                  <c:v>17.89</c:v>
                </c:pt>
                <c:pt idx="23" formatCode="General">
                  <c:v>-11.07</c:v>
                </c:pt>
                <c:pt idx="24" formatCode="General">
                  <c:v>-27.38</c:v>
                </c:pt>
              </c:numCache>
            </c:numRef>
          </c:yVal>
          <c:smooth val="0"/>
          <c:extLst>
            <c:ext xmlns:c16="http://schemas.microsoft.com/office/drawing/2014/chart" uri="{C3380CC4-5D6E-409C-BE32-E72D297353CC}">
              <c16:uniqueId val="{00000000-30B3-1A40-A201-9E862DD28409}"/>
            </c:ext>
          </c:extLst>
        </c:ser>
        <c:dLbls>
          <c:showLegendKey val="0"/>
          <c:showVal val="0"/>
          <c:showCatName val="0"/>
          <c:showSerName val="0"/>
          <c:showPercent val="0"/>
          <c:showBubbleSize val="0"/>
        </c:dLbls>
        <c:axId val="-1028987536"/>
        <c:axId val="-1053957328"/>
      </c:scatterChart>
      <c:valAx>
        <c:axId val="-1028987536"/>
        <c:scaling>
          <c:orientation val="minMax"/>
        </c:scaling>
        <c:delete val="0"/>
        <c:axPos val="b"/>
        <c:title>
          <c:tx>
            <c:rich>
              <a:bodyPr/>
              <a:lstStyle/>
              <a:p>
                <a:pPr>
                  <a:defRPr/>
                </a:pPr>
                <a:r>
                  <a:rPr lang="en-US"/>
                  <a:t>WILSHIRE 5000 Returns</a:t>
                </a:r>
              </a:p>
            </c:rich>
          </c:tx>
          <c:layout>
            <c:manualLayout>
              <c:xMode val="edge"/>
              <c:yMode val="edge"/>
              <c:x val="0.39957090431824838"/>
              <c:y val="0.92861071759951042"/>
            </c:manualLayout>
          </c:layout>
          <c:overlay val="0"/>
        </c:title>
        <c:numFmt formatCode="0" sourceLinked="0"/>
        <c:majorTickMark val="none"/>
        <c:minorTickMark val="none"/>
        <c:tickLblPos val="nextTo"/>
        <c:spPr>
          <a:ln w="3175">
            <a:solidFill>
              <a:srgbClr val="808080"/>
            </a:solidFill>
            <a:prstDash val="solid"/>
          </a:ln>
        </c:spPr>
        <c:txPr>
          <a:bodyPr rot="0" vert="horz"/>
          <a:lstStyle/>
          <a:p>
            <a:pPr>
              <a:defRPr/>
            </a:pPr>
            <a:endParaRPr lang="en-US"/>
          </a:p>
        </c:txPr>
        <c:crossAx val="-1053957328"/>
        <c:crosses val="autoZero"/>
        <c:crossBetween val="midCat"/>
      </c:valAx>
      <c:valAx>
        <c:axId val="-1053957328"/>
        <c:scaling>
          <c:orientation val="minMax"/>
        </c:scaling>
        <c:delete val="0"/>
        <c:axPos val="l"/>
        <c:majorGridlines>
          <c:spPr>
            <a:ln w="3175">
              <a:solidFill>
                <a:srgbClr val="808080"/>
              </a:solidFill>
              <a:prstDash val="solid"/>
            </a:ln>
          </c:spPr>
        </c:majorGridlines>
        <c:title>
          <c:tx>
            <c:rich>
              <a:bodyPr/>
              <a:lstStyle/>
              <a:p>
                <a:pPr>
                  <a:defRPr/>
                </a:pPr>
                <a:r>
                  <a:rPr lang="en-US"/>
                  <a:t>BRIC Returns</a:t>
                </a:r>
              </a:p>
            </c:rich>
          </c:tx>
          <c:layout>
            <c:manualLayout>
              <c:xMode val="edge"/>
              <c:yMode val="edge"/>
              <c:x val="8.6118916871680499E-3"/>
              <c:y val="0.28788019063736625"/>
            </c:manualLayout>
          </c:layout>
          <c:overlay val="0"/>
        </c:title>
        <c:numFmt formatCode="0" sourceLinked="0"/>
        <c:majorTickMark val="none"/>
        <c:minorTickMark val="none"/>
        <c:tickLblPos val="nextTo"/>
        <c:spPr>
          <a:ln w="3175">
            <a:solidFill>
              <a:srgbClr val="808080"/>
            </a:solidFill>
            <a:prstDash val="solid"/>
          </a:ln>
        </c:spPr>
        <c:crossAx val="-1028987536"/>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33867</xdr:colOff>
      <xdr:row>136</xdr:row>
      <xdr:rowOff>110066</xdr:rowOff>
    </xdr:from>
    <xdr:to>
      <xdr:col>5</xdr:col>
      <xdr:colOff>1563981</xdr:colOff>
      <xdr:row>154</xdr:row>
      <xdr:rowOff>47036</xdr:rowOff>
    </xdr:to>
    <xdr:graphicFrame macro="">
      <xdr:nvGraphicFramePr>
        <xdr:cNvPr id="1070" name="Chart 1">
          <a:extLst>
            <a:ext uri="{FF2B5EF4-FFF2-40B4-BE49-F238E27FC236}">
              <a16:creationId xmlns:a16="http://schemas.microsoft.com/office/drawing/2014/main" id="{00000000-0008-0000-0000-00002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143</xdr:row>
      <xdr:rowOff>16934</xdr:rowOff>
    </xdr:from>
    <xdr:to>
      <xdr:col>5</xdr:col>
      <xdr:colOff>1320800</xdr:colOff>
      <xdr:row>150</xdr:row>
      <xdr:rowOff>84666</xdr:rowOff>
    </xdr:to>
    <xdr:cxnSp macro="">
      <xdr:nvCxnSpPr>
        <xdr:cNvPr id="1049" name="Straight Connector 3">
          <a:extLst>
            <a:ext uri="{FF2B5EF4-FFF2-40B4-BE49-F238E27FC236}">
              <a16:creationId xmlns:a16="http://schemas.microsoft.com/office/drawing/2014/main" id="{00000000-0008-0000-0000-000019040000}"/>
            </a:ext>
          </a:extLst>
        </xdr:cNvPr>
        <xdr:cNvCxnSpPr>
          <a:cxnSpLocks noChangeShapeType="1"/>
        </xdr:cNvCxnSpPr>
      </xdr:nvCxnSpPr>
      <xdr:spPr bwMode="auto">
        <a:xfrm flipV="1">
          <a:off x="2128896" y="9965267"/>
          <a:ext cx="4107274" cy="1220140"/>
        </a:xfrm>
        <a:prstGeom prst="line">
          <a:avLst/>
        </a:prstGeom>
        <a:noFill/>
        <a:ln w="12700">
          <a:solidFill>
            <a:srgbClr val="000000"/>
          </a:solidFill>
          <a:round/>
          <a:headEnd/>
          <a:tailEnd/>
        </a:ln>
        <a:effectLst>
          <a:outerShdw dist="20000" dir="5400000" rotWithShape="0">
            <a:srgbClr val="808080">
              <a:alpha val="37999"/>
            </a:srgbClr>
          </a:outerShdw>
        </a:effectLst>
      </xdr:spPr>
    </xdr:cxnSp>
    <xdr:clientData/>
  </xdr:twoCellAnchor>
  <xdr:twoCellAnchor>
    <xdr:from>
      <xdr:col>3</xdr:col>
      <xdr:colOff>804334</xdr:colOff>
      <xdr:row>119</xdr:row>
      <xdr:rowOff>93134</xdr:rowOff>
    </xdr:from>
    <xdr:to>
      <xdr:col>4</xdr:col>
      <xdr:colOff>0</xdr:colOff>
      <xdr:row>121</xdr:row>
      <xdr:rowOff>118533</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H="1">
          <a:off x="3438408" y="6078597"/>
          <a:ext cx="371592" cy="35465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1270000</xdr:colOff>
      <xdr:row>119</xdr:row>
      <xdr:rowOff>143933</xdr:rowOff>
    </xdr:from>
    <xdr:to>
      <xdr:col>4</xdr:col>
      <xdr:colOff>942</xdr:colOff>
      <xdr:row>121</xdr:row>
      <xdr:rowOff>11759</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3245556" y="19981803"/>
          <a:ext cx="2199923" cy="19708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35"/>
  <sheetViews>
    <sheetView showGridLines="0" topLeftCell="A214" zoomScale="108" zoomScaleNormal="150" zoomScalePageLayoutView="150" workbookViewId="0">
      <selection activeCell="I83" sqref="I83"/>
    </sheetView>
  </sheetViews>
  <sheetFormatPr baseColWidth="10" defaultColWidth="11" defaultRowHeight="13" x14ac:dyDescent="0.15"/>
  <cols>
    <col min="1" max="1" width="2.5" customWidth="1"/>
    <col min="2" max="2" width="23.5" customWidth="1"/>
    <col min="3" max="3" width="30.1640625" customWidth="1"/>
    <col min="4" max="4" width="15.5" customWidth="1"/>
    <col min="5" max="5" width="14.5" style="3" customWidth="1"/>
    <col min="6" max="6" width="25.83203125" style="3" customWidth="1"/>
    <col min="7" max="7" width="53.33203125" style="3" customWidth="1"/>
    <col min="8" max="8" width="7" customWidth="1"/>
    <col min="9" max="9" width="10" customWidth="1"/>
    <col min="11" max="11" width="17.5" customWidth="1"/>
  </cols>
  <sheetData>
    <row r="1" spans="2:7" ht="14" thickBot="1" x14ac:dyDescent="0.2"/>
    <row r="2" spans="2:7" x14ac:dyDescent="0.15">
      <c r="B2" s="47" t="s">
        <v>7</v>
      </c>
      <c r="C2" s="48"/>
    </row>
    <row r="3" spans="2:7" x14ac:dyDescent="0.15">
      <c r="B3" s="49" t="s">
        <v>69</v>
      </c>
      <c r="C3" s="50"/>
    </row>
    <row r="4" spans="2:7" ht="14" thickBot="1" x14ac:dyDescent="0.2">
      <c r="B4" s="51" t="s">
        <v>65</v>
      </c>
      <c r="C4" s="52"/>
      <c r="F4" s="4"/>
    </row>
    <row r="5" spans="2:7" ht="14" thickBot="1" x14ac:dyDescent="0.2">
      <c r="B5" s="3"/>
      <c r="C5" s="3"/>
      <c r="F5" s="4"/>
    </row>
    <row r="6" spans="2:7" ht="14" thickBot="1" x14ac:dyDescent="0.2">
      <c r="B6" s="54" t="s">
        <v>53</v>
      </c>
      <c r="C6" s="77"/>
      <c r="D6" s="148" t="s">
        <v>143</v>
      </c>
      <c r="E6" s="151"/>
      <c r="F6" s="152"/>
      <c r="G6" s="19"/>
    </row>
    <row r="7" spans="2:7" x14ac:dyDescent="0.15">
      <c r="B7" s="79"/>
      <c r="C7" s="105"/>
      <c r="D7" s="105"/>
      <c r="E7" s="106"/>
      <c r="F7" s="106"/>
      <c r="G7" s="31"/>
    </row>
    <row r="8" spans="2:7" ht="14" thickBot="1" x14ac:dyDescent="0.2">
      <c r="B8" s="80" t="s">
        <v>73</v>
      </c>
      <c r="C8" s="81"/>
      <c r="D8" s="105"/>
      <c r="E8" s="106"/>
      <c r="F8" s="106"/>
      <c r="G8" s="31"/>
    </row>
    <row r="9" spans="2:7" x14ac:dyDescent="0.15">
      <c r="B9" s="12" t="s">
        <v>74</v>
      </c>
      <c r="C9" s="82">
        <v>0</v>
      </c>
      <c r="D9" s="105"/>
      <c r="E9" s="106"/>
      <c r="F9" s="106"/>
      <c r="G9" s="31"/>
    </row>
    <row r="10" spans="2:7" x14ac:dyDescent="0.15">
      <c r="B10" s="8" t="s">
        <v>75</v>
      </c>
      <c r="C10" s="83">
        <f>FV(C12,C11,C13)</f>
        <v>138164.47961279508</v>
      </c>
      <c r="D10" s="107" t="s">
        <v>76</v>
      </c>
      <c r="E10" s="106"/>
      <c r="F10" s="106"/>
      <c r="G10" s="31"/>
    </row>
    <row r="11" spans="2:7" x14ac:dyDescent="0.15">
      <c r="B11" s="12" t="s">
        <v>77</v>
      </c>
      <c r="C11" s="84">
        <v>10</v>
      </c>
      <c r="D11" s="105"/>
      <c r="E11" s="106"/>
      <c r="F11" s="106"/>
      <c r="G11" s="31"/>
    </row>
    <row r="12" spans="2:7" x14ac:dyDescent="0.15">
      <c r="B12" s="12" t="s">
        <v>78</v>
      </c>
      <c r="C12" s="85">
        <v>7.0000000000000007E-2</v>
      </c>
      <c r="D12" s="105"/>
      <c r="E12" s="106"/>
      <c r="F12" s="106"/>
      <c r="G12" s="31"/>
    </row>
    <row r="13" spans="2:7" x14ac:dyDescent="0.15">
      <c r="B13" s="12" t="s">
        <v>79</v>
      </c>
      <c r="C13" s="86">
        <v>-10000</v>
      </c>
      <c r="D13" s="105"/>
      <c r="E13" s="106"/>
      <c r="F13" s="106"/>
      <c r="G13" s="31"/>
    </row>
    <row r="14" spans="2:7" x14ac:dyDescent="0.15">
      <c r="B14" s="12"/>
      <c r="C14" s="85"/>
      <c r="D14" s="105"/>
      <c r="E14" s="106"/>
      <c r="F14" s="106"/>
      <c r="G14" s="31"/>
    </row>
    <row r="15" spans="2:7" x14ac:dyDescent="0.15">
      <c r="B15" s="12" t="s">
        <v>74</v>
      </c>
      <c r="C15" s="82">
        <f>-C10</f>
        <v>-138164.47961279508</v>
      </c>
      <c r="D15" s="105" t="s">
        <v>80</v>
      </c>
      <c r="E15" s="106"/>
      <c r="F15" s="106"/>
      <c r="G15" s="31"/>
    </row>
    <row r="16" spans="2:7" x14ac:dyDescent="0.15">
      <c r="B16" s="8" t="s">
        <v>75</v>
      </c>
      <c r="C16" s="83">
        <f>FV(C18,C17,C19,C15)</f>
        <v>1051743.2566492746</v>
      </c>
      <c r="D16" s="107" t="s">
        <v>81</v>
      </c>
      <c r="E16" s="106"/>
      <c r="F16" s="106"/>
      <c r="G16" s="31"/>
    </row>
    <row r="17" spans="2:7" x14ac:dyDescent="0.15">
      <c r="B17" s="12" t="s">
        <v>82</v>
      </c>
      <c r="C17" s="84">
        <v>30</v>
      </c>
      <c r="D17" s="105"/>
      <c r="E17" s="106"/>
      <c r="F17" s="106"/>
      <c r="G17" s="31"/>
    </row>
    <row r="18" spans="2:7" x14ac:dyDescent="0.15">
      <c r="B18" s="12" t="s">
        <v>78</v>
      </c>
      <c r="C18" s="85">
        <v>7.0000000000000007E-2</v>
      </c>
      <c r="D18" s="105"/>
      <c r="E18" s="106"/>
      <c r="F18" s="106"/>
      <c r="G18" s="31"/>
    </row>
    <row r="19" spans="2:7" x14ac:dyDescent="0.15">
      <c r="B19" s="12" t="s">
        <v>79</v>
      </c>
      <c r="C19" s="82">
        <v>0</v>
      </c>
      <c r="D19" s="105"/>
      <c r="E19" s="106"/>
      <c r="F19" s="106"/>
      <c r="G19" s="31"/>
    </row>
    <row r="20" spans="2:7" x14ac:dyDescent="0.15">
      <c r="B20" s="12"/>
      <c r="C20" s="85"/>
      <c r="D20" s="105"/>
      <c r="E20" s="106"/>
      <c r="F20" s="106"/>
      <c r="G20" s="31"/>
    </row>
    <row r="21" spans="2:7" x14ac:dyDescent="0.15">
      <c r="B21" s="12"/>
      <c r="C21" s="85"/>
      <c r="D21" s="105"/>
      <c r="E21" s="106"/>
      <c r="F21" s="106"/>
      <c r="G21" s="31"/>
    </row>
    <row r="22" spans="2:7" ht="14" thickBot="1" x14ac:dyDescent="0.2">
      <c r="B22" s="80" t="s">
        <v>83</v>
      </c>
      <c r="C22" s="81"/>
      <c r="D22" s="105"/>
      <c r="E22" s="106"/>
      <c r="F22" s="106"/>
      <c r="G22" s="31"/>
    </row>
    <row r="23" spans="2:7" x14ac:dyDescent="0.15">
      <c r="B23" s="12" t="s">
        <v>74</v>
      </c>
      <c r="C23" s="82">
        <v>0</v>
      </c>
      <c r="D23" s="105"/>
      <c r="E23" s="106"/>
      <c r="F23" s="106"/>
      <c r="G23" s="31"/>
    </row>
    <row r="24" spans="2:7" x14ac:dyDescent="0.15">
      <c r="B24" s="8" t="s">
        <v>75</v>
      </c>
      <c r="C24" s="83">
        <f>FV(C26,C25,C27)</f>
        <v>944607.86323743279</v>
      </c>
      <c r="D24" s="107" t="s">
        <v>81</v>
      </c>
      <c r="E24" s="106"/>
      <c r="F24" s="106"/>
      <c r="G24" s="31"/>
    </row>
    <row r="25" spans="2:7" x14ac:dyDescent="0.15">
      <c r="B25" s="12" t="s">
        <v>82</v>
      </c>
      <c r="C25" s="84">
        <v>30</v>
      </c>
      <c r="D25" s="105"/>
      <c r="E25" s="106"/>
      <c r="F25" s="106"/>
      <c r="G25" s="31"/>
    </row>
    <row r="26" spans="2:7" x14ac:dyDescent="0.15">
      <c r="B26" s="12" t="s">
        <v>78</v>
      </c>
      <c r="C26" s="85">
        <v>7.0000000000000007E-2</v>
      </c>
      <c r="D26" s="105"/>
      <c r="E26" s="106"/>
      <c r="F26" s="106"/>
      <c r="G26" s="31"/>
    </row>
    <row r="27" spans="2:7" x14ac:dyDescent="0.15">
      <c r="B27" s="12" t="s">
        <v>79</v>
      </c>
      <c r="C27" s="86">
        <v>-10000</v>
      </c>
      <c r="D27" s="105"/>
      <c r="E27" s="106"/>
      <c r="F27" s="106"/>
      <c r="G27" s="31"/>
    </row>
    <row r="28" spans="2:7" x14ac:dyDescent="0.15">
      <c r="B28" s="12"/>
      <c r="C28" s="82"/>
      <c r="D28" s="105" t="s">
        <v>84</v>
      </c>
      <c r="E28" s="106"/>
      <c r="F28" s="106"/>
      <c r="G28" s="31"/>
    </row>
    <row r="29" spans="2:7" x14ac:dyDescent="0.15">
      <c r="B29" s="12"/>
      <c r="C29" s="85"/>
      <c r="D29" s="108" t="s">
        <v>85</v>
      </c>
      <c r="E29" s="106"/>
      <c r="F29" s="106"/>
      <c r="G29" s="31"/>
    </row>
    <row r="30" spans="2:7" ht="14" thickBot="1" x14ac:dyDescent="0.2">
      <c r="B30" s="14"/>
      <c r="C30" s="87"/>
      <c r="D30" s="15" t="s">
        <v>86</v>
      </c>
      <c r="E30" s="21"/>
      <c r="F30" s="21"/>
      <c r="G30" s="34"/>
    </row>
    <row r="31" spans="2:7" x14ac:dyDescent="0.15">
      <c r="B31" s="3"/>
      <c r="C31" s="3"/>
      <c r="F31" s="4"/>
    </row>
    <row r="32" spans="2:7" ht="14" thickBot="1" x14ac:dyDescent="0.2">
      <c r="B32" s="3"/>
      <c r="C32" s="3"/>
      <c r="F32" s="4"/>
    </row>
    <row r="33" spans="2:10" ht="14" thickBot="1" x14ac:dyDescent="0.2">
      <c r="B33" s="54" t="s">
        <v>111</v>
      </c>
      <c r="C33" s="6"/>
      <c r="D33" s="148" t="s">
        <v>142</v>
      </c>
      <c r="E33" s="149"/>
      <c r="F33" s="150"/>
      <c r="G33" s="19"/>
    </row>
    <row r="34" spans="2:10" x14ac:dyDescent="0.15">
      <c r="B34" s="24"/>
      <c r="C34" s="106"/>
      <c r="D34" s="105"/>
      <c r="E34" s="105"/>
      <c r="F34" s="106"/>
      <c r="G34" s="31"/>
    </row>
    <row r="35" spans="2:10" x14ac:dyDescent="0.15">
      <c r="B35" s="12" t="s">
        <v>74</v>
      </c>
      <c r="C35" s="109">
        <v>500000</v>
      </c>
      <c r="D35" s="105"/>
      <c r="E35" s="105"/>
      <c r="F35" s="106"/>
      <c r="G35" s="31"/>
    </row>
    <row r="36" spans="2:10" x14ac:dyDescent="0.15">
      <c r="B36" s="12" t="s">
        <v>78</v>
      </c>
      <c r="C36" s="110">
        <f>0.07/12</f>
        <v>5.8333333333333336E-3</v>
      </c>
      <c r="D36" s="125" t="s">
        <v>112</v>
      </c>
      <c r="E36" s="105"/>
      <c r="F36" s="106"/>
      <c r="G36" s="31"/>
    </row>
    <row r="37" spans="2:10" x14ac:dyDescent="0.15">
      <c r="B37" s="12" t="s">
        <v>82</v>
      </c>
      <c r="C37" s="106">
        <v>360</v>
      </c>
      <c r="D37" s="105" t="s">
        <v>94</v>
      </c>
      <c r="E37" s="105"/>
      <c r="F37" s="106"/>
      <c r="G37" s="31"/>
    </row>
    <row r="38" spans="2:10" x14ac:dyDescent="0.15">
      <c r="B38" s="12" t="s">
        <v>75</v>
      </c>
      <c r="C38" s="106">
        <v>0</v>
      </c>
      <c r="D38" s="105" t="s">
        <v>95</v>
      </c>
      <c r="E38" s="105"/>
      <c r="F38" s="106"/>
      <c r="G38" s="127"/>
    </row>
    <row r="39" spans="2:10" x14ac:dyDescent="0.15">
      <c r="B39" s="8" t="s">
        <v>79</v>
      </c>
      <c r="C39" s="112">
        <f>PMT(C36,C37,C35)</f>
        <v>-3326.5124758959159</v>
      </c>
      <c r="D39" s="107" t="s">
        <v>96</v>
      </c>
      <c r="E39" s="105"/>
      <c r="F39" s="106"/>
      <c r="G39" s="31"/>
    </row>
    <row r="40" spans="2:10" ht="14" thickBot="1" x14ac:dyDescent="0.2">
      <c r="B40" s="8"/>
      <c r="C40" s="112"/>
      <c r="D40" s="113"/>
      <c r="E40" s="105"/>
      <c r="F40" s="106"/>
      <c r="G40" s="31"/>
    </row>
    <row r="41" spans="2:10" ht="14" thickBot="1" x14ac:dyDescent="0.2">
      <c r="B41" s="128" t="s">
        <v>18</v>
      </c>
      <c r="C41" s="112"/>
      <c r="D41" s="113"/>
      <c r="E41" s="105"/>
      <c r="F41" s="106"/>
      <c r="G41" s="31"/>
      <c r="J41" s="127"/>
    </row>
    <row r="42" spans="2:10" x14ac:dyDescent="0.15">
      <c r="B42" s="12" t="s">
        <v>74</v>
      </c>
      <c r="C42" s="116">
        <f>500000</f>
        <v>500000</v>
      </c>
      <c r="D42" s="113"/>
      <c r="E42" s="105"/>
      <c r="F42" s="106"/>
      <c r="G42" s="31"/>
    </row>
    <row r="43" spans="2:10" x14ac:dyDescent="0.15">
      <c r="B43" s="12" t="s">
        <v>78</v>
      </c>
      <c r="C43" s="28">
        <f>0.03/12</f>
        <v>2.5000000000000001E-3</v>
      </c>
      <c r="D43" s="113"/>
      <c r="E43" s="105"/>
      <c r="F43" s="106"/>
      <c r="G43" s="31"/>
    </row>
    <row r="44" spans="2:10" x14ac:dyDescent="0.15">
      <c r="B44" s="12" t="s">
        <v>82</v>
      </c>
      <c r="C44" s="116">
        <v>360</v>
      </c>
      <c r="D44" s="113"/>
      <c r="E44" s="105"/>
      <c r="F44" s="106"/>
      <c r="G44" s="31"/>
    </row>
    <row r="45" spans="2:10" x14ac:dyDescent="0.15">
      <c r="B45" s="12" t="s">
        <v>75</v>
      </c>
      <c r="C45" s="116">
        <v>0</v>
      </c>
      <c r="D45" s="113"/>
      <c r="E45" s="105"/>
      <c r="F45" s="106"/>
      <c r="G45" s="31"/>
      <c r="J45" s="129"/>
    </row>
    <row r="46" spans="2:10" x14ac:dyDescent="0.15">
      <c r="B46" s="8" t="s">
        <v>79</v>
      </c>
      <c r="C46" s="112">
        <f>PMT(C43,C44,C42,C45)</f>
        <v>-2108.0201686472524</v>
      </c>
      <c r="D46" s="126" t="s">
        <v>128</v>
      </c>
      <c r="E46" s="105"/>
      <c r="F46" s="106"/>
      <c r="G46" s="31"/>
    </row>
    <row r="47" spans="2:10" ht="14" thickBot="1" x14ac:dyDescent="0.2">
      <c r="B47" s="8"/>
      <c r="C47" s="112"/>
      <c r="D47" s="113"/>
      <c r="E47" s="105"/>
      <c r="F47" s="106"/>
      <c r="G47" s="31"/>
    </row>
    <row r="48" spans="2:10" ht="14" thickBot="1" x14ac:dyDescent="0.2">
      <c r="B48" s="128" t="s">
        <v>22</v>
      </c>
      <c r="C48" s="112"/>
      <c r="D48" s="113"/>
      <c r="E48" s="105"/>
      <c r="F48" s="106"/>
      <c r="G48" s="31"/>
    </row>
    <row r="49" spans="2:7" x14ac:dyDescent="0.15">
      <c r="B49" s="12" t="s">
        <v>74</v>
      </c>
      <c r="C49" s="114">
        <f>C35</f>
        <v>500000</v>
      </c>
      <c r="D49" s="113"/>
      <c r="E49" s="105"/>
      <c r="F49" s="106"/>
      <c r="G49" s="31"/>
    </row>
    <row r="50" spans="2:7" x14ac:dyDescent="0.15">
      <c r="B50" s="12" t="s">
        <v>78</v>
      </c>
      <c r="C50" s="115">
        <f>C36</f>
        <v>5.8333333333333336E-3</v>
      </c>
      <c r="D50" s="113"/>
      <c r="E50" s="105"/>
      <c r="F50" s="106"/>
      <c r="G50" s="31"/>
    </row>
    <row r="51" spans="2:7" x14ac:dyDescent="0.15">
      <c r="B51" s="12" t="s">
        <v>75</v>
      </c>
      <c r="C51" s="116">
        <v>0</v>
      </c>
      <c r="D51" s="105"/>
      <c r="E51" s="105"/>
      <c r="F51" s="106"/>
      <c r="G51" s="31"/>
    </row>
    <row r="52" spans="2:7" x14ac:dyDescent="0.15">
      <c r="B52" s="12" t="s">
        <v>97</v>
      </c>
      <c r="C52" s="116">
        <v>250</v>
      </c>
      <c r="D52" s="105"/>
      <c r="E52" s="117"/>
      <c r="F52" s="106"/>
      <c r="G52" s="31"/>
    </row>
    <row r="53" spans="2:7" x14ac:dyDescent="0.15">
      <c r="B53" s="12" t="s">
        <v>98</v>
      </c>
      <c r="C53" s="112">
        <f>C39-C52</f>
        <v>-3576.5124758959159</v>
      </c>
      <c r="D53" s="105" t="s">
        <v>99</v>
      </c>
      <c r="E53" s="105"/>
      <c r="F53" s="106"/>
      <c r="G53" s="31"/>
    </row>
    <row r="54" spans="2:7" x14ac:dyDescent="0.15">
      <c r="B54" s="8" t="s">
        <v>82</v>
      </c>
      <c r="C54" s="118">
        <f>NPER(C50,C53,C49,C51)</f>
        <v>290.58206378851952</v>
      </c>
      <c r="D54" s="107" t="s">
        <v>100</v>
      </c>
      <c r="E54" s="105"/>
      <c r="F54" s="106"/>
      <c r="G54" s="31"/>
    </row>
    <row r="55" spans="2:7" x14ac:dyDescent="0.15">
      <c r="B55" s="8" t="s">
        <v>101</v>
      </c>
      <c r="C55" s="127" t="str">
        <f>INT(C54/12)&amp;"yrs"  &amp;MOD(291,12)&amp;"mon"</f>
        <v>24yrs3mon</v>
      </c>
      <c r="D55" s="125" t="s">
        <v>130</v>
      </c>
      <c r="E55" s="105"/>
      <c r="F55" s="106"/>
      <c r="G55" s="31"/>
    </row>
    <row r="56" spans="2:7" x14ac:dyDescent="0.15">
      <c r="C56" s="106"/>
      <c r="D56" s="46" t="s">
        <v>127</v>
      </c>
      <c r="E56" s="105"/>
      <c r="F56" s="106"/>
      <c r="G56" s="31"/>
    </row>
    <row r="57" spans="2:7" ht="14" thickBot="1" x14ac:dyDescent="0.2">
      <c r="B57" s="8"/>
      <c r="C57" s="112"/>
      <c r="D57" s="126" t="s">
        <v>129</v>
      </c>
      <c r="E57" s="105"/>
      <c r="F57" s="106"/>
      <c r="G57" s="31"/>
    </row>
    <row r="58" spans="2:7" ht="14" thickBot="1" x14ac:dyDescent="0.2">
      <c r="B58" s="128" t="s">
        <v>4</v>
      </c>
      <c r="C58" s="112"/>
      <c r="D58" s="113"/>
      <c r="E58" s="105"/>
      <c r="F58" s="106"/>
      <c r="G58" s="31"/>
    </row>
    <row r="59" spans="2:7" x14ac:dyDescent="0.15">
      <c r="B59" s="12" t="s">
        <v>74</v>
      </c>
      <c r="C59" s="114">
        <f>C49</f>
        <v>500000</v>
      </c>
      <c r="D59" s="113"/>
      <c r="E59" s="105"/>
      <c r="F59" s="106"/>
      <c r="G59" s="31"/>
    </row>
    <row r="60" spans="2:7" x14ac:dyDescent="0.15">
      <c r="B60" s="12" t="s">
        <v>102</v>
      </c>
      <c r="C60" s="115">
        <f>C36</f>
        <v>5.8333333333333336E-3</v>
      </c>
      <c r="D60" s="113"/>
      <c r="E60" s="105"/>
      <c r="F60" s="106"/>
      <c r="G60" s="31"/>
    </row>
    <row r="61" spans="2:7" x14ac:dyDescent="0.15">
      <c r="B61" s="8" t="s">
        <v>82</v>
      </c>
      <c r="C61" s="119">
        <f>15*12</f>
        <v>180</v>
      </c>
      <c r="D61" s="120" t="s">
        <v>103</v>
      </c>
      <c r="E61" s="105"/>
      <c r="F61" s="106"/>
      <c r="G61" s="31"/>
    </row>
    <row r="62" spans="2:7" x14ac:dyDescent="0.15">
      <c r="B62" s="12" t="s">
        <v>75</v>
      </c>
      <c r="C62" s="116">
        <v>0</v>
      </c>
      <c r="D62" s="105"/>
      <c r="E62" s="105"/>
      <c r="F62" s="106"/>
      <c r="G62" s="31"/>
    </row>
    <row r="63" spans="2:7" x14ac:dyDescent="0.15">
      <c r="B63" s="8" t="s">
        <v>79</v>
      </c>
      <c r="C63" s="112">
        <f>PMT(C60,C61,C59)</f>
        <v>-4494.1413542621358</v>
      </c>
      <c r="D63" s="107" t="s">
        <v>96</v>
      </c>
      <c r="E63" s="105"/>
      <c r="F63" s="106"/>
      <c r="G63" s="31"/>
    </row>
    <row r="64" spans="2:7" x14ac:dyDescent="0.15">
      <c r="B64" s="9"/>
      <c r="C64" s="138" t="s">
        <v>131</v>
      </c>
      <c r="D64" s="113"/>
      <c r="E64" s="105"/>
      <c r="F64" s="106"/>
      <c r="G64" s="31"/>
    </row>
    <row r="65" spans="2:7" ht="14" thickBot="1" x14ac:dyDescent="0.2">
      <c r="B65" s="8"/>
      <c r="C65" s="122"/>
      <c r="D65" s="113"/>
      <c r="E65" s="105"/>
      <c r="F65" s="106"/>
      <c r="G65" s="31"/>
    </row>
    <row r="66" spans="2:7" ht="14" thickBot="1" x14ac:dyDescent="0.2">
      <c r="B66" s="128" t="s">
        <v>113</v>
      </c>
      <c r="C66" s="122"/>
      <c r="D66" s="113"/>
      <c r="E66" s="105"/>
      <c r="F66" s="106"/>
      <c r="G66" s="31"/>
    </row>
    <row r="67" spans="2:7" x14ac:dyDescent="0.15">
      <c r="B67" s="8"/>
      <c r="C67" s="121"/>
      <c r="D67" s="113"/>
      <c r="E67" s="105"/>
      <c r="F67" s="106"/>
      <c r="G67" s="31"/>
    </row>
    <row r="68" spans="2:7" x14ac:dyDescent="0.15">
      <c r="B68" s="8"/>
      <c r="C68" s="138" t="s">
        <v>144</v>
      </c>
      <c r="D68" s="113"/>
      <c r="E68" s="105"/>
      <c r="F68" s="106"/>
      <c r="G68" s="31"/>
    </row>
    <row r="69" spans="2:7" x14ac:dyDescent="0.15">
      <c r="B69" s="8" t="s">
        <v>74</v>
      </c>
      <c r="C69" s="112">
        <f>PV(C70,C71,C73,C72)</f>
        <v>463457.76092409599</v>
      </c>
      <c r="D69" s="107" t="s">
        <v>104</v>
      </c>
      <c r="E69" s="105"/>
      <c r="F69" s="106"/>
      <c r="G69" s="31"/>
    </row>
    <row r="70" spans="2:7" x14ac:dyDescent="0.15">
      <c r="B70" s="12" t="s">
        <v>102</v>
      </c>
      <c r="C70" s="115">
        <f>C36</f>
        <v>5.8333333333333336E-3</v>
      </c>
      <c r="D70" s="113"/>
      <c r="E70" s="105"/>
      <c r="F70" s="106"/>
      <c r="G70" s="31"/>
    </row>
    <row r="71" spans="2:7" x14ac:dyDescent="0.15">
      <c r="B71" s="12" t="s">
        <v>82</v>
      </c>
      <c r="C71" s="123">
        <f>360-72</f>
        <v>288</v>
      </c>
      <c r="D71" s="120" t="s">
        <v>105</v>
      </c>
      <c r="E71" s="105"/>
      <c r="F71" s="106"/>
      <c r="G71" s="31"/>
    </row>
    <row r="72" spans="2:7" x14ac:dyDescent="0.15">
      <c r="B72" s="12" t="s">
        <v>75</v>
      </c>
      <c r="C72" s="116">
        <v>0</v>
      </c>
      <c r="D72" s="113"/>
      <c r="E72" s="105"/>
      <c r="F72" s="106"/>
      <c r="G72" s="31"/>
    </row>
    <row r="73" spans="2:7" x14ac:dyDescent="0.15">
      <c r="B73" s="32" t="s">
        <v>79</v>
      </c>
      <c r="C73" s="112">
        <f>C39</f>
        <v>-3326.5124758959159</v>
      </c>
      <c r="D73" s="105" t="s">
        <v>106</v>
      </c>
      <c r="E73" s="105"/>
      <c r="F73" s="106"/>
      <c r="G73" s="31"/>
    </row>
    <row r="74" spans="2:7" x14ac:dyDescent="0.15">
      <c r="B74" s="8"/>
      <c r="C74" s="112"/>
      <c r="D74" s="113"/>
      <c r="E74" s="105"/>
      <c r="F74" s="106"/>
      <c r="G74" s="31"/>
    </row>
    <row r="75" spans="2:7" x14ac:dyDescent="0.15">
      <c r="B75" s="8"/>
      <c r="C75" s="124" t="s">
        <v>107</v>
      </c>
      <c r="D75" s="113"/>
      <c r="E75" s="105"/>
      <c r="F75" s="106"/>
      <c r="G75" s="31"/>
    </row>
    <row r="76" spans="2:7" x14ac:dyDescent="0.15">
      <c r="B76" s="8" t="s">
        <v>108</v>
      </c>
      <c r="C76" s="112">
        <v>50000</v>
      </c>
      <c r="D76" s="113"/>
      <c r="E76" s="105"/>
      <c r="F76" s="106"/>
      <c r="G76" s="31"/>
    </row>
    <row r="77" spans="2:7" x14ac:dyDescent="0.15">
      <c r="B77" s="8" t="s">
        <v>74</v>
      </c>
      <c r="C77" s="112">
        <f>C69-C76</f>
        <v>413457.76092409599</v>
      </c>
      <c r="D77" s="105" t="s">
        <v>109</v>
      </c>
      <c r="E77" s="105"/>
      <c r="F77" s="106"/>
      <c r="G77" s="31"/>
    </row>
    <row r="78" spans="2:7" x14ac:dyDescent="0.15">
      <c r="B78" s="12" t="s">
        <v>102</v>
      </c>
      <c r="C78" s="115">
        <f>C36</f>
        <v>5.8333333333333336E-3</v>
      </c>
      <c r="D78" s="113"/>
      <c r="E78" s="105"/>
      <c r="F78" s="106"/>
      <c r="G78" s="31"/>
    </row>
    <row r="79" spans="2:7" x14ac:dyDescent="0.15">
      <c r="B79" s="8" t="s">
        <v>82</v>
      </c>
      <c r="C79" s="123">
        <f>NPER(C78,C83,C77,C82)</f>
        <v>221.97812903968645</v>
      </c>
      <c r="D79" s="107" t="s">
        <v>100</v>
      </c>
      <c r="E79" s="120"/>
      <c r="F79" s="106"/>
      <c r="G79" s="31"/>
    </row>
    <row r="80" spans="2:7" x14ac:dyDescent="0.15">
      <c r="B80" s="8" t="s">
        <v>110</v>
      </c>
      <c r="C80" s="123">
        <f>C71-C79</f>
        <v>66.021870960313549</v>
      </c>
      <c r="D80" s="107" t="s">
        <v>141</v>
      </c>
      <c r="E80" s="120"/>
      <c r="F80" s="106"/>
      <c r="G80" s="31"/>
    </row>
    <row r="81" spans="2:13" x14ac:dyDescent="0.15">
      <c r="B81" s="12" t="s">
        <v>101</v>
      </c>
      <c r="C81" s="117" t="str">
        <f>INT(66/12)&amp;"yrs "&amp;MOD(66,12)&amp;"months"</f>
        <v>5yrs 6months</v>
      </c>
      <c r="D81" s="125" t="s">
        <v>132</v>
      </c>
      <c r="E81" s="105"/>
      <c r="F81" s="106"/>
      <c r="G81" s="31"/>
    </row>
    <row r="82" spans="2:13" x14ac:dyDescent="0.15">
      <c r="B82" s="12" t="s">
        <v>75</v>
      </c>
      <c r="C82" s="116">
        <v>0</v>
      </c>
      <c r="D82" s="113"/>
      <c r="E82" s="105"/>
      <c r="F82" s="106"/>
      <c r="G82" s="31"/>
    </row>
    <row r="83" spans="2:13" x14ac:dyDescent="0.15">
      <c r="B83" s="32" t="s">
        <v>79</v>
      </c>
      <c r="C83" s="112">
        <f>C73</f>
        <v>-3326.5124758959159</v>
      </c>
      <c r="D83" s="113"/>
      <c r="E83" s="105"/>
      <c r="F83" s="106"/>
      <c r="G83" s="31"/>
    </row>
    <row r="84" spans="2:13" x14ac:dyDescent="0.15">
      <c r="B84" s="12"/>
      <c r="C84" s="106"/>
      <c r="D84" s="105"/>
      <c r="E84" s="106"/>
      <c r="F84" s="106"/>
      <c r="G84" s="31"/>
    </row>
    <row r="85" spans="2:13" ht="14" thickBot="1" x14ac:dyDescent="0.2">
      <c r="B85" s="14"/>
      <c r="C85" s="21"/>
      <c r="D85" s="15"/>
      <c r="E85" s="21"/>
      <c r="F85" s="21"/>
      <c r="G85" s="34"/>
    </row>
    <row r="86" spans="2:13" x14ac:dyDescent="0.15">
      <c r="B86" s="3"/>
      <c r="C86" s="3"/>
      <c r="F86" s="4"/>
    </row>
    <row r="87" spans="2:13" x14ac:dyDescent="0.15">
      <c r="B87" s="2"/>
      <c r="C87" s="30"/>
      <c r="D87" s="3"/>
      <c r="H87" s="3"/>
      <c r="I87" s="3"/>
      <c r="J87" s="3"/>
      <c r="K87" s="3"/>
      <c r="L87" s="3"/>
      <c r="M87" s="1"/>
    </row>
    <row r="88" spans="2:13" ht="14" thickBot="1" x14ac:dyDescent="0.2">
      <c r="B88" s="2"/>
      <c r="C88" s="3"/>
      <c r="D88" s="3"/>
      <c r="H88" s="3"/>
      <c r="I88" s="3"/>
      <c r="J88" s="3"/>
      <c r="K88" s="3"/>
      <c r="L88" s="3"/>
      <c r="M88" s="1"/>
    </row>
    <row r="89" spans="2:13" ht="14" thickBot="1" x14ac:dyDescent="0.2">
      <c r="B89" s="53" t="s">
        <v>42</v>
      </c>
      <c r="C89" s="57" t="s">
        <v>0</v>
      </c>
      <c r="D89" s="58"/>
      <c r="E89" s="18"/>
      <c r="F89" s="19"/>
    </row>
    <row r="90" spans="2:13" x14ac:dyDescent="0.15">
      <c r="B90" s="12"/>
      <c r="F90" s="31"/>
    </row>
    <row r="91" spans="2:13" x14ac:dyDescent="0.15">
      <c r="B91" s="35"/>
      <c r="C91" s="36"/>
      <c r="D91" s="36"/>
      <c r="E91" s="37" t="s">
        <v>30</v>
      </c>
      <c r="F91" s="38" t="s">
        <v>31</v>
      </c>
    </row>
    <row r="92" spans="2:13" ht="14" thickBot="1" x14ac:dyDescent="0.2">
      <c r="B92" s="39" t="s">
        <v>6</v>
      </c>
      <c r="C92" s="40" t="s">
        <v>32</v>
      </c>
      <c r="D92" s="40" t="s">
        <v>33</v>
      </c>
      <c r="E92" s="40" t="s">
        <v>34</v>
      </c>
      <c r="F92" s="41" t="s">
        <v>35</v>
      </c>
    </row>
    <row r="93" spans="2:13" x14ac:dyDescent="0.15">
      <c r="B93" s="32">
        <v>1998</v>
      </c>
      <c r="C93" s="5">
        <v>23.43</v>
      </c>
      <c r="D93" s="5">
        <v>-47.243377416729118</v>
      </c>
      <c r="E93" s="3">
        <f>C93+100</f>
        <v>123.43</v>
      </c>
      <c r="F93" s="33">
        <f>D93+100</f>
        <v>52.756622583270882</v>
      </c>
    </row>
    <row r="94" spans="2:13" x14ac:dyDescent="0.15">
      <c r="B94" s="32">
        <v>1999</v>
      </c>
      <c r="C94" s="3">
        <v>23.56</v>
      </c>
      <c r="D94" s="5">
        <v>78.204148971922635</v>
      </c>
      <c r="E94" s="3">
        <f t="shared" ref="E94:E104" si="0">C94+100</f>
        <v>123.56</v>
      </c>
      <c r="F94" s="33">
        <f t="shared" ref="F94:F104" si="1">D94+100</f>
        <v>178.20414897192262</v>
      </c>
    </row>
    <row r="95" spans="2:13" x14ac:dyDescent="0.15">
      <c r="B95" s="32">
        <v>2000</v>
      </c>
      <c r="C95" s="3">
        <v>-10.89</v>
      </c>
      <c r="D95" s="5">
        <v>-22.796941434645461</v>
      </c>
      <c r="E95" s="3">
        <f t="shared" si="0"/>
        <v>89.11</v>
      </c>
      <c r="F95" s="33">
        <f t="shared" si="1"/>
        <v>77.203058565354539</v>
      </c>
    </row>
    <row r="96" spans="2:13" x14ac:dyDescent="0.15">
      <c r="B96" s="32">
        <v>2001</v>
      </c>
      <c r="C96" s="3">
        <v>-10.97</v>
      </c>
      <c r="D96" s="5">
        <v>-16.963869334458476</v>
      </c>
      <c r="E96" s="3">
        <f t="shared" si="0"/>
        <v>89.03</v>
      </c>
      <c r="F96" s="33">
        <f t="shared" si="1"/>
        <v>83.036130665541521</v>
      </c>
    </row>
    <row r="97" spans="2:6" x14ac:dyDescent="0.15">
      <c r="B97" s="32">
        <v>2002</v>
      </c>
      <c r="C97" s="3">
        <v>-20.86</v>
      </c>
      <c r="D97" s="5">
        <v>-15.179717586649556</v>
      </c>
      <c r="E97" s="3">
        <f t="shared" si="0"/>
        <v>79.14</v>
      </c>
      <c r="F97" s="33">
        <f t="shared" si="1"/>
        <v>84.820282413350441</v>
      </c>
    </row>
    <row r="98" spans="2:6" x14ac:dyDescent="0.15">
      <c r="B98" s="32">
        <v>2003</v>
      </c>
      <c r="C98" s="3">
        <v>31.64</v>
      </c>
      <c r="D98" s="5">
        <v>84.178332702736796</v>
      </c>
      <c r="E98" s="3">
        <f t="shared" si="0"/>
        <v>131.63999999999999</v>
      </c>
      <c r="F98" s="33">
        <f t="shared" si="1"/>
        <v>184.17833270273678</v>
      </c>
    </row>
    <row r="99" spans="2:6" x14ac:dyDescent="0.15">
      <c r="B99" s="32">
        <v>2004</v>
      </c>
      <c r="C99" s="3">
        <v>12.62</v>
      </c>
      <c r="D99" s="5">
        <v>13.632861985140543</v>
      </c>
      <c r="E99" s="3">
        <f t="shared" si="0"/>
        <v>112.62</v>
      </c>
      <c r="F99" s="33">
        <f t="shared" si="1"/>
        <v>113.63286198514055</v>
      </c>
    </row>
    <row r="100" spans="2:6" x14ac:dyDescent="0.15">
      <c r="B100" s="32">
        <v>2005</v>
      </c>
      <c r="C100" s="3">
        <v>6.32</v>
      </c>
      <c r="D100" s="5">
        <v>39.810929908478023</v>
      </c>
      <c r="E100" s="3">
        <f t="shared" si="0"/>
        <v>106.32</v>
      </c>
      <c r="F100" s="33">
        <f t="shared" si="1"/>
        <v>139.81092990847802</v>
      </c>
    </row>
    <row r="101" spans="2:6" x14ac:dyDescent="0.15">
      <c r="B101" s="32">
        <v>2006</v>
      </c>
      <c r="C101" s="3">
        <v>15.88</v>
      </c>
      <c r="D101" s="5">
        <v>52.868980528646695</v>
      </c>
      <c r="E101" s="3">
        <f t="shared" si="0"/>
        <v>115.88</v>
      </c>
      <c r="F101" s="33">
        <f t="shared" si="1"/>
        <v>152.86898052864669</v>
      </c>
    </row>
    <row r="102" spans="2:6" x14ac:dyDescent="0.15">
      <c r="B102" s="32">
        <v>2007</v>
      </c>
      <c r="C102" s="3">
        <v>5.73</v>
      </c>
      <c r="D102" s="5">
        <v>56.12263599004703</v>
      </c>
      <c r="E102" s="3">
        <f t="shared" si="0"/>
        <v>105.73</v>
      </c>
      <c r="F102" s="33">
        <f t="shared" si="1"/>
        <v>156.12263599004703</v>
      </c>
    </row>
    <row r="103" spans="2:6" x14ac:dyDescent="0.15">
      <c r="B103" s="32">
        <v>2008</v>
      </c>
      <c r="C103" s="3">
        <v>-37.340000000000003</v>
      </c>
      <c r="D103" s="5">
        <v>-60.266878568219731</v>
      </c>
      <c r="E103" s="3">
        <f t="shared" si="0"/>
        <v>62.66</v>
      </c>
      <c r="F103" s="33">
        <f t="shared" si="1"/>
        <v>39.733121431780269</v>
      </c>
    </row>
    <row r="104" spans="2:6" x14ac:dyDescent="0.15">
      <c r="B104" s="12">
        <v>2009</v>
      </c>
      <c r="C104" s="3">
        <v>29.42</v>
      </c>
      <c r="D104" s="5">
        <v>88.794763844619794</v>
      </c>
      <c r="E104" s="3">
        <f t="shared" si="0"/>
        <v>129.42000000000002</v>
      </c>
      <c r="F104" s="33">
        <f t="shared" si="1"/>
        <v>188.79476384461981</v>
      </c>
    </row>
    <row r="105" spans="2:6" x14ac:dyDescent="0.15">
      <c r="B105" s="12">
        <v>2010</v>
      </c>
      <c r="C105" s="3">
        <v>17.87</v>
      </c>
      <c r="D105" s="3">
        <v>7.27</v>
      </c>
      <c r="E105" s="3">
        <f>C105+100</f>
        <v>117.87</v>
      </c>
      <c r="F105" s="33">
        <f>D105+100</f>
        <v>107.27</v>
      </c>
    </row>
    <row r="106" spans="2:6" x14ac:dyDescent="0.15">
      <c r="B106" s="12">
        <v>2011</v>
      </c>
      <c r="C106" s="3">
        <v>0.59</v>
      </c>
      <c r="D106" s="3">
        <v>-22.67</v>
      </c>
      <c r="E106" s="3">
        <f t="shared" ref="E106:E108" si="2">C106+100</f>
        <v>100.59</v>
      </c>
      <c r="F106" s="33">
        <f t="shared" ref="F106:F108" si="3">D106+100</f>
        <v>77.33</v>
      </c>
    </row>
    <row r="107" spans="2:6" x14ac:dyDescent="0.15">
      <c r="B107" s="12">
        <v>2012</v>
      </c>
      <c r="C107" s="3">
        <v>16.12</v>
      </c>
      <c r="D107" s="3">
        <v>14.89</v>
      </c>
      <c r="E107" s="3">
        <f t="shared" si="2"/>
        <v>116.12</v>
      </c>
      <c r="F107" s="33">
        <f t="shared" si="3"/>
        <v>114.89</v>
      </c>
    </row>
    <row r="108" spans="2:6" x14ac:dyDescent="0.15">
      <c r="B108" s="12">
        <v>2013</v>
      </c>
      <c r="C108" s="3">
        <v>34.020000000000003</v>
      </c>
      <c r="D108" s="3">
        <v>-3.25</v>
      </c>
      <c r="E108" s="3">
        <f t="shared" si="2"/>
        <v>134.02000000000001</v>
      </c>
      <c r="F108" s="33">
        <f t="shared" si="3"/>
        <v>96.75</v>
      </c>
    </row>
    <row r="109" spans="2:6" x14ac:dyDescent="0.15">
      <c r="B109" s="12">
        <v>2014</v>
      </c>
      <c r="C109" s="3">
        <v>12.07</v>
      </c>
      <c r="D109" s="3">
        <v>-2.56</v>
      </c>
      <c r="E109" s="3">
        <f t="shared" ref="E109:E112" si="4">C109+100</f>
        <v>112.07</v>
      </c>
      <c r="F109" s="33">
        <f t="shared" ref="F109:F112" si="5">D109+100</f>
        <v>97.44</v>
      </c>
    </row>
    <row r="110" spans="2:6" x14ac:dyDescent="0.15">
      <c r="B110" s="12">
        <v>2015</v>
      </c>
      <c r="C110" s="3">
        <v>-0.24</v>
      </c>
      <c r="D110" s="3">
        <v>-13.25</v>
      </c>
      <c r="E110" s="3">
        <f t="shared" si="4"/>
        <v>99.76</v>
      </c>
      <c r="F110" s="33">
        <f t="shared" si="5"/>
        <v>86.75</v>
      </c>
    </row>
    <row r="111" spans="2:6" x14ac:dyDescent="0.15">
      <c r="B111" s="12">
        <v>2016</v>
      </c>
      <c r="C111" s="3">
        <v>13.04</v>
      </c>
      <c r="D111" s="3">
        <v>12.37</v>
      </c>
      <c r="E111" s="3">
        <f t="shared" si="4"/>
        <v>113.03999999999999</v>
      </c>
      <c r="F111" s="33">
        <f t="shared" si="5"/>
        <v>112.37</v>
      </c>
    </row>
    <row r="112" spans="2:6" x14ac:dyDescent="0.15">
      <c r="B112" s="12">
        <v>2017</v>
      </c>
      <c r="C112" s="3">
        <v>21</v>
      </c>
      <c r="D112" s="3">
        <v>42.04</v>
      </c>
      <c r="E112" s="3">
        <f t="shared" si="4"/>
        <v>121</v>
      </c>
      <c r="F112" s="33">
        <f t="shared" si="5"/>
        <v>142.04</v>
      </c>
    </row>
    <row r="113" spans="2:6" x14ac:dyDescent="0.15">
      <c r="B113" s="12">
        <v>2018</v>
      </c>
      <c r="C113" s="3">
        <v>-5.29</v>
      </c>
      <c r="D113" s="3">
        <v>-13.23</v>
      </c>
      <c r="E113" s="3">
        <f t="shared" ref="E113:E117" si="6">C113+100</f>
        <v>94.71</v>
      </c>
      <c r="F113" s="33">
        <f t="shared" ref="F113:F117" si="7">D113+100</f>
        <v>86.77</v>
      </c>
    </row>
    <row r="114" spans="2:6" x14ac:dyDescent="0.15">
      <c r="B114" s="12">
        <v>2019</v>
      </c>
      <c r="C114" s="3">
        <v>30.23</v>
      </c>
      <c r="D114" s="3">
        <v>23.09</v>
      </c>
      <c r="E114" s="3">
        <f t="shared" si="6"/>
        <v>130.22999999999999</v>
      </c>
      <c r="F114" s="33">
        <f t="shared" si="7"/>
        <v>123.09</v>
      </c>
    </row>
    <row r="115" spans="2:6" x14ac:dyDescent="0.15">
      <c r="B115" s="12">
        <v>2020</v>
      </c>
      <c r="C115" s="3">
        <v>20.82</v>
      </c>
      <c r="D115" s="3">
        <v>17.89</v>
      </c>
      <c r="E115" s="3">
        <f t="shared" si="6"/>
        <v>120.82</v>
      </c>
      <c r="F115" s="33">
        <f t="shared" si="7"/>
        <v>117.89</v>
      </c>
    </row>
    <row r="116" spans="2:6" x14ac:dyDescent="0.15">
      <c r="B116" s="12">
        <v>2021</v>
      </c>
      <c r="C116" s="3">
        <v>24.6</v>
      </c>
      <c r="D116" s="3">
        <v>-11.07</v>
      </c>
      <c r="E116" s="3">
        <f t="shared" si="6"/>
        <v>124.6</v>
      </c>
      <c r="F116" s="33">
        <f t="shared" si="7"/>
        <v>88.93</v>
      </c>
    </row>
    <row r="117" spans="2:6" x14ac:dyDescent="0.15">
      <c r="B117" s="12">
        <v>2022</v>
      </c>
      <c r="C117" s="3">
        <v>-22.6</v>
      </c>
      <c r="D117" s="3">
        <v>-27.38</v>
      </c>
      <c r="E117" s="3">
        <f t="shared" si="6"/>
        <v>77.400000000000006</v>
      </c>
      <c r="F117" s="33">
        <f t="shared" si="7"/>
        <v>72.62</v>
      </c>
    </row>
    <row r="118" spans="2:6" x14ac:dyDescent="0.15">
      <c r="B118" s="8" t="s">
        <v>12</v>
      </c>
      <c r="F118" s="31"/>
    </row>
    <row r="119" spans="2:6" x14ac:dyDescent="0.15">
      <c r="B119" s="8" t="s">
        <v>36</v>
      </c>
      <c r="C119" s="5">
        <f>AVERAGE(C93:C117)</f>
        <v>9.2307999999999986</v>
      </c>
      <c r="D119" s="5">
        <f>AVERAGE(D93:D117)</f>
        <v>11.012074783635564</v>
      </c>
      <c r="F119" s="31"/>
    </row>
    <row r="120" spans="2:6" x14ac:dyDescent="0.15">
      <c r="B120" s="12"/>
      <c r="C120" s="3"/>
      <c r="D120" s="3"/>
      <c r="E120" s="30" t="s">
        <v>50</v>
      </c>
      <c r="F120" s="31"/>
    </row>
    <row r="121" spans="2:6" x14ac:dyDescent="0.15">
      <c r="B121" s="8" t="s">
        <v>10</v>
      </c>
      <c r="C121" s="3"/>
      <c r="D121" s="3"/>
      <c r="E121" s="30" t="s">
        <v>56</v>
      </c>
      <c r="F121" s="31"/>
    </row>
    <row r="122" spans="2:6" x14ac:dyDescent="0.15">
      <c r="B122" s="8" t="s">
        <v>37</v>
      </c>
      <c r="C122" s="5">
        <f>GEOMEAN(E93:E117)-100</f>
        <v>7.4877780663337887</v>
      </c>
      <c r="D122" s="5">
        <f>GEOMEAN(F93:F117)-100</f>
        <v>4.0668360451213488</v>
      </c>
      <c r="F122" s="31"/>
    </row>
    <row r="123" spans="2:6" x14ac:dyDescent="0.15">
      <c r="B123" s="12"/>
      <c r="C123" s="3"/>
      <c r="D123" s="3"/>
      <c r="F123" s="31"/>
    </row>
    <row r="124" spans="2:6" x14ac:dyDescent="0.15">
      <c r="B124" s="8" t="s">
        <v>11</v>
      </c>
      <c r="C124" s="3"/>
      <c r="D124" s="3"/>
      <c r="F124" s="31"/>
    </row>
    <row r="125" spans="2:6" x14ac:dyDescent="0.15">
      <c r="B125" s="8" t="s">
        <v>38</v>
      </c>
      <c r="C125" s="5">
        <f>_xlfn.VAR.S(C93:C117)</f>
        <v>349.08118266666673</v>
      </c>
      <c r="D125" s="5">
        <f>_xlfn.VAR.S(D93:D117)</f>
        <v>1561.4297646507778</v>
      </c>
      <c r="F125" s="31"/>
    </row>
    <row r="126" spans="2:6" x14ac:dyDescent="0.15">
      <c r="B126" s="8" t="s">
        <v>39</v>
      </c>
      <c r="C126" s="5">
        <f>_xlfn.STDEV.S(C93:C117)</f>
        <v>18.683714370185246</v>
      </c>
      <c r="D126" s="5">
        <f>_xlfn.STDEV.S(D93:D117)</f>
        <v>39.514930907832522</v>
      </c>
      <c r="F126" s="31"/>
    </row>
    <row r="127" spans="2:6" x14ac:dyDescent="0.15">
      <c r="B127" s="12"/>
      <c r="C127" s="3"/>
      <c r="D127" s="3"/>
      <c r="F127" s="31"/>
    </row>
    <row r="128" spans="2:6" x14ac:dyDescent="0.15">
      <c r="B128" s="8" t="s">
        <v>13</v>
      </c>
      <c r="C128" s="3"/>
      <c r="D128" s="3"/>
      <c r="F128" s="31"/>
    </row>
    <row r="129" spans="2:6" x14ac:dyDescent="0.15">
      <c r="B129" s="8" t="s">
        <v>9</v>
      </c>
      <c r="C129" s="5">
        <f>CORREL(C93:C117,D93:D117)</f>
        <v>0.60983540308497675</v>
      </c>
      <c r="D129" s="3"/>
      <c r="F129" s="31"/>
    </row>
    <row r="130" spans="2:6" x14ac:dyDescent="0.15">
      <c r="B130" s="12"/>
      <c r="C130" s="3"/>
      <c r="D130" s="3"/>
      <c r="F130" s="31"/>
    </row>
    <row r="131" spans="2:6" x14ac:dyDescent="0.15">
      <c r="B131" s="8" t="s">
        <v>14</v>
      </c>
      <c r="C131" s="3"/>
      <c r="D131" s="3"/>
      <c r="F131" s="31"/>
    </row>
    <row r="132" spans="2:6" x14ac:dyDescent="0.15">
      <c r="B132" s="8" t="s">
        <v>40</v>
      </c>
      <c r="C132" s="5">
        <f>_xlfn.COVARIANCE.S(C93:C117,D93:D117)</f>
        <v>450.23274674238866</v>
      </c>
      <c r="D132" s="76" t="s">
        <v>67</v>
      </c>
      <c r="E132" s="55">
        <f>_xlfn.COVARIANCE.P(C93:C117,D93:D117)</f>
        <v>432.22343687269313</v>
      </c>
      <c r="F132" s="56" t="s">
        <v>68</v>
      </c>
    </row>
    <row r="133" spans="2:6" x14ac:dyDescent="0.15">
      <c r="B133" s="12"/>
      <c r="C133" s="5"/>
      <c r="D133" s="3"/>
      <c r="F133" s="31"/>
    </row>
    <row r="134" spans="2:6" x14ac:dyDescent="0.15">
      <c r="B134" s="8" t="s">
        <v>15</v>
      </c>
      <c r="C134" s="5"/>
      <c r="D134" s="3"/>
      <c r="F134" s="31"/>
    </row>
    <row r="135" spans="2:6" x14ac:dyDescent="0.15">
      <c r="B135" s="8" t="s">
        <v>41</v>
      </c>
      <c r="C135" s="5">
        <f>SLOPE(D93:D117,C93:C117)</f>
        <v>1.2897651580730161</v>
      </c>
      <c r="D135" s="3"/>
      <c r="F135" s="31"/>
    </row>
    <row r="136" spans="2:6" ht="14" thickBot="1" x14ac:dyDescent="0.2">
      <c r="B136" s="17"/>
      <c r="C136" s="15"/>
      <c r="D136" s="15"/>
      <c r="E136" s="21"/>
      <c r="F136" s="34"/>
    </row>
    <row r="156" spans="2:7" x14ac:dyDescent="0.15">
      <c r="B156" s="42" t="s">
        <v>70</v>
      </c>
    </row>
    <row r="157" spans="2:7" ht="14" thickBot="1" x14ac:dyDescent="0.2"/>
    <row r="158" spans="2:7" ht="14" thickBot="1" x14ac:dyDescent="0.2">
      <c r="B158" s="54" t="s">
        <v>43</v>
      </c>
      <c r="C158" s="6"/>
      <c r="D158" s="6"/>
      <c r="E158" s="6"/>
      <c r="F158" s="6"/>
      <c r="G158" s="7"/>
    </row>
    <row r="159" spans="2:7" x14ac:dyDescent="0.15">
      <c r="B159" s="8" t="s">
        <v>16</v>
      </c>
      <c r="C159" s="59" t="s">
        <v>51</v>
      </c>
      <c r="D159" s="59"/>
      <c r="E159" s="59"/>
      <c r="F159" s="59"/>
      <c r="G159" s="60"/>
    </row>
    <row r="160" spans="2:7" x14ac:dyDescent="0.15">
      <c r="B160" s="9"/>
      <c r="C160" s="59"/>
      <c r="D160" s="59"/>
      <c r="E160" s="59"/>
      <c r="F160" s="59"/>
      <c r="G160" s="60"/>
    </row>
    <row r="161" spans="2:8" x14ac:dyDescent="0.15">
      <c r="B161" s="9"/>
      <c r="C161" s="59"/>
      <c r="D161" s="59"/>
      <c r="E161" s="59"/>
      <c r="F161" s="59"/>
      <c r="G161" s="60"/>
    </row>
    <row r="162" spans="2:8" ht="14" thickBot="1" x14ac:dyDescent="0.2">
      <c r="B162" s="10"/>
      <c r="C162" s="61"/>
      <c r="D162" s="61"/>
      <c r="E162" s="61"/>
      <c r="F162" s="61"/>
      <c r="G162" s="62"/>
    </row>
    <row r="164" spans="2:8" ht="14" thickBot="1" x14ac:dyDescent="0.2">
      <c r="G164" s="21"/>
    </row>
    <row r="165" spans="2:8" ht="14" thickBot="1" x14ac:dyDescent="0.2">
      <c r="B165" s="54" t="s">
        <v>44</v>
      </c>
      <c r="C165" s="6"/>
      <c r="D165" s="6"/>
      <c r="E165" s="6"/>
      <c r="F165" s="6"/>
      <c r="G165" s="7"/>
    </row>
    <row r="166" spans="2:8" ht="13" customHeight="1" x14ac:dyDescent="0.15">
      <c r="B166" s="11"/>
      <c r="C166" s="65" t="s">
        <v>17</v>
      </c>
      <c r="D166" s="65"/>
      <c r="E166" s="65"/>
      <c r="F166" s="65"/>
      <c r="G166" s="66"/>
      <c r="H166" s="43"/>
    </row>
    <row r="167" spans="2:8" x14ac:dyDescent="0.15">
      <c r="B167" s="11"/>
      <c r="C167" s="65"/>
      <c r="D167" s="65"/>
      <c r="E167" s="65"/>
      <c r="F167" s="65"/>
      <c r="G167" s="66"/>
      <c r="H167" s="43"/>
    </row>
    <row r="168" spans="2:8" x14ac:dyDescent="0.15">
      <c r="B168" s="11"/>
      <c r="C168" s="65"/>
      <c r="D168" s="65"/>
      <c r="E168" s="65"/>
      <c r="F168" s="65"/>
      <c r="G168" s="66"/>
      <c r="H168" s="43"/>
    </row>
    <row r="169" spans="2:8" x14ac:dyDescent="0.15">
      <c r="B169" s="11"/>
      <c r="C169" s="65"/>
      <c r="D169" s="65"/>
      <c r="E169" s="65"/>
      <c r="F169" s="65"/>
      <c r="G169" s="66"/>
      <c r="H169" s="43"/>
    </row>
    <row r="170" spans="2:8" ht="14" thickBot="1" x14ac:dyDescent="0.2">
      <c r="B170" s="10"/>
      <c r="C170" s="67"/>
      <c r="D170" s="67"/>
      <c r="E170" s="67"/>
      <c r="F170" s="67"/>
      <c r="G170" s="68"/>
      <c r="H170" s="43"/>
    </row>
    <row r="171" spans="2:8" ht="14" thickBot="1" x14ac:dyDescent="0.2"/>
    <row r="172" spans="2:8" ht="14" thickBot="1" x14ac:dyDescent="0.2">
      <c r="B172" s="54" t="s">
        <v>45</v>
      </c>
      <c r="C172" s="6"/>
      <c r="D172" s="6"/>
      <c r="E172" s="6"/>
      <c r="F172" s="6"/>
      <c r="G172" s="7"/>
    </row>
    <row r="173" spans="2:8" x14ac:dyDescent="0.15">
      <c r="B173" s="8" t="s">
        <v>18</v>
      </c>
      <c r="C173" s="63" t="s">
        <v>19</v>
      </c>
      <c r="D173" s="63"/>
      <c r="E173" s="63"/>
      <c r="F173"/>
      <c r="G173" s="13"/>
    </row>
    <row r="174" spans="2:8" x14ac:dyDescent="0.15">
      <c r="B174" s="12"/>
      <c r="C174" s="63" t="s">
        <v>20</v>
      </c>
      <c r="D174" s="63"/>
      <c r="E174" s="63"/>
      <c r="F174" s="63"/>
      <c r="G174" s="64"/>
    </row>
    <row r="175" spans="2:8" x14ac:dyDescent="0.15">
      <c r="B175" s="12"/>
      <c r="C175" s="63" t="s">
        <v>3</v>
      </c>
      <c r="D175" s="63"/>
      <c r="E175" s="63"/>
      <c r="F175" s="63"/>
      <c r="G175" s="64"/>
    </row>
    <row r="176" spans="2:8" ht="14" thickBot="1" x14ac:dyDescent="0.2">
      <c r="B176" s="14"/>
      <c r="C176" s="75" t="s">
        <v>52</v>
      </c>
      <c r="D176" s="75"/>
      <c r="E176" s="75"/>
      <c r="F176" s="15"/>
      <c r="G176" s="16"/>
    </row>
    <row r="177" spans="2:7" ht="14" thickBot="1" x14ac:dyDescent="0.2">
      <c r="B177" s="3"/>
      <c r="E177"/>
      <c r="F177"/>
      <c r="G177"/>
    </row>
    <row r="178" spans="2:7" ht="14" thickBot="1" x14ac:dyDescent="0.2">
      <c r="B178" s="54" t="s">
        <v>46</v>
      </c>
      <c r="C178" s="6"/>
      <c r="D178" s="6"/>
      <c r="E178" s="6"/>
      <c r="F178" s="6"/>
      <c r="G178" s="7"/>
    </row>
    <row r="179" spans="2:7" x14ac:dyDescent="0.15">
      <c r="B179" s="8" t="s">
        <v>4</v>
      </c>
      <c r="C179" s="63" t="s">
        <v>55</v>
      </c>
      <c r="D179" s="63"/>
      <c r="E179" s="63"/>
      <c r="F179"/>
      <c r="G179" s="13"/>
    </row>
    <row r="180" spans="2:7" x14ac:dyDescent="0.15">
      <c r="B180" s="9"/>
      <c r="C180" s="63" t="s">
        <v>54</v>
      </c>
      <c r="D180" s="63"/>
      <c r="E180" s="63"/>
      <c r="F180" s="63"/>
      <c r="G180" s="64"/>
    </row>
    <row r="181" spans="2:7" x14ac:dyDescent="0.15">
      <c r="B181" s="9"/>
      <c r="C181" s="63" t="s">
        <v>5</v>
      </c>
      <c r="D181" s="63"/>
      <c r="E181" s="63"/>
      <c r="F181" s="63"/>
      <c r="G181" s="64"/>
    </row>
    <row r="182" spans="2:7" ht="14" thickBot="1" x14ac:dyDescent="0.2">
      <c r="B182" s="17"/>
      <c r="C182" s="75" t="s">
        <v>21</v>
      </c>
      <c r="D182" s="75"/>
      <c r="E182" s="75"/>
      <c r="F182" s="15"/>
      <c r="G182" s="16"/>
    </row>
    <row r="183" spans="2:7" ht="14" thickBot="1" x14ac:dyDescent="0.2"/>
    <row r="184" spans="2:7" ht="14" thickBot="1" x14ac:dyDescent="0.2">
      <c r="B184" s="54" t="s">
        <v>47</v>
      </c>
      <c r="C184" s="6"/>
      <c r="D184" s="6"/>
      <c r="E184" s="6"/>
      <c r="F184" s="6"/>
      <c r="G184" s="7"/>
    </row>
    <row r="185" spans="2:7" x14ac:dyDescent="0.15">
      <c r="B185" s="8" t="s">
        <v>22</v>
      </c>
      <c r="C185" s="59" t="s">
        <v>23</v>
      </c>
      <c r="D185" s="59"/>
      <c r="E185" s="59"/>
      <c r="F185" s="59"/>
      <c r="G185" s="60"/>
    </row>
    <row r="186" spans="2:7" x14ac:dyDescent="0.15">
      <c r="B186" s="11"/>
      <c r="C186" s="59"/>
      <c r="D186" s="59"/>
      <c r="E186" s="59"/>
      <c r="F186" s="59"/>
      <c r="G186" s="60"/>
    </row>
    <row r="187" spans="2:7" x14ac:dyDescent="0.15">
      <c r="B187" s="11"/>
      <c r="C187" s="59"/>
      <c r="D187" s="59"/>
      <c r="E187" s="59"/>
      <c r="F187" s="59"/>
      <c r="G187" s="60"/>
    </row>
    <row r="188" spans="2:7" x14ac:dyDescent="0.15">
      <c r="B188" s="11"/>
      <c r="C188" s="59"/>
      <c r="D188" s="59"/>
      <c r="E188" s="59"/>
      <c r="F188" s="59"/>
      <c r="G188" s="60"/>
    </row>
    <row r="189" spans="2:7" ht="14" thickBot="1" x14ac:dyDescent="0.2">
      <c r="B189" s="10"/>
      <c r="C189" s="61"/>
      <c r="D189" s="61"/>
      <c r="E189" s="61"/>
      <c r="F189" s="61"/>
      <c r="G189" s="62"/>
    </row>
    <row r="190" spans="2:7" ht="14" thickBot="1" x14ac:dyDescent="0.2"/>
    <row r="191" spans="2:7" ht="14" thickBot="1" x14ac:dyDescent="0.2">
      <c r="B191" s="54" t="s">
        <v>48</v>
      </c>
      <c r="C191" s="6"/>
      <c r="D191" s="6"/>
      <c r="E191" s="18"/>
      <c r="F191" s="18"/>
      <c r="G191" s="19"/>
    </row>
    <row r="192" spans="2:7" x14ac:dyDescent="0.15">
      <c r="B192" s="8" t="s">
        <v>25</v>
      </c>
      <c r="C192" s="69" t="s">
        <v>57</v>
      </c>
      <c r="D192" s="69"/>
      <c r="E192" s="70"/>
      <c r="F192" s="70"/>
      <c r="G192" s="71"/>
    </row>
    <row r="193" spans="2:7" x14ac:dyDescent="0.15">
      <c r="B193" s="9"/>
      <c r="C193" s="69"/>
      <c r="D193" s="69"/>
      <c r="E193" s="70"/>
      <c r="F193" s="70"/>
      <c r="G193" s="71"/>
    </row>
    <row r="194" spans="2:7" x14ac:dyDescent="0.15">
      <c r="B194" s="9"/>
      <c r="C194" s="69"/>
      <c r="D194" s="69"/>
      <c r="E194" s="70"/>
      <c r="F194" s="70"/>
      <c r="G194" s="71"/>
    </row>
    <row r="195" spans="2:7" x14ac:dyDescent="0.15">
      <c r="B195" s="9"/>
      <c r="C195" s="69"/>
      <c r="D195" s="69"/>
      <c r="E195" s="70"/>
      <c r="F195" s="70"/>
      <c r="G195" s="71"/>
    </row>
    <row r="196" spans="2:7" ht="14" thickBot="1" x14ac:dyDescent="0.2">
      <c r="B196" s="17"/>
      <c r="C196" s="72"/>
      <c r="D196" s="72"/>
      <c r="E196" s="73"/>
      <c r="F196" s="73"/>
      <c r="G196" s="74"/>
    </row>
    <row r="198" spans="2:7" ht="14" thickBot="1" x14ac:dyDescent="0.2"/>
    <row r="199" spans="2:7" ht="14" thickBot="1" x14ac:dyDescent="0.2">
      <c r="B199" s="54" t="s">
        <v>59</v>
      </c>
      <c r="C199" s="6"/>
      <c r="D199" s="6"/>
      <c r="E199" s="7"/>
    </row>
    <row r="200" spans="2:7" ht="14" thickBot="1" x14ac:dyDescent="0.2">
      <c r="B200" s="20" t="s">
        <v>58</v>
      </c>
      <c r="C200" s="44">
        <v>0.66</v>
      </c>
      <c r="D200" s="15" t="s">
        <v>60</v>
      </c>
      <c r="E200" s="16"/>
    </row>
    <row r="201" spans="2:7" ht="14" thickBot="1" x14ac:dyDescent="0.2"/>
    <row r="202" spans="2:7" ht="14" thickBot="1" x14ac:dyDescent="0.2">
      <c r="B202" s="54" t="s">
        <v>71</v>
      </c>
      <c r="C202" s="6"/>
      <c r="D202" s="6"/>
      <c r="E202" s="7"/>
    </row>
    <row r="203" spans="2:7" ht="14" thickBot="1" x14ac:dyDescent="0.2">
      <c r="B203" s="20" t="s">
        <v>28</v>
      </c>
      <c r="C203" s="23">
        <f>0.03 + 1.1*(0.05)</f>
        <v>8.5000000000000006E-2</v>
      </c>
      <c r="D203" s="15" t="s">
        <v>29</v>
      </c>
      <c r="E203" s="16"/>
    </row>
    <row r="205" spans="2:7" ht="14" thickBot="1" x14ac:dyDescent="0.2"/>
    <row r="206" spans="2:7" ht="14" thickBot="1" x14ac:dyDescent="0.2">
      <c r="B206" s="54" t="s">
        <v>72</v>
      </c>
      <c r="C206" s="6"/>
      <c r="D206" s="6"/>
      <c r="E206" s="6"/>
      <c r="F206" s="6"/>
      <c r="G206" s="7"/>
    </row>
    <row r="207" spans="2:7" x14ac:dyDescent="0.15">
      <c r="B207" s="8" t="s">
        <v>24</v>
      </c>
      <c r="C207" s="46" t="s">
        <v>64</v>
      </c>
      <c r="E207"/>
      <c r="F207"/>
      <c r="G207" s="13"/>
    </row>
    <row r="208" spans="2:7" x14ac:dyDescent="0.15">
      <c r="B208" s="8"/>
      <c r="C208" s="2" t="s">
        <v>63</v>
      </c>
      <c r="D208" s="2"/>
      <c r="E208"/>
      <c r="F208"/>
      <c r="G208" s="13"/>
    </row>
    <row r="209" spans="2:7" x14ac:dyDescent="0.15">
      <c r="B209" s="8" t="s">
        <v>18</v>
      </c>
      <c r="C209" s="45" t="s">
        <v>61</v>
      </c>
      <c r="E209"/>
      <c r="F209"/>
      <c r="G209" s="13"/>
    </row>
    <row r="210" spans="2:7" x14ac:dyDescent="0.15">
      <c r="B210" s="8" t="s">
        <v>22</v>
      </c>
      <c r="C210" t="s">
        <v>49</v>
      </c>
      <c r="E210"/>
      <c r="F210"/>
      <c r="G210" s="13"/>
    </row>
    <row r="211" spans="2:7" x14ac:dyDescent="0.15">
      <c r="B211" s="24"/>
      <c r="C211" t="s">
        <v>1</v>
      </c>
      <c r="E211"/>
      <c r="F211"/>
      <c r="G211" s="13"/>
    </row>
    <row r="212" spans="2:7" x14ac:dyDescent="0.15">
      <c r="B212" s="24"/>
      <c r="C212" t="s">
        <v>2</v>
      </c>
      <c r="E212"/>
      <c r="F212"/>
      <c r="G212" s="13"/>
    </row>
    <row r="213" spans="2:7" x14ac:dyDescent="0.15">
      <c r="B213" s="8" t="s">
        <v>4</v>
      </c>
      <c r="C213" s="46" t="s">
        <v>66</v>
      </c>
      <c r="E213"/>
      <c r="F213"/>
      <c r="G213" s="13"/>
    </row>
    <row r="214" spans="2:7" x14ac:dyDescent="0.15">
      <c r="B214" s="22">
        <v>0.1</v>
      </c>
      <c r="C214" t="s">
        <v>26</v>
      </c>
      <c r="E214"/>
      <c r="F214"/>
      <c r="G214" s="13"/>
    </row>
    <row r="215" spans="2:7" x14ac:dyDescent="0.15">
      <c r="B215" s="25" t="s">
        <v>27</v>
      </c>
      <c r="C215" s="46" t="s">
        <v>62</v>
      </c>
      <c r="E215"/>
      <c r="F215"/>
      <c r="G215" s="13"/>
    </row>
    <row r="216" spans="2:7" ht="14" thickBot="1" x14ac:dyDescent="0.2">
      <c r="B216" s="10"/>
      <c r="C216" s="15" t="s">
        <v>8</v>
      </c>
      <c r="D216" s="15"/>
      <c r="E216" s="15"/>
      <c r="F216" s="15"/>
      <c r="G216" s="16"/>
    </row>
    <row r="218" spans="2:7" x14ac:dyDescent="0.15">
      <c r="B218" s="27"/>
      <c r="E218"/>
      <c r="F218"/>
      <c r="G218"/>
    </row>
    <row r="219" spans="2:7" x14ac:dyDescent="0.15">
      <c r="B219" s="3"/>
      <c r="E219"/>
      <c r="F219"/>
      <c r="G219"/>
    </row>
    <row r="220" spans="2:7" x14ac:dyDescent="0.15">
      <c r="B220" s="3"/>
      <c r="E220"/>
      <c r="F220"/>
      <c r="G220"/>
    </row>
    <row r="221" spans="2:7" x14ac:dyDescent="0.15">
      <c r="B221" s="4"/>
      <c r="E221"/>
      <c r="F221"/>
      <c r="G221"/>
    </row>
    <row r="222" spans="2:7" x14ac:dyDescent="0.15">
      <c r="B222" s="3"/>
      <c r="E222"/>
      <c r="F222"/>
      <c r="G222"/>
    </row>
    <row r="223" spans="2:7" x14ac:dyDescent="0.15">
      <c r="B223" s="28"/>
      <c r="E223"/>
      <c r="F223"/>
      <c r="G223"/>
    </row>
    <row r="224" spans="2:7" x14ac:dyDescent="0.15">
      <c r="B224" s="29"/>
      <c r="E224"/>
      <c r="F224"/>
      <c r="G224"/>
    </row>
    <row r="225" spans="2:10" x14ac:dyDescent="0.15">
      <c r="B225" s="4"/>
      <c r="E225"/>
      <c r="F225"/>
      <c r="G225"/>
    </row>
    <row r="226" spans="2:10" x14ac:dyDescent="0.15">
      <c r="B226" s="3"/>
      <c r="E226"/>
      <c r="F226"/>
      <c r="G226"/>
    </row>
    <row r="227" spans="2:10" x14ac:dyDescent="0.15">
      <c r="B227" s="28"/>
      <c r="E227"/>
      <c r="F227"/>
      <c r="G227"/>
    </row>
    <row r="228" spans="2:10" x14ac:dyDescent="0.15">
      <c r="B228" s="29"/>
      <c r="E228"/>
      <c r="F228"/>
      <c r="G228"/>
    </row>
    <row r="229" spans="2:10" x14ac:dyDescent="0.15">
      <c r="B229" s="4"/>
      <c r="C229" s="26"/>
      <c r="D229" s="26"/>
      <c r="E229" s="26"/>
      <c r="F229" s="26"/>
      <c r="G229" s="26"/>
      <c r="H229" s="26"/>
      <c r="I229" s="26"/>
      <c r="J229" s="26"/>
    </row>
    <row r="230" spans="2:10" x14ac:dyDescent="0.15">
      <c r="B230" s="30"/>
      <c r="C230" s="26"/>
      <c r="D230" s="26"/>
      <c r="E230" s="26"/>
      <c r="F230" s="26"/>
      <c r="G230" s="26"/>
      <c r="H230" s="26"/>
      <c r="I230" s="26"/>
      <c r="J230" s="26"/>
    </row>
    <row r="231" spans="2:10" x14ac:dyDescent="0.15">
      <c r="B231" s="30"/>
      <c r="C231" s="26"/>
      <c r="D231" s="26"/>
      <c r="E231" s="26"/>
      <c r="F231" s="26"/>
      <c r="G231" s="26"/>
      <c r="H231" s="26"/>
      <c r="I231" s="26"/>
      <c r="J231" s="26"/>
    </row>
    <row r="232" spans="2:10" x14ac:dyDescent="0.15">
      <c r="B232" s="30"/>
      <c r="C232" s="26"/>
      <c r="D232" s="26"/>
      <c r="E232" s="26"/>
      <c r="F232" s="26"/>
      <c r="G232" s="26"/>
      <c r="H232" s="26"/>
      <c r="I232" s="26"/>
      <c r="J232" s="26"/>
    </row>
    <row r="233" spans="2:10" x14ac:dyDescent="0.15">
      <c r="B233" s="30"/>
      <c r="C233" s="26"/>
      <c r="D233" s="26"/>
      <c r="E233" s="26"/>
      <c r="F233" s="26"/>
      <c r="G233" s="26"/>
      <c r="H233" s="26"/>
      <c r="I233" s="26"/>
      <c r="J233" s="26"/>
    </row>
    <row r="234" spans="2:10" x14ac:dyDescent="0.15">
      <c r="B234" s="30"/>
      <c r="C234" s="26"/>
      <c r="D234" s="26"/>
      <c r="E234" s="26"/>
      <c r="F234" s="26"/>
      <c r="G234" s="26"/>
      <c r="H234" s="26"/>
      <c r="I234" s="26"/>
      <c r="J234" s="26"/>
    </row>
    <row r="235" spans="2:10" x14ac:dyDescent="0.15">
      <c r="B235" s="30"/>
      <c r="C235" s="26"/>
      <c r="D235" s="26"/>
      <c r="E235" s="26"/>
      <c r="F235" s="26"/>
      <c r="G235" s="26"/>
      <c r="H235" s="26"/>
      <c r="I235" s="26"/>
      <c r="J235" s="26"/>
    </row>
  </sheetData>
  <mergeCells count="15">
    <mergeCell ref="B8:C8"/>
    <mergeCell ref="B22:C22"/>
    <mergeCell ref="C175:G175"/>
    <mergeCell ref="C192:G196"/>
    <mergeCell ref="C176:E176"/>
    <mergeCell ref="C179:E179"/>
    <mergeCell ref="C180:G180"/>
    <mergeCell ref="C181:G181"/>
    <mergeCell ref="C182:E182"/>
    <mergeCell ref="C185:G189"/>
    <mergeCell ref="C89:D89"/>
    <mergeCell ref="C159:G162"/>
    <mergeCell ref="C173:E173"/>
    <mergeCell ref="C174:G174"/>
    <mergeCell ref="C166:G170"/>
  </mergeCells>
  <phoneticPr fontId="3" type="noConversion"/>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3779-F815-C54E-ABBB-54CFA70BCF08}">
  <dimension ref="B3:P416"/>
  <sheetViews>
    <sheetView showGridLines="0" tabSelected="1" topLeftCell="A37" workbookViewId="0">
      <selection activeCell="J56" sqref="J56"/>
    </sheetView>
  </sheetViews>
  <sheetFormatPr baseColWidth="10" defaultRowHeight="13" x14ac:dyDescent="0.15"/>
  <cols>
    <col min="1" max="1" width="3.33203125" customWidth="1"/>
    <col min="4" max="4" width="18.6640625" bestFit="1" customWidth="1"/>
    <col min="5" max="5" width="9.33203125" bestFit="1" customWidth="1"/>
    <col min="6" max="6" width="9.6640625" bestFit="1" customWidth="1"/>
    <col min="7" max="7" width="15.5" bestFit="1" customWidth="1"/>
    <col min="11" max="11" width="13.1640625" bestFit="1" customWidth="1"/>
  </cols>
  <sheetData>
    <row r="3" spans="2:12" x14ac:dyDescent="0.15">
      <c r="C3" s="88" t="s">
        <v>93</v>
      </c>
      <c r="D3" s="88" t="s">
        <v>73</v>
      </c>
      <c r="J3" s="89" t="s">
        <v>83</v>
      </c>
    </row>
    <row r="4" spans="2:12" x14ac:dyDescent="0.15">
      <c r="D4" s="90" t="s">
        <v>87</v>
      </c>
      <c r="E4" s="91">
        <v>10000</v>
      </c>
      <c r="F4" s="4" t="s">
        <v>78</v>
      </c>
      <c r="G4" s="92">
        <v>7.0000000000000007E-2</v>
      </c>
      <c r="I4" s="90" t="s">
        <v>87</v>
      </c>
      <c r="J4" s="91">
        <v>10000</v>
      </c>
      <c r="K4" s="4" t="s">
        <v>78</v>
      </c>
      <c r="L4" s="92">
        <v>7.0000000000000007E-2</v>
      </c>
    </row>
    <row r="5" spans="2:12" ht="14" thickBot="1" x14ac:dyDescent="0.2">
      <c r="E5" s="4"/>
      <c r="F5" s="93"/>
      <c r="G5" s="4"/>
    </row>
    <row r="6" spans="2:12" ht="14" thickBot="1" x14ac:dyDescent="0.2">
      <c r="C6" s="94" t="s">
        <v>6</v>
      </c>
      <c r="D6" s="95" t="s">
        <v>88</v>
      </c>
      <c r="E6" s="95" t="s">
        <v>89</v>
      </c>
      <c r="F6" s="95" t="s">
        <v>87</v>
      </c>
      <c r="G6" s="96" t="s">
        <v>90</v>
      </c>
      <c r="I6" s="97" t="s">
        <v>91</v>
      </c>
      <c r="J6" s="98" t="s">
        <v>89</v>
      </c>
      <c r="K6" s="98" t="s">
        <v>87</v>
      </c>
      <c r="L6" s="99" t="s">
        <v>92</v>
      </c>
    </row>
    <row r="7" spans="2:12" x14ac:dyDescent="0.15">
      <c r="B7" s="3">
        <v>1</v>
      </c>
      <c r="C7" s="3">
        <v>2020</v>
      </c>
      <c r="D7" s="100">
        <v>0</v>
      </c>
      <c r="E7" s="100">
        <v>0</v>
      </c>
      <c r="F7" s="100">
        <f>E4</f>
        <v>10000</v>
      </c>
      <c r="G7" s="100">
        <f>F7+E7</f>
        <v>10000</v>
      </c>
      <c r="I7" s="101">
        <v>0</v>
      </c>
      <c r="J7" s="101">
        <f>I7*$H$5</f>
        <v>0</v>
      </c>
      <c r="K7" s="101">
        <v>0</v>
      </c>
      <c r="L7" s="101">
        <f t="shared" ref="L7:L46" si="0">I7+J7+K7</f>
        <v>0</v>
      </c>
    </row>
    <row r="8" spans="2:12" x14ac:dyDescent="0.15">
      <c r="B8" s="3">
        <v>2</v>
      </c>
      <c r="C8" s="3">
        <v>2021</v>
      </c>
      <c r="D8" s="100">
        <f>G7</f>
        <v>10000</v>
      </c>
      <c r="E8" s="100">
        <f>D8*$G$4</f>
        <v>700.00000000000011</v>
      </c>
      <c r="F8" s="100">
        <f>$E$4</f>
        <v>10000</v>
      </c>
      <c r="G8" s="100">
        <f>F8+E8+D8</f>
        <v>20700</v>
      </c>
      <c r="I8" s="101">
        <f t="shared" ref="I8:I46" si="1">L7</f>
        <v>0</v>
      </c>
      <c r="J8" s="101">
        <f>I8*$L$3</f>
        <v>0</v>
      </c>
      <c r="K8" s="101">
        <v>0</v>
      </c>
      <c r="L8" s="101">
        <f t="shared" si="0"/>
        <v>0</v>
      </c>
    </row>
    <row r="9" spans="2:12" x14ac:dyDescent="0.15">
      <c r="B9" s="3">
        <v>3</v>
      </c>
      <c r="C9" s="3">
        <v>2022</v>
      </c>
      <c r="D9" s="100">
        <f t="shared" ref="D9:D46" si="2">G8</f>
        <v>20700</v>
      </c>
      <c r="E9" s="100">
        <f t="shared" ref="E9:E46" si="3">D9*$G$4</f>
        <v>1449.0000000000002</v>
      </c>
      <c r="F9" s="100">
        <f t="shared" ref="F9:F46" si="4">$E$4</f>
        <v>10000</v>
      </c>
      <c r="G9" s="100">
        <f t="shared" ref="G9:G46" si="5">F9+E9+D9</f>
        <v>32149</v>
      </c>
      <c r="I9" s="101">
        <f t="shared" si="1"/>
        <v>0</v>
      </c>
      <c r="J9" s="101">
        <f>I9*$L$3</f>
        <v>0</v>
      </c>
      <c r="K9" s="101">
        <v>0</v>
      </c>
      <c r="L9" s="101">
        <f t="shared" si="0"/>
        <v>0</v>
      </c>
    </row>
    <row r="10" spans="2:12" x14ac:dyDescent="0.15">
      <c r="B10" s="3">
        <v>4</v>
      </c>
      <c r="C10" s="3">
        <v>2023</v>
      </c>
      <c r="D10" s="100">
        <f t="shared" si="2"/>
        <v>32149</v>
      </c>
      <c r="E10" s="100">
        <f t="shared" si="3"/>
        <v>2250.4300000000003</v>
      </c>
      <c r="F10" s="100">
        <f t="shared" si="4"/>
        <v>10000</v>
      </c>
      <c r="G10" s="100">
        <f t="shared" si="5"/>
        <v>44399.43</v>
      </c>
      <c r="I10" s="101">
        <f t="shared" si="1"/>
        <v>0</v>
      </c>
      <c r="J10" s="101">
        <f>I10*$L$3</f>
        <v>0</v>
      </c>
      <c r="K10" s="101">
        <v>0</v>
      </c>
      <c r="L10" s="101">
        <f t="shared" si="0"/>
        <v>0</v>
      </c>
    </row>
    <row r="11" spans="2:12" x14ac:dyDescent="0.15">
      <c r="B11" s="3">
        <v>5</v>
      </c>
      <c r="C11" s="3">
        <v>2024</v>
      </c>
      <c r="D11" s="100">
        <f t="shared" si="2"/>
        <v>44399.43</v>
      </c>
      <c r="E11" s="100">
        <f t="shared" si="3"/>
        <v>3107.9601000000002</v>
      </c>
      <c r="F11" s="100">
        <f t="shared" si="4"/>
        <v>10000</v>
      </c>
      <c r="G11" s="100">
        <f t="shared" si="5"/>
        <v>57507.390100000004</v>
      </c>
      <c r="I11" s="101">
        <f t="shared" si="1"/>
        <v>0</v>
      </c>
      <c r="J11" s="101">
        <f>I11*$L$3</f>
        <v>0</v>
      </c>
      <c r="K11" s="101">
        <v>0</v>
      </c>
      <c r="L11" s="101">
        <f t="shared" si="0"/>
        <v>0</v>
      </c>
    </row>
    <row r="12" spans="2:12" x14ac:dyDescent="0.15">
      <c r="B12" s="3">
        <v>6</v>
      </c>
      <c r="C12" s="3">
        <v>2025</v>
      </c>
      <c r="D12" s="100">
        <f t="shared" si="2"/>
        <v>57507.390100000004</v>
      </c>
      <c r="E12" s="100">
        <f t="shared" si="3"/>
        <v>4025.5173070000005</v>
      </c>
      <c r="F12" s="100">
        <f t="shared" si="4"/>
        <v>10000</v>
      </c>
      <c r="G12" s="100">
        <f t="shared" si="5"/>
        <v>71532.907407000006</v>
      </c>
      <c r="I12" s="101">
        <f t="shared" si="1"/>
        <v>0</v>
      </c>
      <c r="J12" s="101">
        <f>I12*$L$3</f>
        <v>0</v>
      </c>
      <c r="K12" s="101">
        <v>0</v>
      </c>
      <c r="L12" s="101">
        <f t="shared" si="0"/>
        <v>0</v>
      </c>
    </row>
    <row r="13" spans="2:12" x14ac:dyDescent="0.15">
      <c r="B13" s="3">
        <v>7</v>
      </c>
      <c r="C13" s="3">
        <v>2026</v>
      </c>
      <c r="D13" s="100">
        <f t="shared" si="2"/>
        <v>71532.907407000006</v>
      </c>
      <c r="E13" s="100">
        <f t="shared" si="3"/>
        <v>5007.3035184900009</v>
      </c>
      <c r="F13" s="100">
        <f t="shared" si="4"/>
        <v>10000</v>
      </c>
      <c r="G13" s="100">
        <f t="shared" si="5"/>
        <v>86540.210925490013</v>
      </c>
      <c r="I13" s="101">
        <f t="shared" si="1"/>
        <v>0</v>
      </c>
      <c r="J13" s="101">
        <f>I13*$L$3</f>
        <v>0</v>
      </c>
      <c r="K13" s="101">
        <v>0</v>
      </c>
      <c r="L13" s="101">
        <f t="shared" si="0"/>
        <v>0</v>
      </c>
    </row>
    <row r="14" spans="2:12" x14ac:dyDescent="0.15">
      <c r="B14" s="3">
        <v>8</v>
      </c>
      <c r="C14" s="3">
        <v>2027</v>
      </c>
      <c r="D14" s="100">
        <f t="shared" si="2"/>
        <v>86540.210925490013</v>
      </c>
      <c r="E14" s="100">
        <f t="shared" si="3"/>
        <v>6057.8147647843016</v>
      </c>
      <c r="F14" s="100">
        <f t="shared" si="4"/>
        <v>10000</v>
      </c>
      <c r="G14" s="100">
        <f t="shared" si="5"/>
        <v>102598.02569027431</v>
      </c>
      <c r="I14" s="101">
        <f t="shared" si="1"/>
        <v>0</v>
      </c>
      <c r="J14" s="101">
        <f>I14*$L$3</f>
        <v>0</v>
      </c>
      <c r="K14" s="101">
        <v>0</v>
      </c>
      <c r="L14" s="101">
        <f t="shared" si="0"/>
        <v>0</v>
      </c>
    </row>
    <row r="15" spans="2:12" x14ac:dyDescent="0.15">
      <c r="B15" s="3">
        <v>9</v>
      </c>
      <c r="C15" s="3">
        <v>2028</v>
      </c>
      <c r="D15" s="100">
        <f t="shared" si="2"/>
        <v>102598.02569027431</v>
      </c>
      <c r="E15" s="100">
        <f t="shared" si="3"/>
        <v>7181.8617983192025</v>
      </c>
      <c r="F15" s="100">
        <f t="shared" si="4"/>
        <v>10000</v>
      </c>
      <c r="G15" s="100">
        <f t="shared" si="5"/>
        <v>119779.88748859352</v>
      </c>
      <c r="I15" s="101">
        <f t="shared" si="1"/>
        <v>0</v>
      </c>
      <c r="J15" s="101">
        <f>I15*$L$3</f>
        <v>0</v>
      </c>
      <c r="K15" s="101">
        <v>0</v>
      </c>
      <c r="L15" s="101">
        <f t="shared" si="0"/>
        <v>0</v>
      </c>
    </row>
    <row r="16" spans="2:12" x14ac:dyDescent="0.15">
      <c r="B16" s="3">
        <v>10</v>
      </c>
      <c r="C16" s="3">
        <v>2029</v>
      </c>
      <c r="D16" s="100">
        <f t="shared" si="2"/>
        <v>119779.88748859352</v>
      </c>
      <c r="E16" s="100">
        <f t="shared" si="3"/>
        <v>8384.5921242015465</v>
      </c>
      <c r="F16" s="100">
        <f t="shared" si="4"/>
        <v>10000</v>
      </c>
      <c r="G16" s="100">
        <f t="shared" si="5"/>
        <v>138164.47961279505</v>
      </c>
      <c r="I16" s="101">
        <f t="shared" si="1"/>
        <v>0</v>
      </c>
      <c r="J16" s="101">
        <f>I16*$L$3</f>
        <v>0</v>
      </c>
      <c r="K16" s="101">
        <v>0</v>
      </c>
      <c r="L16" s="101">
        <f t="shared" si="0"/>
        <v>0</v>
      </c>
    </row>
    <row r="17" spans="2:13" x14ac:dyDescent="0.15">
      <c r="B17" s="3">
        <v>11</v>
      </c>
      <c r="C17" s="3">
        <v>2030</v>
      </c>
      <c r="D17" s="100">
        <f t="shared" si="2"/>
        <v>138164.47961279505</v>
      </c>
      <c r="E17" s="100">
        <f t="shared" si="3"/>
        <v>9671.5135728956539</v>
      </c>
      <c r="F17" s="100">
        <v>0</v>
      </c>
      <c r="G17" s="100">
        <f t="shared" si="5"/>
        <v>147835.99318569072</v>
      </c>
      <c r="I17" s="101">
        <f t="shared" si="1"/>
        <v>0</v>
      </c>
      <c r="J17" s="101">
        <f>I17*$L$3</f>
        <v>0</v>
      </c>
      <c r="K17" s="104">
        <v>10000</v>
      </c>
      <c r="L17" s="101">
        <f t="shared" si="0"/>
        <v>10000</v>
      </c>
      <c r="M17">
        <v>1</v>
      </c>
    </row>
    <row r="18" spans="2:13" x14ac:dyDescent="0.15">
      <c r="B18" s="3">
        <v>12</v>
      </c>
      <c r="C18" s="3">
        <v>2031</v>
      </c>
      <c r="D18" s="100">
        <f t="shared" si="2"/>
        <v>147835.99318569072</v>
      </c>
      <c r="E18" s="100">
        <f t="shared" si="3"/>
        <v>10348.519522998351</v>
      </c>
      <c r="F18" s="100">
        <v>0</v>
      </c>
      <c r="G18" s="100">
        <f t="shared" si="5"/>
        <v>158184.51270868909</v>
      </c>
      <c r="I18" s="101">
        <f t="shared" si="1"/>
        <v>10000</v>
      </c>
      <c r="J18" s="101">
        <f>I18*$L$4</f>
        <v>700.00000000000011</v>
      </c>
      <c r="K18" s="101">
        <v>10000</v>
      </c>
      <c r="L18" s="101">
        <f t="shared" si="0"/>
        <v>20700</v>
      </c>
      <c r="M18">
        <v>2</v>
      </c>
    </row>
    <row r="19" spans="2:13" x14ac:dyDescent="0.15">
      <c r="B19" s="3">
        <v>13</v>
      </c>
      <c r="C19" s="3">
        <v>2032</v>
      </c>
      <c r="D19" s="100">
        <f t="shared" si="2"/>
        <v>158184.51270868909</v>
      </c>
      <c r="E19" s="100">
        <f t="shared" si="3"/>
        <v>11072.915889608237</v>
      </c>
      <c r="F19" s="100">
        <v>0</v>
      </c>
      <c r="G19" s="100">
        <f t="shared" si="5"/>
        <v>169257.42859829732</v>
      </c>
      <c r="I19" s="101">
        <f t="shared" si="1"/>
        <v>20700</v>
      </c>
      <c r="J19" s="101">
        <f t="shared" ref="J19:J49" si="6">I19*$L$4</f>
        <v>1449.0000000000002</v>
      </c>
      <c r="K19" s="101">
        <v>10000</v>
      </c>
      <c r="L19" s="101">
        <f t="shared" si="0"/>
        <v>32149</v>
      </c>
      <c r="M19">
        <v>3</v>
      </c>
    </row>
    <row r="20" spans="2:13" x14ac:dyDescent="0.15">
      <c r="B20" s="3">
        <v>14</v>
      </c>
      <c r="C20" s="3">
        <v>2033</v>
      </c>
      <c r="D20" s="100">
        <f t="shared" si="2"/>
        <v>169257.42859829732</v>
      </c>
      <c r="E20" s="100">
        <f t="shared" si="3"/>
        <v>11848.020001880814</v>
      </c>
      <c r="F20" s="100">
        <v>0</v>
      </c>
      <c r="G20" s="100">
        <f t="shared" si="5"/>
        <v>181105.44860017815</v>
      </c>
      <c r="I20" s="101">
        <f t="shared" si="1"/>
        <v>32149</v>
      </c>
      <c r="J20" s="101">
        <f t="shared" si="6"/>
        <v>2250.4300000000003</v>
      </c>
      <c r="K20" s="101">
        <v>10000</v>
      </c>
      <c r="L20" s="101">
        <f t="shared" si="0"/>
        <v>44399.43</v>
      </c>
      <c r="M20">
        <v>4</v>
      </c>
    </row>
    <row r="21" spans="2:13" x14ac:dyDescent="0.15">
      <c r="B21" s="3">
        <v>15</v>
      </c>
      <c r="C21" s="3">
        <v>2034</v>
      </c>
      <c r="D21" s="100">
        <f t="shared" si="2"/>
        <v>181105.44860017815</v>
      </c>
      <c r="E21" s="100">
        <f t="shared" si="3"/>
        <v>12677.381402012472</v>
      </c>
      <c r="F21" s="100">
        <v>0</v>
      </c>
      <c r="G21" s="100">
        <f t="shared" si="5"/>
        <v>193782.83000219063</v>
      </c>
      <c r="I21" s="101">
        <f t="shared" si="1"/>
        <v>44399.43</v>
      </c>
      <c r="J21" s="101">
        <f t="shared" si="6"/>
        <v>3107.9601000000002</v>
      </c>
      <c r="K21" s="101">
        <v>10000</v>
      </c>
      <c r="L21" s="101">
        <f t="shared" si="0"/>
        <v>57507.390100000004</v>
      </c>
      <c r="M21">
        <v>5</v>
      </c>
    </row>
    <row r="22" spans="2:13" x14ac:dyDescent="0.15">
      <c r="B22" s="3">
        <v>16</v>
      </c>
      <c r="C22" s="3">
        <v>2035</v>
      </c>
      <c r="D22" s="100">
        <f t="shared" si="2"/>
        <v>193782.83000219063</v>
      </c>
      <c r="E22" s="100">
        <f t="shared" si="3"/>
        <v>13564.798100153346</v>
      </c>
      <c r="F22" s="100">
        <v>0</v>
      </c>
      <c r="G22" s="100">
        <f t="shared" si="5"/>
        <v>207347.62810234397</v>
      </c>
      <c r="I22" s="101">
        <f t="shared" si="1"/>
        <v>57507.390100000004</v>
      </c>
      <c r="J22" s="101">
        <f t="shared" si="6"/>
        <v>4025.5173070000005</v>
      </c>
      <c r="K22" s="101">
        <v>10000</v>
      </c>
      <c r="L22" s="101">
        <f t="shared" si="0"/>
        <v>71532.907407000006</v>
      </c>
      <c r="M22">
        <v>6</v>
      </c>
    </row>
    <row r="23" spans="2:13" x14ac:dyDescent="0.15">
      <c r="B23" s="3">
        <v>17</v>
      </c>
      <c r="C23" s="3">
        <v>2036</v>
      </c>
      <c r="D23" s="100">
        <f t="shared" si="2"/>
        <v>207347.62810234397</v>
      </c>
      <c r="E23" s="100">
        <f t="shared" si="3"/>
        <v>14514.333967164079</v>
      </c>
      <c r="F23" s="100">
        <v>0</v>
      </c>
      <c r="G23" s="100">
        <f t="shared" si="5"/>
        <v>221861.96206950804</v>
      </c>
      <c r="I23" s="101">
        <f t="shared" si="1"/>
        <v>71532.907407000006</v>
      </c>
      <c r="J23" s="101">
        <f t="shared" si="6"/>
        <v>5007.3035184900009</v>
      </c>
      <c r="K23" s="101">
        <v>10000</v>
      </c>
      <c r="L23" s="101">
        <f t="shared" si="0"/>
        <v>86540.210925490013</v>
      </c>
      <c r="M23">
        <v>7</v>
      </c>
    </row>
    <row r="24" spans="2:13" x14ac:dyDescent="0.15">
      <c r="B24" s="3">
        <v>18</v>
      </c>
      <c r="C24" s="3">
        <v>2037</v>
      </c>
      <c r="D24" s="100">
        <f t="shared" si="2"/>
        <v>221861.96206950804</v>
      </c>
      <c r="E24" s="100">
        <f t="shared" si="3"/>
        <v>15530.337344865564</v>
      </c>
      <c r="F24" s="100">
        <v>0</v>
      </c>
      <c r="G24" s="100">
        <f t="shared" si="5"/>
        <v>237392.29941437361</v>
      </c>
      <c r="I24" s="101">
        <f t="shared" si="1"/>
        <v>86540.210925490013</v>
      </c>
      <c r="J24" s="101">
        <f t="shared" si="6"/>
        <v>6057.8147647843016</v>
      </c>
      <c r="K24" s="101">
        <v>10000</v>
      </c>
      <c r="L24" s="101">
        <f t="shared" si="0"/>
        <v>102598.02569027431</v>
      </c>
      <c r="M24">
        <v>8</v>
      </c>
    </row>
    <row r="25" spans="2:13" x14ac:dyDescent="0.15">
      <c r="B25" s="3">
        <v>19</v>
      </c>
      <c r="C25" s="3">
        <v>2038</v>
      </c>
      <c r="D25" s="100">
        <f t="shared" si="2"/>
        <v>237392.29941437361</v>
      </c>
      <c r="E25" s="100">
        <f t="shared" si="3"/>
        <v>16617.460959006155</v>
      </c>
      <c r="F25" s="100">
        <v>0</v>
      </c>
      <c r="G25" s="100">
        <f t="shared" si="5"/>
        <v>254009.76037337977</v>
      </c>
      <c r="I25" s="101">
        <f t="shared" si="1"/>
        <v>102598.02569027431</v>
      </c>
      <c r="J25" s="101">
        <f t="shared" si="6"/>
        <v>7181.8617983192025</v>
      </c>
      <c r="K25" s="101">
        <v>10000</v>
      </c>
      <c r="L25" s="101">
        <f t="shared" si="0"/>
        <v>119779.88748859352</v>
      </c>
      <c r="M25">
        <v>9</v>
      </c>
    </row>
    <row r="26" spans="2:13" x14ac:dyDescent="0.15">
      <c r="B26" s="3">
        <v>20</v>
      </c>
      <c r="C26" s="3">
        <v>2039</v>
      </c>
      <c r="D26" s="100">
        <f t="shared" si="2"/>
        <v>254009.76037337977</v>
      </c>
      <c r="E26" s="100">
        <f t="shared" si="3"/>
        <v>17780.683226136585</v>
      </c>
      <c r="F26" s="100">
        <v>0</v>
      </c>
      <c r="G26" s="100">
        <f t="shared" si="5"/>
        <v>271790.44359951635</v>
      </c>
      <c r="I26" s="101">
        <f t="shared" si="1"/>
        <v>119779.88748859352</v>
      </c>
      <c r="J26" s="101">
        <f t="shared" si="6"/>
        <v>8384.5921242015465</v>
      </c>
      <c r="K26" s="101">
        <v>10000</v>
      </c>
      <c r="L26" s="101">
        <f t="shared" si="0"/>
        <v>138164.47961279505</v>
      </c>
      <c r="M26">
        <v>10</v>
      </c>
    </row>
    <row r="27" spans="2:13" x14ac:dyDescent="0.15">
      <c r="B27" s="3">
        <v>21</v>
      </c>
      <c r="C27" s="3">
        <v>2040</v>
      </c>
      <c r="D27" s="100">
        <f t="shared" si="2"/>
        <v>271790.44359951635</v>
      </c>
      <c r="E27" s="100">
        <f t="shared" si="3"/>
        <v>19025.331051966146</v>
      </c>
      <c r="F27" s="100">
        <v>0</v>
      </c>
      <c r="G27" s="100">
        <f t="shared" si="5"/>
        <v>290815.77465148247</v>
      </c>
      <c r="I27" s="101">
        <f t="shared" si="1"/>
        <v>138164.47961279505</v>
      </c>
      <c r="J27" s="101">
        <f t="shared" si="6"/>
        <v>9671.5135728956539</v>
      </c>
      <c r="K27" s="101">
        <v>10000</v>
      </c>
      <c r="L27" s="101">
        <f t="shared" si="0"/>
        <v>157835.99318569072</v>
      </c>
      <c r="M27">
        <v>11</v>
      </c>
    </row>
    <row r="28" spans="2:13" x14ac:dyDescent="0.15">
      <c r="B28" s="3">
        <v>22</v>
      </c>
      <c r="C28" s="3">
        <v>2041</v>
      </c>
      <c r="D28" s="100">
        <f t="shared" si="2"/>
        <v>290815.77465148247</v>
      </c>
      <c r="E28" s="100">
        <f t="shared" si="3"/>
        <v>20357.104225603776</v>
      </c>
      <c r="F28" s="100">
        <v>0</v>
      </c>
      <c r="G28" s="100">
        <f t="shared" si="5"/>
        <v>311172.87887708622</v>
      </c>
      <c r="I28" s="101">
        <f t="shared" si="1"/>
        <v>157835.99318569072</v>
      </c>
      <c r="J28" s="101">
        <f t="shared" si="6"/>
        <v>11048.519522998351</v>
      </c>
      <c r="K28" s="101">
        <v>10000</v>
      </c>
      <c r="L28" s="101">
        <f t="shared" si="0"/>
        <v>178884.51270868909</v>
      </c>
      <c r="M28">
        <v>12</v>
      </c>
    </row>
    <row r="29" spans="2:13" x14ac:dyDescent="0.15">
      <c r="B29" s="3">
        <v>23</v>
      </c>
      <c r="C29" s="3">
        <v>2042</v>
      </c>
      <c r="D29" s="100">
        <f t="shared" si="2"/>
        <v>311172.87887708622</v>
      </c>
      <c r="E29" s="100">
        <f t="shared" si="3"/>
        <v>21782.101521396038</v>
      </c>
      <c r="F29" s="100">
        <v>0</v>
      </c>
      <c r="G29" s="100">
        <f t="shared" si="5"/>
        <v>332954.98039848224</v>
      </c>
      <c r="I29" s="101">
        <f t="shared" si="1"/>
        <v>178884.51270868909</v>
      </c>
      <c r="J29" s="101">
        <f t="shared" si="6"/>
        <v>12521.915889608237</v>
      </c>
      <c r="K29" s="101">
        <v>10000</v>
      </c>
      <c r="L29" s="101">
        <f t="shared" si="0"/>
        <v>201406.42859829732</v>
      </c>
      <c r="M29">
        <v>13</v>
      </c>
    </row>
    <row r="30" spans="2:13" x14ac:dyDescent="0.15">
      <c r="B30" s="3">
        <v>24</v>
      </c>
      <c r="C30" s="3">
        <v>2043</v>
      </c>
      <c r="D30" s="100">
        <f t="shared" si="2"/>
        <v>332954.98039848224</v>
      </c>
      <c r="E30" s="100">
        <f t="shared" si="3"/>
        <v>23306.84862789376</v>
      </c>
      <c r="F30" s="100">
        <v>0</v>
      </c>
      <c r="G30" s="100">
        <f t="shared" si="5"/>
        <v>356261.82902637601</v>
      </c>
      <c r="I30" s="101">
        <f t="shared" si="1"/>
        <v>201406.42859829732</v>
      </c>
      <c r="J30" s="101">
        <f t="shared" si="6"/>
        <v>14098.450001880814</v>
      </c>
      <c r="K30" s="101">
        <v>10000</v>
      </c>
      <c r="L30" s="101">
        <f t="shared" si="0"/>
        <v>225504.87860017814</v>
      </c>
      <c r="M30">
        <v>14</v>
      </c>
    </row>
    <row r="31" spans="2:13" x14ac:dyDescent="0.15">
      <c r="B31" s="3">
        <v>25</v>
      </c>
      <c r="C31" s="3">
        <v>2044</v>
      </c>
      <c r="D31" s="100">
        <f t="shared" si="2"/>
        <v>356261.82902637601</v>
      </c>
      <c r="E31" s="100">
        <f t="shared" si="3"/>
        <v>24938.328031846322</v>
      </c>
      <c r="F31" s="100">
        <v>0</v>
      </c>
      <c r="G31" s="100">
        <f t="shared" si="5"/>
        <v>381200.15705822234</v>
      </c>
      <c r="I31" s="101">
        <f t="shared" si="1"/>
        <v>225504.87860017814</v>
      </c>
      <c r="J31" s="101">
        <f t="shared" si="6"/>
        <v>15785.341502012472</v>
      </c>
      <c r="K31" s="101">
        <v>10000</v>
      </c>
      <c r="L31" s="101">
        <f t="shared" si="0"/>
        <v>251290.22010219062</v>
      </c>
      <c r="M31">
        <v>15</v>
      </c>
    </row>
    <row r="32" spans="2:13" x14ac:dyDescent="0.15">
      <c r="B32" s="3">
        <v>26</v>
      </c>
      <c r="C32" s="3">
        <v>2045</v>
      </c>
      <c r="D32" s="100">
        <f t="shared" si="2"/>
        <v>381200.15705822234</v>
      </c>
      <c r="E32" s="100">
        <f t="shared" si="3"/>
        <v>26684.010994075565</v>
      </c>
      <c r="F32" s="100">
        <v>0</v>
      </c>
      <c r="G32" s="100">
        <f t="shared" si="5"/>
        <v>407884.1680522979</v>
      </c>
      <c r="I32" s="101">
        <f t="shared" si="1"/>
        <v>251290.22010219062</v>
      </c>
      <c r="J32" s="101">
        <f t="shared" si="6"/>
        <v>17590.315407153346</v>
      </c>
      <c r="K32" s="101">
        <v>10000</v>
      </c>
      <c r="L32" s="101">
        <f t="shared" si="0"/>
        <v>278880.53550934396</v>
      </c>
      <c r="M32">
        <v>16</v>
      </c>
    </row>
    <row r="33" spans="2:13" x14ac:dyDescent="0.15">
      <c r="B33" s="3">
        <v>27</v>
      </c>
      <c r="C33" s="3">
        <v>2046</v>
      </c>
      <c r="D33" s="100">
        <f t="shared" si="2"/>
        <v>407884.1680522979</v>
      </c>
      <c r="E33" s="100">
        <f t="shared" si="3"/>
        <v>28551.891763660857</v>
      </c>
      <c r="F33" s="100">
        <v>0</v>
      </c>
      <c r="G33" s="100">
        <f t="shared" si="5"/>
        <v>436436.05981595878</v>
      </c>
      <c r="I33" s="101">
        <f t="shared" si="1"/>
        <v>278880.53550934396</v>
      </c>
      <c r="J33" s="101">
        <f t="shared" si="6"/>
        <v>19521.637485654079</v>
      </c>
      <c r="K33" s="101">
        <v>10000</v>
      </c>
      <c r="L33" s="101">
        <f t="shared" si="0"/>
        <v>308402.17299499805</v>
      </c>
      <c r="M33">
        <v>17</v>
      </c>
    </row>
    <row r="34" spans="2:13" x14ac:dyDescent="0.15">
      <c r="B34" s="3">
        <v>28</v>
      </c>
      <c r="C34" s="3">
        <v>2047</v>
      </c>
      <c r="D34" s="100">
        <f t="shared" si="2"/>
        <v>436436.05981595878</v>
      </c>
      <c r="E34" s="100">
        <f t="shared" si="3"/>
        <v>30550.524187117117</v>
      </c>
      <c r="F34" s="100">
        <v>0</v>
      </c>
      <c r="G34" s="100">
        <f t="shared" si="5"/>
        <v>466986.5840030759</v>
      </c>
      <c r="I34" s="101">
        <f t="shared" si="1"/>
        <v>308402.17299499805</v>
      </c>
      <c r="J34" s="101">
        <f t="shared" si="6"/>
        <v>21588.152109649865</v>
      </c>
      <c r="K34" s="101">
        <v>10000</v>
      </c>
      <c r="L34" s="101">
        <f t="shared" si="0"/>
        <v>339990.3251046479</v>
      </c>
      <c r="M34">
        <v>18</v>
      </c>
    </row>
    <row r="35" spans="2:13" x14ac:dyDescent="0.15">
      <c r="B35" s="3">
        <v>29</v>
      </c>
      <c r="C35" s="3">
        <v>2048</v>
      </c>
      <c r="D35" s="100">
        <f t="shared" si="2"/>
        <v>466986.5840030759</v>
      </c>
      <c r="E35" s="100">
        <f t="shared" si="3"/>
        <v>32689.060880215315</v>
      </c>
      <c r="F35" s="100">
        <v>0</v>
      </c>
      <c r="G35" s="100">
        <f t="shared" si="5"/>
        <v>499675.64488329121</v>
      </c>
      <c r="I35" s="101">
        <f t="shared" si="1"/>
        <v>339990.3251046479</v>
      </c>
      <c r="J35" s="101">
        <f t="shared" si="6"/>
        <v>23799.322757325353</v>
      </c>
      <c r="K35" s="101">
        <v>10000</v>
      </c>
      <c r="L35" s="101">
        <f t="shared" si="0"/>
        <v>373789.64786197327</v>
      </c>
      <c r="M35">
        <v>19</v>
      </c>
    </row>
    <row r="36" spans="2:13" x14ac:dyDescent="0.15">
      <c r="B36" s="3">
        <v>30</v>
      </c>
      <c r="C36" s="3">
        <v>2049</v>
      </c>
      <c r="D36" s="100">
        <f t="shared" si="2"/>
        <v>499675.64488329121</v>
      </c>
      <c r="E36" s="100">
        <f t="shared" si="3"/>
        <v>34977.295141830386</v>
      </c>
      <c r="F36" s="100">
        <v>0</v>
      </c>
      <c r="G36" s="100">
        <f t="shared" si="5"/>
        <v>534652.94002512156</v>
      </c>
      <c r="I36" s="101">
        <f t="shared" si="1"/>
        <v>373789.64786197327</v>
      </c>
      <c r="J36" s="101">
        <f t="shared" si="6"/>
        <v>26165.275350338132</v>
      </c>
      <c r="K36" s="101">
        <v>10000</v>
      </c>
      <c r="L36" s="101">
        <f t="shared" si="0"/>
        <v>409954.92321231141</v>
      </c>
      <c r="M36">
        <v>20</v>
      </c>
    </row>
    <row r="37" spans="2:13" x14ac:dyDescent="0.15">
      <c r="B37" s="3">
        <v>31</v>
      </c>
      <c r="C37" s="3">
        <v>2050</v>
      </c>
      <c r="D37" s="100">
        <f t="shared" si="2"/>
        <v>534652.94002512156</v>
      </c>
      <c r="E37" s="100">
        <f t="shared" si="3"/>
        <v>37425.705801758515</v>
      </c>
      <c r="F37" s="100">
        <v>0</v>
      </c>
      <c r="G37" s="100">
        <f t="shared" si="5"/>
        <v>572078.64582688012</v>
      </c>
      <c r="I37" s="101">
        <f t="shared" si="1"/>
        <v>409954.92321231141</v>
      </c>
      <c r="J37" s="101">
        <f t="shared" si="6"/>
        <v>28696.844624861802</v>
      </c>
      <c r="K37" s="101">
        <v>10000</v>
      </c>
      <c r="L37" s="101">
        <f t="shared" si="0"/>
        <v>448651.76783717319</v>
      </c>
      <c r="M37">
        <v>21</v>
      </c>
    </row>
    <row r="38" spans="2:13" x14ac:dyDescent="0.15">
      <c r="B38" s="3">
        <v>32</v>
      </c>
      <c r="C38" s="3">
        <v>2051</v>
      </c>
      <c r="D38" s="100">
        <f t="shared" si="2"/>
        <v>572078.64582688012</v>
      </c>
      <c r="E38" s="100">
        <f t="shared" si="3"/>
        <v>40045.505207881615</v>
      </c>
      <c r="F38" s="100">
        <v>0</v>
      </c>
      <c r="G38" s="100">
        <f t="shared" si="5"/>
        <v>612124.15103476169</v>
      </c>
      <c r="I38" s="101">
        <f t="shared" si="1"/>
        <v>448651.76783717319</v>
      </c>
      <c r="J38" s="101">
        <f t="shared" si="6"/>
        <v>31405.623748602127</v>
      </c>
      <c r="K38" s="101">
        <v>10000</v>
      </c>
      <c r="L38" s="101">
        <f t="shared" si="0"/>
        <v>490057.3915857753</v>
      </c>
      <c r="M38">
        <v>22</v>
      </c>
    </row>
    <row r="39" spans="2:13" x14ac:dyDescent="0.15">
      <c r="B39" s="3">
        <v>33</v>
      </c>
      <c r="C39" s="3">
        <v>2052</v>
      </c>
      <c r="D39" s="100">
        <f t="shared" si="2"/>
        <v>612124.15103476169</v>
      </c>
      <c r="E39" s="100">
        <f t="shared" si="3"/>
        <v>42848.690572433319</v>
      </c>
      <c r="F39" s="100">
        <v>0</v>
      </c>
      <c r="G39" s="100">
        <f t="shared" si="5"/>
        <v>654972.84160719498</v>
      </c>
      <c r="I39" s="101">
        <f t="shared" si="1"/>
        <v>490057.3915857753</v>
      </c>
      <c r="J39" s="101">
        <f t="shared" si="6"/>
        <v>34304.017411004272</v>
      </c>
      <c r="K39" s="101">
        <v>10000</v>
      </c>
      <c r="L39" s="101">
        <f t="shared" si="0"/>
        <v>534361.40899677959</v>
      </c>
      <c r="M39">
        <v>23</v>
      </c>
    </row>
    <row r="40" spans="2:13" x14ac:dyDescent="0.15">
      <c r="B40" s="3">
        <v>34</v>
      </c>
      <c r="C40" s="3">
        <v>2053</v>
      </c>
      <c r="D40" s="100">
        <f t="shared" si="2"/>
        <v>654972.84160719498</v>
      </c>
      <c r="E40" s="100">
        <f t="shared" si="3"/>
        <v>45848.09891250365</v>
      </c>
      <c r="F40" s="100">
        <v>0</v>
      </c>
      <c r="G40" s="100">
        <f t="shared" si="5"/>
        <v>700820.94051969866</v>
      </c>
      <c r="I40" s="101">
        <f t="shared" si="1"/>
        <v>534361.40899677959</v>
      </c>
      <c r="J40" s="101">
        <f t="shared" si="6"/>
        <v>37405.298629774574</v>
      </c>
      <c r="K40" s="101">
        <v>10000</v>
      </c>
      <c r="L40" s="101">
        <f t="shared" si="0"/>
        <v>581766.70762655418</v>
      </c>
      <c r="M40">
        <v>24</v>
      </c>
    </row>
    <row r="41" spans="2:13" x14ac:dyDescent="0.15">
      <c r="B41" s="3">
        <v>35</v>
      </c>
      <c r="C41" s="3">
        <v>2054</v>
      </c>
      <c r="D41" s="100">
        <f t="shared" si="2"/>
        <v>700820.94051969866</v>
      </c>
      <c r="E41" s="100">
        <f t="shared" si="3"/>
        <v>49057.465836378913</v>
      </c>
      <c r="F41" s="100">
        <v>0</v>
      </c>
      <c r="G41" s="100">
        <f t="shared" si="5"/>
        <v>749878.40635607752</v>
      </c>
      <c r="I41" s="101">
        <f t="shared" si="1"/>
        <v>581766.70762655418</v>
      </c>
      <c r="J41" s="101">
        <f t="shared" si="6"/>
        <v>40723.669533858796</v>
      </c>
      <c r="K41" s="101">
        <v>10000</v>
      </c>
      <c r="L41" s="101">
        <f t="shared" si="0"/>
        <v>632490.37716041296</v>
      </c>
      <c r="M41">
        <v>25</v>
      </c>
    </row>
    <row r="42" spans="2:13" x14ac:dyDescent="0.15">
      <c r="B42" s="3">
        <v>36</v>
      </c>
      <c r="C42" s="3">
        <v>2055</v>
      </c>
      <c r="D42" s="100">
        <f t="shared" si="2"/>
        <v>749878.40635607752</v>
      </c>
      <c r="E42" s="100">
        <f t="shared" si="3"/>
        <v>52491.488444925431</v>
      </c>
      <c r="F42" s="100">
        <v>0</v>
      </c>
      <c r="G42" s="100">
        <f t="shared" si="5"/>
        <v>802369.89480100293</v>
      </c>
      <c r="I42" s="101">
        <f t="shared" si="1"/>
        <v>632490.37716041296</v>
      </c>
      <c r="J42" s="101">
        <f t="shared" si="6"/>
        <v>44274.326401228915</v>
      </c>
      <c r="K42" s="101">
        <v>10000</v>
      </c>
      <c r="L42" s="101">
        <f t="shared" si="0"/>
        <v>686764.70356164186</v>
      </c>
      <c r="M42">
        <v>26</v>
      </c>
    </row>
    <row r="43" spans="2:13" x14ac:dyDescent="0.15">
      <c r="B43" s="3">
        <v>37</v>
      </c>
      <c r="C43" s="3">
        <v>2056</v>
      </c>
      <c r="D43" s="100">
        <f t="shared" si="2"/>
        <v>802369.89480100293</v>
      </c>
      <c r="E43" s="100">
        <f t="shared" si="3"/>
        <v>56165.89263607021</v>
      </c>
      <c r="F43" s="100">
        <v>0</v>
      </c>
      <c r="G43" s="100">
        <f t="shared" si="5"/>
        <v>858535.78743707319</v>
      </c>
      <c r="I43" s="101">
        <f t="shared" si="1"/>
        <v>686764.70356164186</v>
      </c>
      <c r="J43" s="101">
        <f t="shared" si="6"/>
        <v>48073.529249314932</v>
      </c>
      <c r="K43" s="101">
        <v>10000</v>
      </c>
      <c r="L43" s="101">
        <f t="shared" si="0"/>
        <v>744838.23281095678</v>
      </c>
      <c r="M43">
        <v>27</v>
      </c>
    </row>
    <row r="44" spans="2:13" x14ac:dyDescent="0.15">
      <c r="B44" s="3">
        <v>38</v>
      </c>
      <c r="C44" s="3">
        <v>2057</v>
      </c>
      <c r="D44" s="100">
        <f t="shared" si="2"/>
        <v>858535.78743707319</v>
      </c>
      <c r="E44" s="100">
        <f t="shared" si="3"/>
        <v>60097.505120595131</v>
      </c>
      <c r="F44" s="100">
        <v>0</v>
      </c>
      <c r="G44" s="100">
        <f t="shared" si="5"/>
        <v>918633.29255766829</v>
      </c>
      <c r="I44" s="101">
        <f t="shared" si="1"/>
        <v>744838.23281095678</v>
      </c>
      <c r="J44" s="101">
        <f t="shared" si="6"/>
        <v>52138.676296766978</v>
      </c>
      <c r="K44" s="101">
        <v>10000</v>
      </c>
      <c r="L44" s="101">
        <f t="shared" si="0"/>
        <v>806976.90910772374</v>
      </c>
      <c r="M44">
        <v>28</v>
      </c>
    </row>
    <row r="45" spans="2:13" x14ac:dyDescent="0.15">
      <c r="B45" s="3">
        <v>39</v>
      </c>
      <c r="C45" s="3">
        <v>2058</v>
      </c>
      <c r="D45" s="100">
        <f t="shared" si="2"/>
        <v>918633.29255766829</v>
      </c>
      <c r="E45" s="100">
        <f t="shared" si="3"/>
        <v>64304.330479036784</v>
      </c>
      <c r="F45" s="100">
        <v>0</v>
      </c>
      <c r="G45" s="100">
        <f t="shared" si="5"/>
        <v>982937.62303670507</v>
      </c>
      <c r="I45" s="101">
        <f t="shared" si="1"/>
        <v>806976.90910772374</v>
      </c>
      <c r="J45" s="101">
        <f t="shared" si="6"/>
        <v>56488.383637540668</v>
      </c>
      <c r="K45" s="101">
        <v>10000</v>
      </c>
      <c r="L45" s="101">
        <f t="shared" si="0"/>
        <v>873465.29274526436</v>
      </c>
      <c r="M45">
        <v>29</v>
      </c>
    </row>
    <row r="46" spans="2:13" x14ac:dyDescent="0.15">
      <c r="B46" s="3">
        <v>40</v>
      </c>
      <c r="C46" s="3">
        <v>2059</v>
      </c>
      <c r="D46" s="100">
        <f t="shared" si="2"/>
        <v>982937.62303670507</v>
      </c>
      <c r="E46" s="100">
        <f t="shared" si="3"/>
        <v>68805.633612569363</v>
      </c>
      <c r="F46" s="100">
        <v>0</v>
      </c>
      <c r="G46" s="102">
        <f t="shared" si="5"/>
        <v>1051743.2566492744</v>
      </c>
      <c r="I46" s="101">
        <f t="shared" si="1"/>
        <v>873465.29274526436</v>
      </c>
      <c r="J46" s="101">
        <f t="shared" si="6"/>
        <v>61142.57049216851</v>
      </c>
      <c r="K46" s="101">
        <v>10000</v>
      </c>
      <c r="L46" s="103">
        <f t="shared" si="0"/>
        <v>944607.8632374329</v>
      </c>
      <c r="M46">
        <v>30</v>
      </c>
    </row>
    <row r="47" spans="2:13" x14ac:dyDescent="0.15">
      <c r="I47" s="101"/>
      <c r="J47" s="101"/>
      <c r="K47" s="101"/>
      <c r="L47" s="101"/>
    </row>
    <row r="48" spans="2:13" x14ac:dyDescent="0.15">
      <c r="I48" s="101"/>
      <c r="J48" s="101"/>
      <c r="K48" s="101"/>
      <c r="L48" s="101"/>
    </row>
    <row r="49" spans="3:16" ht="14" thickBot="1" x14ac:dyDescent="0.2">
      <c r="C49" s="137" t="s">
        <v>119</v>
      </c>
      <c r="I49" s="101"/>
      <c r="J49" s="101"/>
      <c r="K49" s="101"/>
      <c r="L49" s="101"/>
    </row>
    <row r="50" spans="3:16" ht="14" thickBot="1" x14ac:dyDescent="0.2">
      <c r="D50" s="130" t="s">
        <v>114</v>
      </c>
    </row>
    <row r="51" spans="3:16" x14ac:dyDescent="0.15">
      <c r="D51" t="s">
        <v>115</v>
      </c>
      <c r="E51" s="131">
        <v>500000</v>
      </c>
    </row>
    <row r="52" spans="3:16" x14ac:dyDescent="0.15">
      <c r="D52" t="s">
        <v>116</v>
      </c>
      <c r="E52" s="132">
        <f>0.07/12</f>
        <v>5.8333333333333336E-3</v>
      </c>
      <c r="F52" s="46" t="s">
        <v>120</v>
      </c>
    </row>
    <row r="53" spans="3:16" x14ac:dyDescent="0.15">
      <c r="D53" t="s">
        <v>82</v>
      </c>
      <c r="E53" s="3">
        <v>360</v>
      </c>
    </row>
    <row r="54" spans="3:16" x14ac:dyDescent="0.15">
      <c r="D54" t="s">
        <v>79</v>
      </c>
      <c r="E54" s="133">
        <f>PMT(E52,E53,E51)</f>
        <v>-3326.5124758959159</v>
      </c>
    </row>
    <row r="55" spans="3:16" ht="14" thickBot="1" x14ac:dyDescent="0.2"/>
    <row r="56" spans="3:16" ht="43" thickBot="1" x14ac:dyDescent="0.2">
      <c r="C56" s="111" t="s">
        <v>145</v>
      </c>
      <c r="D56" s="94" t="s">
        <v>117</v>
      </c>
      <c r="E56" s="136" t="s">
        <v>118</v>
      </c>
      <c r="F56" s="95" t="s">
        <v>87</v>
      </c>
      <c r="G56" s="96" t="s">
        <v>90</v>
      </c>
    </row>
    <row r="57" spans="3:16" x14ac:dyDescent="0.15">
      <c r="C57" s="3">
        <v>1</v>
      </c>
      <c r="D57" s="134">
        <f>E51</f>
        <v>500000</v>
      </c>
      <c r="E57" s="135">
        <f>D57*$E$52</f>
        <v>2916.666666666667</v>
      </c>
      <c r="F57" s="135">
        <f>$E$54</f>
        <v>-3326.5124758959159</v>
      </c>
      <c r="G57" s="135">
        <f>D57+E57+F57</f>
        <v>499590.15419077076</v>
      </c>
      <c r="I57" s="139" t="s">
        <v>121</v>
      </c>
      <c r="J57" s="78"/>
      <c r="K57" s="78">
        <v>250</v>
      </c>
      <c r="L57" s="6"/>
      <c r="M57" s="6"/>
      <c r="N57" s="6"/>
      <c r="O57" s="6"/>
      <c r="P57" s="7"/>
    </row>
    <row r="58" spans="3:16" x14ac:dyDescent="0.15">
      <c r="C58" s="3">
        <v>2</v>
      </c>
      <c r="D58" s="135">
        <f>G57</f>
        <v>499590.15419077076</v>
      </c>
      <c r="E58" s="135">
        <f t="shared" ref="E58:E121" si="7">D58*$E$52</f>
        <v>2914.2758994461628</v>
      </c>
      <c r="F58" s="135">
        <f t="shared" ref="F58:F121" si="8">$E$54</f>
        <v>-3326.5124758959159</v>
      </c>
      <c r="G58" s="135">
        <f>D58+E58+F58</f>
        <v>499177.91761432099</v>
      </c>
      <c r="I58" s="9"/>
      <c r="J58" s="105"/>
      <c r="K58" s="105"/>
      <c r="L58" s="105"/>
      <c r="M58" s="105"/>
      <c r="N58" s="105"/>
      <c r="O58" s="105"/>
      <c r="P58" s="13"/>
    </row>
    <row r="59" spans="3:16" x14ac:dyDescent="0.15">
      <c r="C59" s="3">
        <v>3</v>
      </c>
      <c r="D59" s="135">
        <f t="shared" ref="D59:D122" si="9">G58</f>
        <v>499177.91761432099</v>
      </c>
      <c r="E59" s="135">
        <f t="shared" si="7"/>
        <v>2911.8711860835392</v>
      </c>
      <c r="F59" s="135">
        <f t="shared" si="8"/>
        <v>-3326.5124758959159</v>
      </c>
      <c r="G59" s="135">
        <f t="shared" ref="G59:G122" si="10">D59+E59+F59</f>
        <v>498763.2763245086</v>
      </c>
      <c r="I59" s="9"/>
      <c r="J59" s="105"/>
      <c r="K59" s="105"/>
      <c r="L59" s="105"/>
      <c r="M59" s="105"/>
      <c r="N59" s="105"/>
      <c r="O59" s="105"/>
      <c r="P59" s="13"/>
    </row>
    <row r="60" spans="3:16" x14ac:dyDescent="0.15">
      <c r="C60" s="3">
        <v>4</v>
      </c>
      <c r="D60" s="135">
        <f t="shared" si="9"/>
        <v>498763.2763245086</v>
      </c>
      <c r="E60" s="135">
        <f t="shared" si="7"/>
        <v>2909.4524452263004</v>
      </c>
      <c r="F60" s="135">
        <f t="shared" si="8"/>
        <v>-3326.5124758959159</v>
      </c>
      <c r="G60" s="135">
        <f t="shared" si="10"/>
        <v>498346.21629383898</v>
      </c>
      <c r="I60" s="9"/>
      <c r="J60" s="105"/>
      <c r="K60" s="105"/>
      <c r="L60" s="105"/>
      <c r="M60" s="105"/>
      <c r="N60" s="105"/>
      <c r="O60" s="105"/>
      <c r="P60" s="13"/>
    </row>
    <row r="61" spans="3:16" x14ac:dyDescent="0.15">
      <c r="C61" s="3">
        <v>5</v>
      </c>
      <c r="D61" s="135">
        <f t="shared" si="9"/>
        <v>498346.21629383898</v>
      </c>
      <c r="E61" s="135">
        <f t="shared" si="7"/>
        <v>2907.019595047394</v>
      </c>
      <c r="F61" s="135">
        <f t="shared" si="8"/>
        <v>-3326.5124758959159</v>
      </c>
      <c r="G61" s="135">
        <f t="shared" si="10"/>
        <v>497926.72341299045</v>
      </c>
      <c r="I61" s="140" t="s">
        <v>122</v>
      </c>
      <c r="J61" s="105"/>
      <c r="K61" s="105"/>
      <c r="L61" s="105"/>
      <c r="M61" s="105"/>
      <c r="N61" s="105"/>
      <c r="O61" s="105"/>
      <c r="P61" s="13"/>
    </row>
    <row r="62" spans="3:16" x14ac:dyDescent="0.15">
      <c r="C62" s="3">
        <v>6</v>
      </c>
      <c r="D62" s="135">
        <f t="shared" si="9"/>
        <v>497926.72341299045</v>
      </c>
      <c r="E62" s="135">
        <f t="shared" si="7"/>
        <v>2904.5725532424444</v>
      </c>
      <c r="F62" s="135">
        <f t="shared" si="8"/>
        <v>-3326.5124758959159</v>
      </c>
      <c r="G62" s="135">
        <f t="shared" si="10"/>
        <v>497504.78349033697</v>
      </c>
      <c r="I62" s="140" t="s">
        <v>123</v>
      </c>
      <c r="J62" s="105"/>
      <c r="K62" s="105"/>
      <c r="L62" s="105"/>
      <c r="M62" s="105"/>
      <c r="N62" s="105"/>
      <c r="O62" s="105"/>
      <c r="P62" s="13"/>
    </row>
    <row r="63" spans="3:16" x14ac:dyDescent="0.15">
      <c r="C63" s="3">
        <v>7</v>
      </c>
      <c r="D63" s="135">
        <f t="shared" si="9"/>
        <v>497504.78349033697</v>
      </c>
      <c r="E63" s="135">
        <f t="shared" si="7"/>
        <v>2902.1112370269657</v>
      </c>
      <c r="F63" s="135">
        <f t="shared" si="8"/>
        <v>-3326.5124758959159</v>
      </c>
      <c r="G63" s="135">
        <f t="shared" si="10"/>
        <v>497080.38225146802</v>
      </c>
      <c r="I63" s="140" t="s">
        <v>140</v>
      </c>
      <c r="J63" s="105"/>
      <c r="K63" s="105"/>
      <c r="L63" s="105"/>
      <c r="M63" s="105"/>
      <c r="N63" s="105"/>
      <c r="O63" s="105"/>
      <c r="P63" s="13"/>
    </row>
    <row r="64" spans="3:16" x14ac:dyDescent="0.15">
      <c r="C64" s="3">
        <v>8</v>
      </c>
      <c r="D64" s="135">
        <f t="shared" si="9"/>
        <v>497080.38225146802</v>
      </c>
      <c r="E64" s="135">
        <f t="shared" si="7"/>
        <v>2899.6355631335637</v>
      </c>
      <c r="F64" s="135">
        <f t="shared" si="8"/>
        <v>-3326.5124758959159</v>
      </c>
      <c r="G64" s="135">
        <f t="shared" si="10"/>
        <v>496653.50533870567</v>
      </c>
      <c r="I64" s="140" t="s">
        <v>124</v>
      </c>
      <c r="J64" s="105"/>
      <c r="K64" s="105"/>
      <c r="L64" s="105"/>
      <c r="M64" s="105"/>
      <c r="N64" s="105"/>
      <c r="O64" s="105"/>
      <c r="P64" s="13"/>
    </row>
    <row r="65" spans="3:16" x14ac:dyDescent="0.15">
      <c r="C65" s="3">
        <v>9</v>
      </c>
      <c r="D65" s="135">
        <f t="shared" si="9"/>
        <v>496653.50533870567</v>
      </c>
      <c r="E65" s="135">
        <f t="shared" si="7"/>
        <v>2897.1454478091164</v>
      </c>
      <c r="F65" s="135">
        <f t="shared" si="8"/>
        <v>-3326.5124758959159</v>
      </c>
      <c r="G65" s="135">
        <f t="shared" si="10"/>
        <v>496224.13831061887</v>
      </c>
      <c r="I65" s="9"/>
      <c r="J65" s="105"/>
      <c r="K65" s="105"/>
      <c r="L65" s="105"/>
      <c r="M65" s="105"/>
      <c r="N65" s="105"/>
      <c r="O65" s="105"/>
      <c r="P65" s="13"/>
    </row>
    <row r="66" spans="3:16" x14ac:dyDescent="0.15">
      <c r="C66" s="3">
        <v>10</v>
      </c>
      <c r="D66" s="135">
        <f t="shared" si="9"/>
        <v>496224.13831061887</v>
      </c>
      <c r="E66" s="135">
        <f t="shared" si="7"/>
        <v>2894.6408068119435</v>
      </c>
      <c r="F66" s="135">
        <f t="shared" si="8"/>
        <v>-3326.5124758959159</v>
      </c>
      <c r="G66" s="135">
        <f t="shared" si="10"/>
        <v>495792.26664153486</v>
      </c>
      <c r="I66" s="140" t="s">
        <v>125</v>
      </c>
      <c r="J66" s="105"/>
      <c r="K66" s="105"/>
      <c r="L66" s="105"/>
      <c r="M66" s="105"/>
      <c r="N66" s="105"/>
      <c r="O66" s="105"/>
      <c r="P66" s="13"/>
    </row>
    <row r="67" spans="3:16" x14ac:dyDescent="0.15">
      <c r="C67" s="3">
        <v>11</v>
      </c>
      <c r="D67" s="135">
        <f t="shared" si="9"/>
        <v>495792.26664153486</v>
      </c>
      <c r="E67" s="135">
        <f t="shared" si="7"/>
        <v>2892.1215554089536</v>
      </c>
      <c r="F67" s="135">
        <f t="shared" si="8"/>
        <v>-3326.5124758959159</v>
      </c>
      <c r="G67" s="135">
        <f t="shared" si="10"/>
        <v>495357.87572104787</v>
      </c>
      <c r="I67" s="140" t="s">
        <v>126</v>
      </c>
      <c r="J67" s="105"/>
      <c r="K67" s="105"/>
      <c r="L67" s="105"/>
      <c r="M67" s="105"/>
      <c r="N67" s="105"/>
      <c r="O67" s="105"/>
      <c r="P67" s="13"/>
    </row>
    <row r="68" spans="3:16" ht="14" thickBot="1" x14ac:dyDescent="0.2">
      <c r="C68" s="3">
        <v>12</v>
      </c>
      <c r="D68" s="135">
        <f t="shared" si="9"/>
        <v>495357.87572104787</v>
      </c>
      <c r="E68" s="135">
        <f t="shared" si="7"/>
        <v>2889.5876083727794</v>
      </c>
      <c r="F68" s="135">
        <f t="shared" si="8"/>
        <v>-3326.5124758959159</v>
      </c>
      <c r="G68" s="135">
        <f t="shared" si="10"/>
        <v>494920.95085352473</v>
      </c>
      <c r="I68" s="17"/>
      <c r="J68" s="15"/>
      <c r="K68" s="15"/>
      <c r="L68" s="15"/>
      <c r="M68" s="15"/>
      <c r="N68" s="15"/>
      <c r="O68" s="15"/>
      <c r="P68" s="16"/>
    </row>
    <row r="69" spans="3:16" x14ac:dyDescent="0.15">
      <c r="C69" s="3">
        <v>13</v>
      </c>
      <c r="D69" s="135">
        <f t="shared" si="9"/>
        <v>494920.95085352473</v>
      </c>
      <c r="E69" s="135">
        <f t="shared" si="7"/>
        <v>2887.0388799788943</v>
      </c>
      <c r="F69" s="135">
        <f t="shared" si="8"/>
        <v>-3326.5124758959159</v>
      </c>
      <c r="G69" s="135">
        <f t="shared" si="10"/>
        <v>494481.47725760768</v>
      </c>
    </row>
    <row r="70" spans="3:16" x14ac:dyDescent="0.15">
      <c r="C70" s="3">
        <v>14</v>
      </c>
      <c r="D70" s="135">
        <f t="shared" si="9"/>
        <v>494481.47725760768</v>
      </c>
      <c r="E70" s="135">
        <f t="shared" si="7"/>
        <v>2884.4752840027118</v>
      </c>
      <c r="F70" s="135">
        <f t="shared" si="8"/>
        <v>-3326.5124758959159</v>
      </c>
      <c r="G70" s="135">
        <f t="shared" si="10"/>
        <v>494039.44006571447</v>
      </c>
    </row>
    <row r="71" spans="3:16" x14ac:dyDescent="0.15">
      <c r="C71" s="3">
        <v>15</v>
      </c>
      <c r="D71" s="135">
        <f t="shared" si="9"/>
        <v>494039.44006571447</v>
      </c>
      <c r="E71" s="135">
        <f t="shared" si="7"/>
        <v>2881.8967337166678</v>
      </c>
      <c r="F71" s="135">
        <f t="shared" si="8"/>
        <v>-3326.5124758959159</v>
      </c>
      <c r="G71" s="135">
        <f t="shared" si="10"/>
        <v>493594.8243235352</v>
      </c>
    </row>
    <row r="72" spans="3:16" x14ac:dyDescent="0.15">
      <c r="C72" s="3">
        <v>16</v>
      </c>
      <c r="D72" s="135">
        <f t="shared" si="9"/>
        <v>493594.8243235352</v>
      </c>
      <c r="E72" s="135">
        <f t="shared" si="7"/>
        <v>2879.3031418872888</v>
      </c>
      <c r="F72" s="135">
        <f t="shared" si="8"/>
        <v>-3326.5124758959159</v>
      </c>
      <c r="G72" s="135">
        <f t="shared" si="10"/>
        <v>493147.61498952657</v>
      </c>
    </row>
    <row r="73" spans="3:16" x14ac:dyDescent="0.15">
      <c r="C73" s="3">
        <v>17</v>
      </c>
      <c r="D73" s="135">
        <f t="shared" si="9"/>
        <v>493147.61498952657</v>
      </c>
      <c r="E73" s="135">
        <f t="shared" si="7"/>
        <v>2876.6944207722386</v>
      </c>
      <c r="F73" s="135">
        <f t="shared" si="8"/>
        <v>-3326.5124758959159</v>
      </c>
      <c r="G73" s="135">
        <f t="shared" si="10"/>
        <v>492697.7969344029</v>
      </c>
    </row>
    <row r="74" spans="3:16" x14ac:dyDescent="0.15">
      <c r="C74" s="3">
        <v>18</v>
      </c>
      <c r="D74" s="135">
        <f t="shared" si="9"/>
        <v>492697.7969344029</v>
      </c>
      <c r="E74" s="135">
        <f t="shared" si="7"/>
        <v>2874.0704821173504</v>
      </c>
      <c r="F74" s="135">
        <f t="shared" si="8"/>
        <v>-3326.5124758959159</v>
      </c>
      <c r="G74" s="135">
        <f t="shared" si="10"/>
        <v>492245.35494062433</v>
      </c>
    </row>
    <row r="75" spans="3:16" x14ac:dyDescent="0.15">
      <c r="C75" s="3">
        <v>19</v>
      </c>
      <c r="D75" s="135">
        <f t="shared" si="9"/>
        <v>492245.35494062433</v>
      </c>
      <c r="E75" s="135">
        <f t="shared" si="7"/>
        <v>2871.4312371536421</v>
      </c>
      <c r="F75" s="135">
        <f t="shared" si="8"/>
        <v>-3326.5124758959159</v>
      </c>
      <c r="G75" s="135">
        <f t="shared" si="10"/>
        <v>491790.27370188205</v>
      </c>
    </row>
    <row r="76" spans="3:16" x14ac:dyDescent="0.15">
      <c r="C76" s="3">
        <v>20</v>
      </c>
      <c r="D76" s="135">
        <f t="shared" si="9"/>
        <v>491790.27370188205</v>
      </c>
      <c r="E76" s="135">
        <f t="shared" si="7"/>
        <v>2868.7765965943122</v>
      </c>
      <c r="F76" s="135">
        <f t="shared" si="8"/>
        <v>-3326.5124758959159</v>
      </c>
      <c r="G76" s="135">
        <f t="shared" si="10"/>
        <v>491332.53782258043</v>
      </c>
    </row>
    <row r="77" spans="3:16" x14ac:dyDescent="0.15">
      <c r="C77" s="3">
        <v>21</v>
      </c>
      <c r="D77" s="135">
        <f t="shared" si="9"/>
        <v>491332.53782258043</v>
      </c>
      <c r="E77" s="135">
        <f t="shared" si="7"/>
        <v>2866.1064706317193</v>
      </c>
      <c r="F77" s="135">
        <f t="shared" si="8"/>
        <v>-3326.5124758959159</v>
      </c>
      <c r="G77" s="135">
        <f t="shared" si="10"/>
        <v>490872.13181731623</v>
      </c>
    </row>
    <row r="78" spans="3:16" x14ac:dyDescent="0.15">
      <c r="C78" s="3">
        <v>22</v>
      </c>
      <c r="D78" s="135">
        <f t="shared" si="9"/>
        <v>490872.13181731623</v>
      </c>
      <c r="E78" s="135">
        <f t="shared" si="7"/>
        <v>2863.4207689343448</v>
      </c>
      <c r="F78" s="135">
        <f t="shared" si="8"/>
        <v>-3326.5124758959159</v>
      </c>
      <c r="G78" s="135">
        <f t="shared" si="10"/>
        <v>490409.04011035466</v>
      </c>
    </row>
    <row r="79" spans="3:16" x14ac:dyDescent="0.15">
      <c r="C79" s="3">
        <v>23</v>
      </c>
      <c r="D79" s="135">
        <f t="shared" si="9"/>
        <v>490409.04011035466</v>
      </c>
      <c r="E79" s="135">
        <f t="shared" si="7"/>
        <v>2860.7194006437358</v>
      </c>
      <c r="F79" s="135">
        <f t="shared" si="8"/>
        <v>-3326.5124758959159</v>
      </c>
      <c r="G79" s="135">
        <f t="shared" si="10"/>
        <v>489943.24703510245</v>
      </c>
    </row>
    <row r="80" spans="3:16" x14ac:dyDescent="0.15">
      <c r="C80" s="3">
        <v>24</v>
      </c>
      <c r="D80" s="135">
        <f t="shared" si="9"/>
        <v>489943.24703510245</v>
      </c>
      <c r="E80" s="135">
        <f t="shared" si="7"/>
        <v>2858.0022743714312</v>
      </c>
      <c r="F80" s="135">
        <f t="shared" si="8"/>
        <v>-3326.5124758959159</v>
      </c>
      <c r="G80" s="135">
        <f t="shared" si="10"/>
        <v>489474.73683357798</v>
      </c>
    </row>
    <row r="81" spans="3:7" x14ac:dyDescent="0.15">
      <c r="C81" s="3">
        <v>25</v>
      </c>
      <c r="D81" s="135">
        <f t="shared" si="9"/>
        <v>489474.73683357798</v>
      </c>
      <c r="E81" s="135">
        <f t="shared" si="7"/>
        <v>2855.2692981958717</v>
      </c>
      <c r="F81" s="135">
        <f t="shared" si="8"/>
        <v>-3326.5124758959159</v>
      </c>
      <c r="G81" s="135">
        <f t="shared" si="10"/>
        <v>489003.49365587794</v>
      </c>
    </row>
    <row r="82" spans="3:7" x14ac:dyDescent="0.15">
      <c r="C82" s="3">
        <v>26</v>
      </c>
      <c r="D82" s="135">
        <f t="shared" si="9"/>
        <v>489003.49365587794</v>
      </c>
      <c r="E82" s="135">
        <f t="shared" si="7"/>
        <v>2852.5203796592882</v>
      </c>
      <c r="F82" s="135">
        <f t="shared" si="8"/>
        <v>-3326.5124758959159</v>
      </c>
      <c r="G82" s="135">
        <f t="shared" si="10"/>
        <v>488529.50155964133</v>
      </c>
    </row>
    <row r="83" spans="3:7" x14ac:dyDescent="0.15">
      <c r="C83" s="3">
        <v>27</v>
      </c>
      <c r="D83" s="135">
        <f t="shared" si="9"/>
        <v>488529.50155964133</v>
      </c>
      <c r="E83" s="135">
        <f t="shared" si="7"/>
        <v>2849.7554257645747</v>
      </c>
      <c r="F83" s="135">
        <f t="shared" si="8"/>
        <v>-3326.5124758959159</v>
      </c>
      <c r="G83" s="135">
        <f t="shared" si="10"/>
        <v>488052.74450951</v>
      </c>
    </row>
    <row r="84" spans="3:7" x14ac:dyDescent="0.15">
      <c r="C84" s="3">
        <v>28</v>
      </c>
      <c r="D84" s="135">
        <f t="shared" si="9"/>
        <v>488052.74450951</v>
      </c>
      <c r="E84" s="135">
        <f t="shared" si="7"/>
        <v>2846.9743429721416</v>
      </c>
      <c r="F84" s="135">
        <f t="shared" si="8"/>
        <v>-3326.5124758959159</v>
      </c>
      <c r="G84" s="135">
        <f t="shared" si="10"/>
        <v>487573.20637658623</v>
      </c>
    </row>
    <row r="85" spans="3:7" x14ac:dyDescent="0.15">
      <c r="C85" s="3">
        <v>29</v>
      </c>
      <c r="D85" s="135">
        <f t="shared" si="9"/>
        <v>487573.20637658623</v>
      </c>
      <c r="E85" s="135">
        <f t="shared" si="7"/>
        <v>2844.1770371967532</v>
      </c>
      <c r="F85" s="135">
        <f t="shared" si="8"/>
        <v>-3326.5124758959159</v>
      </c>
      <c r="G85" s="135">
        <f t="shared" si="10"/>
        <v>487090.87093788706</v>
      </c>
    </row>
    <row r="86" spans="3:7" x14ac:dyDescent="0.15">
      <c r="C86" s="3">
        <v>30</v>
      </c>
      <c r="D86" s="135">
        <f t="shared" si="9"/>
        <v>487090.87093788706</v>
      </c>
      <c r="E86" s="135">
        <f t="shared" si="7"/>
        <v>2841.3634138043412</v>
      </c>
      <c r="F86" s="135">
        <f t="shared" si="8"/>
        <v>-3326.5124758959159</v>
      </c>
      <c r="G86" s="135">
        <f t="shared" si="10"/>
        <v>486605.72187579545</v>
      </c>
    </row>
    <row r="87" spans="3:7" x14ac:dyDescent="0.15">
      <c r="C87" s="3">
        <v>31</v>
      </c>
      <c r="D87" s="135">
        <f t="shared" si="9"/>
        <v>486605.72187579545</v>
      </c>
      <c r="E87" s="135">
        <f t="shared" si="7"/>
        <v>2838.5333776088069</v>
      </c>
      <c r="F87" s="135">
        <f t="shared" si="8"/>
        <v>-3326.5124758959159</v>
      </c>
      <c r="G87" s="135">
        <f t="shared" si="10"/>
        <v>486117.74277750833</v>
      </c>
    </row>
    <row r="88" spans="3:7" x14ac:dyDescent="0.15">
      <c r="C88" s="3">
        <v>32</v>
      </c>
      <c r="D88" s="135">
        <f t="shared" si="9"/>
        <v>486117.74277750833</v>
      </c>
      <c r="E88" s="135">
        <f t="shared" si="7"/>
        <v>2835.6868328687988</v>
      </c>
      <c r="F88" s="135">
        <f t="shared" si="8"/>
        <v>-3326.5124758959159</v>
      </c>
      <c r="G88" s="135">
        <f t="shared" si="10"/>
        <v>485626.91713448119</v>
      </c>
    </row>
    <row r="89" spans="3:7" x14ac:dyDescent="0.15">
      <c r="C89" s="3">
        <v>33</v>
      </c>
      <c r="D89" s="135">
        <f t="shared" si="9"/>
        <v>485626.91713448119</v>
      </c>
      <c r="E89" s="135">
        <f t="shared" si="7"/>
        <v>2832.8236832844736</v>
      </c>
      <c r="F89" s="135">
        <f t="shared" si="8"/>
        <v>-3326.5124758959159</v>
      </c>
      <c r="G89" s="135">
        <f t="shared" si="10"/>
        <v>485133.22834186972</v>
      </c>
    </row>
    <row r="90" spans="3:7" x14ac:dyDescent="0.15">
      <c r="C90" s="3">
        <v>34</v>
      </c>
      <c r="D90" s="135">
        <f t="shared" si="9"/>
        <v>485133.22834186972</v>
      </c>
      <c r="E90" s="135">
        <f t="shared" si="7"/>
        <v>2829.9438319942401</v>
      </c>
      <c r="F90" s="135">
        <f t="shared" si="8"/>
        <v>-3326.5124758959159</v>
      </c>
      <c r="G90" s="135">
        <f t="shared" si="10"/>
        <v>484636.65969796805</v>
      </c>
    </row>
    <row r="91" spans="3:7" x14ac:dyDescent="0.15">
      <c r="C91" s="3">
        <v>35</v>
      </c>
      <c r="D91" s="135">
        <f t="shared" si="9"/>
        <v>484636.65969796805</v>
      </c>
      <c r="E91" s="135">
        <f t="shared" si="7"/>
        <v>2827.0471815714805</v>
      </c>
      <c r="F91" s="135">
        <f t="shared" si="8"/>
        <v>-3326.5124758959159</v>
      </c>
      <c r="G91" s="135">
        <f t="shared" si="10"/>
        <v>484137.1944036436</v>
      </c>
    </row>
    <row r="92" spans="3:7" x14ac:dyDescent="0.15">
      <c r="C92" s="3">
        <v>36</v>
      </c>
      <c r="D92" s="135">
        <f t="shared" si="9"/>
        <v>484137.1944036436</v>
      </c>
      <c r="E92" s="135">
        <f t="shared" si="7"/>
        <v>2824.1336340212547</v>
      </c>
      <c r="F92" s="135">
        <f t="shared" si="8"/>
        <v>-3326.5124758959159</v>
      </c>
      <c r="G92" s="135">
        <f t="shared" si="10"/>
        <v>483634.81556176895</v>
      </c>
    </row>
    <row r="93" spans="3:7" x14ac:dyDescent="0.15">
      <c r="C93" s="3">
        <v>37</v>
      </c>
      <c r="D93" s="135">
        <f t="shared" si="9"/>
        <v>483634.81556176895</v>
      </c>
      <c r="E93" s="135">
        <f t="shared" si="7"/>
        <v>2821.2030907769858</v>
      </c>
      <c r="F93" s="135">
        <f t="shared" si="8"/>
        <v>-3326.5124758959159</v>
      </c>
      <c r="G93" s="135">
        <f t="shared" si="10"/>
        <v>483129.50617665</v>
      </c>
    </row>
    <row r="94" spans="3:7" x14ac:dyDescent="0.15">
      <c r="C94" s="3">
        <v>38</v>
      </c>
      <c r="D94" s="135">
        <f t="shared" si="9"/>
        <v>483129.50617665</v>
      </c>
      <c r="E94" s="135">
        <f t="shared" si="7"/>
        <v>2818.2554526971253</v>
      </c>
      <c r="F94" s="135">
        <f t="shared" si="8"/>
        <v>-3326.5124758959159</v>
      </c>
      <c r="G94" s="135">
        <f t="shared" si="10"/>
        <v>482621.24915345118</v>
      </c>
    </row>
    <row r="95" spans="3:7" x14ac:dyDescent="0.15">
      <c r="C95" s="3">
        <v>39</v>
      </c>
      <c r="D95" s="135">
        <f t="shared" si="9"/>
        <v>482621.24915345118</v>
      </c>
      <c r="E95" s="135">
        <f t="shared" si="7"/>
        <v>2815.2906200617986</v>
      </c>
      <c r="F95" s="135">
        <f t="shared" si="8"/>
        <v>-3326.5124758959159</v>
      </c>
      <c r="G95" s="135">
        <f t="shared" si="10"/>
        <v>482110.02729761705</v>
      </c>
    </row>
    <row r="96" spans="3:7" x14ac:dyDescent="0.15">
      <c r="C96" s="3">
        <v>40</v>
      </c>
      <c r="D96" s="135">
        <f t="shared" si="9"/>
        <v>482110.02729761705</v>
      </c>
      <c r="E96" s="135">
        <f t="shared" si="7"/>
        <v>2812.3084925694329</v>
      </c>
      <c r="F96" s="135">
        <f t="shared" si="8"/>
        <v>-3326.5124758959159</v>
      </c>
      <c r="G96" s="135">
        <f t="shared" si="10"/>
        <v>481595.82331429055</v>
      </c>
    </row>
    <row r="97" spans="3:7" x14ac:dyDescent="0.15">
      <c r="C97" s="3">
        <v>41</v>
      </c>
      <c r="D97" s="135">
        <f t="shared" si="9"/>
        <v>481595.82331429055</v>
      </c>
      <c r="E97" s="135">
        <f t="shared" si="7"/>
        <v>2809.3089693333618</v>
      </c>
      <c r="F97" s="135">
        <f t="shared" si="8"/>
        <v>-3326.5124758959159</v>
      </c>
      <c r="G97" s="135">
        <f t="shared" si="10"/>
        <v>481078.61980772798</v>
      </c>
    </row>
    <row r="98" spans="3:7" x14ac:dyDescent="0.15">
      <c r="C98" s="3">
        <v>42</v>
      </c>
      <c r="D98" s="135">
        <f t="shared" si="9"/>
        <v>481078.61980772798</v>
      </c>
      <c r="E98" s="135">
        <f t="shared" si="7"/>
        <v>2806.2919488784132</v>
      </c>
      <c r="F98" s="135">
        <f t="shared" si="8"/>
        <v>-3326.5124758959159</v>
      </c>
      <c r="G98" s="135">
        <f t="shared" si="10"/>
        <v>480558.3992807105</v>
      </c>
    </row>
    <row r="99" spans="3:7" x14ac:dyDescent="0.15">
      <c r="C99" s="3">
        <v>43</v>
      </c>
      <c r="D99" s="135">
        <f t="shared" si="9"/>
        <v>480558.3992807105</v>
      </c>
      <c r="E99" s="135">
        <f t="shared" si="7"/>
        <v>2803.2573291374779</v>
      </c>
      <c r="F99" s="135">
        <f t="shared" si="8"/>
        <v>-3326.5124758959159</v>
      </c>
      <c r="G99" s="135">
        <f t="shared" si="10"/>
        <v>480035.14413395204</v>
      </c>
    </row>
    <row r="100" spans="3:7" x14ac:dyDescent="0.15">
      <c r="C100" s="3">
        <v>44</v>
      </c>
      <c r="D100" s="135">
        <f t="shared" si="9"/>
        <v>480035.14413395204</v>
      </c>
      <c r="E100" s="135">
        <f t="shared" si="7"/>
        <v>2800.2050074480535</v>
      </c>
      <c r="F100" s="135">
        <f t="shared" si="8"/>
        <v>-3326.5124758959159</v>
      </c>
      <c r="G100" s="135">
        <f t="shared" si="10"/>
        <v>479508.83666550415</v>
      </c>
    </row>
    <row r="101" spans="3:7" x14ac:dyDescent="0.15">
      <c r="C101" s="3">
        <v>45</v>
      </c>
      <c r="D101" s="135">
        <f t="shared" si="9"/>
        <v>479508.83666550415</v>
      </c>
      <c r="E101" s="135">
        <f t="shared" si="7"/>
        <v>2797.1348805487742</v>
      </c>
      <c r="F101" s="135">
        <f t="shared" si="8"/>
        <v>-3326.5124758959159</v>
      </c>
      <c r="G101" s="135">
        <f t="shared" si="10"/>
        <v>478979.45907015697</v>
      </c>
    </row>
    <row r="102" spans="3:7" x14ac:dyDescent="0.15">
      <c r="C102" s="3">
        <v>46</v>
      </c>
      <c r="D102" s="135">
        <f t="shared" si="9"/>
        <v>478979.45907015697</v>
      </c>
      <c r="E102" s="135">
        <f t="shared" si="7"/>
        <v>2794.0468445759157</v>
      </c>
      <c r="F102" s="135">
        <f t="shared" si="8"/>
        <v>-3326.5124758959159</v>
      </c>
      <c r="G102" s="135">
        <f t="shared" si="10"/>
        <v>478446.99343883694</v>
      </c>
    </row>
    <row r="103" spans="3:7" x14ac:dyDescent="0.15">
      <c r="C103" s="3">
        <v>47</v>
      </c>
      <c r="D103" s="135">
        <f t="shared" si="9"/>
        <v>478446.99343883694</v>
      </c>
      <c r="E103" s="135">
        <f t="shared" si="7"/>
        <v>2790.9407950598825</v>
      </c>
      <c r="F103" s="135">
        <f t="shared" si="8"/>
        <v>-3326.5124758959159</v>
      </c>
      <c r="G103" s="135">
        <f t="shared" si="10"/>
        <v>477911.42175800091</v>
      </c>
    </row>
    <row r="104" spans="3:7" x14ac:dyDescent="0.15">
      <c r="C104" s="3">
        <v>48</v>
      </c>
      <c r="D104" s="135">
        <f t="shared" si="9"/>
        <v>477911.42175800091</v>
      </c>
      <c r="E104" s="135">
        <f t="shared" si="7"/>
        <v>2787.8166269216722</v>
      </c>
      <c r="F104" s="135">
        <f t="shared" si="8"/>
        <v>-3326.5124758959159</v>
      </c>
      <c r="G104" s="135">
        <f t="shared" si="10"/>
        <v>477372.72590902663</v>
      </c>
    </row>
    <row r="105" spans="3:7" x14ac:dyDescent="0.15">
      <c r="C105" s="3">
        <v>49</v>
      </c>
      <c r="D105" s="135">
        <f t="shared" si="9"/>
        <v>477372.72590902663</v>
      </c>
      <c r="E105" s="135">
        <f t="shared" si="7"/>
        <v>2784.6742344693221</v>
      </c>
      <c r="F105" s="135">
        <f t="shared" si="8"/>
        <v>-3326.5124758959159</v>
      </c>
      <c r="G105" s="135">
        <f t="shared" si="10"/>
        <v>476830.88766760001</v>
      </c>
    </row>
    <row r="106" spans="3:7" x14ac:dyDescent="0.15">
      <c r="C106" s="3">
        <v>50</v>
      </c>
      <c r="D106" s="135">
        <f t="shared" si="9"/>
        <v>476830.88766760001</v>
      </c>
      <c r="E106" s="135">
        <f t="shared" si="7"/>
        <v>2781.5135113943334</v>
      </c>
      <c r="F106" s="135">
        <f t="shared" si="8"/>
        <v>-3326.5124758959159</v>
      </c>
      <c r="G106" s="135">
        <f t="shared" si="10"/>
        <v>476285.8887030984</v>
      </c>
    </row>
    <row r="107" spans="3:7" x14ac:dyDescent="0.15">
      <c r="C107" s="3">
        <v>51</v>
      </c>
      <c r="D107" s="135">
        <f t="shared" si="9"/>
        <v>476285.8887030984</v>
      </c>
      <c r="E107" s="135">
        <f t="shared" si="7"/>
        <v>2778.3343507680743</v>
      </c>
      <c r="F107" s="135">
        <f t="shared" si="8"/>
        <v>-3326.5124758959159</v>
      </c>
      <c r="G107" s="135">
        <f t="shared" si="10"/>
        <v>475737.71057797055</v>
      </c>
    </row>
    <row r="108" spans="3:7" x14ac:dyDescent="0.15">
      <c r="C108" s="3">
        <v>52</v>
      </c>
      <c r="D108" s="135">
        <f t="shared" si="9"/>
        <v>475737.71057797055</v>
      </c>
      <c r="E108" s="135">
        <f t="shared" si="7"/>
        <v>2775.1366450381615</v>
      </c>
      <c r="F108" s="135">
        <f t="shared" si="8"/>
        <v>-3326.5124758959159</v>
      </c>
      <c r="G108" s="135">
        <f t="shared" si="10"/>
        <v>475186.33474711276</v>
      </c>
    </row>
    <row r="109" spans="3:7" x14ac:dyDescent="0.15">
      <c r="C109" s="3">
        <v>53</v>
      </c>
      <c r="D109" s="135">
        <f t="shared" si="9"/>
        <v>475186.33474711276</v>
      </c>
      <c r="E109" s="135">
        <f t="shared" si="7"/>
        <v>2771.9202860248247</v>
      </c>
      <c r="F109" s="135">
        <f t="shared" si="8"/>
        <v>-3326.5124758959159</v>
      </c>
      <c r="G109" s="135">
        <f t="shared" si="10"/>
        <v>474631.74255724164</v>
      </c>
    </row>
    <row r="110" spans="3:7" x14ac:dyDescent="0.15">
      <c r="C110" s="3">
        <v>54</v>
      </c>
      <c r="D110" s="135">
        <f t="shared" si="9"/>
        <v>474631.74255724164</v>
      </c>
      <c r="E110" s="135">
        <f t="shared" si="7"/>
        <v>2768.6851649172431</v>
      </c>
      <c r="F110" s="135">
        <f t="shared" si="8"/>
        <v>-3326.5124758959159</v>
      </c>
      <c r="G110" s="135">
        <f t="shared" si="10"/>
        <v>474073.91524626297</v>
      </c>
    </row>
    <row r="111" spans="3:7" x14ac:dyDescent="0.15">
      <c r="C111" s="3">
        <v>55</v>
      </c>
      <c r="D111" s="135">
        <f t="shared" si="9"/>
        <v>474073.91524626297</v>
      </c>
      <c r="E111" s="135">
        <f t="shared" si="7"/>
        <v>2765.4311722698676</v>
      </c>
      <c r="F111" s="135">
        <f t="shared" si="8"/>
        <v>-3326.5124758959159</v>
      </c>
      <c r="G111" s="135">
        <f t="shared" si="10"/>
        <v>473512.83394263691</v>
      </c>
    </row>
    <row r="112" spans="3:7" x14ac:dyDescent="0.15">
      <c r="C112" s="3">
        <v>56</v>
      </c>
      <c r="D112" s="135">
        <f t="shared" si="9"/>
        <v>473512.83394263691</v>
      </c>
      <c r="E112" s="135">
        <f t="shared" si="7"/>
        <v>2762.1581979987154</v>
      </c>
      <c r="F112" s="135">
        <f t="shared" si="8"/>
        <v>-3326.5124758959159</v>
      </c>
      <c r="G112" s="135">
        <f t="shared" si="10"/>
        <v>472948.47966473969</v>
      </c>
    </row>
    <row r="113" spans="3:13" x14ac:dyDescent="0.15">
      <c r="C113" s="3">
        <v>57</v>
      </c>
      <c r="D113" s="135">
        <f t="shared" si="9"/>
        <v>472948.47966473969</v>
      </c>
      <c r="E113" s="135">
        <f t="shared" si="7"/>
        <v>2758.8661313776483</v>
      </c>
      <c r="F113" s="135">
        <f t="shared" si="8"/>
        <v>-3326.5124758959159</v>
      </c>
      <c r="G113" s="135">
        <f t="shared" si="10"/>
        <v>472380.8333202214</v>
      </c>
    </row>
    <row r="114" spans="3:13" x14ac:dyDescent="0.15">
      <c r="C114" s="3">
        <v>58</v>
      </c>
      <c r="D114" s="135">
        <f t="shared" si="9"/>
        <v>472380.8333202214</v>
      </c>
      <c r="E114" s="135">
        <f t="shared" si="7"/>
        <v>2755.554861034625</v>
      </c>
      <c r="F114" s="135">
        <f t="shared" si="8"/>
        <v>-3326.5124758959159</v>
      </c>
      <c r="G114" s="135">
        <f t="shared" si="10"/>
        <v>471809.87570536009</v>
      </c>
    </row>
    <row r="115" spans="3:13" x14ac:dyDescent="0.15">
      <c r="C115" s="3">
        <v>59</v>
      </c>
      <c r="D115" s="135">
        <f t="shared" si="9"/>
        <v>471809.87570536009</v>
      </c>
      <c r="E115" s="135">
        <f t="shared" si="7"/>
        <v>2752.2242749479337</v>
      </c>
      <c r="F115" s="135">
        <f t="shared" si="8"/>
        <v>-3326.5124758959159</v>
      </c>
      <c r="G115" s="135">
        <f t="shared" si="10"/>
        <v>471235.58750441211</v>
      </c>
    </row>
    <row r="116" spans="3:13" x14ac:dyDescent="0.15">
      <c r="C116" s="3">
        <v>60</v>
      </c>
      <c r="D116" s="135">
        <f t="shared" si="9"/>
        <v>471235.58750441211</v>
      </c>
      <c r="E116" s="135">
        <f t="shared" si="7"/>
        <v>2748.8742604424042</v>
      </c>
      <c r="F116" s="135">
        <f t="shared" si="8"/>
        <v>-3326.5124758959159</v>
      </c>
      <c r="G116" s="135">
        <f t="shared" si="10"/>
        <v>470657.94928895857</v>
      </c>
    </row>
    <row r="117" spans="3:13" x14ac:dyDescent="0.15">
      <c r="C117" s="3">
        <v>61</v>
      </c>
      <c r="D117" s="135">
        <f t="shared" si="9"/>
        <v>470657.94928895857</v>
      </c>
      <c r="E117" s="135">
        <f t="shared" si="7"/>
        <v>2745.5047041855919</v>
      </c>
      <c r="F117" s="135">
        <f t="shared" si="8"/>
        <v>-3326.5124758959159</v>
      </c>
      <c r="G117" s="135">
        <f t="shared" si="10"/>
        <v>470076.94151724823</v>
      </c>
    </row>
    <row r="118" spans="3:13" x14ac:dyDescent="0.15">
      <c r="C118" s="3">
        <v>62</v>
      </c>
      <c r="D118" s="135">
        <f t="shared" si="9"/>
        <v>470076.94151724823</v>
      </c>
      <c r="E118" s="135">
        <f t="shared" si="7"/>
        <v>2742.1154921839479</v>
      </c>
      <c r="F118" s="135">
        <f t="shared" si="8"/>
        <v>-3326.5124758959159</v>
      </c>
      <c r="G118" s="135">
        <f t="shared" si="10"/>
        <v>469492.54453353625</v>
      </c>
    </row>
    <row r="119" spans="3:13" x14ac:dyDescent="0.15">
      <c r="C119" s="3">
        <v>63</v>
      </c>
      <c r="D119" s="135">
        <f t="shared" si="9"/>
        <v>469492.54453353625</v>
      </c>
      <c r="E119" s="135">
        <f t="shared" si="7"/>
        <v>2738.7065097789614</v>
      </c>
      <c r="F119" s="135">
        <f t="shared" si="8"/>
        <v>-3326.5124758959159</v>
      </c>
      <c r="G119" s="135">
        <f t="shared" si="10"/>
        <v>468904.73856741929</v>
      </c>
    </row>
    <row r="120" spans="3:13" x14ac:dyDescent="0.15">
      <c r="C120" s="3">
        <v>64</v>
      </c>
      <c r="D120" s="135">
        <f t="shared" si="9"/>
        <v>468904.73856741929</v>
      </c>
      <c r="E120" s="135">
        <f t="shared" si="7"/>
        <v>2735.2776416432794</v>
      </c>
      <c r="F120" s="135">
        <f t="shared" si="8"/>
        <v>-3326.5124758959159</v>
      </c>
      <c r="G120" s="135">
        <f t="shared" si="10"/>
        <v>468313.50373316667</v>
      </c>
    </row>
    <row r="121" spans="3:13" x14ac:dyDescent="0.15">
      <c r="C121" s="3">
        <v>65</v>
      </c>
      <c r="D121" s="135">
        <f t="shared" si="9"/>
        <v>468313.50373316667</v>
      </c>
      <c r="E121" s="135">
        <f t="shared" si="7"/>
        <v>2731.8287717768058</v>
      </c>
      <c r="F121" s="135">
        <f t="shared" si="8"/>
        <v>-3326.5124758959159</v>
      </c>
      <c r="G121" s="135">
        <f t="shared" si="10"/>
        <v>467718.82002904755</v>
      </c>
    </row>
    <row r="122" spans="3:13" ht="14" thickBot="1" x14ac:dyDescent="0.2">
      <c r="C122" s="3">
        <v>66</v>
      </c>
      <c r="D122" s="135">
        <f t="shared" si="9"/>
        <v>467718.82002904755</v>
      </c>
      <c r="E122" s="135">
        <f t="shared" ref="E122:E185" si="11">D122*$E$52</f>
        <v>2728.3597835027776</v>
      </c>
      <c r="F122" s="135">
        <f t="shared" ref="F122:F185" si="12">$E$54</f>
        <v>-3326.5124758959159</v>
      </c>
      <c r="G122" s="135">
        <f t="shared" si="10"/>
        <v>467120.66733665438</v>
      </c>
    </row>
    <row r="123" spans="3:13" x14ac:dyDescent="0.15">
      <c r="C123" s="3">
        <v>67</v>
      </c>
      <c r="D123" s="135">
        <f t="shared" ref="D123:D186" si="13">G122</f>
        <v>467120.66733665438</v>
      </c>
      <c r="E123" s="135">
        <f t="shared" si="11"/>
        <v>2724.8705594638172</v>
      </c>
      <c r="F123" s="135">
        <f t="shared" si="12"/>
        <v>-3326.5124758959159</v>
      </c>
      <c r="G123" s="135">
        <f t="shared" ref="G123:G186" si="14">D123+E123+F123</f>
        <v>466519.02542022226</v>
      </c>
      <c r="I123" s="139" t="s">
        <v>133</v>
      </c>
      <c r="J123" s="78"/>
      <c r="K123" s="6"/>
      <c r="L123" s="6"/>
      <c r="M123" s="7"/>
    </row>
    <row r="124" spans="3:13" x14ac:dyDescent="0.15">
      <c r="C124" s="3">
        <v>68</v>
      </c>
      <c r="D124" s="135">
        <f t="shared" si="13"/>
        <v>466519.02542022226</v>
      </c>
      <c r="E124" s="135">
        <f t="shared" si="11"/>
        <v>2721.3609816179633</v>
      </c>
      <c r="F124" s="135">
        <f t="shared" si="12"/>
        <v>-3326.5124758959159</v>
      </c>
      <c r="G124" s="135">
        <f t="shared" si="14"/>
        <v>465913.87392594427</v>
      </c>
      <c r="I124" s="9" t="s">
        <v>136</v>
      </c>
      <c r="J124" s="105"/>
      <c r="K124" s="105"/>
      <c r="L124" s="105"/>
      <c r="M124" s="13"/>
    </row>
    <row r="125" spans="3:13" x14ac:dyDescent="0.15">
      <c r="C125" s="3">
        <v>69</v>
      </c>
      <c r="D125" s="135">
        <f t="shared" si="13"/>
        <v>465913.87392594427</v>
      </c>
      <c r="E125" s="135">
        <f t="shared" si="11"/>
        <v>2717.8309312346751</v>
      </c>
      <c r="F125" s="135">
        <f t="shared" si="12"/>
        <v>-3326.5124758959159</v>
      </c>
      <c r="G125" s="135">
        <f t="shared" si="14"/>
        <v>465305.19238128304</v>
      </c>
      <c r="I125" s="9" t="s">
        <v>137</v>
      </c>
      <c r="J125" s="105"/>
      <c r="K125" s="105"/>
      <c r="L125" s="105"/>
      <c r="M125" s="13"/>
    </row>
    <row r="126" spans="3:13" x14ac:dyDescent="0.15">
      <c r="C126" s="3">
        <v>70</v>
      </c>
      <c r="D126" s="135">
        <f t="shared" si="13"/>
        <v>465305.19238128304</v>
      </c>
      <c r="E126" s="135">
        <f t="shared" si="11"/>
        <v>2714.2802888908177</v>
      </c>
      <c r="F126" s="135">
        <f t="shared" si="12"/>
        <v>-3326.5124758959159</v>
      </c>
      <c r="G126" s="135">
        <f t="shared" si="14"/>
        <v>464692.96019427793</v>
      </c>
      <c r="I126" s="140" t="s">
        <v>138</v>
      </c>
      <c r="J126" s="105"/>
      <c r="K126" s="105"/>
      <c r="L126" s="105"/>
      <c r="M126" s="13"/>
    </row>
    <row r="127" spans="3:13" x14ac:dyDescent="0.15">
      <c r="C127" s="3">
        <v>71</v>
      </c>
      <c r="D127" s="135">
        <f t="shared" si="13"/>
        <v>464692.96019427793</v>
      </c>
      <c r="E127" s="135">
        <f t="shared" si="11"/>
        <v>2710.7089344666215</v>
      </c>
      <c r="F127" s="135">
        <f t="shared" si="12"/>
        <v>-3326.5124758959159</v>
      </c>
      <c r="G127" s="135">
        <f t="shared" si="14"/>
        <v>464077.15665284864</v>
      </c>
      <c r="I127" s="9"/>
      <c r="J127" s="105"/>
      <c r="K127" s="105"/>
      <c r="L127" s="105"/>
      <c r="M127" s="13"/>
    </row>
    <row r="128" spans="3:13" ht="14" thickBot="1" x14ac:dyDescent="0.2">
      <c r="C128" s="142">
        <v>72</v>
      </c>
      <c r="D128" s="143">
        <f t="shared" si="13"/>
        <v>464077.15665284864</v>
      </c>
      <c r="E128" s="143">
        <f t="shared" si="11"/>
        <v>2707.116747141617</v>
      </c>
      <c r="F128" s="143">
        <f t="shared" si="12"/>
        <v>-3326.5124758959159</v>
      </c>
      <c r="G128" s="143">
        <f>D128+E128+F128-J128</f>
        <v>463457.76092409436</v>
      </c>
      <c r="H128" t="s">
        <v>134</v>
      </c>
      <c r="I128" s="146" t="s">
        <v>135</v>
      </c>
      <c r="J128" s="147">
        <v>0</v>
      </c>
      <c r="K128" s="147" t="s">
        <v>139</v>
      </c>
      <c r="L128" s="147"/>
      <c r="M128" s="16"/>
    </row>
    <row r="129" spans="3:7" x14ac:dyDescent="0.15">
      <c r="C129" s="3">
        <v>73</v>
      </c>
      <c r="D129" s="135">
        <f t="shared" si="13"/>
        <v>463457.76092409436</v>
      </c>
      <c r="E129" s="135">
        <f t="shared" si="11"/>
        <v>2703.5036053905505</v>
      </c>
      <c r="F129" s="135">
        <f t="shared" si="12"/>
        <v>-3326.5124758959159</v>
      </c>
      <c r="G129" s="135">
        <f t="shared" si="14"/>
        <v>462834.75205358898</v>
      </c>
    </row>
    <row r="130" spans="3:7" x14ac:dyDescent="0.15">
      <c r="C130" s="141">
        <v>74</v>
      </c>
      <c r="D130" s="135">
        <f t="shared" si="13"/>
        <v>462834.75205358898</v>
      </c>
      <c r="E130" s="135">
        <f t="shared" si="11"/>
        <v>2699.8693869792692</v>
      </c>
      <c r="F130" s="135">
        <f t="shared" si="12"/>
        <v>-3326.5124758959159</v>
      </c>
      <c r="G130" s="135">
        <f t="shared" si="14"/>
        <v>462208.10896467231</v>
      </c>
    </row>
    <row r="131" spans="3:7" x14ac:dyDescent="0.15">
      <c r="C131" s="141">
        <v>75</v>
      </c>
      <c r="D131" s="135">
        <f t="shared" si="13"/>
        <v>462208.10896467231</v>
      </c>
      <c r="E131" s="135">
        <f t="shared" si="11"/>
        <v>2696.2139689605888</v>
      </c>
      <c r="F131" s="135">
        <f t="shared" si="12"/>
        <v>-3326.5124758959159</v>
      </c>
      <c r="G131" s="135">
        <f t="shared" si="14"/>
        <v>461577.81045773695</v>
      </c>
    </row>
    <row r="132" spans="3:7" x14ac:dyDescent="0.15">
      <c r="C132" s="141">
        <v>76</v>
      </c>
      <c r="D132" s="135">
        <f t="shared" si="13"/>
        <v>461577.81045773695</v>
      </c>
      <c r="E132" s="135">
        <f t="shared" si="11"/>
        <v>2692.5372276701323</v>
      </c>
      <c r="F132" s="135">
        <f t="shared" si="12"/>
        <v>-3326.5124758959159</v>
      </c>
      <c r="G132" s="135">
        <f t="shared" si="14"/>
        <v>460943.83520951116</v>
      </c>
    </row>
    <row r="133" spans="3:7" x14ac:dyDescent="0.15">
      <c r="C133" s="141">
        <v>77</v>
      </c>
      <c r="D133" s="135">
        <f t="shared" si="13"/>
        <v>460943.83520951116</v>
      </c>
      <c r="E133" s="135">
        <f t="shared" si="11"/>
        <v>2688.8390387221484</v>
      </c>
      <c r="F133" s="135">
        <f t="shared" si="12"/>
        <v>-3326.5124758959159</v>
      </c>
      <c r="G133" s="135">
        <f t="shared" si="14"/>
        <v>460306.16177233739</v>
      </c>
    </row>
    <row r="134" spans="3:7" x14ac:dyDescent="0.15">
      <c r="C134" s="141">
        <v>78</v>
      </c>
      <c r="D134" s="135">
        <f t="shared" si="13"/>
        <v>460306.16177233739</v>
      </c>
      <c r="E134" s="135">
        <f t="shared" si="11"/>
        <v>2685.1192770053017</v>
      </c>
      <c r="F134" s="135">
        <f t="shared" si="12"/>
        <v>-3326.5124758959159</v>
      </c>
      <c r="G134" s="135">
        <f t="shared" si="14"/>
        <v>459664.76857344678</v>
      </c>
    </row>
    <row r="135" spans="3:7" x14ac:dyDescent="0.15">
      <c r="C135" s="141">
        <v>79</v>
      </c>
      <c r="D135" s="135">
        <f t="shared" si="13"/>
        <v>459664.76857344678</v>
      </c>
      <c r="E135" s="135">
        <f t="shared" si="11"/>
        <v>2681.3778166784396</v>
      </c>
      <c r="F135" s="135">
        <f t="shared" si="12"/>
        <v>-3326.5124758959159</v>
      </c>
      <c r="G135" s="135">
        <f t="shared" si="14"/>
        <v>459019.63391422929</v>
      </c>
    </row>
    <row r="136" spans="3:7" x14ac:dyDescent="0.15">
      <c r="C136" s="141">
        <v>80</v>
      </c>
      <c r="D136" s="135">
        <f t="shared" si="13"/>
        <v>459019.63391422929</v>
      </c>
      <c r="E136" s="135">
        <f t="shared" si="11"/>
        <v>2677.6145311663377</v>
      </c>
      <c r="F136" s="135">
        <f t="shared" si="12"/>
        <v>-3326.5124758959159</v>
      </c>
      <c r="G136" s="135">
        <f t="shared" si="14"/>
        <v>458370.73596949968</v>
      </c>
    </row>
    <row r="137" spans="3:7" x14ac:dyDescent="0.15">
      <c r="C137" s="141">
        <v>81</v>
      </c>
      <c r="D137" s="135">
        <f t="shared" si="13"/>
        <v>458370.73596949968</v>
      </c>
      <c r="E137" s="135">
        <f t="shared" si="11"/>
        <v>2673.8292931554151</v>
      </c>
      <c r="F137" s="135">
        <f t="shared" si="12"/>
        <v>-3326.5124758959159</v>
      </c>
      <c r="G137" s="135">
        <f t="shared" si="14"/>
        <v>457718.05278675916</v>
      </c>
    </row>
    <row r="138" spans="3:7" x14ac:dyDescent="0.15">
      <c r="C138" s="141">
        <v>82</v>
      </c>
      <c r="D138" s="135">
        <f t="shared" si="13"/>
        <v>457718.05278675916</v>
      </c>
      <c r="E138" s="135">
        <f t="shared" si="11"/>
        <v>2670.0219745894287</v>
      </c>
      <c r="F138" s="135">
        <f t="shared" si="12"/>
        <v>-3326.5124758959159</v>
      </c>
      <c r="G138" s="135">
        <f t="shared" si="14"/>
        <v>457061.56228545267</v>
      </c>
    </row>
    <row r="139" spans="3:7" x14ac:dyDescent="0.15">
      <c r="C139" s="141">
        <v>83</v>
      </c>
      <c r="D139" s="135">
        <f t="shared" si="13"/>
        <v>457061.56228545267</v>
      </c>
      <c r="E139" s="135">
        <f t="shared" si="11"/>
        <v>2666.1924466651408</v>
      </c>
      <c r="F139" s="135">
        <f t="shared" si="12"/>
        <v>-3326.5124758959159</v>
      </c>
      <c r="G139" s="135">
        <f t="shared" si="14"/>
        <v>456401.24225622189</v>
      </c>
    </row>
    <row r="140" spans="3:7" x14ac:dyDescent="0.15">
      <c r="C140" s="141">
        <v>84</v>
      </c>
      <c r="D140" s="135">
        <f t="shared" si="13"/>
        <v>456401.24225622189</v>
      </c>
      <c r="E140" s="135">
        <f t="shared" si="11"/>
        <v>2662.3405798279609</v>
      </c>
      <c r="F140" s="135">
        <f t="shared" si="12"/>
        <v>-3326.5124758959159</v>
      </c>
      <c r="G140" s="135">
        <f t="shared" si="14"/>
        <v>455737.07036015391</v>
      </c>
    </row>
    <row r="141" spans="3:7" x14ac:dyDescent="0.15">
      <c r="C141" s="141">
        <v>85</v>
      </c>
      <c r="D141" s="135">
        <f t="shared" si="13"/>
        <v>455737.07036015391</v>
      </c>
      <c r="E141" s="135">
        <f t="shared" si="11"/>
        <v>2658.4662437675647</v>
      </c>
      <c r="F141" s="135">
        <f t="shared" si="12"/>
        <v>-3326.5124758959159</v>
      </c>
      <c r="G141" s="135">
        <f t="shared" si="14"/>
        <v>455069.02412802557</v>
      </c>
    </row>
    <row r="142" spans="3:7" x14ac:dyDescent="0.15">
      <c r="C142" s="141">
        <v>86</v>
      </c>
      <c r="D142" s="135">
        <f t="shared" si="13"/>
        <v>455069.02412802557</v>
      </c>
      <c r="E142" s="135">
        <f t="shared" si="11"/>
        <v>2654.5693074134824</v>
      </c>
      <c r="F142" s="135">
        <f t="shared" si="12"/>
        <v>-3326.5124758959159</v>
      </c>
      <c r="G142" s="135">
        <f t="shared" si="14"/>
        <v>454397.08095954312</v>
      </c>
    </row>
    <row r="143" spans="3:7" x14ac:dyDescent="0.15">
      <c r="C143" s="141">
        <v>87</v>
      </c>
      <c r="D143" s="135">
        <f t="shared" si="13"/>
        <v>454397.08095954312</v>
      </c>
      <c r="E143" s="135">
        <f t="shared" si="11"/>
        <v>2650.6496389306685</v>
      </c>
      <c r="F143" s="135">
        <f t="shared" si="12"/>
        <v>-3326.5124758959159</v>
      </c>
      <c r="G143" s="135">
        <f t="shared" si="14"/>
        <v>453721.21812257788</v>
      </c>
    </row>
    <row r="144" spans="3:7" x14ac:dyDescent="0.15">
      <c r="C144" s="141">
        <v>88</v>
      </c>
      <c r="D144" s="135">
        <f t="shared" si="13"/>
        <v>453721.21812257788</v>
      </c>
      <c r="E144" s="135">
        <f t="shared" si="11"/>
        <v>2646.7071057150379</v>
      </c>
      <c r="F144" s="135">
        <f t="shared" si="12"/>
        <v>-3326.5124758959159</v>
      </c>
      <c r="G144" s="135">
        <f t="shared" si="14"/>
        <v>453041.41275239701</v>
      </c>
    </row>
    <row r="145" spans="3:7" x14ac:dyDescent="0.15">
      <c r="C145" s="141">
        <v>89</v>
      </c>
      <c r="D145" s="135">
        <f t="shared" si="13"/>
        <v>453041.41275239701</v>
      </c>
      <c r="E145" s="135">
        <f t="shared" si="11"/>
        <v>2642.7415743889828</v>
      </c>
      <c r="F145" s="135">
        <f t="shared" si="12"/>
        <v>-3326.5124758959159</v>
      </c>
      <c r="G145" s="135">
        <f t="shared" si="14"/>
        <v>452357.64185089007</v>
      </c>
    </row>
    <row r="146" spans="3:7" x14ac:dyDescent="0.15">
      <c r="C146" s="141">
        <v>90</v>
      </c>
      <c r="D146" s="135">
        <f t="shared" si="13"/>
        <v>452357.64185089007</v>
      </c>
      <c r="E146" s="135">
        <f t="shared" si="11"/>
        <v>2638.7529107968589</v>
      </c>
      <c r="F146" s="135">
        <f t="shared" si="12"/>
        <v>-3326.5124758959159</v>
      </c>
      <c r="G146" s="135">
        <f t="shared" si="14"/>
        <v>451669.88228579098</v>
      </c>
    </row>
    <row r="147" spans="3:7" x14ac:dyDescent="0.15">
      <c r="C147" s="141">
        <v>91</v>
      </c>
      <c r="D147" s="135">
        <f t="shared" si="13"/>
        <v>451669.88228579098</v>
      </c>
      <c r="E147" s="135">
        <f t="shared" si="11"/>
        <v>2634.7409800004475</v>
      </c>
      <c r="F147" s="135">
        <f t="shared" si="12"/>
        <v>-3326.5124758959159</v>
      </c>
      <c r="G147" s="135">
        <f t="shared" si="14"/>
        <v>450978.11078989552</v>
      </c>
    </row>
    <row r="148" spans="3:7" x14ac:dyDescent="0.15">
      <c r="C148" s="141">
        <v>92</v>
      </c>
      <c r="D148" s="135">
        <f t="shared" si="13"/>
        <v>450978.11078989552</v>
      </c>
      <c r="E148" s="135">
        <f t="shared" si="11"/>
        <v>2630.7056462743908</v>
      </c>
      <c r="F148" s="135">
        <f t="shared" si="12"/>
        <v>-3326.5124758959159</v>
      </c>
      <c r="G148" s="135">
        <f t="shared" si="14"/>
        <v>450282.30396027397</v>
      </c>
    </row>
    <row r="149" spans="3:7" x14ac:dyDescent="0.15">
      <c r="C149" s="141">
        <v>93</v>
      </c>
      <c r="D149" s="135">
        <f t="shared" si="13"/>
        <v>450282.30396027397</v>
      </c>
      <c r="E149" s="135">
        <f t="shared" si="11"/>
        <v>2626.6467731015982</v>
      </c>
      <c r="F149" s="135">
        <f t="shared" si="12"/>
        <v>-3326.5124758959159</v>
      </c>
      <c r="G149" s="135">
        <f t="shared" si="14"/>
        <v>449582.43825747963</v>
      </c>
    </row>
    <row r="150" spans="3:7" x14ac:dyDescent="0.15">
      <c r="C150" s="141">
        <v>94</v>
      </c>
      <c r="D150" s="135">
        <f t="shared" si="13"/>
        <v>449582.43825747963</v>
      </c>
      <c r="E150" s="135">
        <f t="shared" si="11"/>
        <v>2622.5642231686311</v>
      </c>
      <c r="F150" s="135">
        <f t="shared" si="12"/>
        <v>-3326.5124758959159</v>
      </c>
      <c r="G150" s="135">
        <f t="shared" si="14"/>
        <v>448878.49000475236</v>
      </c>
    </row>
    <row r="151" spans="3:7" x14ac:dyDescent="0.15">
      <c r="C151" s="141">
        <v>95</v>
      </c>
      <c r="D151" s="135">
        <f t="shared" si="13"/>
        <v>448878.49000475236</v>
      </c>
      <c r="E151" s="135">
        <f t="shared" si="11"/>
        <v>2618.4578583610555</v>
      </c>
      <c r="F151" s="135">
        <f t="shared" si="12"/>
        <v>-3326.5124758959159</v>
      </c>
      <c r="G151" s="135">
        <f t="shared" si="14"/>
        <v>448170.4353872175</v>
      </c>
    </row>
    <row r="152" spans="3:7" x14ac:dyDescent="0.15">
      <c r="C152" s="141">
        <v>96</v>
      </c>
      <c r="D152" s="135">
        <f t="shared" si="13"/>
        <v>448170.4353872175</v>
      </c>
      <c r="E152" s="135">
        <f t="shared" si="11"/>
        <v>2614.327539758769</v>
      </c>
      <c r="F152" s="135">
        <f t="shared" si="12"/>
        <v>-3326.5124758959159</v>
      </c>
      <c r="G152" s="135">
        <f t="shared" si="14"/>
        <v>447458.25045108033</v>
      </c>
    </row>
    <row r="153" spans="3:7" x14ac:dyDescent="0.15">
      <c r="C153" s="141">
        <v>97</v>
      </c>
      <c r="D153" s="135">
        <f t="shared" si="13"/>
        <v>447458.25045108033</v>
      </c>
      <c r="E153" s="135">
        <f t="shared" si="11"/>
        <v>2610.1731276313021</v>
      </c>
      <c r="F153" s="135">
        <f t="shared" si="12"/>
        <v>-3326.5124758959159</v>
      </c>
      <c r="G153" s="135">
        <f t="shared" si="14"/>
        <v>446741.91110281571</v>
      </c>
    </row>
    <row r="154" spans="3:7" x14ac:dyDescent="0.15">
      <c r="C154" s="141">
        <v>98</v>
      </c>
      <c r="D154" s="135">
        <f t="shared" si="13"/>
        <v>446741.91110281571</v>
      </c>
      <c r="E154" s="135">
        <f t="shared" si="11"/>
        <v>2605.9944814330916</v>
      </c>
      <c r="F154" s="135">
        <f t="shared" si="12"/>
        <v>-3326.5124758959159</v>
      </c>
      <c r="G154" s="135">
        <f t="shared" si="14"/>
        <v>446021.39310835284</v>
      </c>
    </row>
    <row r="155" spans="3:7" x14ac:dyDescent="0.15">
      <c r="C155" s="141">
        <v>99</v>
      </c>
      <c r="D155" s="135">
        <f t="shared" si="13"/>
        <v>446021.39310835284</v>
      </c>
      <c r="E155" s="135">
        <f t="shared" si="11"/>
        <v>2601.7914597987251</v>
      </c>
      <c r="F155" s="135">
        <f t="shared" si="12"/>
        <v>-3326.5124758959159</v>
      </c>
      <c r="G155" s="135">
        <f t="shared" si="14"/>
        <v>445296.67209225561</v>
      </c>
    </row>
    <row r="156" spans="3:7" x14ac:dyDescent="0.15">
      <c r="C156" s="141">
        <v>100</v>
      </c>
      <c r="D156" s="135">
        <f t="shared" si="13"/>
        <v>445296.67209225561</v>
      </c>
      <c r="E156" s="135">
        <f t="shared" si="11"/>
        <v>2597.5639205381581</v>
      </c>
      <c r="F156" s="135">
        <f t="shared" si="12"/>
        <v>-3326.5124758959159</v>
      </c>
      <c r="G156" s="135">
        <f t="shared" si="14"/>
        <v>444567.72353689786</v>
      </c>
    </row>
    <row r="157" spans="3:7" x14ac:dyDescent="0.15">
      <c r="C157" s="141">
        <v>101</v>
      </c>
      <c r="D157" s="135">
        <f t="shared" si="13"/>
        <v>444567.72353689786</v>
      </c>
      <c r="E157" s="135">
        <f t="shared" si="11"/>
        <v>2593.3117206319043</v>
      </c>
      <c r="F157" s="135">
        <f t="shared" si="12"/>
        <v>-3326.5124758959159</v>
      </c>
      <c r="G157" s="135">
        <f t="shared" si="14"/>
        <v>443834.52278163383</v>
      </c>
    </row>
    <row r="158" spans="3:7" x14ac:dyDescent="0.15">
      <c r="C158" s="141">
        <v>102</v>
      </c>
      <c r="D158" s="135">
        <f t="shared" si="13"/>
        <v>443834.52278163383</v>
      </c>
      <c r="E158" s="135">
        <f t="shared" si="11"/>
        <v>2589.0347162261974</v>
      </c>
      <c r="F158" s="135">
        <f t="shared" si="12"/>
        <v>-3326.5124758959159</v>
      </c>
      <c r="G158" s="135">
        <f t="shared" si="14"/>
        <v>443097.04502196412</v>
      </c>
    </row>
    <row r="159" spans="3:7" x14ac:dyDescent="0.15">
      <c r="C159" s="141">
        <v>103</v>
      </c>
      <c r="D159" s="135">
        <f t="shared" si="13"/>
        <v>443097.04502196412</v>
      </c>
      <c r="E159" s="135">
        <f t="shared" si="11"/>
        <v>2584.732762628124</v>
      </c>
      <c r="F159" s="135">
        <f t="shared" si="12"/>
        <v>-3326.5124758959159</v>
      </c>
      <c r="G159" s="135">
        <f t="shared" si="14"/>
        <v>442355.26530869631</v>
      </c>
    </row>
    <row r="160" spans="3:7" x14ac:dyDescent="0.15">
      <c r="C160" s="141">
        <v>104</v>
      </c>
      <c r="D160" s="135">
        <f t="shared" si="13"/>
        <v>442355.26530869631</v>
      </c>
      <c r="E160" s="135">
        <f t="shared" si="11"/>
        <v>2580.4057143007285</v>
      </c>
      <c r="F160" s="135">
        <f t="shared" si="12"/>
        <v>-3326.5124758959159</v>
      </c>
      <c r="G160" s="135">
        <f t="shared" si="14"/>
        <v>441609.15854710113</v>
      </c>
    </row>
    <row r="161" spans="3:7" x14ac:dyDescent="0.15">
      <c r="C161" s="141">
        <v>105</v>
      </c>
      <c r="D161" s="135">
        <f t="shared" si="13"/>
        <v>441609.15854710113</v>
      </c>
      <c r="E161" s="135">
        <f t="shared" si="11"/>
        <v>2576.0534248580902</v>
      </c>
      <c r="F161" s="135">
        <f t="shared" si="12"/>
        <v>-3326.5124758959159</v>
      </c>
      <c r="G161" s="135">
        <f t="shared" si="14"/>
        <v>440858.69949606329</v>
      </c>
    </row>
    <row r="162" spans="3:7" x14ac:dyDescent="0.15">
      <c r="C162" s="141">
        <v>106</v>
      </c>
      <c r="D162" s="135">
        <f t="shared" si="13"/>
        <v>440858.69949606329</v>
      </c>
      <c r="E162" s="135">
        <f t="shared" si="11"/>
        <v>2571.6757470603693</v>
      </c>
      <c r="F162" s="135">
        <f t="shared" si="12"/>
        <v>-3326.5124758959159</v>
      </c>
      <c r="G162" s="135">
        <f t="shared" si="14"/>
        <v>440103.86276722775</v>
      </c>
    </row>
    <row r="163" spans="3:7" x14ac:dyDescent="0.15">
      <c r="C163" s="141">
        <v>107</v>
      </c>
      <c r="D163" s="135">
        <f t="shared" si="13"/>
        <v>440103.86276722775</v>
      </c>
      <c r="E163" s="135">
        <f t="shared" si="11"/>
        <v>2567.2725328088286</v>
      </c>
      <c r="F163" s="135">
        <f t="shared" si="12"/>
        <v>-3326.5124758959159</v>
      </c>
      <c r="G163" s="135">
        <f t="shared" si="14"/>
        <v>439344.62282414065</v>
      </c>
    </row>
    <row r="164" spans="3:7" x14ac:dyDescent="0.15">
      <c r="C164" s="141">
        <v>108</v>
      </c>
      <c r="D164" s="135">
        <f t="shared" si="13"/>
        <v>439344.62282414065</v>
      </c>
      <c r="E164" s="135">
        <f t="shared" si="11"/>
        <v>2562.8436331408207</v>
      </c>
      <c r="F164" s="135">
        <f t="shared" si="12"/>
        <v>-3326.5124758959159</v>
      </c>
      <c r="G164" s="135">
        <f t="shared" si="14"/>
        <v>438580.95398138557</v>
      </c>
    </row>
    <row r="165" spans="3:7" x14ac:dyDescent="0.15">
      <c r="C165" s="141">
        <v>109</v>
      </c>
      <c r="D165" s="135">
        <f t="shared" si="13"/>
        <v>438580.95398138557</v>
      </c>
      <c r="E165" s="135">
        <f t="shared" si="11"/>
        <v>2558.388898224749</v>
      </c>
      <c r="F165" s="135">
        <f t="shared" si="12"/>
        <v>-3326.5124758959159</v>
      </c>
      <c r="G165" s="135">
        <f t="shared" si="14"/>
        <v>437812.83040371438</v>
      </c>
    </row>
    <row r="166" spans="3:7" x14ac:dyDescent="0.15">
      <c r="C166" s="141">
        <v>110</v>
      </c>
      <c r="D166" s="135">
        <f t="shared" si="13"/>
        <v>437812.83040371438</v>
      </c>
      <c r="E166" s="135">
        <f t="shared" si="11"/>
        <v>2553.9081773550006</v>
      </c>
      <c r="F166" s="135">
        <f t="shared" si="12"/>
        <v>-3326.5124758959159</v>
      </c>
      <c r="G166" s="135">
        <f t="shared" si="14"/>
        <v>437040.22610517347</v>
      </c>
    </row>
    <row r="167" spans="3:7" x14ac:dyDescent="0.15">
      <c r="C167" s="141">
        <v>111</v>
      </c>
      <c r="D167" s="135">
        <f t="shared" si="13"/>
        <v>437040.22610517347</v>
      </c>
      <c r="E167" s="135">
        <f t="shared" si="11"/>
        <v>2549.4013189468455</v>
      </c>
      <c r="F167" s="135">
        <f t="shared" si="12"/>
        <v>-3326.5124758959159</v>
      </c>
      <c r="G167" s="135">
        <f t="shared" si="14"/>
        <v>436263.11494822439</v>
      </c>
    </row>
    <row r="168" spans="3:7" x14ac:dyDescent="0.15">
      <c r="C168" s="141">
        <v>112</v>
      </c>
      <c r="D168" s="135">
        <f t="shared" si="13"/>
        <v>436263.11494822439</v>
      </c>
      <c r="E168" s="135">
        <f t="shared" si="11"/>
        <v>2544.8681705313093</v>
      </c>
      <c r="F168" s="135">
        <f t="shared" si="12"/>
        <v>-3326.5124758959159</v>
      </c>
      <c r="G168" s="135">
        <f t="shared" si="14"/>
        <v>435481.47064285976</v>
      </c>
    </row>
    <row r="169" spans="3:7" x14ac:dyDescent="0.15">
      <c r="C169" s="141">
        <v>113</v>
      </c>
      <c r="D169" s="135">
        <f t="shared" si="13"/>
        <v>435481.47064285976</v>
      </c>
      <c r="E169" s="135">
        <f t="shared" si="11"/>
        <v>2540.3085787500154</v>
      </c>
      <c r="F169" s="135">
        <f t="shared" si="12"/>
        <v>-3326.5124758959159</v>
      </c>
      <c r="G169" s="135">
        <f t="shared" si="14"/>
        <v>434695.26674571383</v>
      </c>
    </row>
    <row r="170" spans="3:7" x14ac:dyDescent="0.15">
      <c r="C170" s="141">
        <v>114</v>
      </c>
      <c r="D170" s="135">
        <f t="shared" si="13"/>
        <v>434695.26674571383</v>
      </c>
      <c r="E170" s="135">
        <f t="shared" si="11"/>
        <v>2535.7223893499977</v>
      </c>
      <c r="F170" s="135">
        <f t="shared" si="12"/>
        <v>-3326.5124758959159</v>
      </c>
      <c r="G170" s="135">
        <f t="shared" si="14"/>
        <v>433904.47665916791</v>
      </c>
    </row>
    <row r="171" spans="3:7" x14ac:dyDescent="0.15">
      <c r="C171" s="141">
        <v>115</v>
      </c>
      <c r="D171" s="135">
        <f t="shared" si="13"/>
        <v>433904.47665916791</v>
      </c>
      <c r="E171" s="135">
        <f t="shared" si="11"/>
        <v>2531.1094471784795</v>
      </c>
      <c r="F171" s="135">
        <f t="shared" si="12"/>
        <v>-3326.5124758959159</v>
      </c>
      <c r="G171" s="135">
        <f t="shared" si="14"/>
        <v>433109.07363045047</v>
      </c>
    </row>
    <row r="172" spans="3:7" x14ac:dyDescent="0.15">
      <c r="C172" s="141">
        <v>116</v>
      </c>
      <c r="D172" s="135">
        <f t="shared" si="13"/>
        <v>433109.07363045047</v>
      </c>
      <c r="E172" s="135">
        <f t="shared" si="11"/>
        <v>2526.4695961776279</v>
      </c>
      <c r="F172" s="135">
        <f t="shared" si="12"/>
        <v>-3326.5124758959159</v>
      </c>
      <c r="G172" s="135">
        <f t="shared" si="14"/>
        <v>432309.03075073217</v>
      </c>
    </row>
    <row r="173" spans="3:7" x14ac:dyDescent="0.15">
      <c r="C173" s="141">
        <v>117</v>
      </c>
      <c r="D173" s="135">
        <f t="shared" si="13"/>
        <v>432309.03075073217</v>
      </c>
      <c r="E173" s="135">
        <f t="shared" si="11"/>
        <v>2521.802679379271</v>
      </c>
      <c r="F173" s="135">
        <f t="shared" si="12"/>
        <v>-3326.5124758959159</v>
      </c>
      <c r="G173" s="135">
        <f t="shared" si="14"/>
        <v>431504.32095421554</v>
      </c>
    </row>
    <row r="174" spans="3:7" x14ac:dyDescent="0.15">
      <c r="C174" s="141">
        <v>118</v>
      </c>
      <c r="D174" s="135">
        <f t="shared" si="13"/>
        <v>431504.32095421554</v>
      </c>
      <c r="E174" s="135">
        <f t="shared" si="11"/>
        <v>2517.1085388995907</v>
      </c>
      <c r="F174" s="135">
        <f t="shared" si="12"/>
        <v>-3326.5124758959159</v>
      </c>
      <c r="G174" s="135">
        <f t="shared" si="14"/>
        <v>430694.91701721918</v>
      </c>
    </row>
    <row r="175" spans="3:7" x14ac:dyDescent="0.15">
      <c r="C175" s="141">
        <v>119</v>
      </c>
      <c r="D175" s="135">
        <f t="shared" si="13"/>
        <v>430694.91701721918</v>
      </c>
      <c r="E175" s="135">
        <f t="shared" si="11"/>
        <v>2512.3870159337785</v>
      </c>
      <c r="F175" s="135">
        <f t="shared" si="12"/>
        <v>-3326.5124758959159</v>
      </c>
      <c r="G175" s="135">
        <f t="shared" si="14"/>
        <v>429880.79155725701</v>
      </c>
    </row>
    <row r="176" spans="3:7" x14ac:dyDescent="0.15">
      <c r="C176" s="141">
        <v>120</v>
      </c>
      <c r="D176" s="135">
        <f t="shared" si="13"/>
        <v>429880.79155725701</v>
      </c>
      <c r="E176" s="135">
        <f t="shared" si="11"/>
        <v>2507.6379507506658</v>
      </c>
      <c r="F176" s="135">
        <f t="shared" si="12"/>
        <v>-3326.5124758959159</v>
      </c>
      <c r="G176" s="135">
        <f t="shared" si="14"/>
        <v>429061.91703211173</v>
      </c>
    </row>
    <row r="177" spans="3:7" x14ac:dyDescent="0.15">
      <c r="C177" s="141">
        <v>121</v>
      </c>
      <c r="D177" s="135">
        <f t="shared" si="13"/>
        <v>429061.91703211173</v>
      </c>
      <c r="E177" s="135">
        <f t="shared" si="11"/>
        <v>2502.8611826873184</v>
      </c>
      <c r="F177" s="135">
        <f t="shared" si="12"/>
        <v>-3326.5124758959159</v>
      </c>
      <c r="G177" s="135">
        <f t="shared" si="14"/>
        <v>428238.26573890314</v>
      </c>
    </row>
    <row r="178" spans="3:7" x14ac:dyDescent="0.15">
      <c r="C178" s="141">
        <v>122</v>
      </c>
      <c r="D178" s="135">
        <f t="shared" si="13"/>
        <v>428238.26573890314</v>
      </c>
      <c r="E178" s="135">
        <f t="shared" si="11"/>
        <v>2498.0565501436017</v>
      </c>
      <c r="F178" s="135">
        <f t="shared" si="12"/>
        <v>-3326.5124758959159</v>
      </c>
      <c r="G178" s="135">
        <f t="shared" si="14"/>
        <v>427409.80981315079</v>
      </c>
    </row>
    <row r="179" spans="3:7" x14ac:dyDescent="0.15">
      <c r="C179" s="141">
        <v>123</v>
      </c>
      <c r="D179" s="135">
        <f t="shared" si="13"/>
        <v>427409.80981315079</v>
      </c>
      <c r="E179" s="135">
        <f t="shared" si="11"/>
        <v>2493.2238905767131</v>
      </c>
      <c r="F179" s="135">
        <f t="shared" si="12"/>
        <v>-3326.5124758959159</v>
      </c>
      <c r="G179" s="135">
        <f t="shared" si="14"/>
        <v>426576.52122783154</v>
      </c>
    </row>
    <row r="180" spans="3:7" x14ac:dyDescent="0.15">
      <c r="C180" s="141">
        <v>124</v>
      </c>
      <c r="D180" s="135">
        <f t="shared" si="13"/>
        <v>426576.52122783154</v>
      </c>
      <c r="E180" s="135">
        <f t="shared" si="11"/>
        <v>2488.3630404956843</v>
      </c>
      <c r="F180" s="135">
        <f t="shared" si="12"/>
        <v>-3326.5124758959159</v>
      </c>
      <c r="G180" s="135">
        <f t="shared" si="14"/>
        <v>425738.37179243128</v>
      </c>
    </row>
    <row r="181" spans="3:7" x14ac:dyDescent="0.15">
      <c r="C181" s="141">
        <v>125</v>
      </c>
      <c r="D181" s="135">
        <f t="shared" si="13"/>
        <v>425738.37179243128</v>
      </c>
      <c r="E181" s="135">
        <f t="shared" si="11"/>
        <v>2483.4738354558494</v>
      </c>
      <c r="F181" s="135">
        <f t="shared" si="12"/>
        <v>-3326.5124758959159</v>
      </c>
      <c r="G181" s="135">
        <f t="shared" si="14"/>
        <v>424895.33315199119</v>
      </c>
    </row>
    <row r="182" spans="3:7" x14ac:dyDescent="0.15">
      <c r="C182" s="141">
        <v>126</v>
      </c>
      <c r="D182" s="135">
        <f t="shared" si="13"/>
        <v>424895.33315199119</v>
      </c>
      <c r="E182" s="135">
        <f t="shared" si="11"/>
        <v>2478.5561100532818</v>
      </c>
      <c r="F182" s="135">
        <f t="shared" si="12"/>
        <v>-3326.5124758959159</v>
      </c>
      <c r="G182" s="135">
        <f t="shared" si="14"/>
        <v>424047.37678614852</v>
      </c>
    </row>
    <row r="183" spans="3:7" x14ac:dyDescent="0.15">
      <c r="C183" s="141">
        <v>127</v>
      </c>
      <c r="D183" s="135">
        <f t="shared" si="13"/>
        <v>424047.37678614852</v>
      </c>
      <c r="E183" s="135">
        <f t="shared" si="11"/>
        <v>2473.6096979191998</v>
      </c>
      <c r="F183" s="135">
        <f t="shared" si="12"/>
        <v>-3326.5124758959159</v>
      </c>
      <c r="G183" s="135">
        <f t="shared" si="14"/>
        <v>423194.47400817182</v>
      </c>
    </row>
    <row r="184" spans="3:7" x14ac:dyDescent="0.15">
      <c r="C184" s="141">
        <v>128</v>
      </c>
      <c r="D184" s="135">
        <f t="shared" si="13"/>
        <v>423194.47400817182</v>
      </c>
      <c r="E184" s="135">
        <f t="shared" si="11"/>
        <v>2468.6344317143357</v>
      </c>
      <c r="F184" s="135">
        <f t="shared" si="12"/>
        <v>-3326.5124758959159</v>
      </c>
      <c r="G184" s="135">
        <f t="shared" si="14"/>
        <v>422336.5959639902</v>
      </c>
    </row>
    <row r="185" spans="3:7" x14ac:dyDescent="0.15">
      <c r="C185" s="141">
        <v>129</v>
      </c>
      <c r="D185" s="135">
        <f t="shared" si="13"/>
        <v>422336.5959639902</v>
      </c>
      <c r="E185" s="135">
        <f t="shared" si="11"/>
        <v>2463.6301431232764</v>
      </c>
      <c r="F185" s="135">
        <f t="shared" si="12"/>
        <v>-3326.5124758959159</v>
      </c>
      <c r="G185" s="135">
        <f t="shared" si="14"/>
        <v>421473.71363121754</v>
      </c>
    </row>
    <row r="186" spans="3:7" x14ac:dyDescent="0.15">
      <c r="C186" s="141">
        <v>130</v>
      </c>
      <c r="D186" s="135">
        <f t="shared" si="13"/>
        <v>421473.71363121754</v>
      </c>
      <c r="E186" s="135">
        <f t="shared" ref="E186:E249" si="15">D186*$E$52</f>
        <v>2458.596662848769</v>
      </c>
      <c r="F186" s="135">
        <f t="shared" ref="F186:F249" si="16">$E$54</f>
        <v>-3326.5124758959159</v>
      </c>
      <c r="G186" s="135">
        <f t="shared" si="14"/>
        <v>420605.79781817039</v>
      </c>
    </row>
    <row r="187" spans="3:7" x14ac:dyDescent="0.15">
      <c r="C187" s="141">
        <v>131</v>
      </c>
      <c r="D187" s="135">
        <f t="shared" ref="D187:D250" si="17">G186</f>
        <v>420605.79781817039</v>
      </c>
      <c r="E187" s="135">
        <f t="shared" si="15"/>
        <v>2453.5338206059942</v>
      </c>
      <c r="F187" s="135">
        <f t="shared" si="16"/>
        <v>-3326.5124758959159</v>
      </c>
      <c r="G187" s="135">
        <f t="shared" ref="G187:G250" si="18">D187+E187+F187</f>
        <v>419732.81916288048</v>
      </c>
    </row>
    <row r="188" spans="3:7" x14ac:dyDescent="0.15">
      <c r="C188" s="141">
        <v>132</v>
      </c>
      <c r="D188" s="135">
        <f t="shared" si="17"/>
        <v>419732.81916288048</v>
      </c>
      <c r="E188" s="135">
        <f t="shared" si="15"/>
        <v>2448.4414451168027</v>
      </c>
      <c r="F188" s="135">
        <f t="shared" si="16"/>
        <v>-3326.5124758959159</v>
      </c>
      <c r="G188" s="135">
        <f t="shared" si="18"/>
        <v>418854.74813210138</v>
      </c>
    </row>
    <row r="189" spans="3:7" x14ac:dyDescent="0.15">
      <c r="C189" s="141">
        <v>133</v>
      </c>
      <c r="D189" s="135">
        <f t="shared" si="17"/>
        <v>418854.74813210138</v>
      </c>
      <c r="E189" s="135">
        <f t="shared" si="15"/>
        <v>2443.3193641039247</v>
      </c>
      <c r="F189" s="135">
        <f t="shared" si="16"/>
        <v>-3326.5124758959159</v>
      </c>
      <c r="G189" s="135">
        <f t="shared" si="18"/>
        <v>417971.55502030934</v>
      </c>
    </row>
    <row r="190" spans="3:7" x14ac:dyDescent="0.15">
      <c r="C190" s="141">
        <v>134</v>
      </c>
      <c r="D190" s="135">
        <f t="shared" si="17"/>
        <v>417971.55502030934</v>
      </c>
      <c r="E190" s="135">
        <f t="shared" si="15"/>
        <v>2438.1674042851378</v>
      </c>
      <c r="F190" s="135">
        <f t="shared" si="16"/>
        <v>-3326.5124758959159</v>
      </c>
      <c r="G190" s="135">
        <f t="shared" si="18"/>
        <v>417083.20994869858</v>
      </c>
    </row>
    <row r="191" spans="3:7" x14ac:dyDescent="0.15">
      <c r="C191" s="141">
        <v>135</v>
      </c>
      <c r="D191" s="135">
        <f t="shared" si="17"/>
        <v>417083.20994869858</v>
      </c>
      <c r="E191" s="135">
        <f t="shared" si="15"/>
        <v>2432.9853913674083</v>
      </c>
      <c r="F191" s="135">
        <f t="shared" si="16"/>
        <v>-3326.5124758959159</v>
      </c>
      <c r="G191" s="135">
        <f t="shared" si="18"/>
        <v>416189.68286417006</v>
      </c>
    </row>
    <row r="192" spans="3:7" x14ac:dyDescent="0.15">
      <c r="C192" s="141">
        <v>136</v>
      </c>
      <c r="D192" s="135">
        <f t="shared" si="17"/>
        <v>416189.68286417006</v>
      </c>
      <c r="E192" s="135">
        <f t="shared" si="15"/>
        <v>2427.7731500409923</v>
      </c>
      <c r="F192" s="135">
        <f t="shared" si="16"/>
        <v>-3326.5124758959159</v>
      </c>
      <c r="G192" s="135">
        <f t="shared" si="18"/>
        <v>415290.94353831513</v>
      </c>
    </row>
    <row r="193" spans="3:7" x14ac:dyDescent="0.15">
      <c r="C193" s="141">
        <v>137</v>
      </c>
      <c r="D193" s="135">
        <f t="shared" si="17"/>
        <v>415290.94353831513</v>
      </c>
      <c r="E193" s="135">
        <f t="shared" si="15"/>
        <v>2422.5305039735049</v>
      </c>
      <c r="F193" s="135">
        <f t="shared" si="16"/>
        <v>-3326.5124758959159</v>
      </c>
      <c r="G193" s="135">
        <f t="shared" si="18"/>
        <v>414386.96156639268</v>
      </c>
    </row>
    <row r="194" spans="3:7" x14ac:dyDescent="0.15">
      <c r="C194" s="141">
        <v>138</v>
      </c>
      <c r="D194" s="135">
        <f t="shared" si="17"/>
        <v>414386.96156639268</v>
      </c>
      <c r="E194" s="135">
        <f t="shared" si="15"/>
        <v>2417.2572758039573</v>
      </c>
      <c r="F194" s="135">
        <f t="shared" si="16"/>
        <v>-3326.5124758959159</v>
      </c>
      <c r="G194" s="135">
        <f t="shared" si="18"/>
        <v>413477.7063663007</v>
      </c>
    </row>
    <row r="195" spans="3:7" x14ac:dyDescent="0.15">
      <c r="C195" s="141">
        <v>139</v>
      </c>
      <c r="D195" s="135">
        <f t="shared" si="17"/>
        <v>413477.7063663007</v>
      </c>
      <c r="E195" s="135">
        <f t="shared" si="15"/>
        <v>2411.9532871367542</v>
      </c>
      <c r="F195" s="135">
        <f t="shared" si="16"/>
        <v>-3326.5124758959159</v>
      </c>
      <c r="G195" s="135">
        <f t="shared" si="18"/>
        <v>412563.14717754151</v>
      </c>
    </row>
    <row r="196" spans="3:7" x14ac:dyDescent="0.15">
      <c r="C196" s="141">
        <v>140</v>
      </c>
      <c r="D196" s="135">
        <f t="shared" si="17"/>
        <v>412563.14717754151</v>
      </c>
      <c r="E196" s="135">
        <f t="shared" si="15"/>
        <v>2406.6183585356589</v>
      </c>
      <c r="F196" s="135">
        <f t="shared" si="16"/>
        <v>-3326.5124758959159</v>
      </c>
      <c r="G196" s="135">
        <f t="shared" si="18"/>
        <v>411643.25306018122</v>
      </c>
    </row>
    <row r="197" spans="3:7" x14ac:dyDescent="0.15">
      <c r="C197" s="141">
        <v>141</v>
      </c>
      <c r="D197" s="135">
        <f t="shared" si="17"/>
        <v>411643.25306018122</v>
      </c>
      <c r="E197" s="135">
        <f t="shared" si="15"/>
        <v>2401.2523095177239</v>
      </c>
      <c r="F197" s="135">
        <f t="shared" si="16"/>
        <v>-3326.5124758959159</v>
      </c>
      <c r="G197" s="135">
        <f t="shared" si="18"/>
        <v>410717.99289380299</v>
      </c>
    </row>
    <row r="198" spans="3:7" x14ac:dyDescent="0.15">
      <c r="C198" s="141">
        <v>142</v>
      </c>
      <c r="D198" s="135">
        <f t="shared" si="17"/>
        <v>410717.99289380299</v>
      </c>
      <c r="E198" s="135">
        <f t="shared" si="15"/>
        <v>2395.8549585471842</v>
      </c>
      <c r="F198" s="135">
        <f t="shared" si="16"/>
        <v>-3326.5124758959159</v>
      </c>
      <c r="G198" s="135">
        <f t="shared" si="18"/>
        <v>409787.33537645423</v>
      </c>
    </row>
    <row r="199" spans="3:7" x14ac:dyDescent="0.15">
      <c r="C199" s="141">
        <v>143</v>
      </c>
      <c r="D199" s="135">
        <f t="shared" si="17"/>
        <v>409787.33537645423</v>
      </c>
      <c r="E199" s="135">
        <f t="shared" si="15"/>
        <v>2390.4261230293164</v>
      </c>
      <c r="F199" s="135">
        <f t="shared" si="16"/>
        <v>-3326.5124758959159</v>
      </c>
      <c r="G199" s="135">
        <f t="shared" si="18"/>
        <v>408851.24902358762</v>
      </c>
    </row>
    <row r="200" spans="3:7" x14ac:dyDescent="0.15">
      <c r="C200" s="141">
        <v>144</v>
      </c>
      <c r="D200" s="135">
        <f t="shared" si="17"/>
        <v>408851.24902358762</v>
      </c>
      <c r="E200" s="135">
        <f t="shared" si="15"/>
        <v>2384.9656193042611</v>
      </c>
      <c r="F200" s="135">
        <f t="shared" si="16"/>
        <v>-3326.5124758959159</v>
      </c>
      <c r="G200" s="135">
        <f t="shared" si="18"/>
        <v>407909.70216699596</v>
      </c>
    </row>
    <row r="201" spans="3:7" x14ac:dyDescent="0.15">
      <c r="C201" s="141">
        <v>145</v>
      </c>
      <c r="D201" s="135">
        <f t="shared" si="17"/>
        <v>407909.70216699596</v>
      </c>
      <c r="E201" s="135">
        <f t="shared" si="15"/>
        <v>2379.4732626408099</v>
      </c>
      <c r="F201" s="135">
        <f t="shared" si="16"/>
        <v>-3326.5124758959159</v>
      </c>
      <c r="G201" s="135">
        <f t="shared" si="18"/>
        <v>406962.66295374086</v>
      </c>
    </row>
    <row r="202" spans="3:7" x14ac:dyDescent="0.15">
      <c r="C202" s="141">
        <v>146</v>
      </c>
      <c r="D202" s="135">
        <f t="shared" si="17"/>
        <v>406962.66295374086</v>
      </c>
      <c r="E202" s="135">
        <f t="shared" si="15"/>
        <v>2373.948867230155</v>
      </c>
      <c r="F202" s="135">
        <f t="shared" si="16"/>
        <v>-3326.5124758959159</v>
      </c>
      <c r="G202" s="135">
        <f t="shared" si="18"/>
        <v>406010.09934507508</v>
      </c>
    </row>
    <row r="203" spans="3:7" x14ac:dyDescent="0.15">
      <c r="C203" s="141">
        <v>147</v>
      </c>
      <c r="D203" s="135">
        <f t="shared" si="17"/>
        <v>406010.09934507508</v>
      </c>
      <c r="E203" s="135">
        <f t="shared" si="15"/>
        <v>2368.3922461796046</v>
      </c>
      <c r="F203" s="135">
        <f t="shared" si="16"/>
        <v>-3326.5124758959159</v>
      </c>
      <c r="G203" s="135">
        <f t="shared" si="18"/>
        <v>405051.97911535879</v>
      </c>
    </row>
    <row r="204" spans="3:7" x14ac:dyDescent="0.15">
      <c r="C204" s="141">
        <v>148</v>
      </c>
      <c r="D204" s="135">
        <f t="shared" si="17"/>
        <v>405051.97911535879</v>
      </c>
      <c r="E204" s="135">
        <f t="shared" si="15"/>
        <v>2362.8032115062597</v>
      </c>
      <c r="F204" s="135">
        <f t="shared" si="16"/>
        <v>-3326.5124758959159</v>
      </c>
      <c r="G204" s="135">
        <f t="shared" si="18"/>
        <v>404088.26985096914</v>
      </c>
    </row>
    <row r="205" spans="3:7" x14ac:dyDescent="0.15">
      <c r="C205" s="141">
        <v>149</v>
      </c>
      <c r="D205" s="135">
        <f t="shared" si="17"/>
        <v>404088.26985096914</v>
      </c>
      <c r="E205" s="135">
        <f t="shared" si="15"/>
        <v>2357.1815741306536</v>
      </c>
      <c r="F205" s="135">
        <f t="shared" si="16"/>
        <v>-3326.5124758959159</v>
      </c>
      <c r="G205" s="135">
        <f t="shared" si="18"/>
        <v>403118.93894920388</v>
      </c>
    </row>
    <row r="206" spans="3:7" x14ac:dyDescent="0.15">
      <c r="C206" s="141">
        <v>150</v>
      </c>
      <c r="D206" s="135">
        <f t="shared" si="17"/>
        <v>403118.93894920388</v>
      </c>
      <c r="E206" s="135">
        <f t="shared" si="15"/>
        <v>2351.5271438703562</v>
      </c>
      <c r="F206" s="135">
        <f t="shared" si="16"/>
        <v>-3326.5124758959159</v>
      </c>
      <c r="G206" s="135">
        <f t="shared" si="18"/>
        <v>402143.95361717831</v>
      </c>
    </row>
    <row r="207" spans="3:7" x14ac:dyDescent="0.15">
      <c r="C207" s="141">
        <v>151</v>
      </c>
      <c r="D207" s="135">
        <f t="shared" si="17"/>
        <v>402143.95361717831</v>
      </c>
      <c r="E207" s="135">
        <f t="shared" si="15"/>
        <v>2345.8397294335405</v>
      </c>
      <c r="F207" s="135">
        <f t="shared" si="16"/>
        <v>-3326.5124758959159</v>
      </c>
      <c r="G207" s="135">
        <f t="shared" si="18"/>
        <v>401163.28087071591</v>
      </c>
    </row>
    <row r="208" spans="3:7" x14ac:dyDescent="0.15">
      <c r="C208" s="141">
        <v>152</v>
      </c>
      <c r="D208" s="135">
        <f t="shared" si="17"/>
        <v>401163.28087071591</v>
      </c>
      <c r="E208" s="135">
        <f t="shared" si="15"/>
        <v>2340.1191384125095</v>
      </c>
      <c r="F208" s="135">
        <f t="shared" si="16"/>
        <v>-3326.5124758959159</v>
      </c>
      <c r="G208" s="135">
        <f t="shared" si="18"/>
        <v>400176.88753323251</v>
      </c>
    </row>
    <row r="209" spans="3:7" x14ac:dyDescent="0.15">
      <c r="C209" s="141">
        <v>153</v>
      </c>
      <c r="D209" s="135">
        <f t="shared" si="17"/>
        <v>400176.88753323251</v>
      </c>
      <c r="E209" s="135">
        <f t="shared" si="15"/>
        <v>2334.3651772771896</v>
      </c>
      <c r="F209" s="135">
        <f t="shared" si="16"/>
        <v>-3326.5124758959159</v>
      </c>
      <c r="G209" s="135">
        <f t="shared" si="18"/>
        <v>399184.74023461377</v>
      </c>
    </row>
    <row r="210" spans="3:7" x14ac:dyDescent="0.15">
      <c r="C210" s="141">
        <v>154</v>
      </c>
      <c r="D210" s="135">
        <f t="shared" si="17"/>
        <v>399184.74023461377</v>
      </c>
      <c r="E210" s="135">
        <f t="shared" si="15"/>
        <v>2328.5776513685805</v>
      </c>
      <c r="F210" s="135">
        <f t="shared" si="16"/>
        <v>-3326.5124758959159</v>
      </c>
      <c r="G210" s="135">
        <f t="shared" si="18"/>
        <v>398186.80541008641</v>
      </c>
    </row>
    <row r="211" spans="3:7" x14ac:dyDescent="0.15">
      <c r="C211" s="141">
        <v>155</v>
      </c>
      <c r="D211" s="135">
        <f t="shared" si="17"/>
        <v>398186.80541008641</v>
      </c>
      <c r="E211" s="135">
        <f t="shared" si="15"/>
        <v>2322.756364892171</v>
      </c>
      <c r="F211" s="135">
        <f t="shared" si="16"/>
        <v>-3326.5124758959159</v>
      </c>
      <c r="G211" s="135">
        <f t="shared" si="18"/>
        <v>397183.04929908266</v>
      </c>
    </row>
    <row r="212" spans="3:7" x14ac:dyDescent="0.15">
      <c r="C212" s="141">
        <v>156</v>
      </c>
      <c r="D212" s="135">
        <f t="shared" si="17"/>
        <v>397183.04929908266</v>
      </c>
      <c r="E212" s="135">
        <f t="shared" si="15"/>
        <v>2316.9011209113155</v>
      </c>
      <c r="F212" s="135">
        <f t="shared" si="16"/>
        <v>-3326.5124758959159</v>
      </c>
      <c r="G212" s="135">
        <f t="shared" si="18"/>
        <v>396173.43794409803</v>
      </c>
    </row>
    <row r="213" spans="3:7" x14ac:dyDescent="0.15">
      <c r="C213" s="141">
        <v>157</v>
      </c>
      <c r="D213" s="135">
        <f t="shared" si="17"/>
        <v>396173.43794409803</v>
      </c>
      <c r="E213" s="135">
        <f t="shared" si="15"/>
        <v>2311.011721340572</v>
      </c>
      <c r="F213" s="135">
        <f t="shared" si="16"/>
        <v>-3326.5124758959159</v>
      </c>
      <c r="G213" s="135">
        <f t="shared" si="18"/>
        <v>395157.93718954269</v>
      </c>
    </row>
    <row r="214" spans="3:7" x14ac:dyDescent="0.15">
      <c r="C214" s="141">
        <v>158</v>
      </c>
      <c r="D214" s="135">
        <f t="shared" si="17"/>
        <v>395157.93718954269</v>
      </c>
      <c r="E214" s="135">
        <f t="shared" si="15"/>
        <v>2305.0879669389992</v>
      </c>
      <c r="F214" s="135">
        <f t="shared" si="16"/>
        <v>-3326.5124758959159</v>
      </c>
      <c r="G214" s="135">
        <f t="shared" si="18"/>
        <v>394136.51268058579</v>
      </c>
    </row>
    <row r="215" spans="3:7" x14ac:dyDescent="0.15">
      <c r="C215" s="141">
        <v>159</v>
      </c>
      <c r="D215" s="135">
        <f t="shared" si="17"/>
        <v>394136.51268058579</v>
      </c>
      <c r="E215" s="135">
        <f t="shared" si="15"/>
        <v>2299.1296573034174</v>
      </c>
      <c r="F215" s="135">
        <f t="shared" si="16"/>
        <v>-3326.5124758959159</v>
      </c>
      <c r="G215" s="135">
        <f t="shared" si="18"/>
        <v>393109.12986199325</v>
      </c>
    </row>
    <row r="216" spans="3:7" x14ac:dyDescent="0.15">
      <c r="C216" s="141">
        <v>160</v>
      </c>
      <c r="D216" s="135">
        <f t="shared" si="17"/>
        <v>393109.12986199325</v>
      </c>
      <c r="E216" s="135">
        <f t="shared" si="15"/>
        <v>2293.1365908616276</v>
      </c>
      <c r="F216" s="135">
        <f t="shared" si="16"/>
        <v>-3326.5124758959159</v>
      </c>
      <c r="G216" s="135">
        <f t="shared" si="18"/>
        <v>392075.75397695892</v>
      </c>
    </row>
    <row r="217" spans="3:7" x14ac:dyDescent="0.15">
      <c r="C217" s="141">
        <v>161</v>
      </c>
      <c r="D217" s="135">
        <f t="shared" si="17"/>
        <v>392075.75397695892</v>
      </c>
      <c r="E217" s="135">
        <f t="shared" si="15"/>
        <v>2287.108564865594</v>
      </c>
      <c r="F217" s="135">
        <f t="shared" si="16"/>
        <v>-3326.5124758959159</v>
      </c>
      <c r="G217" s="135">
        <f t="shared" si="18"/>
        <v>391036.35006592859</v>
      </c>
    </row>
    <row r="218" spans="3:7" x14ac:dyDescent="0.15">
      <c r="C218" s="141">
        <v>162</v>
      </c>
      <c r="D218" s="135">
        <f t="shared" si="17"/>
        <v>391036.35006592859</v>
      </c>
      <c r="E218" s="135">
        <f t="shared" si="15"/>
        <v>2281.0453753845836</v>
      </c>
      <c r="F218" s="135">
        <f t="shared" si="16"/>
        <v>-3326.5124758959159</v>
      </c>
      <c r="G218" s="135">
        <f t="shared" si="18"/>
        <v>389990.88296541723</v>
      </c>
    </row>
    <row r="219" spans="3:7" x14ac:dyDescent="0.15">
      <c r="C219" s="141">
        <v>163</v>
      </c>
      <c r="D219" s="135">
        <f t="shared" si="17"/>
        <v>389990.88296541723</v>
      </c>
      <c r="E219" s="135">
        <f t="shared" si="15"/>
        <v>2274.9468172982674</v>
      </c>
      <c r="F219" s="135">
        <f t="shared" si="16"/>
        <v>-3326.5124758959159</v>
      </c>
      <c r="G219" s="135">
        <f t="shared" si="18"/>
        <v>388939.31730681955</v>
      </c>
    </row>
    <row r="220" spans="3:7" x14ac:dyDescent="0.15">
      <c r="C220" s="141">
        <v>164</v>
      </c>
      <c r="D220" s="135">
        <f t="shared" si="17"/>
        <v>388939.31730681955</v>
      </c>
      <c r="E220" s="135">
        <f t="shared" si="15"/>
        <v>2268.8126842897809</v>
      </c>
      <c r="F220" s="135">
        <f t="shared" si="16"/>
        <v>-3326.5124758959159</v>
      </c>
      <c r="G220" s="135">
        <f t="shared" si="18"/>
        <v>387881.61751521338</v>
      </c>
    </row>
    <row r="221" spans="3:7" x14ac:dyDescent="0.15">
      <c r="C221" s="141">
        <v>165</v>
      </c>
      <c r="D221" s="135">
        <f t="shared" si="17"/>
        <v>387881.61751521338</v>
      </c>
      <c r="E221" s="135">
        <f t="shared" si="15"/>
        <v>2262.6427688387448</v>
      </c>
      <c r="F221" s="135">
        <f t="shared" si="16"/>
        <v>-3326.5124758959159</v>
      </c>
      <c r="G221" s="135">
        <f t="shared" si="18"/>
        <v>386817.74780815619</v>
      </c>
    </row>
    <row r="222" spans="3:7" x14ac:dyDescent="0.15">
      <c r="C222" s="141">
        <v>166</v>
      </c>
      <c r="D222" s="135">
        <f t="shared" si="17"/>
        <v>386817.74780815619</v>
      </c>
      <c r="E222" s="135">
        <f t="shared" si="15"/>
        <v>2256.4368622142447</v>
      </c>
      <c r="F222" s="135">
        <f t="shared" si="16"/>
        <v>-3326.5124758959159</v>
      </c>
      <c r="G222" s="135">
        <f t="shared" si="18"/>
        <v>385747.67219447449</v>
      </c>
    </row>
    <row r="223" spans="3:7" x14ac:dyDescent="0.15">
      <c r="C223" s="141">
        <v>167</v>
      </c>
      <c r="D223" s="135">
        <f t="shared" si="17"/>
        <v>385747.67219447449</v>
      </c>
      <c r="E223" s="135">
        <f t="shared" si="15"/>
        <v>2250.1947544677678</v>
      </c>
      <c r="F223" s="135">
        <f t="shared" si="16"/>
        <v>-3326.5124758959159</v>
      </c>
      <c r="G223" s="135">
        <f t="shared" si="18"/>
        <v>384671.35447304632</v>
      </c>
    </row>
    <row r="224" spans="3:7" x14ac:dyDescent="0.15">
      <c r="C224" s="141">
        <v>168</v>
      </c>
      <c r="D224" s="135">
        <f t="shared" si="17"/>
        <v>384671.35447304632</v>
      </c>
      <c r="E224" s="135">
        <f t="shared" si="15"/>
        <v>2243.9162344261035</v>
      </c>
      <c r="F224" s="135">
        <f t="shared" si="16"/>
        <v>-3326.5124758959159</v>
      </c>
      <c r="G224" s="135">
        <f t="shared" si="18"/>
        <v>383588.75823157647</v>
      </c>
    </row>
    <row r="225" spans="3:7" x14ac:dyDescent="0.15">
      <c r="C225" s="141">
        <v>169</v>
      </c>
      <c r="D225" s="135">
        <f t="shared" si="17"/>
        <v>383588.75823157647</v>
      </c>
      <c r="E225" s="135">
        <f t="shared" si="15"/>
        <v>2237.6010896841963</v>
      </c>
      <c r="F225" s="135">
        <f t="shared" si="16"/>
        <v>-3326.5124758959159</v>
      </c>
      <c r="G225" s="135">
        <f t="shared" si="18"/>
        <v>382499.84684536472</v>
      </c>
    </row>
    <row r="226" spans="3:7" x14ac:dyDescent="0.15">
      <c r="C226" s="141">
        <v>170</v>
      </c>
      <c r="D226" s="135">
        <f t="shared" si="17"/>
        <v>382499.84684536472</v>
      </c>
      <c r="E226" s="135">
        <f t="shared" si="15"/>
        <v>2231.2491065979611</v>
      </c>
      <c r="F226" s="135">
        <f t="shared" si="16"/>
        <v>-3326.5124758959159</v>
      </c>
      <c r="G226" s="135">
        <f t="shared" si="18"/>
        <v>381404.58347606676</v>
      </c>
    </row>
    <row r="227" spans="3:7" x14ac:dyDescent="0.15">
      <c r="C227" s="141">
        <v>171</v>
      </c>
      <c r="D227" s="135">
        <f t="shared" si="17"/>
        <v>381404.58347606676</v>
      </c>
      <c r="E227" s="135">
        <f t="shared" si="15"/>
        <v>2224.8600702770564</v>
      </c>
      <c r="F227" s="135">
        <f t="shared" si="16"/>
        <v>-3326.5124758959159</v>
      </c>
      <c r="G227" s="135">
        <f t="shared" si="18"/>
        <v>380302.9310704479</v>
      </c>
    </row>
    <row r="228" spans="3:7" x14ac:dyDescent="0.15">
      <c r="C228" s="141">
        <v>172</v>
      </c>
      <c r="D228" s="135">
        <f t="shared" si="17"/>
        <v>380302.9310704479</v>
      </c>
      <c r="E228" s="135">
        <f t="shared" si="15"/>
        <v>2218.4337645776127</v>
      </c>
      <c r="F228" s="135">
        <f t="shared" si="16"/>
        <v>-3326.5124758959159</v>
      </c>
      <c r="G228" s="135">
        <f t="shared" si="18"/>
        <v>379194.85235912958</v>
      </c>
    </row>
    <row r="229" spans="3:7" x14ac:dyDescent="0.15">
      <c r="C229" s="141">
        <v>173</v>
      </c>
      <c r="D229" s="135">
        <f t="shared" si="17"/>
        <v>379194.85235912958</v>
      </c>
      <c r="E229" s="135">
        <f t="shared" si="15"/>
        <v>2211.9699720949225</v>
      </c>
      <c r="F229" s="135">
        <f t="shared" si="16"/>
        <v>-3326.5124758959159</v>
      </c>
      <c r="G229" s="135">
        <f t="shared" si="18"/>
        <v>378080.30985532858</v>
      </c>
    </row>
    <row r="230" spans="3:7" x14ac:dyDescent="0.15">
      <c r="C230" s="141">
        <v>174</v>
      </c>
      <c r="D230" s="135">
        <f t="shared" si="17"/>
        <v>378080.30985532858</v>
      </c>
      <c r="E230" s="135">
        <f t="shared" si="15"/>
        <v>2205.4684741560836</v>
      </c>
      <c r="F230" s="135">
        <f t="shared" si="16"/>
        <v>-3326.5124758959159</v>
      </c>
      <c r="G230" s="135">
        <f t="shared" si="18"/>
        <v>376959.26585358876</v>
      </c>
    </row>
    <row r="231" spans="3:7" x14ac:dyDescent="0.15">
      <c r="C231" s="141">
        <v>175</v>
      </c>
      <c r="D231" s="135">
        <f t="shared" si="17"/>
        <v>376959.26585358876</v>
      </c>
      <c r="E231" s="135">
        <f t="shared" si="15"/>
        <v>2198.9290508126014</v>
      </c>
      <c r="F231" s="135">
        <f t="shared" si="16"/>
        <v>-3326.5124758959159</v>
      </c>
      <c r="G231" s="135">
        <f t="shared" si="18"/>
        <v>375831.68242850545</v>
      </c>
    </row>
    <row r="232" spans="3:7" x14ac:dyDescent="0.15">
      <c r="C232" s="141">
        <v>176</v>
      </c>
      <c r="D232" s="135">
        <f t="shared" si="17"/>
        <v>375831.68242850545</v>
      </c>
      <c r="E232" s="135">
        <f t="shared" si="15"/>
        <v>2192.3514808329487</v>
      </c>
      <c r="F232" s="135">
        <f t="shared" si="16"/>
        <v>-3326.5124758959159</v>
      </c>
      <c r="G232" s="135">
        <f t="shared" si="18"/>
        <v>374697.52143344248</v>
      </c>
    </row>
    <row r="233" spans="3:7" x14ac:dyDescent="0.15">
      <c r="C233" s="141">
        <v>177</v>
      </c>
      <c r="D233" s="135">
        <f t="shared" si="17"/>
        <v>374697.52143344248</v>
      </c>
      <c r="E233" s="135">
        <f t="shared" si="15"/>
        <v>2185.7355416950813</v>
      </c>
      <c r="F233" s="135">
        <f t="shared" si="16"/>
        <v>-3326.5124758959159</v>
      </c>
      <c r="G233" s="135">
        <f t="shared" si="18"/>
        <v>373556.74449924164</v>
      </c>
    </row>
    <row r="234" spans="3:7" x14ac:dyDescent="0.15">
      <c r="C234" s="141">
        <v>178</v>
      </c>
      <c r="D234" s="135">
        <f t="shared" si="17"/>
        <v>373556.74449924164</v>
      </c>
      <c r="E234" s="135">
        <f t="shared" si="15"/>
        <v>2179.0810095789097</v>
      </c>
      <c r="F234" s="135">
        <f t="shared" si="16"/>
        <v>-3326.5124758959159</v>
      </c>
      <c r="G234" s="135">
        <f t="shared" si="18"/>
        <v>372409.31303292461</v>
      </c>
    </row>
    <row r="235" spans="3:7" x14ac:dyDescent="0.15">
      <c r="C235" s="141">
        <v>179</v>
      </c>
      <c r="D235" s="135">
        <f t="shared" si="17"/>
        <v>372409.31303292461</v>
      </c>
      <c r="E235" s="135">
        <f t="shared" si="15"/>
        <v>2172.387659358727</v>
      </c>
      <c r="F235" s="135">
        <f t="shared" si="16"/>
        <v>-3326.5124758959159</v>
      </c>
      <c r="G235" s="135">
        <f t="shared" si="18"/>
        <v>371255.18821638741</v>
      </c>
    </row>
    <row r="236" spans="3:7" x14ac:dyDescent="0.15">
      <c r="C236" s="141">
        <v>180</v>
      </c>
      <c r="D236" s="135">
        <f t="shared" si="17"/>
        <v>371255.18821638741</v>
      </c>
      <c r="E236" s="135">
        <f t="shared" si="15"/>
        <v>2165.6552645955935</v>
      </c>
      <c r="F236" s="135">
        <f t="shared" si="16"/>
        <v>-3326.5124758959159</v>
      </c>
      <c r="G236" s="135">
        <f t="shared" si="18"/>
        <v>370094.33100508706</v>
      </c>
    </row>
    <row r="237" spans="3:7" x14ac:dyDescent="0.15">
      <c r="C237" s="141">
        <v>181</v>
      </c>
      <c r="D237" s="135">
        <f t="shared" si="17"/>
        <v>370094.33100508706</v>
      </c>
      <c r="E237" s="135">
        <f t="shared" si="15"/>
        <v>2158.8835975296747</v>
      </c>
      <c r="F237" s="135">
        <f t="shared" si="16"/>
        <v>-3326.5124758959159</v>
      </c>
      <c r="G237" s="135">
        <f t="shared" si="18"/>
        <v>368926.7021267208</v>
      </c>
    </row>
    <row r="238" spans="3:7" x14ac:dyDescent="0.15">
      <c r="C238" s="141">
        <v>182</v>
      </c>
      <c r="D238" s="135">
        <f t="shared" si="17"/>
        <v>368926.7021267208</v>
      </c>
      <c r="E238" s="135">
        <f t="shared" si="15"/>
        <v>2152.0724290725379</v>
      </c>
      <c r="F238" s="135">
        <f t="shared" si="16"/>
        <v>-3326.5124758959159</v>
      </c>
      <c r="G238" s="135">
        <f t="shared" si="18"/>
        <v>367752.26207989739</v>
      </c>
    </row>
    <row r="239" spans="3:7" x14ac:dyDescent="0.15">
      <c r="C239" s="141">
        <v>183</v>
      </c>
      <c r="D239" s="135">
        <f t="shared" si="17"/>
        <v>367752.26207989739</v>
      </c>
      <c r="E239" s="135">
        <f t="shared" si="15"/>
        <v>2145.2215287994018</v>
      </c>
      <c r="F239" s="135">
        <f t="shared" si="16"/>
        <v>-3326.5124758959159</v>
      </c>
      <c r="G239" s="135">
        <f t="shared" si="18"/>
        <v>366570.97113280086</v>
      </c>
    </row>
    <row r="240" spans="3:7" x14ac:dyDescent="0.15">
      <c r="C240" s="141">
        <v>184</v>
      </c>
      <c r="D240" s="135">
        <f t="shared" si="17"/>
        <v>366570.97113280086</v>
      </c>
      <c r="E240" s="135">
        <f t="shared" si="15"/>
        <v>2138.3306649413385</v>
      </c>
      <c r="F240" s="135">
        <f t="shared" si="16"/>
        <v>-3326.5124758959159</v>
      </c>
      <c r="G240" s="135">
        <f t="shared" si="18"/>
        <v>365382.78932184627</v>
      </c>
    </row>
    <row r="241" spans="3:7" x14ac:dyDescent="0.15">
      <c r="C241" s="141">
        <v>185</v>
      </c>
      <c r="D241" s="135">
        <f t="shared" si="17"/>
        <v>365382.78932184627</v>
      </c>
      <c r="E241" s="135">
        <f t="shared" si="15"/>
        <v>2131.3996043774368</v>
      </c>
      <c r="F241" s="135">
        <f t="shared" si="16"/>
        <v>-3326.5124758959159</v>
      </c>
      <c r="G241" s="135">
        <f t="shared" si="18"/>
        <v>364187.6764503278</v>
      </c>
    </row>
    <row r="242" spans="3:7" x14ac:dyDescent="0.15">
      <c r="C242" s="141">
        <v>186</v>
      </c>
      <c r="D242" s="135">
        <f t="shared" si="17"/>
        <v>364187.6764503278</v>
      </c>
      <c r="E242" s="135">
        <f t="shared" si="15"/>
        <v>2124.428112626912</v>
      </c>
      <c r="F242" s="135">
        <f t="shared" si="16"/>
        <v>-3326.5124758959159</v>
      </c>
      <c r="G242" s="135">
        <f t="shared" si="18"/>
        <v>362985.59208705876</v>
      </c>
    </row>
    <row r="243" spans="3:7" x14ac:dyDescent="0.15">
      <c r="C243" s="141">
        <v>187</v>
      </c>
      <c r="D243" s="135">
        <f t="shared" si="17"/>
        <v>362985.59208705876</v>
      </c>
      <c r="E243" s="135">
        <f t="shared" si="15"/>
        <v>2117.4159538411764</v>
      </c>
      <c r="F243" s="135">
        <f t="shared" si="16"/>
        <v>-3326.5124758959159</v>
      </c>
      <c r="G243" s="135">
        <f t="shared" si="18"/>
        <v>361776.49556500401</v>
      </c>
    </row>
    <row r="244" spans="3:7" x14ac:dyDescent="0.15">
      <c r="C244" s="141">
        <v>188</v>
      </c>
      <c r="D244" s="135">
        <f t="shared" si="17"/>
        <v>361776.49556500401</v>
      </c>
      <c r="E244" s="135">
        <f t="shared" si="15"/>
        <v>2110.3628907958569</v>
      </c>
      <c r="F244" s="135">
        <f t="shared" si="16"/>
        <v>-3326.5124758959159</v>
      </c>
      <c r="G244" s="135">
        <f t="shared" si="18"/>
        <v>360560.34597990394</v>
      </c>
    </row>
    <row r="245" spans="3:7" x14ac:dyDescent="0.15">
      <c r="C245" s="141">
        <v>189</v>
      </c>
      <c r="D245" s="135">
        <f t="shared" si="17"/>
        <v>360560.34597990394</v>
      </c>
      <c r="E245" s="135">
        <f t="shared" si="15"/>
        <v>2103.268684882773</v>
      </c>
      <c r="F245" s="135">
        <f t="shared" si="16"/>
        <v>-3326.5124758959159</v>
      </c>
      <c r="G245" s="135">
        <f t="shared" si="18"/>
        <v>359337.1021888908</v>
      </c>
    </row>
    <row r="246" spans="3:7" x14ac:dyDescent="0.15">
      <c r="C246" s="141">
        <v>190</v>
      </c>
      <c r="D246" s="135">
        <f t="shared" si="17"/>
        <v>359337.1021888908</v>
      </c>
      <c r="E246" s="135">
        <f t="shared" si="15"/>
        <v>2096.133096101863</v>
      </c>
      <c r="F246" s="135">
        <f t="shared" si="16"/>
        <v>-3326.5124758959159</v>
      </c>
      <c r="G246" s="135">
        <f t="shared" si="18"/>
        <v>358106.72280909674</v>
      </c>
    </row>
    <row r="247" spans="3:7" x14ac:dyDescent="0.15">
      <c r="C247" s="141">
        <v>191</v>
      </c>
      <c r="D247" s="135">
        <f t="shared" si="17"/>
        <v>358106.72280909674</v>
      </c>
      <c r="E247" s="135">
        <f t="shared" si="15"/>
        <v>2088.9558830530646</v>
      </c>
      <c r="F247" s="135">
        <f t="shared" si="16"/>
        <v>-3326.5124758959159</v>
      </c>
      <c r="G247" s="135">
        <f t="shared" si="18"/>
        <v>356869.16621625389</v>
      </c>
    </row>
    <row r="248" spans="3:7" x14ac:dyDescent="0.15">
      <c r="C248" s="141">
        <v>192</v>
      </c>
      <c r="D248" s="135">
        <f t="shared" si="17"/>
        <v>356869.16621625389</v>
      </c>
      <c r="E248" s="135">
        <f t="shared" si="15"/>
        <v>2081.7368029281479</v>
      </c>
      <c r="F248" s="135">
        <f t="shared" si="16"/>
        <v>-3326.5124758959159</v>
      </c>
      <c r="G248" s="135">
        <f t="shared" si="18"/>
        <v>355624.39054328611</v>
      </c>
    </row>
    <row r="249" spans="3:7" x14ac:dyDescent="0.15">
      <c r="C249" s="141">
        <v>193</v>
      </c>
      <c r="D249" s="135">
        <f t="shared" si="17"/>
        <v>355624.39054328611</v>
      </c>
      <c r="E249" s="135">
        <f t="shared" si="15"/>
        <v>2074.4756115025025</v>
      </c>
      <c r="F249" s="135">
        <f t="shared" si="16"/>
        <v>-3326.5124758959159</v>
      </c>
      <c r="G249" s="135">
        <f t="shared" si="18"/>
        <v>354372.35367889266</v>
      </c>
    </row>
    <row r="250" spans="3:7" x14ac:dyDescent="0.15">
      <c r="C250" s="141">
        <v>194</v>
      </c>
      <c r="D250" s="135">
        <f t="shared" si="17"/>
        <v>354372.35367889266</v>
      </c>
      <c r="E250" s="135">
        <f t="shared" ref="E250:E313" si="19">D250*$E$52</f>
        <v>2067.172063126874</v>
      </c>
      <c r="F250" s="135">
        <f t="shared" ref="F250:F313" si="20">$E$54</f>
        <v>-3326.5124758959159</v>
      </c>
      <c r="G250" s="135">
        <f t="shared" si="18"/>
        <v>353113.0132661236</v>
      </c>
    </row>
    <row r="251" spans="3:7" x14ac:dyDescent="0.15">
      <c r="C251" s="141">
        <v>195</v>
      </c>
      <c r="D251" s="135">
        <f t="shared" ref="D251:D314" si="21">G250</f>
        <v>353113.0132661236</v>
      </c>
      <c r="E251" s="135">
        <f t="shared" si="19"/>
        <v>2059.8259107190543</v>
      </c>
      <c r="F251" s="135">
        <f t="shared" si="20"/>
        <v>-3326.5124758959159</v>
      </c>
      <c r="G251" s="135">
        <f t="shared" ref="G251:G266" si="22">D251+E251+F251</f>
        <v>351846.32670094672</v>
      </c>
    </row>
    <row r="252" spans="3:7" x14ac:dyDescent="0.15">
      <c r="C252" s="141">
        <v>196</v>
      </c>
      <c r="D252" s="135">
        <f t="shared" si="21"/>
        <v>351846.32670094672</v>
      </c>
      <c r="E252" s="135">
        <f t="shared" si="19"/>
        <v>2052.4369057555227</v>
      </c>
      <c r="F252" s="135">
        <f t="shared" si="20"/>
        <v>-3326.5124758959159</v>
      </c>
      <c r="G252" s="135">
        <f t="shared" si="22"/>
        <v>350572.25113080634</v>
      </c>
    </row>
    <row r="253" spans="3:7" x14ac:dyDescent="0.15">
      <c r="C253" s="141">
        <v>197</v>
      </c>
      <c r="D253" s="135">
        <f t="shared" si="21"/>
        <v>350572.25113080634</v>
      </c>
      <c r="E253" s="135">
        <f t="shared" si="19"/>
        <v>2045.0047982630372</v>
      </c>
      <c r="F253" s="135">
        <f t="shared" si="20"/>
        <v>-3326.5124758959159</v>
      </c>
      <c r="G253" s="135">
        <f t="shared" si="22"/>
        <v>349290.74345317343</v>
      </c>
    </row>
    <row r="254" spans="3:7" x14ac:dyDescent="0.15">
      <c r="C254" s="141">
        <v>198</v>
      </c>
      <c r="D254" s="135">
        <f t="shared" si="21"/>
        <v>349290.74345317343</v>
      </c>
      <c r="E254" s="135">
        <f t="shared" si="19"/>
        <v>2037.5293368101784</v>
      </c>
      <c r="F254" s="135">
        <f t="shared" si="20"/>
        <v>-3326.5124758959159</v>
      </c>
      <c r="G254" s="135">
        <f t="shared" si="22"/>
        <v>348001.76031408767</v>
      </c>
    </row>
    <row r="255" spans="3:7" x14ac:dyDescent="0.15">
      <c r="C255" s="141">
        <v>199</v>
      </c>
      <c r="D255" s="135">
        <f t="shared" si="21"/>
        <v>348001.76031408767</v>
      </c>
      <c r="E255" s="135">
        <f t="shared" si="19"/>
        <v>2030.0102684988449</v>
      </c>
      <c r="F255" s="135">
        <f t="shared" si="20"/>
        <v>-3326.5124758959159</v>
      </c>
      <c r="G255" s="135">
        <f t="shared" si="22"/>
        <v>346705.2581066906</v>
      </c>
    </row>
    <row r="256" spans="3:7" x14ac:dyDescent="0.15">
      <c r="C256" s="141">
        <v>200</v>
      </c>
      <c r="D256" s="135">
        <f t="shared" si="21"/>
        <v>346705.2581066906</v>
      </c>
      <c r="E256" s="135">
        <f t="shared" si="19"/>
        <v>2022.4473389556952</v>
      </c>
      <c r="F256" s="135">
        <f t="shared" si="20"/>
        <v>-3326.5124758959159</v>
      </c>
      <c r="G256" s="135">
        <f t="shared" si="22"/>
        <v>345401.19296975038</v>
      </c>
    </row>
    <row r="257" spans="3:12" x14ac:dyDescent="0.15">
      <c r="C257" s="141">
        <v>201</v>
      </c>
      <c r="D257" s="135">
        <f t="shared" si="21"/>
        <v>345401.19296975038</v>
      </c>
      <c r="E257" s="135">
        <f t="shared" si="19"/>
        <v>2014.840292323544</v>
      </c>
      <c r="F257" s="135">
        <f t="shared" si="20"/>
        <v>-3326.5124758959159</v>
      </c>
      <c r="G257" s="135">
        <f t="shared" si="22"/>
        <v>344089.52078617801</v>
      </c>
    </row>
    <row r="258" spans="3:12" x14ac:dyDescent="0.15">
      <c r="C258" s="141">
        <v>202</v>
      </c>
      <c r="D258" s="135">
        <f t="shared" si="21"/>
        <v>344089.52078617801</v>
      </c>
      <c r="E258" s="135">
        <f t="shared" si="19"/>
        <v>2007.1888712527052</v>
      </c>
      <c r="F258" s="135">
        <f t="shared" si="20"/>
        <v>-3326.5124758959159</v>
      </c>
      <c r="G258" s="135">
        <f t="shared" si="22"/>
        <v>342770.19718153478</v>
      </c>
    </row>
    <row r="259" spans="3:12" x14ac:dyDescent="0.15">
      <c r="C259" s="141">
        <v>203</v>
      </c>
      <c r="D259" s="135">
        <f t="shared" si="21"/>
        <v>342770.19718153478</v>
      </c>
      <c r="E259" s="135">
        <f t="shared" si="19"/>
        <v>1999.4928168922863</v>
      </c>
      <c r="F259" s="135">
        <f t="shared" si="20"/>
        <v>-3326.5124758959159</v>
      </c>
      <c r="G259" s="135">
        <f t="shared" si="22"/>
        <v>341443.17752253113</v>
      </c>
    </row>
    <row r="260" spans="3:12" x14ac:dyDescent="0.15">
      <c r="C260" s="141">
        <v>204</v>
      </c>
      <c r="D260" s="135">
        <f t="shared" si="21"/>
        <v>341443.17752253113</v>
      </c>
      <c r="E260" s="135">
        <f t="shared" si="19"/>
        <v>1991.7518688814316</v>
      </c>
      <c r="F260" s="135">
        <f t="shared" si="20"/>
        <v>-3326.5124758959159</v>
      </c>
      <c r="G260" s="135">
        <f t="shared" si="22"/>
        <v>340108.41691551666</v>
      </c>
    </row>
    <row r="261" spans="3:12" x14ac:dyDescent="0.15">
      <c r="C261" s="141">
        <v>205</v>
      </c>
      <c r="D261" s="135">
        <f t="shared" si="21"/>
        <v>340108.41691551666</v>
      </c>
      <c r="E261" s="135">
        <f t="shared" si="19"/>
        <v>1983.9657653405141</v>
      </c>
      <c r="F261" s="135">
        <f t="shared" si="20"/>
        <v>-3326.5124758959159</v>
      </c>
      <c r="G261" s="135">
        <f t="shared" si="22"/>
        <v>338765.87020496122</v>
      </c>
    </row>
    <row r="262" spans="3:12" x14ac:dyDescent="0.15">
      <c r="C262" s="141">
        <v>206</v>
      </c>
      <c r="D262" s="135">
        <f t="shared" si="21"/>
        <v>338765.87020496122</v>
      </c>
      <c r="E262" s="135">
        <f t="shared" si="19"/>
        <v>1976.1342428622738</v>
      </c>
      <c r="F262" s="135">
        <f t="shared" si="20"/>
        <v>-3326.5124758959159</v>
      </c>
      <c r="G262" s="135">
        <f t="shared" si="22"/>
        <v>337415.49197192758</v>
      </c>
    </row>
    <row r="263" spans="3:12" x14ac:dyDescent="0.15">
      <c r="C263" s="141">
        <v>207</v>
      </c>
      <c r="D263" s="135">
        <f t="shared" si="21"/>
        <v>337415.49197192758</v>
      </c>
      <c r="E263" s="135">
        <f t="shared" si="19"/>
        <v>1968.257036502911</v>
      </c>
      <c r="F263" s="135">
        <f t="shared" si="20"/>
        <v>-3326.5124758959159</v>
      </c>
      <c r="G263" s="135">
        <f t="shared" si="22"/>
        <v>336057.23653253459</v>
      </c>
    </row>
    <row r="264" spans="3:12" x14ac:dyDescent="0.15">
      <c r="C264" s="141">
        <v>208</v>
      </c>
      <c r="D264" s="135">
        <f t="shared" si="21"/>
        <v>336057.23653253459</v>
      </c>
      <c r="E264" s="135">
        <f t="shared" si="19"/>
        <v>1960.3338797731185</v>
      </c>
      <c r="F264" s="135">
        <f t="shared" si="20"/>
        <v>-3326.5124758959159</v>
      </c>
      <c r="G264" s="135">
        <f t="shared" si="22"/>
        <v>334691.05793641176</v>
      </c>
    </row>
    <row r="265" spans="3:12" x14ac:dyDescent="0.15">
      <c r="C265" s="141">
        <v>209</v>
      </c>
      <c r="D265" s="135">
        <f t="shared" si="21"/>
        <v>334691.05793641176</v>
      </c>
      <c r="E265" s="135">
        <f t="shared" si="19"/>
        <v>1952.3645046290687</v>
      </c>
      <c r="F265" s="135">
        <f t="shared" si="20"/>
        <v>-3326.5124758959159</v>
      </c>
      <c r="G265" s="135">
        <f t="shared" si="22"/>
        <v>333316.90996514488</v>
      </c>
    </row>
    <row r="266" spans="3:12" x14ac:dyDescent="0.15">
      <c r="C266" s="141">
        <v>210</v>
      </c>
      <c r="D266" s="135">
        <f t="shared" si="21"/>
        <v>333316.90996514488</v>
      </c>
      <c r="E266" s="135">
        <f t="shared" si="19"/>
        <v>1944.3486414633453</v>
      </c>
      <c r="F266" s="135">
        <f t="shared" si="20"/>
        <v>-3326.5124758959159</v>
      </c>
      <c r="G266" s="135">
        <f t="shared" si="22"/>
        <v>331934.74613071227</v>
      </c>
    </row>
    <row r="267" spans="3:12" x14ac:dyDescent="0.15">
      <c r="C267" s="141">
        <v>211</v>
      </c>
      <c r="D267" s="135">
        <f t="shared" si="21"/>
        <v>331934.74613071227</v>
      </c>
      <c r="E267" s="135">
        <f t="shared" si="19"/>
        <v>1936.2860190958218</v>
      </c>
      <c r="F267" s="135">
        <f t="shared" si="20"/>
        <v>-3326.5124758959159</v>
      </c>
      <c r="G267" s="135">
        <f t="shared" ref="G267:G314" si="23">D267+E267+F267</f>
        <v>330544.51967391215</v>
      </c>
    </row>
    <row r="268" spans="3:12" x14ac:dyDescent="0.15">
      <c r="C268" s="141">
        <v>212</v>
      </c>
      <c r="D268" s="135">
        <f t="shared" si="21"/>
        <v>330544.51967391215</v>
      </c>
      <c r="E268" s="135">
        <f t="shared" si="19"/>
        <v>1928.1763647644875</v>
      </c>
      <c r="F268" s="135">
        <f t="shared" si="20"/>
        <v>-3326.5124758959159</v>
      </c>
      <c r="G268" s="135">
        <f t="shared" si="23"/>
        <v>329146.18356278073</v>
      </c>
    </row>
    <row r="269" spans="3:12" x14ac:dyDescent="0.15">
      <c r="C269" s="141">
        <v>213</v>
      </c>
      <c r="D269" s="135">
        <f t="shared" si="21"/>
        <v>329146.18356278073</v>
      </c>
      <c r="E269" s="135">
        <f t="shared" si="19"/>
        <v>1920.019404116221</v>
      </c>
      <c r="F269" s="135">
        <f t="shared" si="20"/>
        <v>-3326.5124758959159</v>
      </c>
      <c r="G269" s="135">
        <f t="shared" si="23"/>
        <v>327739.69049100101</v>
      </c>
      <c r="H269" s="144"/>
      <c r="I269" s="145"/>
      <c r="J269" s="145"/>
      <c r="K269" s="145"/>
      <c r="L269" s="145"/>
    </row>
    <row r="270" spans="3:12" x14ac:dyDescent="0.15">
      <c r="C270" s="141">
        <v>214</v>
      </c>
      <c r="D270" s="135">
        <f t="shared" si="21"/>
        <v>327739.69049100101</v>
      </c>
      <c r="E270" s="135">
        <f t="shared" si="19"/>
        <v>1911.8148611975059</v>
      </c>
      <c r="F270" s="135">
        <f t="shared" si="20"/>
        <v>-3326.5124758959159</v>
      </c>
      <c r="G270" s="135">
        <f t="shared" si="23"/>
        <v>326324.99287630257</v>
      </c>
    </row>
    <row r="271" spans="3:12" x14ac:dyDescent="0.15">
      <c r="C271" s="141">
        <v>215</v>
      </c>
      <c r="D271" s="135">
        <f t="shared" si="21"/>
        <v>326324.99287630257</v>
      </c>
      <c r="E271" s="135">
        <f t="shared" si="19"/>
        <v>1903.5624584450984</v>
      </c>
      <c r="F271" s="135">
        <f t="shared" si="20"/>
        <v>-3326.5124758959159</v>
      </c>
      <c r="G271" s="135">
        <f t="shared" si="23"/>
        <v>324902.04285885172</v>
      </c>
    </row>
    <row r="272" spans="3:12" x14ac:dyDescent="0.15">
      <c r="C272" s="141">
        <v>216</v>
      </c>
      <c r="D272" s="135">
        <f t="shared" si="21"/>
        <v>324902.04285885172</v>
      </c>
      <c r="E272" s="135">
        <f t="shared" si="19"/>
        <v>1895.2619166766351</v>
      </c>
      <c r="F272" s="135">
        <f t="shared" si="20"/>
        <v>-3326.5124758959159</v>
      </c>
      <c r="G272" s="135">
        <f t="shared" si="23"/>
        <v>323470.79229963245</v>
      </c>
    </row>
    <row r="273" spans="3:7" x14ac:dyDescent="0.15">
      <c r="C273" s="141">
        <v>217</v>
      </c>
      <c r="D273" s="135">
        <f t="shared" si="21"/>
        <v>323470.79229963245</v>
      </c>
      <c r="E273" s="135">
        <f t="shared" si="19"/>
        <v>1886.9129550811895</v>
      </c>
      <c r="F273" s="135">
        <f t="shared" si="20"/>
        <v>-3326.5124758959159</v>
      </c>
      <c r="G273" s="135">
        <f t="shared" si="23"/>
        <v>322031.19277881773</v>
      </c>
    </row>
    <row r="274" spans="3:7" x14ac:dyDescent="0.15">
      <c r="C274" s="141">
        <v>218</v>
      </c>
      <c r="D274" s="135">
        <f t="shared" si="21"/>
        <v>322031.19277881773</v>
      </c>
      <c r="E274" s="135">
        <f t="shared" si="19"/>
        <v>1878.5152912097701</v>
      </c>
      <c r="F274" s="135">
        <f t="shared" si="20"/>
        <v>-3326.5124758959159</v>
      </c>
      <c r="G274" s="135">
        <f t="shared" si="23"/>
        <v>320583.1955941316</v>
      </c>
    </row>
    <row r="275" spans="3:7" x14ac:dyDescent="0.15">
      <c r="C275" s="141">
        <v>219</v>
      </c>
      <c r="D275" s="135">
        <f t="shared" si="21"/>
        <v>320583.1955941316</v>
      </c>
      <c r="E275" s="135">
        <f t="shared" si="19"/>
        <v>1870.0686409657678</v>
      </c>
      <c r="F275" s="135">
        <f t="shared" si="20"/>
        <v>-3326.5124758959159</v>
      </c>
      <c r="G275" s="135">
        <f t="shared" si="23"/>
        <v>319126.75175920146</v>
      </c>
    </row>
    <row r="276" spans="3:7" x14ac:dyDescent="0.15">
      <c r="C276" s="141">
        <v>220</v>
      </c>
      <c r="D276" s="135">
        <f t="shared" si="21"/>
        <v>319126.75175920146</v>
      </c>
      <c r="E276" s="135">
        <f t="shared" si="19"/>
        <v>1861.5727185953419</v>
      </c>
      <c r="F276" s="135">
        <f t="shared" si="20"/>
        <v>-3326.5124758959159</v>
      </c>
      <c r="G276" s="135">
        <f t="shared" si="23"/>
        <v>317661.81200190086</v>
      </c>
    </row>
    <row r="277" spans="3:7" x14ac:dyDescent="0.15">
      <c r="C277" s="141">
        <v>221</v>
      </c>
      <c r="D277" s="135">
        <f t="shared" si="21"/>
        <v>317661.81200190086</v>
      </c>
      <c r="E277" s="135">
        <f t="shared" si="19"/>
        <v>1853.0272366777551</v>
      </c>
      <c r="F277" s="135">
        <f t="shared" si="20"/>
        <v>-3326.5124758959159</v>
      </c>
      <c r="G277" s="135">
        <f t="shared" si="23"/>
        <v>316188.3267626827</v>
      </c>
    </row>
    <row r="278" spans="3:7" x14ac:dyDescent="0.15">
      <c r="C278" s="141">
        <v>222</v>
      </c>
      <c r="D278" s="135">
        <f t="shared" si="21"/>
        <v>316188.3267626827</v>
      </c>
      <c r="E278" s="135">
        <f t="shared" si="19"/>
        <v>1844.4319061156491</v>
      </c>
      <c r="F278" s="135">
        <f t="shared" si="20"/>
        <v>-3326.5124758959159</v>
      </c>
      <c r="G278" s="135">
        <f t="shared" si="23"/>
        <v>314706.24619290244</v>
      </c>
    </row>
    <row r="279" spans="3:7" x14ac:dyDescent="0.15">
      <c r="C279" s="141">
        <v>223</v>
      </c>
      <c r="D279" s="135">
        <f t="shared" si="21"/>
        <v>314706.24619290244</v>
      </c>
      <c r="E279" s="135">
        <f t="shared" si="19"/>
        <v>1835.7864361252643</v>
      </c>
      <c r="F279" s="135">
        <f t="shared" si="20"/>
        <v>-3326.5124758959159</v>
      </c>
      <c r="G279" s="135">
        <f t="shared" si="23"/>
        <v>313215.5201531318</v>
      </c>
    </row>
    <row r="280" spans="3:7" x14ac:dyDescent="0.15">
      <c r="C280" s="141">
        <v>224</v>
      </c>
      <c r="D280" s="135">
        <f t="shared" si="21"/>
        <v>313215.5201531318</v>
      </c>
      <c r="E280" s="135">
        <f t="shared" si="19"/>
        <v>1827.0905342266024</v>
      </c>
      <c r="F280" s="135">
        <f t="shared" si="20"/>
        <v>-3326.5124758959159</v>
      </c>
      <c r="G280" s="135">
        <f t="shared" si="23"/>
        <v>311716.09821146249</v>
      </c>
    </row>
    <row r="281" spans="3:7" x14ac:dyDescent="0.15">
      <c r="C281" s="141">
        <v>225</v>
      </c>
      <c r="D281" s="135">
        <f t="shared" si="21"/>
        <v>311716.09821146249</v>
      </c>
      <c r="E281" s="135">
        <f t="shared" si="19"/>
        <v>1818.3439062335312</v>
      </c>
      <c r="F281" s="135">
        <f t="shared" si="20"/>
        <v>-3326.5124758959159</v>
      </c>
      <c r="G281" s="135">
        <f t="shared" si="23"/>
        <v>310207.92964180012</v>
      </c>
    </row>
    <row r="282" spans="3:7" x14ac:dyDescent="0.15">
      <c r="C282" s="141">
        <v>226</v>
      </c>
      <c r="D282" s="135">
        <f t="shared" si="21"/>
        <v>310207.92964180012</v>
      </c>
      <c r="E282" s="135">
        <f t="shared" si="19"/>
        <v>1809.546256243834</v>
      </c>
      <c r="F282" s="135">
        <f t="shared" si="20"/>
        <v>-3326.5124758959159</v>
      </c>
      <c r="G282" s="135">
        <f t="shared" si="23"/>
        <v>308690.96342214802</v>
      </c>
    </row>
    <row r="283" spans="3:7" x14ac:dyDescent="0.15">
      <c r="C283" s="141">
        <v>227</v>
      </c>
      <c r="D283" s="135">
        <f t="shared" si="21"/>
        <v>308690.96342214802</v>
      </c>
      <c r="E283" s="135">
        <f t="shared" si="19"/>
        <v>1800.6972866291969</v>
      </c>
      <c r="F283" s="135">
        <f t="shared" si="20"/>
        <v>-3326.5124758959159</v>
      </c>
      <c r="G283" s="135">
        <f t="shared" si="23"/>
        <v>307165.14823288127</v>
      </c>
    </row>
    <row r="284" spans="3:7" x14ac:dyDescent="0.15">
      <c r="C284" s="141">
        <v>228</v>
      </c>
      <c r="D284" s="135">
        <f t="shared" si="21"/>
        <v>307165.14823288127</v>
      </c>
      <c r="E284" s="135">
        <f t="shared" si="19"/>
        <v>1791.7966980251408</v>
      </c>
      <c r="F284" s="135">
        <f t="shared" si="20"/>
        <v>-3326.5124758959159</v>
      </c>
      <c r="G284" s="135">
        <f t="shared" si="23"/>
        <v>305630.43245501048</v>
      </c>
    </row>
    <row r="285" spans="3:7" x14ac:dyDescent="0.15">
      <c r="C285" s="141">
        <v>229</v>
      </c>
      <c r="D285" s="135">
        <f t="shared" si="21"/>
        <v>305630.43245501048</v>
      </c>
      <c r="E285" s="135">
        <f t="shared" si="19"/>
        <v>1782.8441893208947</v>
      </c>
      <c r="F285" s="135">
        <f t="shared" si="20"/>
        <v>-3326.5124758959159</v>
      </c>
      <c r="G285" s="135">
        <f t="shared" si="23"/>
        <v>304086.76416843547</v>
      </c>
    </row>
    <row r="286" spans="3:7" x14ac:dyDescent="0.15">
      <c r="C286" s="141">
        <v>230</v>
      </c>
      <c r="D286" s="135">
        <f t="shared" si="21"/>
        <v>304086.76416843547</v>
      </c>
      <c r="E286" s="135">
        <f t="shared" si="19"/>
        <v>1773.8394576492069</v>
      </c>
      <c r="F286" s="135">
        <f t="shared" si="20"/>
        <v>-3326.5124758959159</v>
      </c>
      <c r="G286" s="135">
        <f t="shared" si="23"/>
        <v>302534.09115018876</v>
      </c>
    </row>
    <row r="287" spans="3:7" x14ac:dyDescent="0.15">
      <c r="C287" s="141">
        <v>231</v>
      </c>
      <c r="D287" s="135">
        <f t="shared" si="21"/>
        <v>302534.09115018876</v>
      </c>
      <c r="E287" s="135">
        <f t="shared" si="19"/>
        <v>1764.7821983761012</v>
      </c>
      <c r="F287" s="135">
        <f t="shared" si="20"/>
        <v>-3326.5124758959159</v>
      </c>
      <c r="G287" s="135">
        <f t="shared" si="23"/>
        <v>300972.36087266891</v>
      </c>
    </row>
    <row r="288" spans="3:7" x14ac:dyDescent="0.15">
      <c r="C288" s="141">
        <v>232</v>
      </c>
      <c r="D288" s="135">
        <f t="shared" si="21"/>
        <v>300972.36087266891</v>
      </c>
      <c r="E288" s="135">
        <f t="shared" si="19"/>
        <v>1755.6721050905687</v>
      </c>
      <c r="F288" s="135">
        <f t="shared" si="20"/>
        <v>-3326.5124758959159</v>
      </c>
      <c r="G288" s="135">
        <f t="shared" si="23"/>
        <v>299401.52050186356</v>
      </c>
    </row>
    <row r="289" spans="3:7" x14ac:dyDescent="0.15">
      <c r="C289" s="141">
        <v>233</v>
      </c>
      <c r="D289" s="135">
        <f t="shared" si="21"/>
        <v>299401.52050186356</v>
      </c>
      <c r="E289" s="135">
        <f t="shared" si="19"/>
        <v>1746.5088695942043</v>
      </c>
      <c r="F289" s="135">
        <f t="shared" si="20"/>
        <v>-3326.5124758959159</v>
      </c>
      <c r="G289" s="135">
        <f t="shared" si="23"/>
        <v>297821.51689556183</v>
      </c>
    </row>
    <row r="290" spans="3:7" x14ac:dyDescent="0.15">
      <c r="C290" s="141">
        <v>234</v>
      </c>
      <c r="D290" s="135">
        <f t="shared" si="21"/>
        <v>297821.51689556183</v>
      </c>
      <c r="E290" s="135">
        <f t="shared" si="19"/>
        <v>1737.2921818907773</v>
      </c>
      <c r="F290" s="135">
        <f t="shared" si="20"/>
        <v>-3326.5124758959159</v>
      </c>
      <c r="G290" s="135">
        <f t="shared" si="23"/>
        <v>296232.29660155665</v>
      </c>
    </row>
    <row r="291" spans="3:7" x14ac:dyDescent="0.15">
      <c r="C291" s="141">
        <v>235</v>
      </c>
      <c r="D291" s="135">
        <f t="shared" si="21"/>
        <v>296232.29660155665</v>
      </c>
      <c r="E291" s="135">
        <f t="shared" si="19"/>
        <v>1728.0217301757473</v>
      </c>
      <c r="F291" s="135">
        <f t="shared" si="20"/>
        <v>-3326.5124758959159</v>
      </c>
      <c r="G291" s="135">
        <f t="shared" si="23"/>
        <v>294633.80585583649</v>
      </c>
    </row>
    <row r="292" spans="3:7" x14ac:dyDescent="0.15">
      <c r="C292" s="141">
        <v>236</v>
      </c>
      <c r="D292" s="135">
        <f t="shared" si="21"/>
        <v>294633.80585583649</v>
      </c>
      <c r="E292" s="135">
        <f t="shared" si="19"/>
        <v>1718.697200825713</v>
      </c>
      <c r="F292" s="135">
        <f t="shared" si="20"/>
        <v>-3326.5124758959159</v>
      </c>
      <c r="G292" s="135">
        <f t="shared" si="23"/>
        <v>293025.99058076629</v>
      </c>
    </row>
    <row r="293" spans="3:7" x14ac:dyDescent="0.15">
      <c r="C293" s="141">
        <v>237</v>
      </c>
      <c r="D293" s="135">
        <f t="shared" si="21"/>
        <v>293025.99058076629</v>
      </c>
      <c r="E293" s="135">
        <f t="shared" si="19"/>
        <v>1709.3182783878035</v>
      </c>
      <c r="F293" s="135">
        <f t="shared" si="20"/>
        <v>-3326.5124758959159</v>
      </c>
      <c r="G293" s="135">
        <f t="shared" si="23"/>
        <v>291408.79638325819</v>
      </c>
    </row>
    <row r="294" spans="3:7" x14ac:dyDescent="0.15">
      <c r="C294" s="141">
        <v>238</v>
      </c>
      <c r="D294" s="135">
        <f t="shared" si="21"/>
        <v>291408.79638325819</v>
      </c>
      <c r="E294" s="135">
        <f t="shared" si="19"/>
        <v>1699.8846455690061</v>
      </c>
      <c r="F294" s="135">
        <f t="shared" si="20"/>
        <v>-3326.5124758959159</v>
      </c>
      <c r="G294" s="135">
        <f t="shared" si="23"/>
        <v>289782.16855293128</v>
      </c>
    </row>
    <row r="295" spans="3:7" x14ac:dyDescent="0.15">
      <c r="C295" s="141">
        <v>239</v>
      </c>
      <c r="D295" s="135">
        <f t="shared" si="21"/>
        <v>289782.16855293128</v>
      </c>
      <c r="E295" s="135">
        <f t="shared" si="19"/>
        <v>1690.3959832254325</v>
      </c>
      <c r="F295" s="135">
        <f t="shared" si="20"/>
        <v>-3326.5124758959159</v>
      </c>
      <c r="G295" s="135">
        <f t="shared" si="23"/>
        <v>288146.05206026079</v>
      </c>
    </row>
    <row r="296" spans="3:7" x14ac:dyDescent="0.15">
      <c r="C296" s="141">
        <v>240</v>
      </c>
      <c r="D296" s="135">
        <f t="shared" si="21"/>
        <v>288146.05206026079</v>
      </c>
      <c r="E296" s="135">
        <f t="shared" si="19"/>
        <v>1680.8519703515212</v>
      </c>
      <c r="F296" s="135">
        <f t="shared" si="20"/>
        <v>-3326.5124758959159</v>
      </c>
      <c r="G296" s="135">
        <f t="shared" si="23"/>
        <v>286500.39155471639</v>
      </c>
    </row>
    <row r="297" spans="3:7" x14ac:dyDescent="0.15">
      <c r="C297" s="141">
        <v>241</v>
      </c>
      <c r="D297" s="135">
        <f t="shared" si="21"/>
        <v>286500.39155471639</v>
      </c>
      <c r="E297" s="135">
        <f t="shared" si="19"/>
        <v>1671.252284069179</v>
      </c>
      <c r="F297" s="135">
        <f t="shared" si="20"/>
        <v>-3326.5124758959159</v>
      </c>
      <c r="G297" s="135">
        <f t="shared" si="23"/>
        <v>284845.13136288966</v>
      </c>
    </row>
    <row r="298" spans="3:7" x14ac:dyDescent="0.15">
      <c r="C298" s="141">
        <v>242</v>
      </c>
      <c r="D298" s="135">
        <f t="shared" si="21"/>
        <v>284845.13136288966</v>
      </c>
      <c r="E298" s="135">
        <f t="shared" si="19"/>
        <v>1661.5965996168563</v>
      </c>
      <c r="F298" s="135">
        <f t="shared" si="20"/>
        <v>-3326.5124758959159</v>
      </c>
      <c r="G298" s="135">
        <f t="shared" si="23"/>
        <v>283180.2154866106</v>
      </c>
    </row>
    <row r="299" spans="3:7" x14ac:dyDescent="0.15">
      <c r="C299" s="141">
        <v>243</v>
      </c>
      <c r="D299" s="135">
        <f t="shared" si="21"/>
        <v>283180.2154866106</v>
      </c>
      <c r="E299" s="135">
        <f t="shared" si="19"/>
        <v>1651.8845903385618</v>
      </c>
      <c r="F299" s="135">
        <f t="shared" si="20"/>
        <v>-3326.5124758959159</v>
      </c>
      <c r="G299" s="135">
        <f t="shared" si="23"/>
        <v>281505.58760105324</v>
      </c>
    </row>
    <row r="300" spans="3:7" x14ac:dyDescent="0.15">
      <c r="C300" s="141">
        <v>244</v>
      </c>
      <c r="D300" s="135">
        <f t="shared" si="21"/>
        <v>281505.58760105324</v>
      </c>
      <c r="E300" s="135">
        <f t="shared" si="19"/>
        <v>1642.1159276728106</v>
      </c>
      <c r="F300" s="135">
        <f t="shared" si="20"/>
        <v>-3326.5124758959159</v>
      </c>
      <c r="G300" s="135">
        <f t="shared" si="23"/>
        <v>279821.19105283014</v>
      </c>
    </row>
    <row r="301" spans="3:7" x14ac:dyDescent="0.15">
      <c r="C301" s="141">
        <v>245</v>
      </c>
      <c r="D301" s="135">
        <f t="shared" si="21"/>
        <v>279821.19105283014</v>
      </c>
      <c r="E301" s="135">
        <f t="shared" si="19"/>
        <v>1632.2902811415092</v>
      </c>
      <c r="F301" s="135">
        <f t="shared" si="20"/>
        <v>-3326.5124758959159</v>
      </c>
      <c r="G301" s="135">
        <f t="shared" si="23"/>
        <v>278126.96885807574</v>
      </c>
    </row>
    <row r="302" spans="3:7" x14ac:dyDescent="0.15">
      <c r="C302" s="141">
        <v>246</v>
      </c>
      <c r="D302" s="135">
        <f t="shared" si="21"/>
        <v>278126.96885807574</v>
      </c>
      <c r="E302" s="135">
        <f t="shared" si="19"/>
        <v>1622.4073183387752</v>
      </c>
      <c r="F302" s="135">
        <f t="shared" si="20"/>
        <v>-3326.5124758959159</v>
      </c>
      <c r="G302" s="135">
        <f t="shared" si="23"/>
        <v>276422.86370051856</v>
      </c>
    </row>
    <row r="303" spans="3:7" x14ac:dyDescent="0.15">
      <c r="C303" s="141">
        <v>247</v>
      </c>
      <c r="D303" s="135">
        <f t="shared" si="21"/>
        <v>276422.86370051856</v>
      </c>
      <c r="E303" s="135">
        <f t="shared" si="19"/>
        <v>1612.4667049196917</v>
      </c>
      <c r="F303" s="135">
        <f t="shared" si="20"/>
        <v>-3326.5124758959159</v>
      </c>
      <c r="G303" s="135">
        <f t="shared" si="23"/>
        <v>274708.81792954233</v>
      </c>
    </row>
    <row r="304" spans="3:7" x14ac:dyDescent="0.15">
      <c r="C304" s="141">
        <v>248</v>
      </c>
      <c r="D304" s="135">
        <f t="shared" si="21"/>
        <v>274708.81792954233</v>
      </c>
      <c r="E304" s="135">
        <f t="shared" si="19"/>
        <v>1602.468104588997</v>
      </c>
      <c r="F304" s="135">
        <f t="shared" si="20"/>
        <v>-3326.5124758959159</v>
      </c>
      <c r="G304" s="135">
        <f t="shared" si="23"/>
        <v>272984.77355823538</v>
      </c>
    </row>
    <row r="305" spans="3:7" x14ac:dyDescent="0.15">
      <c r="C305" s="141">
        <v>249</v>
      </c>
      <c r="D305" s="135">
        <f t="shared" si="21"/>
        <v>272984.77355823538</v>
      </c>
      <c r="E305" s="135">
        <f t="shared" si="19"/>
        <v>1592.4111790897064</v>
      </c>
      <c r="F305" s="135">
        <f t="shared" si="20"/>
        <v>-3326.5124758959159</v>
      </c>
      <c r="G305" s="135">
        <f t="shared" si="23"/>
        <v>271250.67226142914</v>
      </c>
    </row>
    <row r="306" spans="3:7" x14ac:dyDescent="0.15">
      <c r="C306" s="141">
        <v>250</v>
      </c>
      <c r="D306" s="135">
        <f t="shared" si="21"/>
        <v>271250.67226142914</v>
      </c>
      <c r="E306" s="135">
        <f t="shared" si="19"/>
        <v>1582.29558819167</v>
      </c>
      <c r="F306" s="135">
        <f t="shared" si="20"/>
        <v>-3326.5124758959159</v>
      </c>
      <c r="G306" s="135">
        <f t="shared" si="23"/>
        <v>269506.45537372486</v>
      </c>
    </row>
    <row r="307" spans="3:7" x14ac:dyDescent="0.15">
      <c r="C307" s="141">
        <v>251</v>
      </c>
      <c r="D307" s="135">
        <f t="shared" si="21"/>
        <v>269506.45537372486</v>
      </c>
      <c r="E307" s="135">
        <f t="shared" si="19"/>
        <v>1572.1209896800617</v>
      </c>
      <c r="F307" s="135">
        <f t="shared" si="20"/>
        <v>-3326.5124758959159</v>
      </c>
      <c r="G307" s="135">
        <f t="shared" si="23"/>
        <v>267752.06388750899</v>
      </c>
    </row>
    <row r="308" spans="3:7" x14ac:dyDescent="0.15">
      <c r="C308" s="141">
        <v>252</v>
      </c>
      <c r="D308" s="135">
        <f t="shared" si="21"/>
        <v>267752.06388750899</v>
      </c>
      <c r="E308" s="135">
        <f t="shared" si="19"/>
        <v>1561.8870393438026</v>
      </c>
      <c r="F308" s="135">
        <f t="shared" si="20"/>
        <v>-3326.5124758959159</v>
      </c>
      <c r="G308" s="135">
        <f t="shared" si="23"/>
        <v>265987.43845095689</v>
      </c>
    </row>
    <row r="309" spans="3:7" x14ac:dyDescent="0.15">
      <c r="C309" s="141">
        <v>253</v>
      </c>
      <c r="D309" s="135">
        <f t="shared" si="21"/>
        <v>265987.43845095689</v>
      </c>
      <c r="E309" s="135">
        <f t="shared" si="19"/>
        <v>1551.5933909639152</v>
      </c>
      <c r="F309" s="135">
        <f t="shared" si="20"/>
        <v>-3326.5124758959159</v>
      </c>
      <c r="G309" s="135">
        <f t="shared" si="23"/>
        <v>264212.51936602488</v>
      </c>
    </row>
    <row r="310" spans="3:7" x14ac:dyDescent="0.15">
      <c r="C310" s="141">
        <v>254</v>
      </c>
      <c r="D310" s="135">
        <f t="shared" si="21"/>
        <v>264212.51936602488</v>
      </c>
      <c r="E310" s="135">
        <f t="shared" si="19"/>
        <v>1541.2396963018118</v>
      </c>
      <c r="F310" s="135">
        <f t="shared" si="20"/>
        <v>-3326.5124758959159</v>
      </c>
      <c r="G310" s="135">
        <f t="shared" si="23"/>
        <v>262427.24658643076</v>
      </c>
    </row>
    <row r="311" spans="3:7" x14ac:dyDescent="0.15">
      <c r="C311" s="141">
        <v>255</v>
      </c>
      <c r="D311" s="135">
        <f t="shared" si="21"/>
        <v>262427.24658643076</v>
      </c>
      <c r="E311" s="135">
        <f t="shared" si="19"/>
        <v>1530.8256050875129</v>
      </c>
      <c r="F311" s="135">
        <f t="shared" si="20"/>
        <v>-3326.5124758959159</v>
      </c>
      <c r="G311" s="135">
        <f t="shared" si="23"/>
        <v>260631.55971562234</v>
      </c>
    </row>
    <row r="312" spans="3:7" x14ac:dyDescent="0.15">
      <c r="C312" s="141">
        <v>256</v>
      </c>
      <c r="D312" s="135">
        <f t="shared" si="21"/>
        <v>260631.55971562234</v>
      </c>
      <c r="E312" s="135">
        <f t="shared" si="19"/>
        <v>1520.350765007797</v>
      </c>
      <c r="F312" s="135">
        <f t="shared" si="20"/>
        <v>-3326.5124758959159</v>
      </c>
      <c r="G312" s="135">
        <f t="shared" si="23"/>
        <v>258825.39800473419</v>
      </c>
    </row>
    <row r="313" spans="3:7" x14ac:dyDescent="0.15">
      <c r="C313" s="141">
        <v>257</v>
      </c>
      <c r="D313" s="135">
        <f t="shared" si="21"/>
        <v>258825.39800473419</v>
      </c>
      <c r="E313" s="135">
        <f t="shared" si="19"/>
        <v>1509.814821694283</v>
      </c>
      <c r="F313" s="135">
        <f t="shared" si="20"/>
        <v>-3326.5124758959159</v>
      </c>
      <c r="G313" s="135">
        <f t="shared" si="23"/>
        <v>257008.70035053254</v>
      </c>
    </row>
    <row r="314" spans="3:7" x14ac:dyDescent="0.15">
      <c r="C314" s="141">
        <v>258</v>
      </c>
      <c r="D314" s="135">
        <f t="shared" si="21"/>
        <v>257008.70035053254</v>
      </c>
      <c r="E314" s="135">
        <f t="shared" ref="E314:E377" si="24">D314*$E$52</f>
        <v>1499.2174187114399</v>
      </c>
      <c r="F314" s="135">
        <f t="shared" ref="F314:F377" si="25">$E$54</f>
        <v>-3326.5124758959159</v>
      </c>
      <c r="G314" s="135">
        <f t="shared" si="23"/>
        <v>255181.40529334804</v>
      </c>
    </row>
    <row r="315" spans="3:7" x14ac:dyDescent="0.15">
      <c r="C315" s="141">
        <v>259</v>
      </c>
      <c r="D315" s="135">
        <f t="shared" ref="D315:D378" si="26">G314</f>
        <v>255181.40529334804</v>
      </c>
      <c r="E315" s="135">
        <f t="shared" si="24"/>
        <v>1488.5581975445302</v>
      </c>
      <c r="F315" s="135">
        <f t="shared" si="25"/>
        <v>-3326.5124758959159</v>
      </c>
      <c r="G315" s="135">
        <f t="shared" ref="G315:G378" si="27">D315+E315+F315</f>
        <v>253343.45101499665</v>
      </c>
    </row>
    <row r="316" spans="3:7" x14ac:dyDescent="0.15">
      <c r="C316" s="141">
        <v>260</v>
      </c>
      <c r="D316" s="135">
        <f t="shared" si="26"/>
        <v>253343.45101499665</v>
      </c>
      <c r="E316" s="135">
        <f t="shared" si="24"/>
        <v>1477.8367975874805</v>
      </c>
      <c r="F316" s="135">
        <f t="shared" si="25"/>
        <v>-3326.5124758959159</v>
      </c>
      <c r="G316" s="135">
        <f t="shared" si="27"/>
        <v>251494.77533668821</v>
      </c>
    </row>
    <row r="317" spans="3:7" x14ac:dyDescent="0.15">
      <c r="C317" s="141">
        <v>261</v>
      </c>
      <c r="D317" s="135">
        <f t="shared" si="26"/>
        <v>251494.77533668821</v>
      </c>
      <c r="E317" s="135">
        <f t="shared" si="24"/>
        <v>1467.0528561306812</v>
      </c>
      <c r="F317" s="135">
        <f t="shared" si="25"/>
        <v>-3326.5124758959159</v>
      </c>
      <c r="G317" s="135">
        <f t="shared" si="27"/>
        <v>249635.31571692295</v>
      </c>
    </row>
    <row r="318" spans="3:7" x14ac:dyDescent="0.15">
      <c r="C318" s="141">
        <v>262</v>
      </c>
      <c r="D318" s="135">
        <f t="shared" si="26"/>
        <v>249635.31571692295</v>
      </c>
      <c r="E318" s="135">
        <f t="shared" si="24"/>
        <v>1456.2060083487172</v>
      </c>
      <c r="F318" s="135">
        <f t="shared" si="25"/>
        <v>-3326.5124758959159</v>
      </c>
      <c r="G318" s="135">
        <f t="shared" si="27"/>
        <v>247765.00924937575</v>
      </c>
    </row>
    <row r="319" spans="3:7" x14ac:dyDescent="0.15">
      <c r="C319" s="141">
        <v>263</v>
      </c>
      <c r="D319" s="135">
        <f t="shared" si="26"/>
        <v>247765.00924937575</v>
      </c>
      <c r="E319" s="135">
        <f t="shared" si="24"/>
        <v>1445.2958872880254</v>
      </c>
      <c r="F319" s="135">
        <f t="shared" si="25"/>
        <v>-3326.5124758959159</v>
      </c>
      <c r="G319" s="135">
        <f t="shared" si="27"/>
        <v>245883.79266076785</v>
      </c>
    </row>
    <row r="320" spans="3:7" x14ac:dyDescent="0.15">
      <c r="C320" s="141">
        <v>264</v>
      </c>
      <c r="D320" s="135">
        <f t="shared" si="26"/>
        <v>245883.79266076785</v>
      </c>
      <c r="E320" s="135">
        <f t="shared" si="24"/>
        <v>1434.3221238544793</v>
      </c>
      <c r="F320" s="135">
        <f t="shared" si="25"/>
        <v>-3326.5124758959159</v>
      </c>
      <c r="G320" s="135">
        <f t="shared" si="27"/>
        <v>243991.6023087264</v>
      </c>
    </row>
    <row r="321" spans="3:7" x14ac:dyDescent="0.15">
      <c r="C321" s="141">
        <v>265</v>
      </c>
      <c r="D321" s="135">
        <f t="shared" si="26"/>
        <v>243991.6023087264</v>
      </c>
      <c r="E321" s="135">
        <f t="shared" si="24"/>
        <v>1423.2843468009041</v>
      </c>
      <c r="F321" s="135">
        <f t="shared" si="25"/>
        <v>-3326.5124758959159</v>
      </c>
      <c r="G321" s="135">
        <f t="shared" si="27"/>
        <v>242088.37417963138</v>
      </c>
    </row>
    <row r="322" spans="3:7" x14ac:dyDescent="0.15">
      <c r="C322" s="141">
        <v>266</v>
      </c>
      <c r="D322" s="135">
        <f t="shared" si="26"/>
        <v>242088.37417963138</v>
      </c>
      <c r="E322" s="135">
        <f t="shared" si="24"/>
        <v>1412.1821827145166</v>
      </c>
      <c r="F322" s="135">
        <f t="shared" si="25"/>
        <v>-3326.5124758959159</v>
      </c>
      <c r="G322" s="135">
        <f t="shared" si="27"/>
        <v>240174.04388644997</v>
      </c>
    </row>
    <row r="323" spans="3:7" x14ac:dyDescent="0.15">
      <c r="C323" s="141">
        <v>267</v>
      </c>
      <c r="D323" s="135">
        <f t="shared" si="26"/>
        <v>240174.04388644997</v>
      </c>
      <c r="E323" s="135">
        <f t="shared" si="24"/>
        <v>1401.0152560042916</v>
      </c>
      <c r="F323" s="135">
        <f t="shared" si="25"/>
        <v>-3326.5124758959159</v>
      </c>
      <c r="G323" s="135">
        <f t="shared" si="27"/>
        <v>238248.54666655834</v>
      </c>
    </row>
    <row r="324" spans="3:7" x14ac:dyDescent="0.15">
      <c r="C324" s="141">
        <v>268</v>
      </c>
      <c r="D324" s="135">
        <f t="shared" si="26"/>
        <v>238248.54666655834</v>
      </c>
      <c r="E324" s="135">
        <f t="shared" si="24"/>
        <v>1389.783188888257</v>
      </c>
      <c r="F324" s="135">
        <f t="shared" si="25"/>
        <v>-3326.5124758959159</v>
      </c>
      <c r="G324" s="135">
        <f t="shared" si="27"/>
        <v>236311.81737955066</v>
      </c>
    </row>
    <row r="325" spans="3:7" x14ac:dyDescent="0.15">
      <c r="C325" s="141">
        <v>269</v>
      </c>
      <c r="D325" s="135">
        <f t="shared" si="26"/>
        <v>236311.81737955066</v>
      </c>
      <c r="E325" s="135">
        <f t="shared" si="24"/>
        <v>1378.4856013807123</v>
      </c>
      <c r="F325" s="135">
        <f t="shared" si="25"/>
        <v>-3326.5124758959159</v>
      </c>
      <c r="G325" s="135">
        <f t="shared" si="27"/>
        <v>234363.79050503543</v>
      </c>
    </row>
    <row r="326" spans="3:7" x14ac:dyDescent="0.15">
      <c r="C326" s="141">
        <v>270</v>
      </c>
      <c r="D326" s="135">
        <f t="shared" si="26"/>
        <v>234363.79050503543</v>
      </c>
      <c r="E326" s="135">
        <f t="shared" si="24"/>
        <v>1367.1221112793735</v>
      </c>
      <c r="F326" s="135">
        <f t="shared" si="25"/>
        <v>-3326.5124758959159</v>
      </c>
      <c r="G326" s="135">
        <f t="shared" si="27"/>
        <v>232404.40014041887</v>
      </c>
    </row>
    <row r="327" spans="3:7" x14ac:dyDescent="0.15">
      <c r="C327" s="141">
        <v>271</v>
      </c>
      <c r="D327" s="135">
        <f t="shared" si="26"/>
        <v>232404.40014041887</v>
      </c>
      <c r="E327" s="135">
        <f t="shared" si="24"/>
        <v>1355.6923341524434</v>
      </c>
      <c r="F327" s="135">
        <f t="shared" si="25"/>
        <v>-3326.5124758959159</v>
      </c>
      <c r="G327" s="135">
        <f t="shared" si="27"/>
        <v>230433.57999867538</v>
      </c>
    </row>
    <row r="328" spans="3:7" x14ac:dyDescent="0.15">
      <c r="C328" s="3">
        <v>272</v>
      </c>
      <c r="D328" s="135">
        <f t="shared" si="26"/>
        <v>230433.57999867538</v>
      </c>
      <c r="E328" s="135">
        <f t="shared" si="24"/>
        <v>1344.1958833256065</v>
      </c>
      <c r="F328" s="135">
        <f t="shared" si="25"/>
        <v>-3326.5124758959159</v>
      </c>
      <c r="G328" s="135">
        <f t="shared" si="27"/>
        <v>228451.26340610505</v>
      </c>
    </row>
    <row r="329" spans="3:7" x14ac:dyDescent="0.15">
      <c r="C329" s="3">
        <v>273</v>
      </c>
      <c r="D329" s="135">
        <f t="shared" si="26"/>
        <v>228451.26340610505</v>
      </c>
      <c r="E329" s="135">
        <f t="shared" si="24"/>
        <v>1332.6323698689462</v>
      </c>
      <c r="F329" s="135">
        <f t="shared" si="25"/>
        <v>-3326.5124758959159</v>
      </c>
      <c r="G329" s="135">
        <f t="shared" si="27"/>
        <v>226457.38330007807</v>
      </c>
    </row>
    <row r="330" spans="3:7" x14ac:dyDescent="0.15">
      <c r="C330" s="3">
        <v>274</v>
      </c>
      <c r="D330" s="135">
        <f t="shared" si="26"/>
        <v>226457.38330007807</v>
      </c>
      <c r="E330" s="135">
        <f t="shared" si="24"/>
        <v>1321.0014025837888</v>
      </c>
      <c r="F330" s="135">
        <f t="shared" si="25"/>
        <v>-3326.5124758959159</v>
      </c>
      <c r="G330" s="135">
        <f t="shared" si="27"/>
        <v>224451.87222676593</v>
      </c>
    </row>
    <row r="331" spans="3:7" x14ac:dyDescent="0.15">
      <c r="C331" s="3">
        <v>275</v>
      </c>
      <c r="D331" s="135">
        <f t="shared" si="26"/>
        <v>224451.87222676593</v>
      </c>
      <c r="E331" s="135">
        <f t="shared" si="24"/>
        <v>1309.3025879894681</v>
      </c>
      <c r="F331" s="135">
        <f t="shared" si="25"/>
        <v>-3326.5124758959159</v>
      </c>
      <c r="G331" s="135">
        <f t="shared" si="27"/>
        <v>222434.66233885946</v>
      </c>
    </row>
    <row r="332" spans="3:7" x14ac:dyDescent="0.15">
      <c r="C332" s="3">
        <v>276</v>
      </c>
      <c r="D332" s="135">
        <f t="shared" si="26"/>
        <v>222434.66233885946</v>
      </c>
      <c r="E332" s="135">
        <f t="shared" si="24"/>
        <v>1297.5355303100137</v>
      </c>
      <c r="F332" s="135">
        <f t="shared" si="25"/>
        <v>-3326.5124758959159</v>
      </c>
      <c r="G332" s="135">
        <f t="shared" si="27"/>
        <v>220405.68539327354</v>
      </c>
    </row>
    <row r="333" spans="3:7" x14ac:dyDescent="0.15">
      <c r="C333" s="3">
        <v>277</v>
      </c>
      <c r="D333" s="135">
        <f t="shared" si="26"/>
        <v>220405.68539327354</v>
      </c>
      <c r="E333" s="135">
        <f t="shared" si="24"/>
        <v>1285.6998314607624</v>
      </c>
      <c r="F333" s="135">
        <f t="shared" si="25"/>
        <v>-3326.5124758959159</v>
      </c>
      <c r="G333" s="135">
        <f t="shared" si="27"/>
        <v>218364.87274883836</v>
      </c>
    </row>
    <row r="334" spans="3:7" x14ac:dyDescent="0.15">
      <c r="C334" s="3">
        <v>278</v>
      </c>
      <c r="D334" s="135">
        <f t="shared" si="26"/>
        <v>218364.87274883836</v>
      </c>
      <c r="E334" s="135">
        <f t="shared" si="24"/>
        <v>1273.7950910348904</v>
      </c>
      <c r="F334" s="135">
        <f t="shared" si="25"/>
        <v>-3326.5124758959159</v>
      </c>
      <c r="G334" s="135">
        <f t="shared" si="27"/>
        <v>216312.15536397733</v>
      </c>
    </row>
    <row r="335" spans="3:7" x14ac:dyDescent="0.15">
      <c r="C335" s="3">
        <v>279</v>
      </c>
      <c r="D335" s="135">
        <f t="shared" si="26"/>
        <v>216312.15536397733</v>
      </c>
      <c r="E335" s="135">
        <f t="shared" si="24"/>
        <v>1261.8209062898679</v>
      </c>
      <c r="F335" s="135">
        <f t="shared" si="25"/>
        <v>-3326.5124758959159</v>
      </c>
      <c r="G335" s="135">
        <f t="shared" si="27"/>
        <v>214247.46379437129</v>
      </c>
    </row>
    <row r="336" spans="3:7" x14ac:dyDescent="0.15">
      <c r="C336" s="3">
        <v>280</v>
      </c>
      <c r="D336" s="135">
        <f t="shared" si="26"/>
        <v>214247.46379437129</v>
      </c>
      <c r="E336" s="135">
        <f t="shared" si="24"/>
        <v>1249.7768721338325</v>
      </c>
      <c r="F336" s="135">
        <f t="shared" si="25"/>
        <v>-3326.5124758959159</v>
      </c>
      <c r="G336" s="135">
        <f t="shared" si="27"/>
        <v>212170.7281906092</v>
      </c>
    </row>
    <row r="337" spans="3:7" x14ac:dyDescent="0.15">
      <c r="C337" s="3">
        <v>281</v>
      </c>
      <c r="D337" s="135">
        <f t="shared" si="26"/>
        <v>212170.7281906092</v>
      </c>
      <c r="E337" s="135">
        <f t="shared" si="24"/>
        <v>1237.662581111887</v>
      </c>
      <c r="F337" s="135">
        <f t="shared" si="25"/>
        <v>-3326.5124758959159</v>
      </c>
      <c r="G337" s="135">
        <f t="shared" si="27"/>
        <v>210081.87829582515</v>
      </c>
    </row>
    <row r="338" spans="3:7" x14ac:dyDescent="0.15">
      <c r="C338" s="3">
        <v>282</v>
      </c>
      <c r="D338" s="135">
        <f t="shared" si="26"/>
        <v>210081.87829582515</v>
      </c>
      <c r="E338" s="135">
        <f t="shared" si="24"/>
        <v>1225.4776233923135</v>
      </c>
      <c r="F338" s="135">
        <f t="shared" si="25"/>
        <v>-3326.5124758959159</v>
      </c>
      <c r="G338" s="135">
        <f t="shared" si="27"/>
        <v>207980.84344332153</v>
      </c>
    </row>
    <row r="339" spans="3:7" x14ac:dyDescent="0.15">
      <c r="C339" s="3">
        <v>283</v>
      </c>
      <c r="D339" s="135">
        <f t="shared" si="26"/>
        <v>207980.84344332153</v>
      </c>
      <c r="E339" s="135">
        <f t="shared" si="24"/>
        <v>1213.2215867527091</v>
      </c>
      <c r="F339" s="135">
        <f t="shared" si="25"/>
        <v>-3326.5124758959159</v>
      </c>
      <c r="G339" s="135">
        <f t="shared" si="27"/>
        <v>205867.55255417831</v>
      </c>
    </row>
    <row r="340" spans="3:7" x14ac:dyDescent="0.15">
      <c r="C340" s="3">
        <v>284</v>
      </c>
      <c r="D340" s="135">
        <f t="shared" si="26"/>
        <v>205867.55255417831</v>
      </c>
      <c r="E340" s="135">
        <f t="shared" si="24"/>
        <v>1200.8940565660403</v>
      </c>
      <c r="F340" s="135">
        <f t="shared" si="25"/>
        <v>-3326.5124758959159</v>
      </c>
      <c r="G340" s="135">
        <f t="shared" si="27"/>
        <v>203741.93413484842</v>
      </c>
    </row>
    <row r="341" spans="3:7" x14ac:dyDescent="0.15">
      <c r="C341" s="3">
        <v>285</v>
      </c>
      <c r="D341" s="135">
        <f t="shared" si="26"/>
        <v>203741.93413484842</v>
      </c>
      <c r="E341" s="135">
        <f t="shared" si="24"/>
        <v>1188.4946157866159</v>
      </c>
      <c r="F341" s="135">
        <f t="shared" si="25"/>
        <v>-3326.5124758959159</v>
      </c>
      <c r="G341" s="135">
        <f t="shared" si="27"/>
        <v>201603.91627473911</v>
      </c>
    </row>
    <row r="342" spans="3:7" x14ac:dyDescent="0.15">
      <c r="C342" s="3">
        <v>286</v>
      </c>
      <c r="D342" s="135">
        <f t="shared" si="26"/>
        <v>201603.91627473911</v>
      </c>
      <c r="E342" s="135">
        <f t="shared" si="24"/>
        <v>1176.0228449359781</v>
      </c>
      <c r="F342" s="135">
        <f t="shared" si="25"/>
        <v>-3326.5124758959159</v>
      </c>
      <c r="G342" s="135">
        <f t="shared" si="27"/>
        <v>199453.42664377915</v>
      </c>
    </row>
    <row r="343" spans="3:7" x14ac:dyDescent="0.15">
      <c r="C343" s="3">
        <v>287</v>
      </c>
      <c r="D343" s="135">
        <f t="shared" si="26"/>
        <v>199453.42664377915</v>
      </c>
      <c r="E343" s="135">
        <f t="shared" si="24"/>
        <v>1163.4783220887118</v>
      </c>
      <c r="F343" s="135">
        <f t="shared" si="25"/>
        <v>-3326.5124758959159</v>
      </c>
      <c r="G343" s="135">
        <f t="shared" si="27"/>
        <v>197290.39248997194</v>
      </c>
    </row>
    <row r="344" spans="3:7" x14ac:dyDescent="0.15">
      <c r="C344" s="3">
        <v>288</v>
      </c>
      <c r="D344" s="135">
        <f t="shared" si="26"/>
        <v>197290.39248997194</v>
      </c>
      <c r="E344" s="135">
        <f t="shared" si="24"/>
        <v>1150.8606228581698</v>
      </c>
      <c r="F344" s="135">
        <f t="shared" si="25"/>
        <v>-3326.5124758959159</v>
      </c>
      <c r="G344" s="135">
        <f t="shared" si="27"/>
        <v>195114.74063693418</v>
      </c>
    </row>
    <row r="345" spans="3:7" x14ac:dyDescent="0.15">
      <c r="C345" s="3">
        <v>289</v>
      </c>
      <c r="D345" s="135">
        <f t="shared" si="26"/>
        <v>195114.74063693418</v>
      </c>
      <c r="E345" s="135">
        <f t="shared" si="24"/>
        <v>1138.169320382116</v>
      </c>
      <c r="F345" s="135">
        <f t="shared" si="25"/>
        <v>-3326.5124758959159</v>
      </c>
      <c r="G345" s="135">
        <f t="shared" si="27"/>
        <v>192926.39748142037</v>
      </c>
    </row>
    <row r="346" spans="3:7" x14ac:dyDescent="0.15">
      <c r="C346" s="3">
        <v>290</v>
      </c>
      <c r="D346" s="135">
        <f t="shared" si="26"/>
        <v>192926.39748142037</v>
      </c>
      <c r="E346" s="135">
        <f t="shared" si="24"/>
        <v>1125.4039853082854</v>
      </c>
      <c r="F346" s="135">
        <f t="shared" si="25"/>
        <v>-3326.5124758959159</v>
      </c>
      <c r="G346" s="135">
        <f t="shared" si="27"/>
        <v>190725.28899083272</v>
      </c>
    </row>
    <row r="347" spans="3:7" x14ac:dyDescent="0.15">
      <c r="C347" s="3">
        <v>291</v>
      </c>
      <c r="D347" s="135">
        <f t="shared" si="26"/>
        <v>190725.28899083272</v>
      </c>
      <c r="E347" s="135">
        <f t="shared" si="24"/>
        <v>1112.5641857798576</v>
      </c>
      <c r="F347" s="135">
        <f t="shared" si="25"/>
        <v>-3326.5124758959159</v>
      </c>
      <c r="G347" s="135">
        <f t="shared" si="27"/>
        <v>188511.34070071665</v>
      </c>
    </row>
    <row r="348" spans="3:7" x14ac:dyDescent="0.15">
      <c r="C348" s="3">
        <v>292</v>
      </c>
      <c r="D348" s="135">
        <f t="shared" si="26"/>
        <v>188511.34070071665</v>
      </c>
      <c r="E348" s="135">
        <f t="shared" si="24"/>
        <v>1099.6494874208472</v>
      </c>
      <c r="F348" s="135">
        <f t="shared" si="25"/>
        <v>-3326.5124758959159</v>
      </c>
      <c r="G348" s="135">
        <f t="shared" si="27"/>
        <v>186284.47771224158</v>
      </c>
    </row>
    <row r="349" spans="3:7" x14ac:dyDescent="0.15">
      <c r="C349" s="3">
        <v>293</v>
      </c>
      <c r="D349" s="135">
        <f t="shared" si="26"/>
        <v>186284.47771224158</v>
      </c>
      <c r="E349" s="135">
        <f t="shared" si="24"/>
        <v>1086.6594533214093</v>
      </c>
      <c r="F349" s="135">
        <f t="shared" si="25"/>
        <v>-3326.5124758959159</v>
      </c>
      <c r="G349" s="135">
        <f t="shared" si="27"/>
        <v>184044.62468966708</v>
      </c>
    </row>
    <row r="350" spans="3:7" x14ac:dyDescent="0.15">
      <c r="C350" s="3">
        <v>294</v>
      </c>
      <c r="D350" s="135">
        <f t="shared" si="26"/>
        <v>184044.62468966708</v>
      </c>
      <c r="E350" s="135">
        <f t="shared" si="24"/>
        <v>1073.593644023058</v>
      </c>
      <c r="F350" s="135">
        <f t="shared" si="25"/>
        <v>-3326.5124758959159</v>
      </c>
      <c r="G350" s="135">
        <f t="shared" si="27"/>
        <v>181791.70585779421</v>
      </c>
    </row>
    <row r="351" spans="3:7" x14ac:dyDescent="0.15">
      <c r="C351" s="3">
        <v>295</v>
      </c>
      <c r="D351" s="135">
        <f t="shared" si="26"/>
        <v>181791.70585779421</v>
      </c>
      <c r="E351" s="135">
        <f t="shared" si="24"/>
        <v>1060.4516175037995</v>
      </c>
      <c r="F351" s="135">
        <f t="shared" si="25"/>
        <v>-3326.5124758959159</v>
      </c>
      <c r="G351" s="135">
        <f t="shared" si="27"/>
        <v>179525.64499940208</v>
      </c>
    </row>
    <row r="352" spans="3:7" x14ac:dyDescent="0.15">
      <c r="C352" s="3">
        <v>296</v>
      </c>
      <c r="D352" s="135">
        <f t="shared" si="26"/>
        <v>179525.64499940208</v>
      </c>
      <c r="E352" s="135">
        <f t="shared" si="24"/>
        <v>1047.2329291631788</v>
      </c>
      <c r="F352" s="135">
        <f t="shared" si="25"/>
        <v>-3326.5124758959159</v>
      </c>
      <c r="G352" s="135">
        <f t="shared" si="27"/>
        <v>177246.36545266933</v>
      </c>
    </row>
    <row r="353" spans="3:7" x14ac:dyDescent="0.15">
      <c r="C353" s="3">
        <v>297</v>
      </c>
      <c r="D353" s="135">
        <f t="shared" si="26"/>
        <v>177246.36545266933</v>
      </c>
      <c r="E353" s="135">
        <f t="shared" si="24"/>
        <v>1033.9371318072378</v>
      </c>
      <c r="F353" s="135">
        <f t="shared" si="25"/>
        <v>-3326.5124758959159</v>
      </c>
      <c r="G353" s="135">
        <f t="shared" si="27"/>
        <v>174953.79010858064</v>
      </c>
    </row>
    <row r="354" spans="3:7" x14ac:dyDescent="0.15">
      <c r="C354" s="3">
        <v>298</v>
      </c>
      <c r="D354" s="135">
        <f t="shared" si="26"/>
        <v>174953.79010858064</v>
      </c>
      <c r="E354" s="135">
        <f t="shared" si="24"/>
        <v>1020.5637756333871</v>
      </c>
      <c r="F354" s="135">
        <f t="shared" si="25"/>
        <v>-3326.5124758959159</v>
      </c>
      <c r="G354" s="135">
        <f t="shared" si="27"/>
        <v>172647.84140831808</v>
      </c>
    </row>
    <row r="355" spans="3:7" x14ac:dyDescent="0.15">
      <c r="C355" s="3">
        <v>299</v>
      </c>
      <c r="D355" s="135">
        <f t="shared" si="26"/>
        <v>172647.84140831808</v>
      </c>
      <c r="E355" s="135">
        <f t="shared" si="24"/>
        <v>1007.1124082151889</v>
      </c>
      <c r="F355" s="135">
        <f t="shared" si="25"/>
        <v>-3326.5124758959159</v>
      </c>
      <c r="G355" s="135">
        <f t="shared" si="27"/>
        <v>170328.44134063734</v>
      </c>
    </row>
    <row r="356" spans="3:7" x14ac:dyDescent="0.15">
      <c r="C356" s="3">
        <v>300</v>
      </c>
      <c r="D356" s="135">
        <f t="shared" si="26"/>
        <v>170328.44134063734</v>
      </c>
      <c r="E356" s="135">
        <f t="shared" si="24"/>
        <v>993.58257448705115</v>
      </c>
      <c r="F356" s="135">
        <f t="shared" si="25"/>
        <v>-3326.5124758959159</v>
      </c>
      <c r="G356" s="135">
        <f t="shared" si="27"/>
        <v>167995.51143922846</v>
      </c>
    </row>
    <row r="357" spans="3:7" x14ac:dyDescent="0.15">
      <c r="C357" s="3">
        <v>301</v>
      </c>
      <c r="D357" s="135">
        <f t="shared" si="26"/>
        <v>167995.51143922846</v>
      </c>
      <c r="E357" s="135">
        <f t="shared" si="24"/>
        <v>979.97381672883273</v>
      </c>
      <c r="F357" s="135">
        <f t="shared" si="25"/>
        <v>-3326.5124758959159</v>
      </c>
      <c r="G357" s="135">
        <f t="shared" si="27"/>
        <v>165648.97278006136</v>
      </c>
    </row>
    <row r="358" spans="3:7" x14ac:dyDescent="0.15">
      <c r="C358" s="3">
        <v>302</v>
      </c>
      <c r="D358" s="135">
        <f t="shared" si="26"/>
        <v>165648.97278006136</v>
      </c>
      <c r="E358" s="135">
        <f t="shared" si="24"/>
        <v>966.28567455035795</v>
      </c>
      <c r="F358" s="135">
        <f t="shared" si="25"/>
        <v>-3326.5124758959159</v>
      </c>
      <c r="G358" s="135">
        <f t="shared" si="27"/>
        <v>163288.7459787158</v>
      </c>
    </row>
    <row r="359" spans="3:7" x14ac:dyDescent="0.15">
      <c r="C359" s="3">
        <v>303</v>
      </c>
      <c r="D359" s="135">
        <f t="shared" si="26"/>
        <v>163288.7459787158</v>
      </c>
      <c r="E359" s="135">
        <f t="shared" si="24"/>
        <v>952.51768487584218</v>
      </c>
      <c r="F359" s="135">
        <f t="shared" si="25"/>
        <v>-3326.5124758959159</v>
      </c>
      <c r="G359" s="135">
        <f t="shared" si="27"/>
        <v>160914.75118769571</v>
      </c>
    </row>
    <row r="360" spans="3:7" x14ac:dyDescent="0.15">
      <c r="C360" s="3">
        <v>304</v>
      </c>
      <c r="D360" s="135">
        <f t="shared" si="26"/>
        <v>160914.75118769571</v>
      </c>
      <c r="E360" s="135">
        <f t="shared" si="24"/>
        <v>938.66938192822499</v>
      </c>
      <c r="F360" s="135">
        <f t="shared" si="25"/>
        <v>-3326.5124758959159</v>
      </c>
      <c r="G360" s="135">
        <f t="shared" si="27"/>
        <v>158526.90809372801</v>
      </c>
    </row>
    <row r="361" spans="3:7" x14ac:dyDescent="0.15">
      <c r="C361" s="3">
        <v>305</v>
      </c>
      <c r="D361" s="135">
        <f t="shared" si="26"/>
        <v>158526.90809372801</v>
      </c>
      <c r="E361" s="135">
        <f t="shared" si="24"/>
        <v>924.74029721341344</v>
      </c>
      <c r="F361" s="135">
        <f t="shared" si="25"/>
        <v>-3326.5124758959159</v>
      </c>
      <c r="G361" s="135">
        <f t="shared" si="27"/>
        <v>156125.13591504548</v>
      </c>
    </row>
    <row r="362" spans="3:7" x14ac:dyDescent="0.15">
      <c r="C362" s="3">
        <v>306</v>
      </c>
      <c r="D362" s="135">
        <f t="shared" si="26"/>
        <v>156125.13591504548</v>
      </c>
      <c r="E362" s="135">
        <f t="shared" si="24"/>
        <v>910.72995950443203</v>
      </c>
      <c r="F362" s="135">
        <f t="shared" si="25"/>
        <v>-3326.5124758959159</v>
      </c>
      <c r="G362" s="135">
        <f t="shared" si="27"/>
        <v>153709.353398654</v>
      </c>
    </row>
    <row r="363" spans="3:7" x14ac:dyDescent="0.15">
      <c r="C363" s="3">
        <v>307</v>
      </c>
      <c r="D363" s="135">
        <f t="shared" si="26"/>
        <v>153709.353398654</v>
      </c>
      <c r="E363" s="135">
        <f t="shared" si="24"/>
        <v>896.63789482548168</v>
      </c>
      <c r="F363" s="135">
        <f t="shared" si="25"/>
        <v>-3326.5124758959159</v>
      </c>
      <c r="G363" s="135">
        <f t="shared" si="27"/>
        <v>151279.47881758356</v>
      </c>
    </row>
    <row r="364" spans="3:7" x14ac:dyDescent="0.15">
      <c r="C364" s="3">
        <v>308</v>
      </c>
      <c r="D364" s="135">
        <f t="shared" si="26"/>
        <v>151279.47881758356</v>
      </c>
      <c r="E364" s="135">
        <f t="shared" si="24"/>
        <v>882.46362643590408</v>
      </c>
      <c r="F364" s="135">
        <f t="shared" si="25"/>
        <v>-3326.5124758959159</v>
      </c>
      <c r="G364" s="135">
        <f t="shared" si="27"/>
        <v>148835.42996812353</v>
      </c>
    </row>
    <row r="365" spans="3:7" x14ac:dyDescent="0.15">
      <c r="C365" s="3">
        <v>309</v>
      </c>
      <c r="D365" s="135">
        <f t="shared" si="26"/>
        <v>148835.42996812353</v>
      </c>
      <c r="E365" s="135">
        <f t="shared" si="24"/>
        <v>868.20667481405394</v>
      </c>
      <c r="F365" s="135">
        <f t="shared" si="25"/>
        <v>-3326.5124758959159</v>
      </c>
      <c r="G365" s="135">
        <f t="shared" si="27"/>
        <v>146377.12416704165</v>
      </c>
    </row>
    <row r="366" spans="3:7" x14ac:dyDescent="0.15">
      <c r="C366" s="3">
        <v>310</v>
      </c>
      <c r="D366" s="135">
        <f t="shared" si="26"/>
        <v>146377.12416704165</v>
      </c>
      <c r="E366" s="135">
        <f t="shared" si="24"/>
        <v>853.86655764107638</v>
      </c>
      <c r="F366" s="135">
        <f t="shared" si="25"/>
        <v>-3326.5124758959159</v>
      </c>
      <c r="G366" s="135">
        <f t="shared" si="27"/>
        <v>143904.47824878679</v>
      </c>
    </row>
    <row r="367" spans="3:7" x14ac:dyDescent="0.15">
      <c r="C367" s="3">
        <v>311</v>
      </c>
      <c r="D367" s="135">
        <f t="shared" si="26"/>
        <v>143904.47824878679</v>
      </c>
      <c r="E367" s="135">
        <f t="shared" si="24"/>
        <v>839.44278978458965</v>
      </c>
      <c r="F367" s="135">
        <f t="shared" si="25"/>
        <v>-3326.5124758959159</v>
      </c>
      <c r="G367" s="135">
        <f t="shared" si="27"/>
        <v>141417.40856267547</v>
      </c>
    </row>
    <row r="368" spans="3:7" x14ac:dyDescent="0.15">
      <c r="C368" s="3">
        <v>312</v>
      </c>
      <c r="D368" s="135">
        <f t="shared" si="26"/>
        <v>141417.40856267547</v>
      </c>
      <c r="E368" s="135">
        <f t="shared" si="24"/>
        <v>824.93488328227363</v>
      </c>
      <c r="F368" s="135">
        <f t="shared" si="25"/>
        <v>-3326.5124758959159</v>
      </c>
      <c r="G368" s="135">
        <f t="shared" si="27"/>
        <v>138915.83097006183</v>
      </c>
    </row>
    <row r="369" spans="3:7" x14ac:dyDescent="0.15">
      <c r="C369" s="3">
        <v>313</v>
      </c>
      <c r="D369" s="135">
        <f t="shared" si="26"/>
        <v>138915.83097006183</v>
      </c>
      <c r="E369" s="135">
        <f t="shared" si="24"/>
        <v>810.34234732536072</v>
      </c>
      <c r="F369" s="135">
        <f t="shared" si="25"/>
        <v>-3326.5124758959159</v>
      </c>
      <c r="G369" s="135">
        <f t="shared" si="27"/>
        <v>136399.66084149125</v>
      </c>
    </row>
    <row r="370" spans="3:7" x14ac:dyDescent="0.15">
      <c r="C370" s="3">
        <v>314</v>
      </c>
      <c r="D370" s="135">
        <f t="shared" si="26"/>
        <v>136399.66084149125</v>
      </c>
      <c r="E370" s="135">
        <f t="shared" si="24"/>
        <v>795.6646882420323</v>
      </c>
      <c r="F370" s="135">
        <f t="shared" si="25"/>
        <v>-3326.5124758959159</v>
      </c>
      <c r="G370" s="135">
        <f t="shared" si="27"/>
        <v>133868.81305383737</v>
      </c>
    </row>
    <row r="371" spans="3:7" x14ac:dyDescent="0.15">
      <c r="C371" s="3">
        <v>315</v>
      </c>
      <c r="D371" s="135">
        <f t="shared" si="26"/>
        <v>133868.81305383737</v>
      </c>
      <c r="E371" s="135">
        <f t="shared" si="24"/>
        <v>780.90140948071803</v>
      </c>
      <c r="F371" s="135">
        <f t="shared" si="25"/>
        <v>-3326.5124758959159</v>
      </c>
      <c r="G371" s="135">
        <f t="shared" si="27"/>
        <v>131323.20198742216</v>
      </c>
    </row>
    <row r="372" spans="3:7" x14ac:dyDescent="0.15">
      <c r="C372" s="3">
        <v>316</v>
      </c>
      <c r="D372" s="135">
        <f t="shared" si="26"/>
        <v>131323.20198742216</v>
      </c>
      <c r="E372" s="135">
        <f t="shared" si="24"/>
        <v>766.05201159329602</v>
      </c>
      <c r="F372" s="135">
        <f t="shared" si="25"/>
        <v>-3326.5124758959159</v>
      </c>
      <c r="G372" s="135">
        <f t="shared" si="27"/>
        <v>128762.74152311955</v>
      </c>
    </row>
    <row r="373" spans="3:7" x14ac:dyDescent="0.15">
      <c r="C373" s="3">
        <v>317</v>
      </c>
      <c r="D373" s="135">
        <f t="shared" si="26"/>
        <v>128762.74152311955</v>
      </c>
      <c r="E373" s="135">
        <f t="shared" si="24"/>
        <v>751.11599221819745</v>
      </c>
      <c r="F373" s="135">
        <f t="shared" si="25"/>
        <v>-3326.5124758959159</v>
      </c>
      <c r="G373" s="135">
        <f t="shared" si="27"/>
        <v>126187.34503944183</v>
      </c>
    </row>
    <row r="374" spans="3:7" x14ac:dyDescent="0.15">
      <c r="C374" s="3">
        <v>318</v>
      </c>
      <c r="D374" s="135">
        <f t="shared" si="26"/>
        <v>126187.34503944183</v>
      </c>
      <c r="E374" s="135">
        <f t="shared" si="24"/>
        <v>736.09284606341078</v>
      </c>
      <c r="F374" s="135">
        <f t="shared" si="25"/>
        <v>-3326.5124758959159</v>
      </c>
      <c r="G374" s="135">
        <f t="shared" si="27"/>
        <v>123596.92540960934</v>
      </c>
    </row>
    <row r="375" spans="3:7" x14ac:dyDescent="0.15">
      <c r="C375" s="3">
        <v>319</v>
      </c>
      <c r="D375" s="135">
        <f t="shared" si="26"/>
        <v>123596.92540960934</v>
      </c>
      <c r="E375" s="135">
        <f t="shared" si="24"/>
        <v>720.98206488938786</v>
      </c>
      <c r="F375" s="135">
        <f t="shared" si="25"/>
        <v>-3326.5124758959159</v>
      </c>
      <c r="G375" s="135">
        <f t="shared" si="27"/>
        <v>120991.39499860282</v>
      </c>
    </row>
    <row r="376" spans="3:7" x14ac:dyDescent="0.15">
      <c r="C376" s="3">
        <v>320</v>
      </c>
      <c r="D376" s="135">
        <f t="shared" si="26"/>
        <v>120991.39499860282</v>
      </c>
      <c r="E376" s="135">
        <f t="shared" si="24"/>
        <v>705.78313749184974</v>
      </c>
      <c r="F376" s="135">
        <f t="shared" si="25"/>
        <v>-3326.5124758959159</v>
      </c>
      <c r="G376" s="135">
        <f t="shared" si="27"/>
        <v>118370.66566019875</v>
      </c>
    </row>
    <row r="377" spans="3:7" x14ac:dyDescent="0.15">
      <c r="C377" s="3">
        <v>321</v>
      </c>
      <c r="D377" s="135">
        <f t="shared" si="26"/>
        <v>118370.66566019875</v>
      </c>
      <c r="E377" s="135">
        <f t="shared" si="24"/>
        <v>690.49554968449274</v>
      </c>
      <c r="F377" s="135">
        <f t="shared" si="25"/>
        <v>-3326.5124758959159</v>
      </c>
      <c r="G377" s="135">
        <f t="shared" si="27"/>
        <v>115734.64873398733</v>
      </c>
    </row>
    <row r="378" spans="3:7" x14ac:dyDescent="0.15">
      <c r="C378" s="3">
        <v>322</v>
      </c>
      <c r="D378" s="135">
        <f t="shared" si="26"/>
        <v>115734.64873398733</v>
      </c>
      <c r="E378" s="135">
        <f t="shared" ref="E378:E416" si="28">D378*$E$52</f>
        <v>675.11878428159275</v>
      </c>
      <c r="F378" s="135">
        <f t="shared" ref="F378:F416" si="29">$E$54</f>
        <v>-3326.5124758959159</v>
      </c>
      <c r="G378" s="135">
        <f t="shared" si="27"/>
        <v>113083.25504237301</v>
      </c>
    </row>
    <row r="379" spans="3:7" x14ac:dyDescent="0.15">
      <c r="C379" s="3">
        <v>323</v>
      </c>
      <c r="D379" s="135">
        <f t="shared" ref="D379:D416" si="30">G378</f>
        <v>113083.25504237301</v>
      </c>
      <c r="E379" s="135">
        <f t="shared" si="28"/>
        <v>659.6523210805093</v>
      </c>
      <c r="F379" s="135">
        <f t="shared" si="29"/>
        <v>-3326.5124758959159</v>
      </c>
      <c r="G379" s="135">
        <f t="shared" ref="G379:G416" si="31">D379+E379+F379</f>
        <v>110416.3948875576</v>
      </c>
    </row>
    <row r="380" spans="3:7" x14ac:dyDescent="0.15">
      <c r="C380" s="3">
        <v>324</v>
      </c>
      <c r="D380" s="135">
        <f t="shared" si="30"/>
        <v>110416.3948875576</v>
      </c>
      <c r="E380" s="135">
        <f t="shared" si="28"/>
        <v>644.09563684408602</v>
      </c>
      <c r="F380" s="135">
        <f t="shared" si="29"/>
        <v>-3326.5124758959159</v>
      </c>
      <c r="G380" s="135">
        <f t="shared" si="31"/>
        <v>107733.97804850577</v>
      </c>
    </row>
    <row r="381" spans="3:7" x14ac:dyDescent="0.15">
      <c r="C381" s="3">
        <v>325</v>
      </c>
      <c r="D381" s="135">
        <f t="shared" si="30"/>
        <v>107733.97804850577</v>
      </c>
      <c r="E381" s="135">
        <f t="shared" si="28"/>
        <v>628.44820528295031</v>
      </c>
      <c r="F381" s="135">
        <f t="shared" si="29"/>
        <v>-3326.5124758959159</v>
      </c>
      <c r="G381" s="135">
        <f t="shared" si="31"/>
        <v>105035.91377789281</v>
      </c>
    </row>
    <row r="382" spans="3:7" x14ac:dyDescent="0.15">
      <c r="C382" s="3">
        <v>326</v>
      </c>
      <c r="D382" s="135">
        <f t="shared" si="30"/>
        <v>105035.91377789281</v>
      </c>
      <c r="E382" s="135">
        <f t="shared" si="28"/>
        <v>612.70949703770805</v>
      </c>
      <c r="F382" s="135">
        <f t="shared" si="29"/>
        <v>-3326.5124758959159</v>
      </c>
      <c r="G382" s="135">
        <f t="shared" si="31"/>
        <v>102322.11079903461</v>
      </c>
    </row>
    <row r="383" spans="3:7" x14ac:dyDescent="0.15">
      <c r="C383" s="3">
        <v>327</v>
      </c>
      <c r="D383" s="135">
        <f t="shared" si="30"/>
        <v>102322.11079903461</v>
      </c>
      <c r="E383" s="135">
        <f t="shared" si="28"/>
        <v>596.87897966103526</v>
      </c>
      <c r="F383" s="135">
        <f t="shared" si="29"/>
        <v>-3326.5124758959159</v>
      </c>
      <c r="G383" s="135">
        <f t="shared" si="31"/>
        <v>99592.477302799729</v>
      </c>
    </row>
    <row r="384" spans="3:7" x14ac:dyDescent="0.15">
      <c r="C384" s="3">
        <v>328</v>
      </c>
      <c r="D384" s="135">
        <f t="shared" si="30"/>
        <v>99592.477302799729</v>
      </c>
      <c r="E384" s="135">
        <f t="shared" si="28"/>
        <v>580.95611759966516</v>
      </c>
      <c r="F384" s="135">
        <f t="shared" si="29"/>
        <v>-3326.5124758959159</v>
      </c>
      <c r="G384" s="135">
        <f t="shared" si="31"/>
        <v>96846.920944503479</v>
      </c>
    </row>
    <row r="385" spans="3:7" x14ac:dyDescent="0.15">
      <c r="C385" s="3">
        <v>329</v>
      </c>
      <c r="D385" s="135">
        <f t="shared" si="30"/>
        <v>96846.920944503479</v>
      </c>
      <c r="E385" s="135">
        <f t="shared" si="28"/>
        <v>564.94037217627033</v>
      </c>
      <c r="F385" s="135">
        <f t="shared" si="29"/>
        <v>-3326.5124758959159</v>
      </c>
      <c r="G385" s="135">
        <f t="shared" si="31"/>
        <v>94085.34884078383</v>
      </c>
    </row>
    <row r="386" spans="3:7" x14ac:dyDescent="0.15">
      <c r="C386" s="3">
        <v>330</v>
      </c>
      <c r="D386" s="135">
        <f t="shared" si="30"/>
        <v>94085.34884078383</v>
      </c>
      <c r="E386" s="135">
        <f t="shared" si="28"/>
        <v>548.83120157123903</v>
      </c>
      <c r="F386" s="135">
        <f t="shared" si="29"/>
        <v>-3326.5124758959159</v>
      </c>
      <c r="G386" s="135">
        <f t="shared" si="31"/>
        <v>91307.66756645916</v>
      </c>
    </row>
    <row r="387" spans="3:7" x14ac:dyDescent="0.15">
      <c r="C387" s="3">
        <v>331</v>
      </c>
      <c r="D387" s="135">
        <f t="shared" si="30"/>
        <v>91307.66756645916</v>
      </c>
      <c r="E387" s="135">
        <f t="shared" si="28"/>
        <v>532.62806080434518</v>
      </c>
      <c r="F387" s="135">
        <f t="shared" si="29"/>
        <v>-3326.5124758959159</v>
      </c>
      <c r="G387" s="135">
        <f t="shared" si="31"/>
        <v>88513.783151367592</v>
      </c>
    </row>
    <row r="388" spans="3:7" x14ac:dyDescent="0.15">
      <c r="C388" s="3">
        <v>332</v>
      </c>
      <c r="D388" s="135">
        <f t="shared" si="30"/>
        <v>88513.783151367592</v>
      </c>
      <c r="E388" s="135">
        <f t="shared" si="28"/>
        <v>516.33040171631103</v>
      </c>
      <c r="F388" s="135">
        <f t="shared" si="29"/>
        <v>-3326.5124758959159</v>
      </c>
      <c r="G388" s="135">
        <f t="shared" si="31"/>
        <v>85703.601077187996</v>
      </c>
    </row>
    <row r="389" spans="3:7" x14ac:dyDescent="0.15">
      <c r="C389" s="3">
        <v>333</v>
      </c>
      <c r="D389" s="135">
        <f t="shared" si="30"/>
        <v>85703.601077187996</v>
      </c>
      <c r="E389" s="135">
        <f t="shared" si="28"/>
        <v>499.93767295026333</v>
      </c>
      <c r="F389" s="135">
        <f t="shared" si="29"/>
        <v>-3326.5124758959159</v>
      </c>
      <c r="G389" s="135">
        <f t="shared" si="31"/>
        <v>82877.026274242351</v>
      </c>
    </row>
    <row r="390" spans="3:7" x14ac:dyDescent="0.15">
      <c r="C390" s="3">
        <v>334</v>
      </c>
      <c r="D390" s="135">
        <f t="shared" si="30"/>
        <v>82877.026274242351</v>
      </c>
      <c r="E390" s="135">
        <f t="shared" si="28"/>
        <v>483.4493199330804</v>
      </c>
      <c r="F390" s="135">
        <f t="shared" si="29"/>
        <v>-3326.5124758959159</v>
      </c>
      <c r="G390" s="135">
        <f t="shared" si="31"/>
        <v>80033.963118279513</v>
      </c>
    </row>
    <row r="391" spans="3:7" x14ac:dyDescent="0.15">
      <c r="C391" s="3">
        <v>335</v>
      </c>
      <c r="D391" s="135">
        <f t="shared" si="30"/>
        <v>80033.963118279513</v>
      </c>
      <c r="E391" s="135">
        <f t="shared" si="28"/>
        <v>466.86478485663054</v>
      </c>
      <c r="F391" s="135">
        <f t="shared" si="29"/>
        <v>-3326.5124758959159</v>
      </c>
      <c r="G391" s="135">
        <f t="shared" si="31"/>
        <v>77174.315427240232</v>
      </c>
    </row>
    <row r="392" spans="3:7" x14ac:dyDescent="0.15">
      <c r="C392" s="3">
        <v>336</v>
      </c>
      <c r="D392" s="135">
        <f t="shared" si="30"/>
        <v>77174.315427240232</v>
      </c>
      <c r="E392" s="135">
        <f t="shared" si="28"/>
        <v>450.18350665890136</v>
      </c>
      <c r="F392" s="135">
        <f t="shared" si="29"/>
        <v>-3326.5124758959159</v>
      </c>
      <c r="G392" s="135">
        <f t="shared" si="31"/>
        <v>74297.986458003215</v>
      </c>
    </row>
    <row r="393" spans="3:7" x14ac:dyDescent="0.15">
      <c r="C393" s="3">
        <v>337</v>
      </c>
      <c r="D393" s="135">
        <f t="shared" si="30"/>
        <v>74297.986458003215</v>
      </c>
      <c r="E393" s="135">
        <f t="shared" si="28"/>
        <v>433.40492100501876</v>
      </c>
      <c r="F393" s="135">
        <f t="shared" si="29"/>
        <v>-3326.5124758959159</v>
      </c>
      <c r="G393" s="135">
        <f t="shared" si="31"/>
        <v>71404.878903112316</v>
      </c>
    </row>
    <row r="394" spans="3:7" x14ac:dyDescent="0.15">
      <c r="C394" s="3">
        <v>338</v>
      </c>
      <c r="D394" s="135">
        <f t="shared" si="30"/>
        <v>71404.878903112316</v>
      </c>
      <c r="E394" s="135">
        <f t="shared" si="28"/>
        <v>416.52846026815519</v>
      </c>
      <c r="F394" s="135">
        <f t="shared" si="29"/>
        <v>-3326.5124758959159</v>
      </c>
      <c r="G394" s="135">
        <f t="shared" si="31"/>
        <v>68494.894887484552</v>
      </c>
    </row>
    <row r="395" spans="3:7" x14ac:dyDescent="0.15">
      <c r="C395" s="3">
        <v>339</v>
      </c>
      <c r="D395" s="135">
        <f t="shared" si="30"/>
        <v>68494.894887484552</v>
      </c>
      <c r="E395" s="135">
        <f t="shared" si="28"/>
        <v>399.55355351032659</v>
      </c>
      <c r="F395" s="135">
        <f t="shared" si="29"/>
        <v>-3326.5124758959159</v>
      </c>
      <c r="G395" s="135">
        <f t="shared" si="31"/>
        <v>65567.935965098965</v>
      </c>
    </row>
    <row r="396" spans="3:7" x14ac:dyDescent="0.15">
      <c r="C396" s="3">
        <v>340</v>
      </c>
      <c r="D396" s="135">
        <f t="shared" si="30"/>
        <v>65567.935965098965</v>
      </c>
      <c r="E396" s="135">
        <f t="shared" si="28"/>
        <v>382.4796264630773</v>
      </c>
      <c r="F396" s="135">
        <f t="shared" si="29"/>
        <v>-3326.5124758959159</v>
      </c>
      <c r="G396" s="135">
        <f t="shared" si="31"/>
        <v>62623.903115666122</v>
      </c>
    </row>
    <row r="397" spans="3:7" x14ac:dyDescent="0.15">
      <c r="C397" s="3">
        <v>341</v>
      </c>
      <c r="D397" s="135">
        <f t="shared" si="30"/>
        <v>62623.903115666122</v>
      </c>
      <c r="E397" s="135">
        <f t="shared" si="28"/>
        <v>365.30610150805239</v>
      </c>
      <c r="F397" s="135">
        <f t="shared" si="29"/>
        <v>-3326.5124758959159</v>
      </c>
      <c r="G397" s="135">
        <f t="shared" si="31"/>
        <v>59662.696741278261</v>
      </c>
    </row>
    <row r="398" spans="3:7" x14ac:dyDescent="0.15">
      <c r="C398" s="3">
        <v>342</v>
      </c>
      <c r="D398" s="135">
        <f t="shared" si="30"/>
        <v>59662.696741278261</v>
      </c>
      <c r="E398" s="135">
        <f t="shared" si="28"/>
        <v>348.03239765745656</v>
      </c>
      <c r="F398" s="135">
        <f t="shared" si="29"/>
        <v>-3326.5124758959159</v>
      </c>
      <c r="G398" s="135">
        <f t="shared" si="31"/>
        <v>56684.216663039806</v>
      </c>
    </row>
    <row r="399" spans="3:7" x14ac:dyDescent="0.15">
      <c r="C399" s="3">
        <v>343</v>
      </c>
      <c r="D399" s="135">
        <f t="shared" si="30"/>
        <v>56684.216663039806</v>
      </c>
      <c r="E399" s="135">
        <f t="shared" si="28"/>
        <v>330.65793053439887</v>
      </c>
      <c r="F399" s="135">
        <f t="shared" si="29"/>
        <v>-3326.5124758959159</v>
      </c>
      <c r="G399" s="135">
        <f t="shared" si="31"/>
        <v>53688.362117678291</v>
      </c>
    </row>
    <row r="400" spans="3:7" x14ac:dyDescent="0.15">
      <c r="C400" s="3">
        <v>344</v>
      </c>
      <c r="D400" s="135">
        <f t="shared" si="30"/>
        <v>53688.362117678291</v>
      </c>
      <c r="E400" s="135">
        <f t="shared" si="28"/>
        <v>313.18211235312339</v>
      </c>
      <c r="F400" s="135">
        <f t="shared" si="29"/>
        <v>-3326.5124758959159</v>
      </c>
      <c r="G400" s="135">
        <f t="shared" si="31"/>
        <v>50675.031754135503</v>
      </c>
    </row>
    <row r="401" spans="3:7" x14ac:dyDescent="0.15">
      <c r="C401" s="3">
        <v>345</v>
      </c>
      <c r="D401" s="135">
        <f t="shared" si="30"/>
        <v>50675.031754135503</v>
      </c>
      <c r="E401" s="135">
        <f t="shared" si="28"/>
        <v>295.6043518991238</v>
      </c>
      <c r="F401" s="135">
        <f t="shared" si="29"/>
        <v>-3326.5124758959159</v>
      </c>
      <c r="G401" s="135">
        <f t="shared" si="31"/>
        <v>47644.123630138711</v>
      </c>
    </row>
    <row r="402" spans="3:7" x14ac:dyDescent="0.15">
      <c r="C402" s="3">
        <v>346</v>
      </c>
      <c r="D402" s="135">
        <f t="shared" si="30"/>
        <v>47644.123630138711</v>
      </c>
      <c r="E402" s="135">
        <f t="shared" si="28"/>
        <v>277.92405450914248</v>
      </c>
      <c r="F402" s="135">
        <f t="shared" si="29"/>
        <v>-3326.5124758959159</v>
      </c>
      <c r="G402" s="135">
        <f t="shared" si="31"/>
        <v>44595.535208751942</v>
      </c>
    </row>
    <row r="403" spans="3:7" x14ac:dyDescent="0.15">
      <c r="C403" s="3">
        <v>347</v>
      </c>
      <c r="D403" s="135">
        <f t="shared" si="30"/>
        <v>44595.535208751942</v>
      </c>
      <c r="E403" s="135">
        <f t="shared" si="28"/>
        <v>260.14062205105301</v>
      </c>
      <c r="F403" s="135">
        <f t="shared" si="29"/>
        <v>-3326.5124758959159</v>
      </c>
      <c r="G403" s="135">
        <f t="shared" si="31"/>
        <v>41529.163354907083</v>
      </c>
    </row>
    <row r="404" spans="3:7" x14ac:dyDescent="0.15">
      <c r="C404" s="3">
        <v>348</v>
      </c>
      <c r="D404" s="135">
        <f t="shared" si="30"/>
        <v>41529.163354907083</v>
      </c>
      <c r="E404" s="135">
        <f t="shared" si="28"/>
        <v>242.25345290362466</v>
      </c>
      <c r="F404" s="135">
        <f t="shared" si="29"/>
        <v>-3326.5124758959159</v>
      </c>
      <c r="G404" s="135">
        <f t="shared" si="31"/>
        <v>38444.904331914797</v>
      </c>
    </row>
    <row r="405" spans="3:7" x14ac:dyDescent="0.15">
      <c r="C405" s="3">
        <v>349</v>
      </c>
      <c r="D405" s="135">
        <f t="shared" si="30"/>
        <v>38444.904331914797</v>
      </c>
      <c r="E405" s="135">
        <f t="shared" si="28"/>
        <v>224.26194193616965</v>
      </c>
      <c r="F405" s="135">
        <f t="shared" si="29"/>
        <v>-3326.5124758959159</v>
      </c>
      <c r="G405" s="135">
        <f t="shared" si="31"/>
        <v>35342.653797955056</v>
      </c>
    </row>
    <row r="406" spans="3:7" x14ac:dyDescent="0.15">
      <c r="C406" s="3">
        <v>350</v>
      </c>
      <c r="D406" s="135">
        <f t="shared" si="30"/>
        <v>35342.653797955056</v>
      </c>
      <c r="E406" s="135">
        <f t="shared" si="28"/>
        <v>206.16548048807118</v>
      </c>
      <c r="F406" s="135">
        <f t="shared" si="29"/>
        <v>-3326.5124758959159</v>
      </c>
      <c r="G406" s="135">
        <f t="shared" si="31"/>
        <v>32222.306802547213</v>
      </c>
    </row>
    <row r="407" spans="3:7" x14ac:dyDescent="0.15">
      <c r="C407" s="3">
        <v>351</v>
      </c>
      <c r="D407" s="135">
        <f t="shared" si="30"/>
        <v>32222.306802547213</v>
      </c>
      <c r="E407" s="135">
        <f t="shared" si="28"/>
        <v>187.9634563481921</v>
      </c>
      <c r="F407" s="135">
        <f t="shared" si="29"/>
        <v>-3326.5124758959159</v>
      </c>
      <c r="G407" s="135">
        <f t="shared" si="31"/>
        <v>29083.757782999488</v>
      </c>
    </row>
    <row r="408" spans="3:7" x14ac:dyDescent="0.15">
      <c r="C408" s="3">
        <v>352</v>
      </c>
      <c r="D408" s="135">
        <f t="shared" si="30"/>
        <v>29083.757782999488</v>
      </c>
      <c r="E408" s="135">
        <f t="shared" si="28"/>
        <v>169.65525373416369</v>
      </c>
      <c r="F408" s="135">
        <f t="shared" si="29"/>
        <v>-3326.5124758959159</v>
      </c>
      <c r="G408" s="135">
        <f t="shared" si="31"/>
        <v>25926.900560837734</v>
      </c>
    </row>
    <row r="409" spans="3:7" x14ac:dyDescent="0.15">
      <c r="C409" s="3">
        <v>353</v>
      </c>
      <c r="D409" s="135">
        <f t="shared" si="30"/>
        <v>25926.900560837734</v>
      </c>
      <c r="E409" s="135">
        <f t="shared" si="28"/>
        <v>151.24025327155346</v>
      </c>
      <c r="F409" s="135">
        <f t="shared" si="29"/>
        <v>-3326.5124758959159</v>
      </c>
      <c r="G409" s="135">
        <f t="shared" si="31"/>
        <v>22751.62833821337</v>
      </c>
    </row>
    <row r="410" spans="3:7" x14ac:dyDescent="0.15">
      <c r="C410" s="3">
        <v>354</v>
      </c>
      <c r="D410" s="135">
        <f t="shared" si="30"/>
        <v>22751.62833821337</v>
      </c>
      <c r="E410" s="135">
        <f t="shared" si="28"/>
        <v>132.71783197291134</v>
      </c>
      <c r="F410" s="135">
        <f t="shared" si="29"/>
        <v>-3326.5124758959159</v>
      </c>
      <c r="G410" s="135">
        <f t="shared" si="31"/>
        <v>19557.833694290362</v>
      </c>
    </row>
    <row r="411" spans="3:7" x14ac:dyDescent="0.15">
      <c r="C411" s="3">
        <v>355</v>
      </c>
      <c r="D411" s="135">
        <f t="shared" si="30"/>
        <v>19557.833694290362</v>
      </c>
      <c r="E411" s="135">
        <f t="shared" si="28"/>
        <v>114.08736321669379</v>
      </c>
      <c r="F411" s="135">
        <f t="shared" si="29"/>
        <v>-3326.5124758959159</v>
      </c>
      <c r="G411" s="135">
        <f t="shared" si="31"/>
        <v>16345.408581611142</v>
      </c>
    </row>
    <row r="412" spans="3:7" x14ac:dyDescent="0.15">
      <c r="C412" s="3">
        <v>356</v>
      </c>
      <c r="D412" s="135">
        <f t="shared" si="30"/>
        <v>16345.408581611142</v>
      </c>
      <c r="E412" s="135">
        <f t="shared" si="28"/>
        <v>95.348216726065004</v>
      </c>
      <c r="F412" s="135">
        <f t="shared" si="29"/>
        <v>-3326.5124758959159</v>
      </c>
      <c r="G412" s="135">
        <f t="shared" si="31"/>
        <v>13114.244322441291</v>
      </c>
    </row>
    <row r="413" spans="3:7" x14ac:dyDescent="0.15">
      <c r="C413" s="3">
        <v>357</v>
      </c>
      <c r="D413" s="135">
        <f t="shared" si="30"/>
        <v>13114.244322441291</v>
      </c>
      <c r="E413" s="135">
        <f t="shared" si="28"/>
        <v>76.499758547574203</v>
      </c>
      <c r="F413" s="135">
        <f t="shared" si="29"/>
        <v>-3326.5124758959159</v>
      </c>
      <c r="G413" s="135">
        <f t="shared" si="31"/>
        <v>9864.2316050929494</v>
      </c>
    </row>
    <row r="414" spans="3:7" x14ac:dyDescent="0.15">
      <c r="C414" s="3">
        <v>358</v>
      </c>
      <c r="D414" s="135">
        <f t="shared" si="30"/>
        <v>9864.2316050929494</v>
      </c>
      <c r="E414" s="135">
        <f t="shared" si="28"/>
        <v>57.541351029708871</v>
      </c>
      <c r="F414" s="135">
        <f t="shared" si="29"/>
        <v>-3326.5124758959159</v>
      </c>
      <c r="G414" s="135">
        <f t="shared" si="31"/>
        <v>6595.2604802267433</v>
      </c>
    </row>
    <row r="415" spans="3:7" x14ac:dyDescent="0.15">
      <c r="C415" s="3">
        <v>359</v>
      </c>
      <c r="D415" s="135">
        <f t="shared" si="30"/>
        <v>6595.2604802267433</v>
      </c>
      <c r="E415" s="135">
        <f t="shared" si="28"/>
        <v>38.472352801322671</v>
      </c>
      <c r="F415" s="135">
        <f t="shared" si="29"/>
        <v>-3326.5124758959159</v>
      </c>
      <c r="G415" s="135">
        <f t="shared" si="31"/>
        <v>3307.2203571321502</v>
      </c>
    </row>
    <row r="416" spans="3:7" x14ac:dyDescent="0.15">
      <c r="C416" s="3">
        <v>360</v>
      </c>
      <c r="D416" s="135">
        <f t="shared" si="30"/>
        <v>3307.2203571321502</v>
      </c>
      <c r="E416" s="135">
        <f t="shared" si="28"/>
        <v>19.292118749937543</v>
      </c>
      <c r="F416" s="135">
        <f t="shared" si="29"/>
        <v>-3326.5124758959159</v>
      </c>
      <c r="G416" s="153">
        <f t="shared" si="31"/>
        <v>-1.3828412193106487E-8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HW 5 Fall </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J.M. Colon</cp:lastModifiedBy>
  <dcterms:created xsi:type="dcterms:W3CDTF">2008-02-22T13:43:33Z</dcterms:created>
  <dcterms:modified xsi:type="dcterms:W3CDTF">2022-10-23T16:23:35Z</dcterms:modified>
</cp:coreProperties>
</file>