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date1904="1" showInkAnnotation="0" autoCompressPictures="0"/>
  <mc:AlternateContent xmlns:mc="http://schemas.openxmlformats.org/markup-compatibility/2006">
    <mc:Choice Requires="x15">
      <x15ac:absPath xmlns:x15ac="http://schemas.microsoft.com/office/spreadsheetml/2010/11/ac" url="https://fordhamit-my.sharepoint.com/personal/jcolon_fordham_edu/Documents/Corporate Finance/Problems Fall 2024/"/>
    </mc:Choice>
  </mc:AlternateContent>
  <xr:revisionPtr revIDLastSave="181" documentId="8_{13CA8EDD-2E5B-C447-8FC4-8C452426AD68}" xr6:coauthVersionLast="47" xr6:coauthVersionMax="47" xr10:uidLastSave="{B66B3D0F-8262-1348-8B9E-4BE7D55C1A6B}"/>
  <bookViews>
    <workbookView xWindow="22500" yWindow="560" windowWidth="38880" windowHeight="23580" tabRatio="500" xr2:uid="{00000000-000D-0000-FFFF-FFFF00000000}"/>
  </bookViews>
  <sheets>
    <sheet name="HW 5 Fall " sheetId="1" r:id="rId1"/>
    <sheet name="Details" sheetId="2" r:id="rId2"/>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71" i="1" l="1"/>
  <c r="C41" i="1"/>
  <c r="C68" i="1"/>
  <c r="D41" i="1"/>
  <c r="C69" i="1"/>
  <c r="C70" i="1"/>
  <c r="C48" i="1"/>
  <c r="C66" i="1"/>
  <c r="D48" i="1"/>
  <c r="C67" i="1"/>
  <c r="C74" i="1"/>
  <c r="C51" i="1"/>
  <c r="C72" i="1"/>
  <c r="C73" i="1"/>
  <c r="C57" i="1"/>
  <c r="C54" i="1"/>
  <c r="D47" i="1"/>
  <c r="C47" i="1"/>
  <c r="F12" i="1"/>
  <c r="F13" i="1"/>
  <c r="F14" i="1"/>
  <c r="F15" i="1"/>
  <c r="F16" i="1"/>
  <c r="F17" i="1"/>
  <c r="F18" i="1"/>
  <c r="F19" i="1"/>
  <c r="F20" i="1"/>
  <c r="F21" i="1"/>
  <c r="F22" i="1"/>
  <c r="F23" i="1"/>
  <c r="F24" i="1"/>
  <c r="F25" i="1"/>
  <c r="F26" i="1"/>
  <c r="F27" i="1"/>
  <c r="F28" i="1"/>
  <c r="F29" i="1"/>
  <c r="F30" i="1"/>
  <c r="F31" i="1"/>
  <c r="F32" i="1"/>
  <c r="F33" i="1"/>
  <c r="F34" i="1"/>
  <c r="F35" i="1"/>
  <c r="F36" i="1"/>
  <c r="F37" i="1"/>
  <c r="F38" i="1"/>
  <c r="D44" i="1"/>
  <c r="E12" i="1"/>
  <c r="E13" i="1"/>
  <c r="E14" i="1"/>
  <c r="E15" i="1"/>
  <c r="E16" i="1"/>
  <c r="E17" i="1"/>
  <c r="E18" i="1"/>
  <c r="E19" i="1"/>
  <c r="E20" i="1"/>
  <c r="E21" i="1"/>
  <c r="E22" i="1"/>
  <c r="E23" i="1"/>
  <c r="E24" i="1"/>
  <c r="E25" i="1"/>
  <c r="E26" i="1"/>
  <c r="E27" i="1"/>
  <c r="E28" i="1"/>
  <c r="E29" i="1"/>
  <c r="E30" i="1"/>
  <c r="E31" i="1"/>
  <c r="E32" i="1"/>
  <c r="E33" i="1"/>
  <c r="E34" i="1"/>
  <c r="E35" i="1"/>
  <c r="E36" i="1"/>
  <c r="E37" i="1"/>
  <c r="E38" i="1"/>
  <c r="C44" i="1"/>
  <c r="E54" i="1"/>
  <c r="C140" i="1"/>
</calcChain>
</file>

<file path=xl/sharedStrings.xml><?xml version="1.0" encoding="utf-8"?>
<sst xmlns="http://schemas.openxmlformats.org/spreadsheetml/2006/main" count="97" uniqueCount="94">
  <si>
    <t>Returns</t>
    <phoneticPr fontId="3" type="noConversion"/>
  </si>
  <si>
    <t>Beta (assets) = % of Debt * Beta (Debt)  +  % of Equity * Beta (Equity)</t>
  </si>
  <si>
    <t>So, 0.75 = (40%)*0 + 60% * Beta Equity; Beta equity = 1.25</t>
  </si>
  <si>
    <t>(its Variance), measures systematic risk, while SD measures</t>
  </si>
  <si>
    <t>(d)</t>
  </si>
  <si>
    <t>Remember, beta is just covariance/variance, which just</t>
  </si>
  <si>
    <t>Year</t>
  </si>
  <si>
    <t>Corporate Finance</t>
    <phoneticPr fontId="3" type="noConversion"/>
  </si>
  <si>
    <t>Thus, in a no-tax world, changing the firm's capital structure doesn't change its WACC.  See Modigliani-Miller.</t>
    <phoneticPr fontId="3" type="noConversion"/>
  </si>
  <si>
    <t>Correlation</t>
    <phoneticPr fontId="3" type="noConversion"/>
  </si>
  <si>
    <t>(b)</t>
    <phoneticPr fontId="3" type="noConversion"/>
  </si>
  <si>
    <t>(c)</t>
    <phoneticPr fontId="3" type="noConversion"/>
  </si>
  <si>
    <t>(a)</t>
    <phoneticPr fontId="3" type="noConversion"/>
  </si>
  <si>
    <t>(d)</t>
    <phoneticPr fontId="3" type="noConversion"/>
  </si>
  <si>
    <t>(e)</t>
    <phoneticPr fontId="3" type="noConversion"/>
  </si>
  <si>
    <t>(f)</t>
    <phoneticPr fontId="3" type="noConversion"/>
  </si>
  <si>
    <t>CAPM</t>
  </si>
  <si>
    <t xml:space="preserve">A stock's market beta is an estimate by how much a stock will be expected to return given some market return. For example, if a stock has a beta of 2, when the market return is 10% above the rf rate, the stock will be expect to return 20% above the rf rate.  A stock with a negative beta will tend to decline when the market increases and vice versa. </t>
    <phoneticPr fontId="3" type="noConversion"/>
  </si>
  <si>
    <t>(b)</t>
  </si>
  <si>
    <t>Beta, which is a security's Covar</t>
  </si>
  <si>
    <t>with the market divided by the market's Covar with itself</t>
  </si>
  <si>
    <t>standardizes the covariance number.</t>
  </si>
  <si>
    <t>(c)</t>
  </si>
  <si>
    <t>Correlation has the same sign as beta, which can be seen from writing the definition of each--the sign of each depends on covariance.  Correlation, unlike beta, does not indicate scale.  Thus, a stock with negative correlation with the market could have a wide range of negative betas.</t>
  </si>
  <si>
    <t>(a)</t>
  </si>
  <si>
    <t>(a)</t>
    <phoneticPr fontId="3" type="noConversion"/>
  </si>
  <si>
    <t>&lt;---5% + 1.25 * (4%)</t>
  </si>
  <si>
    <t xml:space="preserve">(e) </t>
  </si>
  <si>
    <t>E(r)</t>
  </si>
  <si>
    <t>&lt;---=0.03 + 1.1*(0.05)</t>
  </si>
  <si>
    <t>Wilshire</t>
  </si>
  <si>
    <t>Wilshire 5000</t>
  </si>
  <si>
    <t>Returns +100</t>
  </si>
  <si>
    <t>Returns + 100</t>
  </si>
  <si>
    <t>Arith. Mean %</t>
  </si>
  <si>
    <t>Geo Mean %</t>
  </si>
  <si>
    <t>Variance  (%^2)</t>
  </si>
  <si>
    <t>Stan Dev (%)</t>
  </si>
  <si>
    <t>Covariance (%^2)</t>
  </si>
  <si>
    <t>Beta (Bric, Wil5000)</t>
  </si>
  <si>
    <t>Question 3</t>
  </si>
  <si>
    <t>Question 4</t>
  </si>
  <si>
    <t>Question 5</t>
  </si>
  <si>
    <t>Question 6</t>
  </si>
  <si>
    <t>Question 7</t>
  </si>
  <si>
    <t>Question 8</t>
  </si>
  <si>
    <t>Question 9</t>
  </si>
  <si>
    <t>We know Beta (assets) is 0.75 and the Beta (debt) is 0 b/c it's risk free.</t>
  </si>
  <si>
    <t xml:space="preserve">Compare the Geo means:  Which would </t>
  </si>
  <si>
    <t>both systematic and unsystematic risk.</t>
  </si>
  <si>
    <t>Question 1</t>
  </si>
  <si>
    <t>which is eliminated in a diversified portfolio.  C is irrelevant, and E is a great movie.</t>
  </si>
  <si>
    <t xml:space="preserve"> A and B measure unique risk,</t>
  </si>
  <si>
    <t>have given you the higher accumulation?</t>
  </si>
  <si>
    <t>Both the expected return and beta of a portfolio are weighted averages of the E(r)s and Bs of the portfolio components.  Thus, (a) is true, but (c) is false.  (b) is also false because if correlations are less than one, the portfolio SD will be less than a weighted average of the SDs of the portfolio components.</t>
  </si>
  <si>
    <t>Beta</t>
  </si>
  <si>
    <t>Question 10</t>
  </si>
  <si>
    <t>&lt;---=1/3* 0 +  2/3* 1</t>
  </si>
  <si>
    <r>
      <rPr>
        <b/>
        <sz val="10"/>
        <rFont val="Verdana"/>
        <family val="2"/>
      </rPr>
      <t>The firm's WACC stays the same: 8%.</t>
    </r>
    <r>
      <rPr>
        <sz val="10"/>
        <rFont val="Verdana"/>
        <family val="2"/>
      </rPr>
      <t xml:space="preserve">  100% Equity * (5% +.75*4%) [Before]; 40% Debt * 5% + 60% Equity * 10% [After]</t>
    </r>
  </si>
  <si>
    <t>The beta of the firm stays the same, but since the stock is now riskier--the debtholders stand first in line--</t>
  </si>
  <si>
    <t>To use the CAPM to find E(r) (equity), use the Beta (Equity) from (c)</t>
  </si>
  <si>
    <t>Using Covar.S</t>
  </si>
  <si>
    <t>Using Covar.P</t>
  </si>
  <si>
    <t>Question 11</t>
  </si>
  <si>
    <t>FALL 2024</t>
  </si>
  <si>
    <t>Homework 5</t>
  </si>
  <si>
    <t xml:space="preserve">The higher vol caused the GM to be </t>
  </si>
  <si>
    <t>much less than the AM.</t>
  </si>
  <si>
    <t>Note:  Line is hand drawn but the slope is intended to be 1.21</t>
  </si>
  <si>
    <t>Question 2</t>
  </si>
  <si>
    <t>E(r) = rf + Beta * (r market - rf), where rf is the risk-free rate and Beta is the covariance of project return with the market return divided by the market's covariance with itself (which is its variance).   The beta is the only project specific input.</t>
  </si>
  <si>
    <t>BIC (MSCI)</t>
  </si>
  <si>
    <t>BIC</t>
  </si>
  <si>
    <t>the beta of the stock increases.</t>
  </si>
  <si>
    <r>
      <t xml:space="preserve">The beta of the firm's </t>
    </r>
    <r>
      <rPr>
        <b/>
        <sz val="10"/>
        <rFont val="Verdana"/>
        <family val="2"/>
      </rPr>
      <t>assets</t>
    </r>
    <r>
      <rPr>
        <sz val="10"/>
        <rFont val="Verdana"/>
        <family val="2"/>
      </rPr>
      <t xml:space="preserve"> stays the same</t>
    </r>
    <r>
      <rPr>
        <sz val="10"/>
        <rFont val="Verdana"/>
        <family val="2"/>
      </rPr>
      <t>--nothing has changed.</t>
    </r>
  </si>
  <si>
    <t>Larry's portfolio could be very undiversified.  More importantly, the higher beta stocks also bring with them higher risk if the market tanks.</t>
  </si>
  <si>
    <t>(g)</t>
  </si>
  <si>
    <t xml:space="preserve"> =70%*10.49 + 30%*11.4, which is greater than the E(r) of the Wilshire 5000.  </t>
  </si>
  <si>
    <t>W Wilshire</t>
  </si>
  <si>
    <t>W BIC</t>
  </si>
  <si>
    <t>SD Wilshire</t>
  </si>
  <si>
    <t>SD BIC</t>
  </si>
  <si>
    <t>E(r) Wilshire</t>
  </si>
  <si>
    <t>E(r) BIC</t>
  </si>
  <si>
    <t>&lt;---Var(port) = w^2*VarA + w^2*VarB + 2*wA*wB*CorrAB*SDA*SDB</t>
  </si>
  <si>
    <t>&lt;--SD = Var(port)^1/2</t>
  </si>
  <si>
    <t>Weighted Ave of SDs</t>
  </si>
  <si>
    <t>E(r) 70-30 portfolio</t>
  </si>
  <si>
    <t xml:space="preserve">Corr W-B  </t>
  </si>
  <si>
    <t xml:space="preserve">The E(r) of the portfolio will be a weighted average of the E(r)s of porfolio investments: </t>
  </si>
  <si>
    <t>risk will less than a weighted average of the SDs of the investments.  That's the benefit of diversification.</t>
  </si>
  <si>
    <t xml:space="preserve">Even though BIC is riskier than W5000, since the returns are not 100% correlated (0.58), the portfolio </t>
  </si>
  <si>
    <t>Formally (but not required):</t>
  </si>
  <si>
    <t>An investor would have to weigh whether the increased E(r) is worth the slightly higher SD of the portfolio.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</si>
</sst>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74" formatCode="0.0%"/>
    <numFmt numFmtId="190" formatCode="0.0000"/>
  </numFmts>
  <fonts count="9" x14ac:knownFonts="1">
    <font>
      <sz val="10"/>
      <name val="Verdana"/>
    </font>
    <font>
      <b/>
      <sz val="10"/>
      <name val="Verdana"/>
      <family val="2"/>
    </font>
    <font>
      <sz val="10"/>
      <name val="Verdana"/>
      <family val="2"/>
    </font>
    <font>
      <sz val="8"/>
      <name val="Verdana"/>
      <family val="2"/>
    </font>
    <font>
      <sz val="9"/>
      <name val="Verdana"/>
      <family val="2"/>
    </font>
    <font>
      <b/>
      <sz val="9"/>
      <name val="Verdana"/>
      <family val="2"/>
    </font>
    <font>
      <sz val="10"/>
      <name val="Verdana"/>
      <family val="2"/>
    </font>
    <font>
      <u/>
      <sz val="10"/>
      <color theme="10"/>
      <name val="Verdana"/>
      <family val="2"/>
    </font>
    <font>
      <u/>
      <sz val="10"/>
      <color theme="11"/>
      <name val="Verdana"/>
      <family val="2"/>
    </font>
  </fonts>
  <fills count="4">
    <fill>
      <patternFill patternType="none"/>
    </fill>
    <fill>
      <patternFill patternType="gray125"/>
    </fill>
    <fill>
      <patternFill patternType="solid">
        <fgColor rgb="FFFF93EC"/>
        <bgColor indexed="64"/>
      </patternFill>
    </fill>
    <fill>
      <patternFill patternType="solid">
        <fgColor theme="4" tint="0.59999389629810485"/>
        <bgColor indexed="64"/>
      </patternFill>
    </fill>
  </fills>
  <borders count="13">
    <border>
      <left/>
      <right/>
      <top/>
      <bottom/>
      <diagonal/>
    </border>
    <border>
      <left/>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bottom/>
      <diagonal/>
    </border>
    <border>
      <left/>
      <right style="medium">
        <color auto="1"/>
      </right>
      <top/>
      <bottom style="medium">
        <color auto="1"/>
      </bottom>
      <diagonal/>
    </border>
    <border>
      <left/>
      <right style="medium">
        <color indexed="8"/>
      </right>
      <top/>
      <bottom/>
      <diagonal/>
    </border>
    <border>
      <left style="medium">
        <color auto="1"/>
      </left>
      <right/>
      <top style="medium">
        <color auto="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9"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94">
    <xf numFmtId="0" fontId="0" fillId="0" borderId="0" xfId="0"/>
    <xf numFmtId="0" fontId="2" fillId="0" borderId="0" xfId="0" applyFont="1" applyAlignment="1">
      <alignment horizontal="center"/>
    </xf>
    <xf numFmtId="0" fontId="1" fillId="0" borderId="0" xfId="0" applyFont="1"/>
    <xf numFmtId="0" fontId="0" fillId="0" borderId="0" xfId="0" applyAlignment="1">
      <alignment horizontal="center"/>
    </xf>
    <xf numFmtId="0" fontId="1" fillId="0" borderId="0" xfId="0" applyFont="1" applyAlignment="1">
      <alignment horizontal="center"/>
    </xf>
    <xf numFmtId="2" fontId="0" fillId="0" borderId="0" xfId="0" applyNumberFormat="1" applyAlignment="1">
      <alignment horizontal="center"/>
    </xf>
    <xf numFmtId="0" fontId="0" fillId="0" borderId="3" xfId="0" applyBorder="1"/>
    <xf numFmtId="0" fontId="0" fillId="0" borderId="4" xfId="0" applyBorder="1"/>
    <xf numFmtId="0" fontId="1" fillId="0" borderId="5" xfId="0" applyFont="1" applyBorder="1" applyAlignment="1">
      <alignment horizontal="center"/>
    </xf>
    <xf numFmtId="0" fontId="0" fillId="0" borderId="5" xfId="0" applyBorder="1"/>
    <xf numFmtId="0" fontId="0" fillId="0" borderId="6" xfId="0" applyBorder="1" applyAlignment="1">
      <alignment horizontal="left"/>
    </xf>
    <xf numFmtId="0" fontId="0" fillId="0" borderId="5" xfId="0" applyBorder="1" applyAlignment="1">
      <alignment horizontal="left"/>
    </xf>
    <xf numFmtId="0" fontId="0" fillId="0" borderId="5" xfId="0" applyBorder="1" applyAlignment="1">
      <alignment horizontal="center"/>
    </xf>
    <xf numFmtId="0" fontId="0" fillId="0" borderId="7" xfId="0" applyBorder="1"/>
    <xf numFmtId="0" fontId="0" fillId="0" borderId="6" xfId="0" applyBorder="1" applyAlignment="1">
      <alignment horizontal="center"/>
    </xf>
    <xf numFmtId="0" fontId="0" fillId="0" borderId="1" xfId="0" applyBorder="1"/>
    <xf numFmtId="0" fontId="0" fillId="0" borderId="8" xfId="0" applyBorder="1"/>
    <xf numFmtId="0" fontId="0" fillId="0" borderId="6" xfId="0" applyBorder="1"/>
    <xf numFmtId="0" fontId="0" fillId="0" borderId="3" xfId="0" applyBorder="1" applyAlignment="1">
      <alignment horizontal="center"/>
    </xf>
    <xf numFmtId="0" fontId="0" fillId="0" borderId="4" xfId="0" applyBorder="1" applyAlignment="1">
      <alignment horizontal="center"/>
    </xf>
    <xf numFmtId="0" fontId="1" fillId="0" borderId="6" xfId="0" applyFont="1" applyBorder="1" applyAlignment="1">
      <alignment horizontal="center"/>
    </xf>
    <xf numFmtId="0" fontId="0" fillId="0" borderId="1" xfId="0" applyBorder="1" applyAlignment="1">
      <alignment horizontal="center"/>
    </xf>
    <xf numFmtId="10" fontId="0" fillId="0" borderId="5" xfId="0" applyNumberFormat="1" applyBorder="1" applyAlignment="1">
      <alignment horizontal="center"/>
    </xf>
    <xf numFmtId="10" fontId="1" fillId="0" borderId="1" xfId="1" applyNumberFormat="1" applyFont="1" applyBorder="1" applyAlignment="1">
      <alignment horizontal="center"/>
    </xf>
    <xf numFmtId="0" fontId="1" fillId="0" borderId="5" xfId="0" applyFont="1" applyBorder="1"/>
    <xf numFmtId="9" fontId="1" fillId="0" borderId="5" xfId="0" applyNumberFormat="1" applyFont="1" applyBorder="1" applyAlignment="1">
      <alignment horizontal="center"/>
    </xf>
    <xf numFmtId="0" fontId="0" fillId="0" borderId="0" xfId="0" applyAlignment="1">
      <alignment vertical="top"/>
    </xf>
    <xf numFmtId="10" fontId="2" fillId="0" borderId="0" xfId="1" applyNumberFormat="1" applyFont="1" applyBorder="1" applyAlignment="1">
      <alignment horizontal="center"/>
    </xf>
    <xf numFmtId="164" fontId="0" fillId="0" borderId="0" xfId="0" applyNumberFormat="1" applyAlignment="1">
      <alignment horizontal="center"/>
    </xf>
    <xf numFmtId="0" fontId="0" fillId="0" borderId="0" xfId="0" applyAlignment="1">
      <alignment horizontal="left"/>
    </xf>
    <xf numFmtId="0" fontId="0" fillId="0" borderId="7" xfId="0" applyBorder="1" applyAlignment="1">
      <alignment horizontal="center"/>
    </xf>
    <xf numFmtId="0" fontId="2" fillId="0" borderId="5" xfId="0" applyFont="1" applyBorder="1" applyAlignment="1">
      <alignment horizontal="center"/>
    </xf>
    <xf numFmtId="2" fontId="0" fillId="0" borderId="7" xfId="0" applyNumberFormat="1" applyBorder="1" applyAlignment="1">
      <alignment horizontal="center"/>
    </xf>
    <xf numFmtId="0" fontId="0" fillId="0" borderId="8" xfId="0" applyBorder="1" applyAlignment="1">
      <alignment horizontal="center"/>
    </xf>
    <xf numFmtId="0" fontId="4" fillId="0" borderId="5" xfId="0" applyFont="1" applyBorder="1" applyAlignment="1">
      <alignment horizontal="center"/>
    </xf>
    <xf numFmtId="0" fontId="4" fillId="0" borderId="0" xfId="0" applyFont="1" applyAlignment="1">
      <alignment horizontal="center"/>
    </xf>
    <xf numFmtId="0" fontId="5" fillId="0" borderId="0" xfId="0" applyFont="1" applyAlignment="1">
      <alignment horizontal="center"/>
    </xf>
    <xf numFmtId="0" fontId="5" fillId="0" borderId="7" xfId="0" applyFont="1" applyBorder="1" applyAlignment="1">
      <alignment horizontal="center"/>
    </xf>
    <xf numFmtId="0" fontId="5" fillId="0" borderId="6" xfId="0" applyFont="1" applyBorder="1" applyAlignment="1">
      <alignment horizontal="center"/>
    </xf>
    <xf numFmtId="0" fontId="5" fillId="0" borderId="1" xfId="0" applyFont="1" applyBorder="1" applyAlignment="1">
      <alignment horizontal="center"/>
    </xf>
    <xf numFmtId="0" fontId="5" fillId="0" borderId="8" xfId="0" applyFont="1" applyBorder="1" applyAlignment="1">
      <alignment horizontal="center"/>
    </xf>
    <xf numFmtId="0" fontId="1" fillId="0" borderId="0" xfId="0" applyFont="1" applyAlignment="1">
      <alignment horizontal="left"/>
    </xf>
    <xf numFmtId="0" fontId="0" fillId="0" borderId="0" xfId="0" applyAlignment="1">
      <alignment horizontal="left" vertical="center" wrapText="1"/>
    </xf>
    <xf numFmtId="2" fontId="1" fillId="0" borderId="1" xfId="1" applyNumberFormat="1" applyFont="1" applyBorder="1" applyAlignment="1">
      <alignment horizontal="center"/>
    </xf>
    <xf numFmtId="0" fontId="2" fillId="0" borderId="0" xfId="0" applyFont="1"/>
    <xf numFmtId="0" fontId="1" fillId="2" borderId="10" xfId="0" applyFont="1" applyFill="1" applyBorder="1" applyAlignment="1">
      <alignment horizontal="left"/>
    </xf>
    <xf numFmtId="0" fontId="1" fillId="2" borderId="4" xfId="0" applyFont="1" applyFill="1" applyBorder="1" applyAlignment="1">
      <alignment horizontal="center"/>
    </xf>
    <xf numFmtId="0" fontId="1" fillId="2" borderId="5" xfId="0" applyFont="1" applyFill="1" applyBorder="1" applyAlignment="1">
      <alignment horizontal="left"/>
    </xf>
    <xf numFmtId="0" fontId="1" fillId="2" borderId="7" xfId="0" applyFont="1" applyFill="1" applyBorder="1" applyAlignment="1">
      <alignment horizontal="center"/>
    </xf>
    <xf numFmtId="0" fontId="1" fillId="2" borderId="6" xfId="0" applyFont="1" applyFill="1" applyBorder="1" applyAlignment="1">
      <alignment horizontal="left"/>
    </xf>
    <xf numFmtId="0" fontId="1" fillId="2" borderId="8" xfId="0" applyFont="1" applyFill="1" applyBorder="1" applyAlignment="1">
      <alignment horizontal="center"/>
    </xf>
    <xf numFmtId="0" fontId="1" fillId="2" borderId="2" xfId="0" applyFont="1" applyFill="1" applyBorder="1"/>
    <xf numFmtId="0" fontId="1" fillId="2" borderId="2" xfId="0" applyFont="1" applyFill="1" applyBorder="1" applyAlignment="1">
      <alignment horizontal="center"/>
    </xf>
    <xf numFmtId="2" fontId="0" fillId="0" borderId="0" xfId="0" applyNumberFormat="1" applyAlignment="1">
      <alignment horizontal="right"/>
    </xf>
    <xf numFmtId="0" fontId="0" fillId="0" borderId="7" xfId="0" applyBorder="1" applyAlignment="1">
      <alignment horizontal="left"/>
    </xf>
    <xf numFmtId="0" fontId="2" fillId="0" borderId="0" xfId="0" applyFont="1" applyAlignment="1">
      <alignment horizontal="left"/>
    </xf>
    <xf numFmtId="10" fontId="0" fillId="0" borderId="0" xfId="1" applyNumberFormat="1" applyFont="1" applyBorder="1" applyAlignment="1">
      <alignment horizontal="center"/>
    </xf>
    <xf numFmtId="0" fontId="2" fillId="0" borderId="5" xfId="0" applyFont="1" applyBorder="1"/>
    <xf numFmtId="0" fontId="0" fillId="0" borderId="0" xfId="0"/>
    <xf numFmtId="0" fontId="0" fillId="0" borderId="9" xfId="0" applyBorder="1"/>
    <xf numFmtId="0" fontId="0" fillId="0" borderId="0" xfId="0" applyAlignment="1">
      <alignment vertical="center" wrapText="1"/>
    </xf>
    <xf numFmtId="0" fontId="0" fillId="0" borderId="0" xfId="0" applyAlignment="1">
      <alignment horizontal="center" vertical="center" wrapText="1"/>
    </xf>
    <xf numFmtId="0" fontId="0" fillId="0" borderId="7"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8" xfId="0" applyBorder="1" applyAlignment="1">
      <alignment horizontal="center" vertical="center" wrapText="1"/>
    </xf>
    <xf numFmtId="0" fontId="0" fillId="0" borderId="1" xfId="0" applyBorder="1"/>
    <xf numFmtId="0" fontId="0" fillId="0" borderId="0" xfId="0" applyAlignment="1">
      <alignment vertical="top" wrapText="1"/>
    </xf>
    <xf numFmtId="0" fontId="0" fillId="0" borderId="7" xfId="0" applyBorder="1" applyAlignment="1">
      <alignment vertical="top" wrapText="1"/>
    </xf>
    <xf numFmtId="0" fontId="0" fillId="0" borderId="1" xfId="0" applyBorder="1" applyAlignment="1">
      <alignment vertical="top" wrapText="1"/>
    </xf>
    <xf numFmtId="0" fontId="0" fillId="0" borderId="8" xfId="0" applyBorder="1" applyAlignment="1">
      <alignment vertical="top" wrapText="1"/>
    </xf>
    <xf numFmtId="0" fontId="1" fillId="3" borderId="11" xfId="0" applyFont="1" applyFill="1" applyBorder="1" applyAlignment="1">
      <alignment horizontal="center"/>
    </xf>
    <xf numFmtId="0" fontId="2" fillId="3" borderId="12" xfId="0" applyFont="1" applyFill="1" applyBorder="1" applyAlignment="1">
      <alignment horizontal="center"/>
    </xf>
    <xf numFmtId="0" fontId="0" fillId="0" borderId="0" xfId="0" applyAlignment="1">
      <alignment horizontal="left"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0" fillId="0" borderId="8" xfId="0" applyBorder="1" applyAlignment="1">
      <alignment horizontal="left" vertical="center" wrapText="1"/>
    </xf>
    <xf numFmtId="0" fontId="2" fillId="0" borderId="0" xfId="0" applyFont="1" applyAlignment="1">
      <alignment vertical="top" wrapText="1"/>
    </xf>
    <xf numFmtId="0" fontId="0" fillId="0" borderId="0" xfId="0" applyBorder="1"/>
    <xf numFmtId="0" fontId="0" fillId="0" borderId="0" xfId="0" applyBorder="1" applyAlignment="1">
      <alignment horizontal="center"/>
    </xf>
    <xf numFmtId="2" fontId="2" fillId="0" borderId="0" xfId="0" applyNumberFormat="1" applyFont="1" applyAlignment="1">
      <alignment horizontal="left"/>
    </xf>
    <xf numFmtId="174" fontId="0" fillId="0" borderId="0" xfId="1" applyNumberFormat="1" applyFont="1" applyBorder="1" applyAlignment="1">
      <alignment horizontal="center"/>
    </xf>
    <xf numFmtId="174" fontId="0" fillId="0" borderId="0" xfId="0" applyNumberFormat="1" applyBorder="1" applyAlignment="1">
      <alignment horizontal="center"/>
    </xf>
    <xf numFmtId="10" fontId="0" fillId="0" borderId="0" xfId="0" applyNumberFormat="1" applyBorder="1" applyAlignment="1">
      <alignment horizontal="center"/>
    </xf>
    <xf numFmtId="9" fontId="0" fillId="0" borderId="0" xfId="0" applyNumberFormat="1" applyBorder="1" applyAlignment="1">
      <alignment horizontal="center"/>
    </xf>
    <xf numFmtId="2" fontId="0" fillId="0" borderId="0" xfId="0" applyNumberFormat="1" applyBorder="1" applyAlignment="1">
      <alignment horizontal="center"/>
    </xf>
    <xf numFmtId="10" fontId="0" fillId="0" borderId="0" xfId="1" applyNumberFormat="1" applyFont="1" applyAlignment="1">
      <alignment horizontal="center"/>
    </xf>
    <xf numFmtId="0" fontId="1" fillId="0" borderId="0" xfId="0" applyFont="1" applyBorder="1" applyAlignment="1">
      <alignment horizontal="center"/>
    </xf>
    <xf numFmtId="0" fontId="1" fillId="0" borderId="0" xfId="0" applyFont="1" applyBorder="1"/>
    <xf numFmtId="0" fontId="0" fillId="0" borderId="0" xfId="0" applyBorder="1" applyAlignment="1">
      <alignment vertical="center" wrapText="1"/>
    </xf>
    <xf numFmtId="0" fontId="0" fillId="0" borderId="0" xfId="0" applyBorder="1" applyAlignment="1">
      <alignment horizontal="left"/>
    </xf>
    <xf numFmtId="190" fontId="0" fillId="0" borderId="0" xfId="0" applyNumberFormat="1" applyBorder="1" applyAlignment="1">
      <alignment horizontal="center"/>
    </xf>
    <xf numFmtId="0" fontId="2" fillId="0" borderId="0" xfId="0" applyFont="1" applyBorder="1" applyAlignment="1">
      <alignment horizontal="left"/>
    </xf>
    <xf numFmtId="2" fontId="1" fillId="0" borderId="0" xfId="0" applyNumberFormat="1" applyFont="1" applyBorder="1" applyAlignment="1">
      <alignment horizontal="left"/>
    </xf>
  </cellXfs>
  <cellStyles count="4">
    <cellStyle name="Followed Hyperlink" xfId="3" builtinId="9" hidden="1"/>
    <cellStyle name="Hyperlink" xfId="2" builtinId="8" hidden="1"/>
    <cellStyle name="Normal" xfId="0" builtinId="0"/>
    <cellStyle name="Percent" xfId="1" builtinId="5"/>
  </cellStyles>
  <dxfs count="0"/>
  <tableStyles count="0" defaultTableStyle="TableStyleMedium9" defaultPivotStyle="PivotStyleLight16"/>
  <colors>
    <mruColors>
      <color rgb="FFFF93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1"/>
              <a:t>Wilshire 5000 -BIC Returns:  1998-2024</a:t>
            </a:r>
          </a:p>
        </c:rich>
      </c:tx>
      <c:layout>
        <c:manualLayout>
          <c:xMode val="edge"/>
          <c:yMode val="edge"/>
          <c:x val="0.30388264447866498"/>
          <c:y val="4.4117641950250003E-2"/>
        </c:manualLayout>
      </c:layout>
      <c:overlay val="0"/>
    </c:title>
    <c:autoTitleDeleted val="0"/>
    <c:plotArea>
      <c:layout>
        <c:manualLayout>
          <c:layoutTarget val="inner"/>
          <c:xMode val="edge"/>
          <c:yMode val="edge"/>
          <c:x val="3.5953834230728378E-2"/>
          <c:y val="0.13711812450517949"/>
          <c:w val="0.93712661533983732"/>
          <c:h val="0.76015118106805668"/>
        </c:manualLayout>
      </c:layout>
      <c:scatterChart>
        <c:scatterStyle val="lineMarker"/>
        <c:varyColors val="0"/>
        <c:ser>
          <c:idx val="0"/>
          <c:order val="0"/>
          <c:spPr>
            <a:ln w="28575">
              <a:noFill/>
            </a:ln>
          </c:spPr>
          <c:marker>
            <c:spPr>
              <a:solidFill>
                <a:srgbClr val="4F81BD"/>
              </a:solidFill>
              <a:ln>
                <a:solidFill>
                  <a:srgbClr val="666699"/>
                </a:solidFill>
                <a:prstDash val="solid"/>
              </a:ln>
            </c:spPr>
          </c:marker>
          <c:xVal>
            <c:numRef>
              <c:f>'HW 5 Fall '!$C$12:$C$38</c:f>
              <c:numCache>
                <c:formatCode>General</c:formatCode>
                <c:ptCount val="27"/>
                <c:pt idx="0" formatCode="0.00">
                  <c:v>23.43</c:v>
                </c:pt>
                <c:pt idx="1">
                  <c:v>23.56</c:v>
                </c:pt>
                <c:pt idx="2">
                  <c:v>-10.89</c:v>
                </c:pt>
                <c:pt idx="3">
                  <c:v>-10.97</c:v>
                </c:pt>
                <c:pt idx="4">
                  <c:v>-20.86</c:v>
                </c:pt>
                <c:pt idx="5">
                  <c:v>31.64</c:v>
                </c:pt>
                <c:pt idx="6">
                  <c:v>12.62</c:v>
                </c:pt>
                <c:pt idx="7">
                  <c:v>6.32</c:v>
                </c:pt>
                <c:pt idx="8">
                  <c:v>15.88</c:v>
                </c:pt>
                <c:pt idx="9">
                  <c:v>5.73</c:v>
                </c:pt>
                <c:pt idx="10">
                  <c:v>-37.340000000000003</c:v>
                </c:pt>
                <c:pt idx="11">
                  <c:v>29.42</c:v>
                </c:pt>
                <c:pt idx="12">
                  <c:v>17.87</c:v>
                </c:pt>
                <c:pt idx="13">
                  <c:v>0.59</c:v>
                </c:pt>
                <c:pt idx="14">
                  <c:v>16.12</c:v>
                </c:pt>
                <c:pt idx="15">
                  <c:v>34.020000000000003</c:v>
                </c:pt>
                <c:pt idx="16">
                  <c:v>12.07</c:v>
                </c:pt>
                <c:pt idx="17">
                  <c:v>-0.24</c:v>
                </c:pt>
                <c:pt idx="18">
                  <c:v>13.04</c:v>
                </c:pt>
                <c:pt idx="19">
                  <c:v>21</c:v>
                </c:pt>
                <c:pt idx="20">
                  <c:v>-5.29</c:v>
                </c:pt>
                <c:pt idx="21">
                  <c:v>30.23</c:v>
                </c:pt>
                <c:pt idx="22">
                  <c:v>20.82</c:v>
                </c:pt>
                <c:pt idx="23">
                  <c:v>26.7</c:v>
                </c:pt>
                <c:pt idx="24">
                  <c:v>-19.04</c:v>
                </c:pt>
                <c:pt idx="25">
                  <c:v>26.1</c:v>
                </c:pt>
                <c:pt idx="26">
                  <c:v>20.58</c:v>
                </c:pt>
              </c:numCache>
            </c:numRef>
          </c:xVal>
          <c:yVal>
            <c:numRef>
              <c:f>'HW 5 Fall '!$D$12:$D$38</c:f>
              <c:numCache>
                <c:formatCode>0.00</c:formatCode>
                <c:ptCount val="27"/>
                <c:pt idx="0">
                  <c:v>-47.243377416729118</c:v>
                </c:pt>
                <c:pt idx="1">
                  <c:v>78.204148971922635</c:v>
                </c:pt>
                <c:pt idx="2">
                  <c:v>-22.796941434645461</c:v>
                </c:pt>
                <c:pt idx="3">
                  <c:v>-16.963869334458476</c:v>
                </c:pt>
                <c:pt idx="4">
                  <c:v>-15.179717586649556</c:v>
                </c:pt>
                <c:pt idx="5">
                  <c:v>84.178332702736796</c:v>
                </c:pt>
                <c:pt idx="6">
                  <c:v>13.632861985140543</c:v>
                </c:pt>
                <c:pt idx="7">
                  <c:v>39.810929908478023</c:v>
                </c:pt>
                <c:pt idx="8">
                  <c:v>52.868980528646695</c:v>
                </c:pt>
                <c:pt idx="9">
                  <c:v>56.12263599004703</c:v>
                </c:pt>
                <c:pt idx="10">
                  <c:v>-60.266878568219731</c:v>
                </c:pt>
                <c:pt idx="11">
                  <c:v>88.794763844619794</c:v>
                </c:pt>
                <c:pt idx="12" formatCode="General">
                  <c:v>7.27</c:v>
                </c:pt>
                <c:pt idx="13" formatCode="General">
                  <c:v>-22.67</c:v>
                </c:pt>
                <c:pt idx="14" formatCode="General">
                  <c:v>14.89</c:v>
                </c:pt>
                <c:pt idx="15" formatCode="General">
                  <c:v>-3.25</c:v>
                </c:pt>
                <c:pt idx="16" formatCode="General">
                  <c:v>-2.56</c:v>
                </c:pt>
                <c:pt idx="17" formatCode="General">
                  <c:v>-13.25</c:v>
                </c:pt>
                <c:pt idx="18" formatCode="General">
                  <c:v>12.37</c:v>
                </c:pt>
                <c:pt idx="19" formatCode="General">
                  <c:v>42.04</c:v>
                </c:pt>
                <c:pt idx="20" formatCode="General">
                  <c:v>-13.23</c:v>
                </c:pt>
                <c:pt idx="21" formatCode="General">
                  <c:v>23.09</c:v>
                </c:pt>
                <c:pt idx="22" formatCode="General">
                  <c:v>17.89</c:v>
                </c:pt>
                <c:pt idx="23" formatCode="General">
                  <c:v>-11.07</c:v>
                </c:pt>
                <c:pt idx="24" formatCode="General">
                  <c:v>-20.88</c:v>
                </c:pt>
                <c:pt idx="25" formatCode="General">
                  <c:v>3.35</c:v>
                </c:pt>
                <c:pt idx="26" formatCode="General">
                  <c:v>22.71</c:v>
                </c:pt>
              </c:numCache>
            </c:numRef>
          </c:yVal>
          <c:smooth val="0"/>
          <c:extLst>
            <c:ext xmlns:c16="http://schemas.microsoft.com/office/drawing/2014/chart" uri="{C3380CC4-5D6E-409C-BE32-E72D297353CC}">
              <c16:uniqueId val="{00000000-30B3-1A40-A201-9E862DD28409}"/>
            </c:ext>
          </c:extLst>
        </c:ser>
        <c:dLbls>
          <c:showLegendKey val="0"/>
          <c:showVal val="0"/>
          <c:showCatName val="0"/>
          <c:showSerName val="0"/>
          <c:showPercent val="0"/>
          <c:showBubbleSize val="0"/>
        </c:dLbls>
        <c:axId val="-1028987536"/>
        <c:axId val="-1053957328"/>
      </c:scatterChart>
      <c:valAx>
        <c:axId val="-1028987536"/>
        <c:scaling>
          <c:orientation val="minMax"/>
        </c:scaling>
        <c:delete val="0"/>
        <c:axPos val="b"/>
        <c:title>
          <c:tx>
            <c:rich>
              <a:bodyPr/>
              <a:lstStyle/>
              <a:p>
                <a:pPr>
                  <a:defRPr/>
                </a:pPr>
                <a:r>
                  <a:rPr lang="en-US"/>
                  <a:t>WILSHIRE 5000 Returns</a:t>
                </a:r>
              </a:p>
            </c:rich>
          </c:tx>
          <c:layout>
            <c:manualLayout>
              <c:xMode val="edge"/>
              <c:yMode val="edge"/>
              <c:x val="0.45911319150726321"/>
              <c:y val="0.92861056241365125"/>
            </c:manualLayout>
          </c:layout>
          <c:overlay val="0"/>
        </c:title>
        <c:numFmt formatCode="0" sourceLinked="0"/>
        <c:majorTickMark val="none"/>
        <c:minorTickMark val="none"/>
        <c:tickLblPos val="nextTo"/>
        <c:spPr>
          <a:ln w="3175">
            <a:solidFill>
              <a:srgbClr val="808080"/>
            </a:solidFill>
            <a:prstDash val="solid"/>
          </a:ln>
        </c:spPr>
        <c:txPr>
          <a:bodyPr rot="0" vert="horz"/>
          <a:lstStyle/>
          <a:p>
            <a:pPr>
              <a:defRPr/>
            </a:pPr>
            <a:endParaRPr lang="en-US"/>
          </a:p>
        </c:txPr>
        <c:crossAx val="-1053957328"/>
        <c:crosses val="autoZero"/>
        <c:crossBetween val="midCat"/>
      </c:valAx>
      <c:valAx>
        <c:axId val="-1053957328"/>
        <c:scaling>
          <c:orientation val="minMax"/>
        </c:scaling>
        <c:delete val="0"/>
        <c:axPos val="l"/>
        <c:majorGridlines>
          <c:spPr>
            <a:ln w="3175">
              <a:solidFill>
                <a:srgbClr val="808080"/>
              </a:solidFill>
              <a:prstDash val="solid"/>
            </a:ln>
          </c:spPr>
        </c:majorGridlines>
        <c:title>
          <c:tx>
            <c:rich>
              <a:bodyPr/>
              <a:lstStyle/>
              <a:p>
                <a:pPr>
                  <a:defRPr/>
                </a:pPr>
                <a:r>
                  <a:rPr lang="en-US"/>
                  <a:t>BIC Returns</a:t>
                </a:r>
              </a:p>
            </c:rich>
          </c:tx>
          <c:layout>
            <c:manualLayout>
              <c:xMode val="edge"/>
              <c:yMode val="edge"/>
              <c:x val="7.0026469001718602E-3"/>
              <c:y val="0.46741323234158638"/>
            </c:manualLayout>
          </c:layout>
          <c:overlay val="0"/>
        </c:title>
        <c:numFmt formatCode="0" sourceLinked="0"/>
        <c:majorTickMark val="none"/>
        <c:minorTickMark val="none"/>
        <c:tickLblPos val="nextTo"/>
        <c:spPr>
          <a:ln w="3175">
            <a:solidFill>
              <a:srgbClr val="808080"/>
            </a:solidFill>
            <a:prstDash val="solid"/>
          </a:ln>
        </c:spPr>
        <c:crossAx val="-1028987536"/>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8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33867</xdr:colOff>
      <xdr:row>77</xdr:row>
      <xdr:rowOff>110066</xdr:rowOff>
    </xdr:from>
    <xdr:to>
      <xdr:col>5</xdr:col>
      <xdr:colOff>1563981</xdr:colOff>
      <xdr:row>95</xdr:row>
      <xdr:rowOff>47036</xdr:rowOff>
    </xdr:to>
    <xdr:graphicFrame macro="">
      <xdr:nvGraphicFramePr>
        <xdr:cNvPr id="1070" name="Chart 1">
          <a:extLst>
            <a:ext uri="{FF2B5EF4-FFF2-40B4-BE49-F238E27FC236}">
              <a16:creationId xmlns:a16="http://schemas.microsoft.com/office/drawing/2014/main" id="{00000000-0008-0000-0000-00002E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482600</xdr:colOff>
      <xdr:row>84</xdr:row>
      <xdr:rowOff>16934</xdr:rowOff>
    </xdr:from>
    <xdr:to>
      <xdr:col>5</xdr:col>
      <xdr:colOff>1320800</xdr:colOff>
      <xdr:row>91</xdr:row>
      <xdr:rowOff>84666</xdr:rowOff>
    </xdr:to>
    <xdr:cxnSp macro="">
      <xdr:nvCxnSpPr>
        <xdr:cNvPr id="1049" name="Straight Connector 3">
          <a:extLst>
            <a:ext uri="{FF2B5EF4-FFF2-40B4-BE49-F238E27FC236}">
              <a16:creationId xmlns:a16="http://schemas.microsoft.com/office/drawing/2014/main" id="{00000000-0008-0000-0000-000019040000}"/>
            </a:ext>
          </a:extLst>
        </xdr:cNvPr>
        <xdr:cNvCxnSpPr>
          <a:cxnSpLocks noChangeShapeType="1"/>
        </xdr:cNvCxnSpPr>
      </xdr:nvCxnSpPr>
      <xdr:spPr bwMode="auto">
        <a:xfrm flipV="1">
          <a:off x="2128896" y="9965267"/>
          <a:ext cx="4107274" cy="1220140"/>
        </a:xfrm>
        <a:prstGeom prst="line">
          <a:avLst/>
        </a:prstGeom>
        <a:noFill/>
        <a:ln w="12700">
          <a:solidFill>
            <a:srgbClr val="000000"/>
          </a:solidFill>
          <a:round/>
          <a:headEnd/>
          <a:tailEnd/>
        </a:ln>
        <a:effectLst>
          <a:outerShdw dist="20000" dir="5400000" rotWithShape="0">
            <a:srgbClr val="808080">
              <a:alpha val="37999"/>
            </a:srgbClr>
          </a:outerShdw>
        </a:effectLst>
      </xdr:spPr>
    </xdr:cxnSp>
    <xdr:clientData/>
  </xdr:twoCellAnchor>
  <xdr:twoCellAnchor>
    <xdr:from>
      <xdr:col>3</xdr:col>
      <xdr:colOff>804334</xdr:colOff>
      <xdr:row>41</xdr:row>
      <xdr:rowOff>93134</xdr:rowOff>
    </xdr:from>
    <xdr:to>
      <xdr:col>4</xdr:col>
      <xdr:colOff>0</xdr:colOff>
      <xdr:row>43</xdr:row>
      <xdr:rowOff>118533</xdr:rowOff>
    </xdr:to>
    <xdr:cxnSp macro="">
      <xdr:nvCxnSpPr>
        <xdr:cNvPr id="3" name="Straight Arrow Connector 2">
          <a:extLst>
            <a:ext uri="{FF2B5EF4-FFF2-40B4-BE49-F238E27FC236}">
              <a16:creationId xmlns:a16="http://schemas.microsoft.com/office/drawing/2014/main" id="{00000000-0008-0000-0000-000003000000}"/>
            </a:ext>
          </a:extLst>
        </xdr:cNvPr>
        <xdr:cNvCxnSpPr/>
      </xdr:nvCxnSpPr>
      <xdr:spPr>
        <a:xfrm flipH="1">
          <a:off x="3438408" y="6078597"/>
          <a:ext cx="371592" cy="354658"/>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1270000</xdr:colOff>
      <xdr:row>41</xdr:row>
      <xdr:rowOff>143933</xdr:rowOff>
    </xdr:from>
    <xdr:to>
      <xdr:col>4</xdr:col>
      <xdr:colOff>942</xdr:colOff>
      <xdr:row>43</xdr:row>
      <xdr:rowOff>11759</xdr:rowOff>
    </xdr:to>
    <xdr:cxnSp macro="">
      <xdr:nvCxnSpPr>
        <xdr:cNvPr id="6" name="Straight Arrow Connector 5">
          <a:extLst>
            <a:ext uri="{FF2B5EF4-FFF2-40B4-BE49-F238E27FC236}">
              <a16:creationId xmlns:a16="http://schemas.microsoft.com/office/drawing/2014/main" id="{00000000-0008-0000-0000-000006000000}"/>
            </a:ext>
          </a:extLst>
        </xdr:cNvPr>
        <xdr:cNvCxnSpPr/>
      </xdr:nvCxnSpPr>
      <xdr:spPr>
        <a:xfrm flipH="1">
          <a:off x="3245556" y="19981803"/>
          <a:ext cx="2199923" cy="197086"/>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176"/>
  <sheetViews>
    <sheetView showGridLines="0" tabSelected="1" topLeftCell="A34" zoomScale="108" zoomScaleNormal="150" zoomScalePageLayoutView="150" workbookViewId="0">
      <selection activeCell="G74" sqref="G74"/>
    </sheetView>
  </sheetViews>
  <sheetFormatPr baseColWidth="10" defaultColWidth="11" defaultRowHeight="13" x14ac:dyDescent="0.15"/>
  <cols>
    <col min="1" max="1" width="4.5" customWidth="1"/>
    <col min="2" max="2" width="23.5" customWidth="1"/>
    <col min="3" max="3" width="30.1640625" customWidth="1"/>
    <col min="4" max="4" width="15.5" customWidth="1"/>
    <col min="5" max="5" width="14.5" style="3" customWidth="1"/>
    <col min="6" max="6" width="41.1640625" style="3" customWidth="1"/>
    <col min="7" max="7" width="53.33203125" style="3" customWidth="1"/>
    <col min="8" max="8" width="7" customWidth="1"/>
    <col min="9" max="9" width="10" customWidth="1"/>
    <col min="11" max="11" width="17.5" customWidth="1"/>
  </cols>
  <sheetData>
    <row r="1" spans="2:13" ht="14" thickBot="1" x14ac:dyDescent="0.2"/>
    <row r="2" spans="2:13" x14ac:dyDescent="0.15">
      <c r="B2" s="45" t="s">
        <v>7</v>
      </c>
      <c r="C2" s="46"/>
    </row>
    <row r="3" spans="2:13" x14ac:dyDescent="0.15">
      <c r="B3" s="47" t="s">
        <v>64</v>
      </c>
      <c r="C3" s="48"/>
    </row>
    <row r="4" spans="2:13" ht="14" thickBot="1" x14ac:dyDescent="0.2">
      <c r="B4" s="49" t="s">
        <v>65</v>
      </c>
      <c r="C4" s="50"/>
      <c r="F4" s="4"/>
    </row>
    <row r="5" spans="2:13" x14ac:dyDescent="0.15">
      <c r="B5" s="3"/>
      <c r="C5" s="3"/>
      <c r="F5" s="4"/>
    </row>
    <row r="6" spans="2:13" x14ac:dyDescent="0.15">
      <c r="B6" s="3"/>
      <c r="C6" s="3"/>
      <c r="F6" s="4"/>
    </row>
    <row r="7" spans="2:13" ht="14" thickBot="1" x14ac:dyDescent="0.2">
      <c r="B7" s="2"/>
      <c r="C7" s="3"/>
      <c r="D7" s="3"/>
      <c r="H7" s="3"/>
      <c r="I7" s="3"/>
      <c r="J7" s="3"/>
      <c r="K7" s="3"/>
      <c r="L7" s="3"/>
      <c r="M7" s="1"/>
    </row>
    <row r="8" spans="2:13" ht="14" thickBot="1" x14ac:dyDescent="0.2">
      <c r="B8" s="51" t="s">
        <v>50</v>
      </c>
      <c r="C8" s="71" t="s">
        <v>0</v>
      </c>
      <c r="D8" s="72"/>
      <c r="E8" s="18"/>
      <c r="F8" s="19"/>
    </row>
    <row r="9" spans="2:13" x14ac:dyDescent="0.15">
      <c r="B9" s="12"/>
      <c r="F9" s="30"/>
    </row>
    <row r="10" spans="2:13" x14ac:dyDescent="0.15">
      <c r="B10" s="34"/>
      <c r="C10" s="35"/>
      <c r="D10" s="35"/>
      <c r="E10" s="36" t="s">
        <v>30</v>
      </c>
      <c r="F10" s="37" t="s">
        <v>72</v>
      </c>
    </row>
    <row r="11" spans="2:13" ht="14" thickBot="1" x14ac:dyDescent="0.2">
      <c r="B11" s="38" t="s">
        <v>6</v>
      </c>
      <c r="C11" s="39" t="s">
        <v>31</v>
      </c>
      <c r="D11" s="39" t="s">
        <v>71</v>
      </c>
      <c r="E11" s="39" t="s">
        <v>32</v>
      </c>
      <c r="F11" s="40" t="s">
        <v>33</v>
      </c>
    </row>
    <row r="12" spans="2:13" x14ac:dyDescent="0.15">
      <c r="B12" s="31">
        <v>1998</v>
      </c>
      <c r="C12" s="5">
        <v>23.43</v>
      </c>
      <c r="D12" s="5">
        <v>-47.243377416729118</v>
      </c>
      <c r="E12" s="3">
        <f>C12+100</f>
        <v>123.43</v>
      </c>
      <c r="F12" s="32">
        <f>D12+100</f>
        <v>52.756622583270882</v>
      </c>
    </row>
    <row r="13" spans="2:13" x14ac:dyDescent="0.15">
      <c r="B13" s="31">
        <v>1999</v>
      </c>
      <c r="C13" s="3">
        <v>23.56</v>
      </c>
      <c r="D13" s="5">
        <v>78.204148971922635</v>
      </c>
      <c r="E13" s="3">
        <f t="shared" ref="E13:E23" si="0">C13+100</f>
        <v>123.56</v>
      </c>
      <c r="F13" s="32">
        <f t="shared" ref="F13:F23" si="1">D13+100</f>
        <v>178.20414897192262</v>
      </c>
    </row>
    <row r="14" spans="2:13" x14ac:dyDescent="0.15">
      <c r="B14" s="31">
        <v>2000</v>
      </c>
      <c r="C14" s="3">
        <v>-10.89</v>
      </c>
      <c r="D14" s="5">
        <v>-22.796941434645461</v>
      </c>
      <c r="E14" s="3">
        <f t="shared" si="0"/>
        <v>89.11</v>
      </c>
      <c r="F14" s="32">
        <f t="shared" si="1"/>
        <v>77.203058565354539</v>
      </c>
    </row>
    <row r="15" spans="2:13" x14ac:dyDescent="0.15">
      <c r="B15" s="31">
        <v>2001</v>
      </c>
      <c r="C15" s="3">
        <v>-10.97</v>
      </c>
      <c r="D15" s="5">
        <v>-16.963869334458476</v>
      </c>
      <c r="E15" s="3">
        <f t="shared" si="0"/>
        <v>89.03</v>
      </c>
      <c r="F15" s="32">
        <f t="shared" si="1"/>
        <v>83.036130665541521</v>
      </c>
    </row>
    <row r="16" spans="2:13" x14ac:dyDescent="0.15">
      <c r="B16" s="31">
        <v>2002</v>
      </c>
      <c r="C16" s="3">
        <v>-20.86</v>
      </c>
      <c r="D16" s="5">
        <v>-15.179717586649556</v>
      </c>
      <c r="E16" s="3">
        <f t="shared" si="0"/>
        <v>79.14</v>
      </c>
      <c r="F16" s="32">
        <f t="shared" si="1"/>
        <v>84.820282413350441</v>
      </c>
    </row>
    <row r="17" spans="2:6" x14ac:dyDescent="0.15">
      <c r="B17" s="31">
        <v>2003</v>
      </c>
      <c r="C17" s="3">
        <v>31.64</v>
      </c>
      <c r="D17" s="5">
        <v>84.178332702736796</v>
      </c>
      <c r="E17" s="3">
        <f t="shared" si="0"/>
        <v>131.63999999999999</v>
      </c>
      <c r="F17" s="32">
        <f t="shared" si="1"/>
        <v>184.17833270273678</v>
      </c>
    </row>
    <row r="18" spans="2:6" x14ac:dyDescent="0.15">
      <c r="B18" s="31">
        <v>2004</v>
      </c>
      <c r="C18" s="3">
        <v>12.62</v>
      </c>
      <c r="D18" s="5">
        <v>13.632861985140543</v>
      </c>
      <c r="E18" s="3">
        <f t="shared" si="0"/>
        <v>112.62</v>
      </c>
      <c r="F18" s="32">
        <f t="shared" si="1"/>
        <v>113.63286198514055</v>
      </c>
    </row>
    <row r="19" spans="2:6" x14ac:dyDescent="0.15">
      <c r="B19" s="31">
        <v>2005</v>
      </c>
      <c r="C19" s="3">
        <v>6.32</v>
      </c>
      <c r="D19" s="5">
        <v>39.810929908478023</v>
      </c>
      <c r="E19" s="3">
        <f t="shared" si="0"/>
        <v>106.32</v>
      </c>
      <c r="F19" s="32">
        <f t="shared" si="1"/>
        <v>139.81092990847802</v>
      </c>
    </row>
    <row r="20" spans="2:6" x14ac:dyDescent="0.15">
      <c r="B20" s="31">
        <v>2006</v>
      </c>
      <c r="C20" s="3">
        <v>15.88</v>
      </c>
      <c r="D20" s="5">
        <v>52.868980528646695</v>
      </c>
      <c r="E20" s="3">
        <f t="shared" si="0"/>
        <v>115.88</v>
      </c>
      <c r="F20" s="32">
        <f t="shared" si="1"/>
        <v>152.86898052864669</v>
      </c>
    </row>
    <row r="21" spans="2:6" x14ac:dyDescent="0.15">
      <c r="B21" s="31">
        <v>2007</v>
      </c>
      <c r="C21" s="3">
        <v>5.73</v>
      </c>
      <c r="D21" s="5">
        <v>56.12263599004703</v>
      </c>
      <c r="E21" s="3">
        <f t="shared" si="0"/>
        <v>105.73</v>
      </c>
      <c r="F21" s="32">
        <f t="shared" si="1"/>
        <v>156.12263599004703</v>
      </c>
    </row>
    <row r="22" spans="2:6" x14ac:dyDescent="0.15">
      <c r="B22" s="31">
        <v>2008</v>
      </c>
      <c r="C22" s="3">
        <v>-37.340000000000003</v>
      </c>
      <c r="D22" s="5">
        <v>-60.266878568219731</v>
      </c>
      <c r="E22" s="3">
        <f t="shared" si="0"/>
        <v>62.66</v>
      </c>
      <c r="F22" s="32">
        <f t="shared" si="1"/>
        <v>39.733121431780269</v>
      </c>
    </row>
    <row r="23" spans="2:6" x14ac:dyDescent="0.15">
      <c r="B23" s="12">
        <v>2009</v>
      </c>
      <c r="C23" s="3">
        <v>29.42</v>
      </c>
      <c r="D23" s="5">
        <v>88.794763844619794</v>
      </c>
      <c r="E23" s="3">
        <f t="shared" si="0"/>
        <v>129.42000000000002</v>
      </c>
      <c r="F23" s="32">
        <f t="shared" si="1"/>
        <v>188.79476384461981</v>
      </c>
    </row>
    <row r="24" spans="2:6" x14ac:dyDescent="0.15">
      <c r="B24" s="12">
        <v>2010</v>
      </c>
      <c r="C24" s="3">
        <v>17.87</v>
      </c>
      <c r="D24" s="3">
        <v>7.27</v>
      </c>
      <c r="E24" s="3">
        <f>C24+100</f>
        <v>117.87</v>
      </c>
      <c r="F24" s="32">
        <f>D24+100</f>
        <v>107.27</v>
      </c>
    </row>
    <row r="25" spans="2:6" x14ac:dyDescent="0.15">
      <c r="B25" s="12">
        <v>2011</v>
      </c>
      <c r="C25" s="3">
        <v>0.59</v>
      </c>
      <c r="D25" s="3">
        <v>-22.67</v>
      </c>
      <c r="E25" s="3">
        <f t="shared" ref="E25:E27" si="2">C25+100</f>
        <v>100.59</v>
      </c>
      <c r="F25" s="32">
        <f t="shared" ref="F25:F27" si="3">D25+100</f>
        <v>77.33</v>
      </c>
    </row>
    <row r="26" spans="2:6" x14ac:dyDescent="0.15">
      <c r="B26" s="12">
        <v>2012</v>
      </c>
      <c r="C26" s="3">
        <v>16.12</v>
      </c>
      <c r="D26" s="3">
        <v>14.89</v>
      </c>
      <c r="E26" s="3">
        <f t="shared" si="2"/>
        <v>116.12</v>
      </c>
      <c r="F26" s="32">
        <f t="shared" si="3"/>
        <v>114.89</v>
      </c>
    </row>
    <row r="27" spans="2:6" x14ac:dyDescent="0.15">
      <c r="B27" s="12">
        <v>2013</v>
      </c>
      <c r="C27" s="3">
        <v>34.020000000000003</v>
      </c>
      <c r="D27" s="3">
        <v>-3.25</v>
      </c>
      <c r="E27" s="3">
        <f t="shared" si="2"/>
        <v>134.02000000000001</v>
      </c>
      <c r="F27" s="32">
        <f t="shared" si="3"/>
        <v>96.75</v>
      </c>
    </row>
    <row r="28" spans="2:6" x14ac:dyDescent="0.15">
      <c r="B28" s="12">
        <v>2014</v>
      </c>
      <c r="C28" s="3">
        <v>12.07</v>
      </c>
      <c r="D28" s="3">
        <v>-2.56</v>
      </c>
      <c r="E28" s="3">
        <f t="shared" ref="E28:E31" si="4">C28+100</f>
        <v>112.07</v>
      </c>
      <c r="F28" s="32">
        <f t="shared" ref="F28:F31" si="5">D28+100</f>
        <v>97.44</v>
      </c>
    </row>
    <row r="29" spans="2:6" x14ac:dyDescent="0.15">
      <c r="B29" s="12">
        <v>2015</v>
      </c>
      <c r="C29" s="3">
        <v>-0.24</v>
      </c>
      <c r="D29" s="3">
        <v>-13.25</v>
      </c>
      <c r="E29" s="3">
        <f t="shared" si="4"/>
        <v>99.76</v>
      </c>
      <c r="F29" s="32">
        <f t="shared" si="5"/>
        <v>86.75</v>
      </c>
    </row>
    <row r="30" spans="2:6" x14ac:dyDescent="0.15">
      <c r="B30" s="12">
        <v>2016</v>
      </c>
      <c r="C30" s="3">
        <v>13.04</v>
      </c>
      <c r="D30" s="3">
        <v>12.37</v>
      </c>
      <c r="E30" s="3">
        <f t="shared" si="4"/>
        <v>113.03999999999999</v>
      </c>
      <c r="F30" s="32">
        <f t="shared" si="5"/>
        <v>112.37</v>
      </c>
    </row>
    <row r="31" spans="2:6" x14ac:dyDescent="0.15">
      <c r="B31" s="12">
        <v>2017</v>
      </c>
      <c r="C31" s="3">
        <v>21</v>
      </c>
      <c r="D31" s="3">
        <v>42.04</v>
      </c>
      <c r="E31" s="3">
        <f t="shared" si="4"/>
        <v>121</v>
      </c>
      <c r="F31" s="32">
        <f t="shared" si="5"/>
        <v>142.04</v>
      </c>
    </row>
    <row r="32" spans="2:6" x14ac:dyDescent="0.15">
      <c r="B32" s="12">
        <v>2018</v>
      </c>
      <c r="C32" s="3">
        <v>-5.29</v>
      </c>
      <c r="D32" s="3">
        <v>-13.23</v>
      </c>
      <c r="E32" s="3">
        <f t="shared" ref="E32:E36" si="6">C32+100</f>
        <v>94.71</v>
      </c>
      <c r="F32" s="32">
        <f t="shared" ref="F32:F36" si="7">D32+100</f>
        <v>86.77</v>
      </c>
    </row>
    <row r="33" spans="2:15" x14ac:dyDescent="0.15">
      <c r="B33" s="12">
        <v>2019</v>
      </c>
      <c r="C33" s="3">
        <v>30.23</v>
      </c>
      <c r="D33" s="3">
        <v>23.09</v>
      </c>
      <c r="E33" s="3">
        <f t="shared" si="6"/>
        <v>130.22999999999999</v>
      </c>
      <c r="F33" s="32">
        <f t="shared" si="7"/>
        <v>123.09</v>
      </c>
    </row>
    <row r="34" spans="2:15" x14ac:dyDescent="0.15">
      <c r="B34" s="12">
        <v>2020</v>
      </c>
      <c r="C34" s="3">
        <v>20.82</v>
      </c>
      <c r="D34" s="3">
        <v>17.89</v>
      </c>
      <c r="E34" s="3">
        <f t="shared" si="6"/>
        <v>120.82</v>
      </c>
      <c r="F34" s="32">
        <f t="shared" si="7"/>
        <v>117.89</v>
      </c>
    </row>
    <row r="35" spans="2:15" x14ac:dyDescent="0.15">
      <c r="B35" s="12">
        <v>2021</v>
      </c>
      <c r="C35" s="3">
        <v>26.7</v>
      </c>
      <c r="D35" s="3">
        <v>-11.07</v>
      </c>
      <c r="E35" s="3">
        <f t="shared" si="6"/>
        <v>126.7</v>
      </c>
      <c r="F35" s="32">
        <f t="shared" si="7"/>
        <v>88.93</v>
      </c>
    </row>
    <row r="36" spans="2:15" x14ac:dyDescent="0.15">
      <c r="B36" s="12">
        <v>2022</v>
      </c>
      <c r="C36" s="3">
        <v>-19.04</v>
      </c>
      <c r="D36" s="3">
        <v>-20.88</v>
      </c>
      <c r="E36" s="3">
        <f t="shared" si="6"/>
        <v>80.960000000000008</v>
      </c>
      <c r="F36" s="32">
        <f t="shared" si="7"/>
        <v>79.12</v>
      </c>
    </row>
    <row r="37" spans="2:15" x14ac:dyDescent="0.15">
      <c r="B37" s="12">
        <v>2023</v>
      </c>
      <c r="C37" s="3">
        <v>26.1</v>
      </c>
      <c r="D37" s="3">
        <v>3.35</v>
      </c>
      <c r="E37" s="3">
        <f t="shared" ref="E37:E38" si="8">C37+100</f>
        <v>126.1</v>
      </c>
      <c r="F37" s="32">
        <f t="shared" ref="F37:F38" si="9">D37+100</f>
        <v>103.35</v>
      </c>
    </row>
    <row r="38" spans="2:15" x14ac:dyDescent="0.15">
      <c r="B38" s="12">
        <v>2024</v>
      </c>
      <c r="C38" s="3">
        <v>20.58</v>
      </c>
      <c r="D38" s="3">
        <v>22.71</v>
      </c>
      <c r="E38" s="3">
        <f t="shared" si="8"/>
        <v>120.58</v>
      </c>
      <c r="F38" s="32">
        <f t="shared" si="9"/>
        <v>122.71000000000001</v>
      </c>
    </row>
    <row r="39" spans="2:15" x14ac:dyDescent="0.15">
      <c r="B39" s="12"/>
      <c r="C39" s="3"/>
      <c r="D39" s="3"/>
      <c r="F39" s="32"/>
    </row>
    <row r="40" spans="2:15" x14ac:dyDescent="0.15">
      <c r="B40" s="8" t="s">
        <v>12</v>
      </c>
      <c r="F40" s="30"/>
    </row>
    <row r="41" spans="2:15" x14ac:dyDescent="0.15">
      <c r="B41" s="8" t="s">
        <v>34</v>
      </c>
      <c r="C41" s="5">
        <f>AVERAGE(C12:C38)</f>
        <v>10.485555555555553</v>
      </c>
      <c r="D41" s="5">
        <f>AVERAGE(D12:D38)</f>
        <v>11.402291466329226</v>
      </c>
      <c r="F41" s="30"/>
    </row>
    <row r="42" spans="2:15" x14ac:dyDescent="0.15">
      <c r="B42" s="12"/>
      <c r="C42" s="3"/>
      <c r="D42" s="3"/>
      <c r="E42" s="29" t="s">
        <v>48</v>
      </c>
      <c r="F42" s="30"/>
    </row>
    <row r="43" spans="2:15" x14ac:dyDescent="0.15">
      <c r="B43" s="8" t="s">
        <v>10</v>
      </c>
      <c r="C43" s="3"/>
      <c r="D43" s="3"/>
      <c r="E43" s="29" t="s">
        <v>53</v>
      </c>
      <c r="F43" s="30"/>
    </row>
    <row r="44" spans="2:15" x14ac:dyDescent="0.15">
      <c r="B44" s="8" t="s">
        <v>35</v>
      </c>
      <c r="C44" s="5">
        <f>GEOMEAN(E12:E38)-100</f>
        <v>8.8350362984817394</v>
      </c>
      <c r="D44" s="5">
        <f>GEOMEAN(F12:F38)-100</f>
        <v>5.0100131077768424</v>
      </c>
      <c r="F44" s="30"/>
    </row>
    <row r="45" spans="2:15" x14ac:dyDescent="0.15">
      <c r="B45" s="12"/>
      <c r="C45" s="3"/>
      <c r="D45" s="3"/>
      <c r="F45" s="30"/>
      <c r="H45" s="78"/>
      <c r="I45" s="78"/>
      <c r="J45" s="78"/>
      <c r="K45" s="78"/>
      <c r="L45" s="78"/>
      <c r="M45" s="78"/>
      <c r="N45" s="78"/>
      <c r="O45" s="78"/>
    </row>
    <row r="46" spans="2:15" x14ac:dyDescent="0.15">
      <c r="B46" s="8" t="s">
        <v>11</v>
      </c>
      <c r="C46" s="3"/>
      <c r="D46" s="3"/>
      <c r="F46" s="30"/>
      <c r="H46" s="78"/>
      <c r="I46" s="78"/>
      <c r="J46" s="78"/>
      <c r="K46" s="78"/>
      <c r="L46" s="78"/>
      <c r="M46" s="78"/>
      <c r="N46" s="78"/>
      <c r="O46" s="78"/>
    </row>
    <row r="47" spans="2:15" x14ac:dyDescent="0.15">
      <c r="B47" s="8" t="s">
        <v>36</v>
      </c>
      <c r="C47" s="5">
        <f>_xlfn.VAR.S(C12:C38)</f>
        <v>330.91586410256423</v>
      </c>
      <c r="D47" s="5">
        <f>_xlfn.VAR.S(D12:D38)</f>
        <v>1431.1117291993796</v>
      </c>
      <c r="E47" s="55" t="s">
        <v>66</v>
      </c>
      <c r="F47" s="30"/>
      <c r="H47" s="87"/>
      <c r="I47" s="78"/>
      <c r="J47" s="78"/>
      <c r="K47" s="78"/>
      <c r="L47" s="78"/>
      <c r="M47" s="78"/>
      <c r="N47" s="78"/>
      <c r="O47" s="78"/>
    </row>
    <row r="48" spans="2:15" x14ac:dyDescent="0.15">
      <c r="B48" s="8" t="s">
        <v>37</v>
      </c>
      <c r="C48" s="5">
        <f>_xlfn.STDEV.S(C12:C38)</f>
        <v>18.191092988123728</v>
      </c>
      <c r="D48" s="5">
        <f>_xlfn.STDEV.S(D12:D38)</f>
        <v>37.830037393576283</v>
      </c>
      <c r="E48" s="55" t="s">
        <v>67</v>
      </c>
      <c r="F48" s="30"/>
      <c r="H48" s="84"/>
      <c r="I48" s="78"/>
      <c r="J48" s="78"/>
      <c r="K48" s="78"/>
      <c r="L48" s="78"/>
      <c r="M48" s="78"/>
      <c r="N48" s="78"/>
      <c r="O48" s="78"/>
    </row>
    <row r="49" spans="2:15" x14ac:dyDescent="0.15">
      <c r="B49" s="12"/>
      <c r="C49" s="3"/>
      <c r="D49" s="3"/>
      <c r="F49" s="30"/>
      <c r="H49" s="84"/>
      <c r="I49" s="78"/>
      <c r="J49" s="78"/>
      <c r="K49" s="78"/>
      <c r="L49" s="78"/>
      <c r="M49" s="78"/>
      <c r="N49" s="78"/>
      <c r="O49" s="78"/>
    </row>
    <row r="50" spans="2:15" x14ac:dyDescent="0.15">
      <c r="B50" s="8" t="s">
        <v>13</v>
      </c>
      <c r="C50" s="3"/>
      <c r="D50" s="3"/>
      <c r="F50" s="30"/>
      <c r="H50" s="84"/>
      <c r="I50" s="78"/>
      <c r="J50" s="88"/>
      <c r="K50" s="88"/>
      <c r="L50" s="78"/>
      <c r="M50" s="78"/>
      <c r="N50" s="78"/>
      <c r="O50" s="78"/>
    </row>
    <row r="51" spans="2:15" x14ac:dyDescent="0.15">
      <c r="B51" s="8" t="s">
        <v>9</v>
      </c>
      <c r="C51" s="5">
        <f>CORREL(C12:C38,D12:D38)</f>
        <v>0.58287648094278377</v>
      </c>
      <c r="D51" s="3"/>
      <c r="F51" s="30"/>
      <c r="H51" s="84"/>
      <c r="I51" s="78"/>
      <c r="J51" s="78"/>
      <c r="K51" s="88"/>
      <c r="L51" s="78"/>
      <c r="M51" s="78"/>
      <c r="N51" s="78"/>
      <c r="O51" s="78"/>
    </row>
    <row r="52" spans="2:15" x14ac:dyDescent="0.15">
      <c r="B52" s="12"/>
      <c r="C52" s="3"/>
      <c r="D52" s="3"/>
      <c r="F52" s="30"/>
      <c r="H52" s="84"/>
      <c r="I52" s="78"/>
      <c r="J52" s="78"/>
      <c r="K52" s="78"/>
      <c r="L52" s="78"/>
      <c r="M52" s="78"/>
      <c r="N52" s="78"/>
      <c r="O52" s="78"/>
    </row>
    <row r="53" spans="2:15" x14ac:dyDescent="0.15">
      <c r="B53" s="8" t="s">
        <v>14</v>
      </c>
      <c r="C53" s="3"/>
      <c r="D53" s="3"/>
      <c r="F53" s="30"/>
      <c r="H53" s="84"/>
      <c r="I53" s="78"/>
      <c r="J53" s="78"/>
      <c r="K53" s="78"/>
      <c r="L53" s="78"/>
      <c r="M53" s="78"/>
      <c r="N53" s="78"/>
      <c r="O53" s="78"/>
    </row>
    <row r="54" spans="2:15" x14ac:dyDescent="0.15">
      <c r="B54" s="8" t="s">
        <v>38</v>
      </c>
      <c r="C54" s="5">
        <f>_xlfn.COVARIANCE.S(C12:C38,D12:D38)</f>
        <v>401.11794933093995</v>
      </c>
      <c r="D54" s="55" t="s">
        <v>61</v>
      </c>
      <c r="E54" s="53">
        <f>_xlfn.COVARIANCE.P(C12:C36,D12:D36)</f>
        <v>417.492239141678</v>
      </c>
      <c r="F54" s="54" t="s">
        <v>62</v>
      </c>
      <c r="H54" s="79"/>
      <c r="I54" s="78"/>
      <c r="J54" s="78"/>
      <c r="K54" s="78"/>
      <c r="L54" s="78"/>
      <c r="M54" s="78"/>
      <c r="N54" s="78"/>
      <c r="O54" s="78"/>
    </row>
    <row r="55" spans="2:15" x14ac:dyDescent="0.15">
      <c r="B55" s="12"/>
      <c r="C55" s="5"/>
      <c r="D55" s="3"/>
      <c r="F55" s="30"/>
      <c r="H55" s="79"/>
      <c r="I55" s="78"/>
      <c r="J55" s="78"/>
      <c r="K55" s="78"/>
      <c r="L55" s="78"/>
      <c r="M55" s="78"/>
      <c r="N55" s="78"/>
      <c r="O55" s="78"/>
    </row>
    <row r="56" spans="2:15" x14ac:dyDescent="0.15">
      <c r="B56" s="8" t="s">
        <v>15</v>
      </c>
      <c r="C56" s="5"/>
      <c r="D56" s="3"/>
      <c r="F56" s="30"/>
      <c r="H56" s="87"/>
      <c r="I56" s="78"/>
      <c r="J56" s="78"/>
      <c r="K56" s="78"/>
      <c r="L56" s="78"/>
      <c r="M56" s="78"/>
      <c r="N56" s="78"/>
      <c r="O56" s="78"/>
    </row>
    <row r="57" spans="2:15" x14ac:dyDescent="0.15">
      <c r="B57" s="8" t="s">
        <v>39</v>
      </c>
      <c r="C57" s="5">
        <f>SLOPE(D12:D38,C12:C38)</f>
        <v>1.212144816383349</v>
      </c>
      <c r="D57" s="3"/>
      <c r="F57" s="30"/>
      <c r="H57" s="87"/>
      <c r="I57" s="78"/>
      <c r="J57" s="78"/>
      <c r="K57" s="78"/>
      <c r="L57" s="78"/>
      <c r="M57" s="78"/>
      <c r="N57" s="78"/>
      <c r="O57" s="78"/>
    </row>
    <row r="58" spans="2:15" x14ac:dyDescent="0.15">
      <c r="B58" s="8"/>
      <c r="C58" s="5"/>
      <c r="D58" s="3"/>
      <c r="F58" s="30"/>
      <c r="H58" s="79"/>
      <c r="I58" s="78"/>
      <c r="J58" s="78"/>
      <c r="K58" s="78"/>
      <c r="L58" s="78"/>
      <c r="M58" s="78"/>
      <c r="N58" s="78"/>
      <c r="O58" s="78"/>
    </row>
    <row r="59" spans="2:15" x14ac:dyDescent="0.15">
      <c r="B59" s="8" t="s">
        <v>76</v>
      </c>
      <c r="C59" s="80" t="s">
        <v>89</v>
      </c>
      <c r="D59" s="3"/>
      <c r="F59" s="30"/>
      <c r="H59" s="56"/>
      <c r="I59" s="78"/>
      <c r="J59" s="78"/>
      <c r="K59" s="78"/>
      <c r="L59" s="78"/>
      <c r="M59" s="78"/>
      <c r="N59" s="78"/>
      <c r="O59" s="78"/>
    </row>
    <row r="60" spans="2:15" x14ac:dyDescent="0.15">
      <c r="B60" s="8"/>
      <c r="C60" s="80" t="s">
        <v>77</v>
      </c>
      <c r="D60" s="3"/>
      <c r="F60" s="30"/>
      <c r="H60" s="78"/>
      <c r="I60" s="78"/>
      <c r="J60" s="78"/>
      <c r="K60" s="78"/>
      <c r="L60" s="78"/>
      <c r="M60" s="78"/>
      <c r="N60" s="78"/>
      <c r="O60" s="78"/>
    </row>
    <row r="61" spans="2:15" x14ac:dyDescent="0.15">
      <c r="B61" s="8"/>
      <c r="C61" s="80" t="s">
        <v>91</v>
      </c>
      <c r="D61" s="3"/>
      <c r="F61" s="30"/>
      <c r="H61" s="83"/>
      <c r="I61" s="78"/>
      <c r="J61" s="78"/>
      <c r="K61" s="78"/>
      <c r="L61" s="78"/>
      <c r="M61" s="78"/>
      <c r="N61" s="78"/>
      <c r="O61" s="78"/>
    </row>
    <row r="62" spans="2:15" x14ac:dyDescent="0.15">
      <c r="B62" s="8"/>
      <c r="C62" s="80" t="s">
        <v>90</v>
      </c>
      <c r="D62" s="3"/>
      <c r="F62" s="30"/>
      <c r="H62" s="78"/>
      <c r="I62" s="78"/>
      <c r="J62" s="78"/>
      <c r="K62" s="78"/>
      <c r="L62" s="78"/>
      <c r="M62" s="78"/>
      <c r="N62" s="78"/>
      <c r="O62" s="78"/>
    </row>
    <row r="63" spans="2:15" x14ac:dyDescent="0.15">
      <c r="B63" s="8"/>
      <c r="C63" s="93" t="s">
        <v>92</v>
      </c>
      <c r="D63" s="3"/>
      <c r="F63" s="30"/>
      <c r="H63" s="87"/>
      <c r="I63" s="78"/>
      <c r="J63" s="78"/>
      <c r="K63" s="78"/>
      <c r="L63" s="78"/>
      <c r="M63" s="78"/>
      <c r="N63" s="78"/>
      <c r="O63" s="78"/>
    </row>
    <row r="64" spans="2:15" x14ac:dyDescent="0.15">
      <c r="B64" s="8"/>
      <c r="C64" s="84">
        <v>0.7</v>
      </c>
      <c r="D64" s="44" t="s">
        <v>78</v>
      </c>
      <c r="E64"/>
      <c r="F64" s="30"/>
      <c r="H64" s="87"/>
      <c r="I64" s="78"/>
      <c r="J64" s="78"/>
      <c r="K64" s="78"/>
      <c r="L64" s="78"/>
      <c r="M64" s="78"/>
      <c r="N64" s="78"/>
      <c r="O64" s="78"/>
    </row>
    <row r="65" spans="2:15" x14ac:dyDescent="0.15">
      <c r="B65" s="8"/>
      <c r="C65" s="84">
        <v>0.3</v>
      </c>
      <c r="D65" s="44" t="s">
        <v>79</v>
      </c>
      <c r="E65"/>
      <c r="F65" s="30"/>
      <c r="H65" s="87"/>
      <c r="I65" s="78"/>
      <c r="J65" s="78"/>
      <c r="K65" s="78"/>
      <c r="L65" s="78"/>
      <c r="M65" s="78"/>
      <c r="N65" s="78"/>
      <c r="O65" s="78"/>
    </row>
    <row r="66" spans="2:15" x14ac:dyDescent="0.15">
      <c r="B66" s="8"/>
      <c r="C66" s="81">
        <f>C48/100</f>
        <v>0.18191092988123728</v>
      </c>
      <c r="D66" s="44" t="s">
        <v>80</v>
      </c>
      <c r="E66" s="2"/>
      <c r="F66" s="30"/>
      <c r="H66" s="87"/>
      <c r="I66" s="78"/>
      <c r="J66" s="78"/>
      <c r="K66" s="78"/>
      <c r="L66" s="78"/>
      <c r="M66" s="78"/>
      <c r="N66" s="78"/>
      <c r="O66" s="78"/>
    </row>
    <row r="67" spans="2:15" x14ac:dyDescent="0.15">
      <c r="B67" s="8"/>
      <c r="C67" s="82">
        <f>D48/100</f>
        <v>0.37830037393576282</v>
      </c>
      <c r="D67" s="44" t="s">
        <v>81</v>
      </c>
      <c r="E67"/>
      <c r="F67" s="30"/>
      <c r="H67" s="87"/>
      <c r="I67" s="78"/>
      <c r="J67" s="78"/>
      <c r="K67" s="78"/>
      <c r="L67" s="78"/>
      <c r="M67" s="78"/>
      <c r="N67" s="78"/>
      <c r="O67" s="78"/>
    </row>
    <row r="68" spans="2:15" x14ac:dyDescent="0.15">
      <c r="B68" s="8"/>
      <c r="C68" s="83">
        <f>C41/100</f>
        <v>0.10485555555555554</v>
      </c>
      <c r="D68" s="44" t="s">
        <v>82</v>
      </c>
      <c r="E68"/>
      <c r="F68" s="30"/>
      <c r="H68" s="87"/>
      <c r="I68" s="78"/>
      <c r="J68" s="78"/>
      <c r="K68" s="78"/>
      <c r="L68" s="78"/>
      <c r="M68" s="78"/>
      <c r="N68" s="78"/>
      <c r="O68" s="78"/>
    </row>
    <row r="69" spans="2:15" x14ac:dyDescent="0.15">
      <c r="B69" s="8"/>
      <c r="C69" s="82">
        <f>D41/100</f>
        <v>0.11402291466329226</v>
      </c>
      <c r="D69" s="44" t="s">
        <v>83</v>
      </c>
      <c r="E69"/>
      <c r="F69" s="30"/>
      <c r="H69" s="87"/>
      <c r="I69" s="78"/>
      <c r="J69" s="78"/>
      <c r="K69" s="78"/>
      <c r="L69" s="78"/>
      <c r="M69" s="78"/>
      <c r="N69" s="78"/>
      <c r="O69" s="78"/>
    </row>
    <row r="70" spans="2:15" x14ac:dyDescent="0.15">
      <c r="B70" s="8"/>
      <c r="C70" s="86">
        <f>C68*C64+C69*C65</f>
        <v>0.10760576328787655</v>
      </c>
      <c r="D70" s="44" t="s">
        <v>87</v>
      </c>
      <c r="E70"/>
      <c r="F70" s="30"/>
      <c r="H70" s="87"/>
      <c r="I70" s="78"/>
      <c r="J70" s="78"/>
      <c r="K70" s="78"/>
      <c r="L70" s="78"/>
      <c r="M70" s="78"/>
      <c r="N70" s="78"/>
      <c r="O70" s="78"/>
    </row>
    <row r="71" spans="2:15" x14ac:dyDescent="0.15">
      <c r="B71" s="8"/>
      <c r="C71" s="85">
        <f>C51</f>
        <v>0.58287648094278377</v>
      </c>
      <c r="D71" s="44" t="s">
        <v>88</v>
      </c>
      <c r="E71"/>
      <c r="F71" s="30"/>
      <c r="H71" s="87"/>
      <c r="I71" s="78"/>
      <c r="J71" s="78"/>
      <c r="K71" s="78"/>
      <c r="L71" s="78"/>
      <c r="M71" s="78"/>
      <c r="N71" s="78"/>
      <c r="O71" s="78"/>
    </row>
    <row r="72" spans="2:15" x14ac:dyDescent="0.15">
      <c r="B72" s="8"/>
      <c r="C72" s="91">
        <f>C64^2*C66^2+C65^2*C67^2+2*C64*C65*C71*C66*C67</f>
        <v>4.5941836775719544E-2</v>
      </c>
      <c r="D72" s="44" t="s">
        <v>84</v>
      </c>
      <c r="E72"/>
      <c r="F72" s="30"/>
      <c r="H72" s="87"/>
      <c r="I72" s="78"/>
      <c r="J72" s="78"/>
      <c r="K72" s="78"/>
      <c r="L72" s="78"/>
      <c r="M72" s="78"/>
      <c r="N72" s="78"/>
      <c r="O72" s="78"/>
    </row>
    <row r="73" spans="2:15" x14ac:dyDescent="0.15">
      <c r="B73" s="8"/>
      <c r="C73" s="56">
        <f>SQRT(C72)</f>
        <v>0.21434046929061143</v>
      </c>
      <c r="D73" s="44" t="s">
        <v>85</v>
      </c>
      <c r="E73"/>
      <c r="F73" s="30"/>
      <c r="H73" s="87"/>
      <c r="I73" s="78"/>
      <c r="J73" s="78"/>
      <c r="K73" s="78"/>
      <c r="L73" s="78"/>
      <c r="M73" s="78"/>
      <c r="N73" s="78"/>
      <c r="O73" s="78"/>
    </row>
    <row r="74" spans="2:15" x14ac:dyDescent="0.15">
      <c r="B74" s="8"/>
      <c r="C74" s="83">
        <f>C64*C66+C65*C67</f>
        <v>0.2408277630975949</v>
      </c>
      <c r="D74" s="44" t="s">
        <v>86</v>
      </c>
      <c r="E74"/>
      <c r="F74" s="30"/>
      <c r="H74" s="87"/>
      <c r="I74" s="78"/>
      <c r="J74" s="78"/>
      <c r="K74" s="78"/>
      <c r="L74" s="78"/>
      <c r="M74" s="78"/>
      <c r="N74" s="78"/>
      <c r="O74" s="78"/>
    </row>
    <row r="75" spans="2:15" x14ac:dyDescent="0.15">
      <c r="B75" s="8"/>
      <c r="E75"/>
      <c r="F75" s="30"/>
      <c r="H75" s="87"/>
      <c r="I75" s="78"/>
      <c r="J75" s="78"/>
      <c r="K75" s="78"/>
      <c r="L75" s="78"/>
      <c r="M75" s="78"/>
      <c r="N75" s="78"/>
      <c r="O75" s="78"/>
    </row>
    <row r="76" spans="2:15" ht="18" customHeight="1" x14ac:dyDescent="0.15">
      <c r="B76" s="8"/>
      <c r="C76" s="92" t="s">
        <v>93</v>
      </c>
      <c r="E76"/>
      <c r="F76" s="30"/>
      <c r="H76" s="87"/>
      <c r="I76" s="78"/>
      <c r="J76" s="78"/>
      <c r="K76" s="78"/>
      <c r="L76" s="78"/>
      <c r="M76" s="78"/>
      <c r="N76" s="78"/>
      <c r="O76" s="78"/>
    </row>
    <row r="77" spans="2:15" ht="14" thickBot="1" x14ac:dyDescent="0.2">
      <c r="B77" s="17"/>
      <c r="C77" s="15"/>
      <c r="D77" s="15"/>
      <c r="E77" s="21"/>
      <c r="F77" s="33"/>
      <c r="H77" s="56"/>
      <c r="I77" s="78"/>
      <c r="J77" s="78"/>
      <c r="K77" s="78"/>
      <c r="L77" s="78"/>
      <c r="M77" s="78"/>
      <c r="N77" s="78"/>
      <c r="O77" s="78"/>
    </row>
    <row r="78" spans="2:15" x14ac:dyDescent="0.15">
      <c r="H78" s="56"/>
      <c r="I78" s="78"/>
      <c r="J78" s="78"/>
      <c r="K78" s="78"/>
      <c r="L78" s="78"/>
      <c r="M78" s="78"/>
      <c r="N78" s="78"/>
      <c r="O78" s="78"/>
    </row>
    <row r="79" spans="2:15" x14ac:dyDescent="0.15">
      <c r="H79" s="83"/>
      <c r="I79" s="78"/>
      <c r="J79" s="78"/>
      <c r="K79" s="78"/>
      <c r="L79" s="78"/>
      <c r="M79" s="78"/>
      <c r="N79" s="78"/>
      <c r="O79" s="78"/>
    </row>
    <row r="80" spans="2:15" x14ac:dyDescent="0.15">
      <c r="H80" s="83"/>
      <c r="I80" s="78"/>
      <c r="J80" s="78"/>
      <c r="K80" s="78"/>
      <c r="L80" s="78"/>
      <c r="M80" s="78"/>
      <c r="N80" s="78"/>
      <c r="O80" s="78"/>
    </row>
    <row r="81" spans="8:15" x14ac:dyDescent="0.15">
      <c r="H81" s="87"/>
      <c r="I81" s="89"/>
      <c r="J81" s="89"/>
      <c r="K81" s="89"/>
      <c r="L81" s="89"/>
      <c r="M81" s="89"/>
      <c r="N81" s="89"/>
      <c r="O81" s="89"/>
    </row>
    <row r="82" spans="8:15" x14ac:dyDescent="0.15">
      <c r="H82" s="90"/>
      <c r="I82" s="89"/>
      <c r="J82" s="89"/>
      <c r="K82" s="89"/>
      <c r="L82" s="89"/>
      <c r="M82" s="89"/>
      <c r="N82" s="89"/>
      <c r="O82" s="89"/>
    </row>
    <row r="83" spans="8:15" x14ac:dyDescent="0.15">
      <c r="H83" s="90"/>
      <c r="I83" s="89"/>
      <c r="J83" s="89"/>
      <c r="K83" s="89"/>
      <c r="L83" s="89"/>
      <c r="M83" s="89"/>
      <c r="N83" s="89"/>
      <c r="O83" s="89"/>
    </row>
    <row r="84" spans="8:15" x14ac:dyDescent="0.15">
      <c r="H84" s="90"/>
      <c r="I84" s="89"/>
      <c r="J84" s="89"/>
      <c r="K84" s="89"/>
      <c r="L84" s="89"/>
      <c r="M84" s="89"/>
      <c r="N84" s="89"/>
      <c r="O84" s="89"/>
    </row>
    <row r="85" spans="8:15" x14ac:dyDescent="0.15">
      <c r="H85" s="90"/>
      <c r="I85" s="89"/>
      <c r="J85" s="89"/>
      <c r="K85" s="89"/>
      <c r="L85" s="89"/>
      <c r="M85" s="89"/>
      <c r="N85" s="89"/>
      <c r="O85" s="89"/>
    </row>
    <row r="97" spans="2:8" x14ac:dyDescent="0.15">
      <c r="B97" s="41" t="s">
        <v>68</v>
      </c>
    </row>
    <row r="98" spans="2:8" ht="14" thickBot="1" x14ac:dyDescent="0.2"/>
    <row r="99" spans="2:8" ht="14" thickBot="1" x14ac:dyDescent="0.2">
      <c r="B99" s="52" t="s">
        <v>69</v>
      </c>
      <c r="C99" s="6"/>
      <c r="D99" s="6"/>
      <c r="E99" s="6"/>
      <c r="F99" s="6"/>
      <c r="G99" s="7"/>
    </row>
    <row r="100" spans="2:8" x14ac:dyDescent="0.15">
      <c r="B100" s="8" t="s">
        <v>16</v>
      </c>
      <c r="C100" s="77" t="s">
        <v>70</v>
      </c>
      <c r="D100" s="67"/>
      <c r="E100" s="67"/>
      <c r="F100" s="67"/>
      <c r="G100" s="68"/>
    </row>
    <row r="101" spans="2:8" x14ac:dyDescent="0.15">
      <c r="B101" s="9"/>
      <c r="C101" s="67"/>
      <c r="D101" s="67"/>
      <c r="E101" s="67"/>
      <c r="F101" s="67"/>
      <c r="G101" s="68"/>
    </row>
    <row r="102" spans="2:8" x14ac:dyDescent="0.15">
      <c r="B102" s="9"/>
      <c r="C102" s="67"/>
      <c r="D102" s="67"/>
      <c r="E102" s="67"/>
      <c r="F102" s="67"/>
      <c r="G102" s="68"/>
    </row>
    <row r="103" spans="2:8" ht="14" thickBot="1" x14ac:dyDescent="0.2">
      <c r="B103" s="10"/>
      <c r="C103" s="69"/>
      <c r="D103" s="69"/>
      <c r="E103" s="69"/>
      <c r="F103" s="69"/>
      <c r="G103" s="70"/>
    </row>
    <row r="105" spans="2:8" ht="14" thickBot="1" x14ac:dyDescent="0.2">
      <c r="G105" s="21"/>
    </row>
    <row r="106" spans="2:8" ht="14" thickBot="1" x14ac:dyDescent="0.2">
      <c r="B106" s="52" t="s">
        <v>40</v>
      </c>
      <c r="C106" s="6"/>
      <c r="D106" s="6"/>
      <c r="E106" s="6"/>
      <c r="F106" s="6"/>
      <c r="G106" s="7"/>
    </row>
    <row r="107" spans="2:8" ht="13" customHeight="1" x14ac:dyDescent="0.15">
      <c r="B107" s="11"/>
      <c r="C107" s="73" t="s">
        <v>17</v>
      </c>
      <c r="D107" s="73"/>
      <c r="E107" s="73"/>
      <c r="F107" s="73"/>
      <c r="G107" s="74"/>
      <c r="H107" s="42"/>
    </row>
    <row r="108" spans="2:8" x14ac:dyDescent="0.15">
      <c r="B108" s="11"/>
      <c r="C108" s="73"/>
      <c r="D108" s="73"/>
      <c r="E108" s="73"/>
      <c r="F108" s="73"/>
      <c r="G108" s="74"/>
      <c r="H108" s="42"/>
    </row>
    <row r="109" spans="2:8" x14ac:dyDescent="0.15">
      <c r="B109" s="11"/>
      <c r="C109" s="73"/>
      <c r="D109" s="73"/>
      <c r="E109" s="73"/>
      <c r="F109" s="73"/>
      <c r="G109" s="74"/>
      <c r="H109" s="42"/>
    </row>
    <row r="110" spans="2:8" x14ac:dyDescent="0.15">
      <c r="B110" s="11"/>
      <c r="C110" s="73"/>
      <c r="D110" s="73"/>
      <c r="E110" s="73"/>
      <c r="F110" s="73"/>
      <c r="G110" s="74"/>
      <c r="H110" s="42"/>
    </row>
    <row r="111" spans="2:8" ht="14" thickBot="1" x14ac:dyDescent="0.2">
      <c r="B111" s="10"/>
      <c r="C111" s="75"/>
      <c r="D111" s="75"/>
      <c r="E111" s="75"/>
      <c r="F111" s="75"/>
      <c r="G111" s="76"/>
      <c r="H111" s="42"/>
    </row>
    <row r="112" spans="2:8" ht="14" thickBot="1" x14ac:dyDescent="0.2"/>
    <row r="113" spans="2:7" ht="14" thickBot="1" x14ac:dyDescent="0.2">
      <c r="B113" s="52" t="s">
        <v>41</v>
      </c>
      <c r="C113" s="6"/>
      <c r="D113" s="6"/>
      <c r="E113" s="6"/>
      <c r="F113" s="6"/>
      <c r="G113" s="7"/>
    </row>
    <row r="114" spans="2:7" x14ac:dyDescent="0.15">
      <c r="B114" s="8" t="s">
        <v>18</v>
      </c>
      <c r="C114" s="58" t="s">
        <v>19</v>
      </c>
      <c r="D114" s="58"/>
      <c r="E114" s="58"/>
      <c r="F114"/>
      <c r="G114" s="13"/>
    </row>
    <row r="115" spans="2:7" x14ac:dyDescent="0.15">
      <c r="B115" s="12"/>
      <c r="C115" s="58" t="s">
        <v>20</v>
      </c>
      <c r="D115" s="58"/>
      <c r="E115" s="58"/>
      <c r="F115" s="58"/>
      <c r="G115" s="59"/>
    </row>
    <row r="116" spans="2:7" x14ac:dyDescent="0.15">
      <c r="B116" s="12"/>
      <c r="C116" s="58" t="s">
        <v>3</v>
      </c>
      <c r="D116" s="58"/>
      <c r="E116" s="58"/>
      <c r="F116" s="58"/>
      <c r="G116" s="59"/>
    </row>
    <row r="117" spans="2:7" ht="14" thickBot="1" x14ac:dyDescent="0.2">
      <c r="B117" s="14"/>
      <c r="C117" s="66" t="s">
        <v>49</v>
      </c>
      <c r="D117" s="66"/>
      <c r="E117" s="66"/>
      <c r="F117" s="15"/>
      <c r="G117" s="16"/>
    </row>
    <row r="118" spans="2:7" ht="14" thickBot="1" x14ac:dyDescent="0.2">
      <c r="B118" s="3"/>
      <c r="E118"/>
      <c r="F118"/>
      <c r="G118"/>
    </row>
    <row r="119" spans="2:7" ht="14" thickBot="1" x14ac:dyDescent="0.2">
      <c r="B119" s="52" t="s">
        <v>42</v>
      </c>
      <c r="C119" s="6"/>
      <c r="D119" s="6"/>
      <c r="E119" s="6"/>
      <c r="F119" s="6"/>
      <c r="G119" s="7"/>
    </row>
    <row r="120" spans="2:7" x14ac:dyDescent="0.15">
      <c r="B120" s="8" t="s">
        <v>4</v>
      </c>
      <c r="C120" s="58" t="s">
        <v>52</v>
      </c>
      <c r="D120" s="58"/>
      <c r="E120" s="58"/>
      <c r="F120"/>
      <c r="G120" s="13"/>
    </row>
    <row r="121" spans="2:7" x14ac:dyDescent="0.15">
      <c r="B121" s="9"/>
      <c r="C121" s="58" t="s">
        <v>51</v>
      </c>
      <c r="D121" s="58"/>
      <c r="E121" s="58"/>
      <c r="F121" s="58"/>
      <c r="G121" s="59"/>
    </row>
    <row r="122" spans="2:7" x14ac:dyDescent="0.15">
      <c r="B122" s="9"/>
      <c r="C122" s="58" t="s">
        <v>5</v>
      </c>
      <c r="D122" s="58"/>
      <c r="E122" s="58"/>
      <c r="F122" s="58"/>
      <c r="G122" s="59"/>
    </row>
    <row r="123" spans="2:7" ht="14" thickBot="1" x14ac:dyDescent="0.2">
      <c r="B123" s="17"/>
      <c r="C123" s="66" t="s">
        <v>21</v>
      </c>
      <c r="D123" s="66"/>
      <c r="E123" s="66"/>
      <c r="F123" s="15"/>
      <c r="G123" s="16"/>
    </row>
    <row r="124" spans="2:7" ht="14" thickBot="1" x14ac:dyDescent="0.2"/>
    <row r="125" spans="2:7" ht="14" thickBot="1" x14ac:dyDescent="0.2">
      <c r="B125" s="52" t="s">
        <v>43</v>
      </c>
      <c r="C125" s="6"/>
      <c r="D125" s="6"/>
      <c r="E125" s="6"/>
      <c r="F125" s="6"/>
      <c r="G125" s="7"/>
    </row>
    <row r="126" spans="2:7" x14ac:dyDescent="0.15">
      <c r="B126" s="8" t="s">
        <v>22</v>
      </c>
      <c r="C126" s="67" t="s">
        <v>23</v>
      </c>
      <c r="D126" s="67"/>
      <c r="E126" s="67"/>
      <c r="F126" s="67"/>
      <c r="G126" s="68"/>
    </row>
    <row r="127" spans="2:7" x14ac:dyDescent="0.15">
      <c r="B127" s="11"/>
      <c r="C127" s="67"/>
      <c r="D127" s="67"/>
      <c r="E127" s="67"/>
      <c r="F127" s="67"/>
      <c r="G127" s="68"/>
    </row>
    <row r="128" spans="2:7" x14ac:dyDescent="0.15">
      <c r="B128" s="11"/>
      <c r="C128" s="67"/>
      <c r="D128" s="67"/>
      <c r="E128" s="67"/>
      <c r="F128" s="67"/>
      <c r="G128" s="68"/>
    </row>
    <row r="129" spans="2:7" x14ac:dyDescent="0.15">
      <c r="B129" s="11"/>
      <c r="C129" s="67"/>
      <c r="D129" s="67"/>
      <c r="E129" s="67"/>
      <c r="F129" s="67"/>
      <c r="G129" s="68"/>
    </row>
    <row r="130" spans="2:7" ht="14" thickBot="1" x14ac:dyDescent="0.2">
      <c r="B130" s="10"/>
      <c r="C130" s="69"/>
      <c r="D130" s="69"/>
      <c r="E130" s="69"/>
      <c r="F130" s="69"/>
      <c r="G130" s="70"/>
    </row>
    <row r="131" spans="2:7" ht="14" thickBot="1" x14ac:dyDescent="0.2"/>
    <row r="132" spans="2:7" ht="14" thickBot="1" x14ac:dyDescent="0.2">
      <c r="B132" s="52" t="s">
        <v>44</v>
      </c>
      <c r="C132" s="6"/>
      <c r="D132" s="6"/>
      <c r="E132" s="18"/>
      <c r="F132" s="18"/>
      <c r="G132" s="19"/>
    </row>
    <row r="133" spans="2:7" x14ac:dyDescent="0.15">
      <c r="B133" s="8" t="s">
        <v>25</v>
      </c>
      <c r="C133" s="60" t="s">
        <v>54</v>
      </c>
      <c r="D133" s="60"/>
      <c r="E133" s="61"/>
      <c r="F133" s="61"/>
      <c r="G133" s="62"/>
    </row>
    <row r="134" spans="2:7" x14ac:dyDescent="0.15">
      <c r="B134" s="9"/>
      <c r="C134" s="60"/>
      <c r="D134" s="60"/>
      <c r="E134" s="61"/>
      <c r="F134" s="61"/>
      <c r="G134" s="62"/>
    </row>
    <row r="135" spans="2:7" x14ac:dyDescent="0.15">
      <c r="B135" s="9"/>
      <c r="C135" s="60"/>
      <c r="D135" s="60"/>
      <c r="E135" s="61"/>
      <c r="F135" s="61"/>
      <c r="G135" s="62"/>
    </row>
    <row r="136" spans="2:7" x14ac:dyDescent="0.15">
      <c r="B136" s="9"/>
      <c r="C136" s="60"/>
      <c r="D136" s="60"/>
      <c r="E136" s="61"/>
      <c r="F136" s="61"/>
      <c r="G136" s="62"/>
    </row>
    <row r="137" spans="2:7" ht="14" thickBot="1" x14ac:dyDescent="0.2">
      <c r="B137" s="17"/>
      <c r="C137" s="63"/>
      <c r="D137" s="63"/>
      <c r="E137" s="64"/>
      <c r="F137" s="64"/>
      <c r="G137" s="65"/>
    </row>
    <row r="138" spans="2:7" ht="14" thickBot="1" x14ac:dyDescent="0.2"/>
    <row r="139" spans="2:7" ht="14" thickBot="1" x14ac:dyDescent="0.2">
      <c r="B139" s="52" t="s">
        <v>45</v>
      </c>
      <c r="C139" s="6"/>
      <c r="D139" s="6"/>
      <c r="E139" s="7"/>
    </row>
    <row r="140" spans="2:7" ht="14" thickBot="1" x14ac:dyDescent="0.2">
      <c r="B140" s="20" t="s">
        <v>28</v>
      </c>
      <c r="C140" s="23">
        <f>0.03 + 1.1*(0.05)</f>
        <v>8.5000000000000006E-2</v>
      </c>
      <c r="D140" s="15" t="s">
        <v>29</v>
      </c>
      <c r="E140" s="16"/>
    </row>
    <row r="141" spans="2:7" ht="14" thickBot="1" x14ac:dyDescent="0.2"/>
    <row r="142" spans="2:7" ht="14" thickBot="1" x14ac:dyDescent="0.2">
      <c r="B142" s="52" t="s">
        <v>46</v>
      </c>
      <c r="C142" s="6"/>
      <c r="D142" s="6"/>
      <c r="E142" s="7"/>
    </row>
    <row r="143" spans="2:7" ht="14" thickBot="1" x14ac:dyDescent="0.2">
      <c r="B143" s="20" t="s">
        <v>55</v>
      </c>
      <c r="C143" s="43">
        <v>0.66</v>
      </c>
      <c r="D143" s="15" t="s">
        <v>57</v>
      </c>
      <c r="E143" s="16"/>
    </row>
    <row r="144" spans="2:7" ht="14" thickBot="1" x14ac:dyDescent="0.2"/>
    <row r="145" spans="2:7" ht="14" thickBot="1" x14ac:dyDescent="0.2">
      <c r="B145" s="52" t="s">
        <v>56</v>
      </c>
      <c r="C145" s="6"/>
      <c r="D145" s="6"/>
      <c r="E145" s="18"/>
      <c r="F145" s="18"/>
      <c r="G145" s="19"/>
    </row>
    <row r="146" spans="2:7" x14ac:dyDescent="0.15">
      <c r="B146" s="57" t="s">
        <v>75</v>
      </c>
      <c r="C146" s="78"/>
      <c r="D146" s="78"/>
      <c r="E146" s="79"/>
      <c r="F146" s="79"/>
      <c r="G146" s="30"/>
    </row>
    <row r="147" spans="2:7" x14ac:dyDescent="0.15">
      <c r="B147" s="9"/>
      <c r="C147" s="78"/>
      <c r="D147" s="78"/>
      <c r="E147" s="79"/>
      <c r="F147" s="79"/>
      <c r="G147" s="30"/>
    </row>
    <row r="148" spans="2:7" ht="14" thickBot="1" x14ac:dyDescent="0.2">
      <c r="B148" s="17"/>
      <c r="C148" s="15"/>
      <c r="D148" s="15"/>
      <c r="E148" s="21"/>
      <c r="F148" s="21"/>
      <c r="G148" s="33"/>
    </row>
    <row r="149" spans="2:7" ht="14" thickBot="1" x14ac:dyDescent="0.2"/>
    <row r="150" spans="2:7" ht="14" thickBot="1" x14ac:dyDescent="0.2">
      <c r="B150" s="52" t="s">
        <v>63</v>
      </c>
      <c r="C150" s="6"/>
      <c r="D150" s="6"/>
      <c r="E150" s="6"/>
      <c r="F150" s="6"/>
      <c r="G150" s="7"/>
    </row>
    <row r="151" spans="2:7" x14ac:dyDescent="0.15">
      <c r="B151" s="8" t="s">
        <v>24</v>
      </c>
      <c r="C151" s="44" t="s">
        <v>59</v>
      </c>
      <c r="E151"/>
      <c r="F151"/>
      <c r="G151" s="13"/>
    </row>
    <row r="152" spans="2:7" x14ac:dyDescent="0.15">
      <c r="B152" s="8"/>
      <c r="C152" s="2" t="s">
        <v>73</v>
      </c>
      <c r="D152" s="2"/>
      <c r="E152"/>
      <c r="F152"/>
      <c r="G152" s="13"/>
    </row>
    <row r="153" spans="2:7" x14ac:dyDescent="0.15">
      <c r="B153" s="8" t="s">
        <v>18</v>
      </c>
      <c r="C153" s="44" t="s">
        <v>74</v>
      </c>
      <c r="E153"/>
      <c r="F153"/>
      <c r="G153" s="13"/>
    </row>
    <row r="154" spans="2:7" x14ac:dyDescent="0.15">
      <c r="B154" s="8" t="s">
        <v>22</v>
      </c>
      <c r="C154" t="s">
        <v>47</v>
      </c>
      <c r="E154"/>
      <c r="F154"/>
      <c r="G154" s="13"/>
    </row>
    <row r="155" spans="2:7" x14ac:dyDescent="0.15">
      <c r="B155" s="24"/>
      <c r="C155" t="s">
        <v>1</v>
      </c>
      <c r="E155"/>
      <c r="F155"/>
      <c r="G155" s="13"/>
    </row>
    <row r="156" spans="2:7" x14ac:dyDescent="0.15">
      <c r="B156" s="24"/>
      <c r="C156" t="s">
        <v>2</v>
      </c>
      <c r="E156"/>
      <c r="F156"/>
      <c r="G156" s="13"/>
    </row>
    <row r="157" spans="2:7" x14ac:dyDescent="0.15">
      <c r="B157" s="8" t="s">
        <v>4</v>
      </c>
      <c r="C157" s="44" t="s">
        <v>60</v>
      </c>
      <c r="E157"/>
      <c r="F157"/>
      <c r="G157" s="13"/>
    </row>
    <row r="158" spans="2:7" x14ac:dyDescent="0.15">
      <c r="B158" s="22">
        <v>0.1</v>
      </c>
      <c r="C158" t="s">
        <v>26</v>
      </c>
      <c r="E158"/>
      <c r="F158"/>
      <c r="G158" s="13"/>
    </row>
    <row r="159" spans="2:7" x14ac:dyDescent="0.15">
      <c r="B159" s="25" t="s">
        <v>27</v>
      </c>
      <c r="C159" s="44" t="s">
        <v>58</v>
      </c>
      <c r="E159"/>
      <c r="F159"/>
      <c r="G159" s="13"/>
    </row>
    <row r="160" spans="2:7" ht="14" thickBot="1" x14ac:dyDescent="0.2">
      <c r="B160" s="10"/>
      <c r="C160" s="15" t="s">
        <v>8</v>
      </c>
      <c r="D160" s="15"/>
      <c r="E160" s="15"/>
      <c r="F160" s="15"/>
      <c r="G160" s="16"/>
    </row>
    <row r="161" spans="2:10" x14ac:dyDescent="0.15">
      <c r="B161" s="3"/>
      <c r="E161"/>
      <c r="F161"/>
      <c r="G161"/>
    </row>
    <row r="162" spans="2:10" x14ac:dyDescent="0.15">
      <c r="B162" s="4"/>
      <c r="E162"/>
      <c r="F162"/>
      <c r="G162"/>
    </row>
    <row r="163" spans="2:10" x14ac:dyDescent="0.15">
      <c r="B163" s="3"/>
      <c r="E163"/>
      <c r="F163"/>
      <c r="G163"/>
    </row>
    <row r="164" spans="2:10" x14ac:dyDescent="0.15">
      <c r="B164" s="27"/>
      <c r="E164"/>
      <c r="F164"/>
      <c r="G164"/>
    </row>
    <row r="165" spans="2:10" x14ac:dyDescent="0.15">
      <c r="B165" s="28"/>
      <c r="E165"/>
      <c r="F165"/>
      <c r="G165"/>
    </row>
    <row r="166" spans="2:10" x14ac:dyDescent="0.15">
      <c r="B166" s="4"/>
      <c r="E166"/>
      <c r="F166"/>
      <c r="G166"/>
    </row>
    <row r="167" spans="2:10" x14ac:dyDescent="0.15">
      <c r="B167" s="3"/>
      <c r="E167"/>
      <c r="F167"/>
      <c r="G167"/>
    </row>
    <row r="168" spans="2:10" x14ac:dyDescent="0.15">
      <c r="B168" s="27"/>
      <c r="E168"/>
      <c r="F168"/>
      <c r="G168"/>
    </row>
    <row r="169" spans="2:10" x14ac:dyDescent="0.15">
      <c r="B169" s="28"/>
      <c r="E169"/>
      <c r="F169"/>
      <c r="G169"/>
    </row>
    <row r="170" spans="2:10" x14ac:dyDescent="0.15">
      <c r="B170" s="4"/>
      <c r="C170" s="26"/>
      <c r="D170" s="26"/>
      <c r="E170" s="26"/>
      <c r="F170" s="26"/>
      <c r="G170" s="26"/>
      <c r="H170" s="26"/>
      <c r="I170" s="26"/>
      <c r="J170" s="26"/>
    </row>
    <row r="171" spans="2:10" x14ac:dyDescent="0.15">
      <c r="B171" s="29"/>
      <c r="C171" s="26"/>
      <c r="D171" s="26"/>
      <c r="E171" s="26"/>
      <c r="F171" s="26"/>
      <c r="G171" s="26"/>
      <c r="H171" s="26"/>
      <c r="I171" s="26"/>
      <c r="J171" s="26"/>
    </row>
    <row r="172" spans="2:10" x14ac:dyDescent="0.15">
      <c r="B172" s="29"/>
      <c r="C172" s="26"/>
      <c r="D172" s="26"/>
      <c r="E172" s="26"/>
      <c r="F172" s="26"/>
      <c r="G172" s="26"/>
      <c r="H172" s="26"/>
      <c r="I172" s="26"/>
      <c r="J172" s="26"/>
    </row>
    <row r="173" spans="2:10" x14ac:dyDescent="0.15">
      <c r="B173" s="29"/>
      <c r="C173" s="26"/>
      <c r="D173" s="26"/>
      <c r="E173" s="26"/>
      <c r="F173" s="26"/>
      <c r="G173" s="26"/>
      <c r="H173" s="26"/>
      <c r="I173" s="26"/>
      <c r="J173" s="26"/>
    </row>
    <row r="174" spans="2:10" x14ac:dyDescent="0.15">
      <c r="B174" s="29"/>
      <c r="C174" s="26"/>
      <c r="D174" s="26"/>
      <c r="E174" s="26"/>
      <c r="F174" s="26"/>
      <c r="G174" s="26"/>
      <c r="H174" s="26"/>
      <c r="I174" s="26"/>
      <c r="J174" s="26"/>
    </row>
    <row r="175" spans="2:10" x14ac:dyDescent="0.15">
      <c r="B175" s="29"/>
      <c r="C175" s="26"/>
      <c r="D175" s="26"/>
      <c r="E175" s="26"/>
      <c r="F175" s="26"/>
      <c r="G175" s="26"/>
      <c r="H175" s="26"/>
      <c r="I175" s="26"/>
      <c r="J175" s="26"/>
    </row>
    <row r="176" spans="2:10" x14ac:dyDescent="0.15">
      <c r="B176" s="29"/>
      <c r="C176" s="26"/>
      <c r="D176" s="26"/>
      <c r="E176" s="26"/>
      <c r="F176" s="26"/>
      <c r="G176" s="26"/>
      <c r="H176" s="26"/>
      <c r="I176" s="26"/>
      <c r="J176" s="26"/>
    </row>
  </sheetData>
  <mergeCells count="14">
    <mergeCell ref="I81:O85"/>
    <mergeCell ref="C116:G116"/>
    <mergeCell ref="C133:G137"/>
    <mergeCell ref="C117:E117"/>
    <mergeCell ref="C120:E120"/>
    <mergeCell ref="C121:G121"/>
    <mergeCell ref="C122:G122"/>
    <mergeCell ref="C123:E123"/>
    <mergeCell ref="C126:G130"/>
    <mergeCell ref="C8:D8"/>
    <mergeCell ref="C100:G103"/>
    <mergeCell ref="C114:E114"/>
    <mergeCell ref="C115:G115"/>
    <mergeCell ref="C107:G111"/>
  </mergeCells>
  <phoneticPr fontId="3" type="noConversion"/>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E3779-F815-C54E-ABBB-54CFA70BCF08}">
  <dimension ref="A1"/>
  <sheetViews>
    <sheetView showGridLines="0" workbookViewId="0">
      <selection activeCell="B3" sqref="A3:XFD514"/>
    </sheetView>
  </sheetViews>
  <sheetFormatPr baseColWidth="10" defaultRowHeight="13" x14ac:dyDescent="0.15"/>
  <cols>
    <col min="1" max="1" width="3.33203125" customWidth="1"/>
    <col min="4" max="4" width="18.6640625" bestFit="1" customWidth="1"/>
    <col min="5" max="5" width="9.33203125" bestFit="1" customWidth="1"/>
    <col min="6" max="6" width="9.6640625" bestFit="1" customWidth="1"/>
    <col min="7" max="7" width="15.5" bestFit="1" customWidth="1"/>
    <col min="11" max="11" width="13.1640625" bestFit="1"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HW 5 Fall </vt:lpstr>
      <vt:lpstr>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Colon</dc:creator>
  <cp:lastModifiedBy>Jeffrey M. Colon</cp:lastModifiedBy>
  <dcterms:created xsi:type="dcterms:W3CDTF">2008-02-22T13:43:33Z</dcterms:created>
  <dcterms:modified xsi:type="dcterms:W3CDTF">2024-10-23T21:58:53Z</dcterms:modified>
</cp:coreProperties>
</file>