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https://fordhamit-my.sharepoint.com/personal/jcolon_fordham_edu/Documents/Corporate Finance/Corp Fin Git/Corp-Fin/Corporate-Finance/homeworks/"/>
    </mc:Choice>
  </mc:AlternateContent>
  <xr:revisionPtr revIDLastSave="202" documentId="8_{233ADA98-9D8A-BC42-AA9E-DDD6EAECB228}" xr6:coauthVersionLast="47" xr6:coauthVersionMax="47" xr10:uidLastSave="{E41736EC-B7C2-4847-BB0D-001242C02DAD}"/>
  <bookViews>
    <workbookView xWindow="25540" yWindow="500" windowWidth="30840" windowHeight="28300" tabRatio="500" xr2:uid="{00000000-000D-0000-FFFF-FFFF00000000}"/>
  </bookViews>
  <sheets>
    <sheet name="Answers" sheetId="1" r:id="rId1"/>
    <sheet name="Details" sheetId="2" r:id="rId2"/>
  </sheets>
  <definedNames>
    <definedName name="_xlnm.Print_Area" localSheetId="0">Answers!$B$2:$F$149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0" i="1" l="1"/>
  <c r="C217" i="1"/>
  <c r="C181" i="1"/>
  <c r="D62" i="1"/>
  <c r="D64" i="1"/>
  <c r="D66" i="1"/>
  <c r="D67" i="1"/>
  <c r="D68" i="1"/>
  <c r="D18" i="1"/>
  <c r="E30" i="1"/>
  <c r="E31" i="1"/>
  <c r="E32" i="1"/>
  <c r="E26" i="1"/>
  <c r="D34" i="1"/>
  <c r="B24" i="1"/>
  <c r="C218" i="1"/>
  <c r="C212" i="1"/>
  <c r="C205" i="1"/>
  <c r="C200" i="1"/>
  <c r="C183" i="1"/>
  <c r="C125" i="1"/>
  <c r="C102" i="1"/>
  <c r="C113" i="1"/>
  <c r="C166" i="1"/>
  <c r="C160" i="1"/>
  <c r="C143" i="1"/>
  <c r="C150" i="1"/>
  <c r="C153" i="1"/>
  <c r="C96" i="1"/>
  <c r="C155" i="1"/>
</calcChain>
</file>

<file path=xl/sharedStrings.xml><?xml version="1.0" encoding="utf-8"?>
<sst xmlns="http://schemas.openxmlformats.org/spreadsheetml/2006/main" count="230" uniqueCount="195">
  <si>
    <t>Corporate Finance</t>
  </si>
  <si>
    <t>(b)</t>
  </si>
  <si>
    <t>(a)</t>
  </si>
  <si>
    <t>(f)</t>
  </si>
  <si>
    <t>Question 1</t>
  </si>
  <si>
    <t>Item</t>
  </si>
  <si>
    <t>Increase/Decrease</t>
  </si>
  <si>
    <t>Operating/Investing/Financing</t>
  </si>
  <si>
    <t>Buy warehouse/land</t>
  </si>
  <si>
    <t>Investing</t>
  </si>
  <si>
    <t>Decrease (cash out)</t>
  </si>
  <si>
    <t>Increase (cash in)</t>
  </si>
  <si>
    <t>Operating</t>
  </si>
  <si>
    <t>Issuing more shares of stock</t>
  </si>
  <si>
    <t>Financing</t>
  </si>
  <si>
    <t>(c)</t>
  </si>
  <si>
    <t>(d)</t>
  </si>
  <si>
    <t>(g)</t>
  </si>
  <si>
    <t>(h)</t>
  </si>
  <si>
    <t>(i)</t>
  </si>
  <si>
    <t>(j)</t>
  </si>
  <si>
    <t>(k)</t>
  </si>
  <si>
    <t>Question 3</t>
  </si>
  <si>
    <t>Increase AR</t>
  </si>
  <si>
    <t>Increase (dep decrease NI but didn't use cash)</t>
  </si>
  <si>
    <t>Borrowing</t>
  </si>
  <si>
    <t>Share buyback</t>
  </si>
  <si>
    <t>Warehouse depreciation expense</t>
  </si>
  <si>
    <t>Increase in law firm payable</t>
  </si>
  <si>
    <t>Increase (payable lowers NI but no $ out)</t>
  </si>
  <si>
    <t>Payment of AP</t>
  </si>
  <si>
    <t>Current Ratio</t>
  </si>
  <si>
    <t>Dividends paid</t>
  </si>
  <si>
    <t>EBITDA</t>
  </si>
  <si>
    <t>Cash Flow from Operations</t>
  </si>
  <si>
    <t>Free Cash Flow</t>
  </si>
  <si>
    <t>(l)</t>
  </si>
  <si>
    <t>EBITDA Margin</t>
  </si>
  <si>
    <t>OPM</t>
  </si>
  <si>
    <t>Net Profit Margin</t>
  </si>
  <si>
    <t>FCF</t>
  </si>
  <si>
    <t>CAPEX from CFS (Investing) (Query: should we included marketables securities? Probably not)</t>
  </si>
  <si>
    <t>EBIT (IS, Operating Inc)</t>
  </si>
  <si>
    <t>Note since taxes were subtacted to arrive at Net Income, which is the beginning # in Operating Activities in the CF statement</t>
  </si>
  <si>
    <t>Another issue is how to treat stock based comp (SBC), which is an add back to operating CFs.</t>
  </si>
  <si>
    <t>Some measure FCF to equity holders (FCFE), while others focus on FCF to the firm (FCFF)</t>
  </si>
  <si>
    <t>DRO</t>
  </si>
  <si>
    <t>Acc Rec (BS)</t>
  </si>
  <si>
    <t>DPO: (365*AP)/Sales</t>
  </si>
  <si>
    <t>AP (BS)</t>
  </si>
  <si>
    <t>Book Value</t>
  </si>
  <si>
    <t>OCF (Note, this adds back SBC)</t>
  </si>
  <si>
    <t>this approach implicitly uses the effective tax rate (accounting tax rate).</t>
  </si>
  <si>
    <t xml:space="preserve">Total Shares Outstanding.  </t>
  </si>
  <si>
    <t xml:space="preserve">Book value isn't generally isn't too useful, especially if the stock is publicly traded. </t>
  </si>
  <si>
    <t>Note, the definitions of many of these financial ratios and formulas are not set in stone.  Companies and analyts will often make certain adjustments.</t>
  </si>
  <si>
    <t>Question 2</t>
  </si>
  <si>
    <t>Customer's payment of an AR</t>
  </si>
  <si>
    <t>Decrease: sale increased NI but no cash received</t>
  </si>
  <si>
    <t>Decrease (cash out); AP decreased NI but didn't use cash</t>
  </si>
  <si>
    <t>Interest Coverage Ratio = EBIT / Interest Exp</t>
  </si>
  <si>
    <t>Current Ratio = Current Assets/Current Liabilities</t>
  </si>
  <si>
    <t>ICR:  No problems here!</t>
  </si>
  <si>
    <t>GPM: also on p. 26</t>
  </si>
  <si>
    <t>Total Equity (from BS)  I included the noncontrolling interest but it could be excluded</t>
  </si>
  <si>
    <t>The difference btwn book and market value can partially attributed to fact that GAAP doesn't permit companies to show on the BS self-created intangibles, e.g., goodwill, customers relations, etc.  I assume that customers relations is important for COST.</t>
  </si>
  <si>
    <t>(e)</t>
  </si>
  <si>
    <t>P/E Ratio (TTM)</t>
  </si>
  <si>
    <t>Earnings (IS)</t>
  </si>
  <si>
    <t xml:space="preserve">Since finance is forward looking, it may be better to use the P/E </t>
  </si>
  <si>
    <t>Price/Earnings Ratio</t>
  </si>
  <si>
    <t>Buybacks</t>
  </si>
  <si>
    <t>(m)</t>
  </si>
  <si>
    <t xml:space="preserve">There are various definition of FCF.   </t>
  </si>
  <si>
    <t>Other common definitions of FCF are OCF - CAPEX .  You'll find this number on some financial reporting sites.</t>
  </si>
  <si>
    <t>(n)</t>
  </si>
  <si>
    <t>(o)</t>
  </si>
  <si>
    <t>(p)</t>
  </si>
  <si>
    <t>Return on Equity</t>
  </si>
  <si>
    <t>ROE = NI / Equity</t>
  </si>
  <si>
    <t>Equity (BS)</t>
  </si>
  <si>
    <t>Net Income (IS)</t>
  </si>
  <si>
    <t>Return on Invested Capital</t>
  </si>
  <si>
    <t>ROIC = NI / Invested Capital</t>
  </si>
  <si>
    <t>Net Income (IS).  Could use net operating profit (EBIT) less taxes.</t>
  </si>
  <si>
    <t>FCF   This is generally the definition of FCFF, but it is usually adjusted a lot.</t>
  </si>
  <si>
    <t>Also, be skeptical of the reported ratios in finance sites, such as Yahoo, etc.  Oftentimes they don't detail how they arrived at the reported number.</t>
  </si>
  <si>
    <t>I used the net changes in assets and liabilities from the SoCF (Operating).  There are other reasonable options.</t>
  </si>
  <si>
    <t>Some use COGS in the denominator or other variations.</t>
  </si>
  <si>
    <t>COGS  (IS).  Welch uses sales, but most use COGS.  The difference is gross profits from sales.</t>
  </si>
  <si>
    <t>Payment of dividends</t>
  </si>
  <si>
    <t>Payment of interest</t>
  </si>
  <si>
    <t>Fall 2024</t>
  </si>
  <si>
    <t>HW 6 Answers</t>
  </si>
  <si>
    <t>Correct Answer</t>
  </si>
  <si>
    <t xml:space="preserve">Correct answer is (c).  CAPM, market returns, equity premiums are systematic. </t>
  </si>
  <si>
    <t>6% (1-.40) = 3.6%</t>
  </si>
  <si>
    <t>PTR * (1 - MTR) = ATR  Remember: the government is your friend and silent partner!</t>
  </si>
  <si>
    <t>Question 4</t>
  </si>
  <si>
    <t>Purchase price</t>
  </si>
  <si>
    <t>Closing costs</t>
  </si>
  <si>
    <t>Total Invest</t>
  </si>
  <si>
    <t>Sales Prices</t>
  </si>
  <si>
    <t>Less</t>
  </si>
  <si>
    <t>Selling Costs</t>
  </si>
  <si>
    <t>Total Cash Rec.</t>
  </si>
  <si>
    <t>=(366000-454000)/454000</t>
  </si>
  <si>
    <t>4.77%* (1 - MRT) = 3.15%</t>
  </si>
  <si>
    <t>MTR =( (3.15 / 4.77) -1) * (-1)</t>
  </si>
  <si>
    <t>If your MTR is 37%, you should buy the tax-exempt bond, which will yield AT 3.15%;</t>
  </si>
  <si>
    <t>If you purchase the taxable bond, your ATR will be:   4.77%* (1-.37) = 3.01%</t>
  </si>
  <si>
    <t>Commission (@ 6%)</t>
  </si>
  <si>
    <t>Renting may not be so bad!</t>
  </si>
  <si>
    <t>Question 5</t>
  </si>
  <si>
    <t>Weak-form efficiency says that you can't predict future prices by analyzing past prices, thus (a) is incorrect.</t>
  </si>
  <si>
    <t>If the market is semi-strong efficient, prices reflect all available public information, such as the WSJ and fin. statements.</t>
  </si>
  <si>
    <t>Semi-strong efficiency doesn't say that prices reflect non-public information, thus you may be able to make $</t>
  </si>
  <si>
    <t>Question 6</t>
  </si>
  <si>
    <t>Even though prices may be fair if your assets trade in an efficient market, you still must be diversified as</t>
  </si>
  <si>
    <t>you won't be compensated for bearing non-systemic risks.  For example, if your portfolio consists solely of tech</t>
  </si>
  <si>
    <t>companies or health care companies,  you won't be diversified and will therefore be assuming non-systemic risk</t>
  </si>
  <si>
    <t>Question 7</t>
  </si>
  <si>
    <t>The cash flow statement provides information necessary to determine how much cash the company earned</t>
  </si>
  <si>
    <t>Cash flows are what analysts use to perform a DCF analysis.</t>
  </si>
  <si>
    <t>Question 8</t>
  </si>
  <si>
    <t>retained earnings will increase by 1.422k and be decreased by 50,000.</t>
  </si>
  <si>
    <t>Revenues</t>
  </si>
  <si>
    <t>(COGS)</t>
  </si>
  <si>
    <t>Gross Profit</t>
  </si>
  <si>
    <t>SG&amp;A</t>
  </si>
  <si>
    <t>EBIT (Op. Profit)</t>
  </si>
  <si>
    <t>Interest</t>
  </si>
  <si>
    <t>EBT (Pre-tax Profit)</t>
  </si>
  <si>
    <t>Net Income</t>
  </si>
  <si>
    <t>Question 9</t>
  </si>
  <si>
    <t>200 * 20 = 4,000 (price).  Now use the growing perpetuity formula to find "g"</t>
  </si>
  <si>
    <t>4000 = 200 / (10% - g), using earnings as a surrogate for Divs</t>
  </si>
  <si>
    <t>g = 5%</t>
  </si>
  <si>
    <t>Tax Expense (@ 21%)</t>
  </si>
  <si>
    <t>Question 11</t>
  </si>
  <si>
    <r>
      <rPr>
        <b/>
        <sz val="14"/>
        <rFont val="Calibri"/>
        <family val="2"/>
        <scheme val="minor"/>
      </rPr>
      <t>Book Value:</t>
    </r>
    <r>
      <rPr>
        <sz val="14"/>
        <rFont val="Calibri"/>
        <family val="2"/>
        <scheme val="minor"/>
      </rPr>
      <t xml:space="preserve">  Total Equity/Total Shares outstanding</t>
    </r>
  </si>
  <si>
    <r>
      <t xml:space="preserve">Proxy advisors, such as ISS, have begun to focus on this.  </t>
    </r>
    <r>
      <rPr>
        <i/>
        <sz val="14"/>
        <rFont val="Calibri"/>
        <family val="2"/>
        <scheme val="minor"/>
      </rPr>
      <t>See https://clsbluesky.law.columbia.edu/2021/11/18/iss-discusses-intangible-assets-and-company-valuation/</t>
    </r>
  </si>
  <si>
    <r>
      <rPr>
        <b/>
        <sz val="14"/>
        <rFont val="Calibri"/>
        <family val="2"/>
        <scheme val="minor"/>
      </rPr>
      <t>GPM:</t>
    </r>
    <r>
      <rPr>
        <sz val="14"/>
        <rFont val="Calibri"/>
        <family val="2"/>
        <scheme val="minor"/>
      </rPr>
      <t xml:space="preserve"> (Net Sales-COGS) / Net Sales</t>
    </r>
  </si>
  <si>
    <r>
      <rPr>
        <b/>
        <sz val="14"/>
        <rFont val="Calibri"/>
        <family val="2"/>
        <scheme val="minor"/>
      </rPr>
      <t>EBITDA</t>
    </r>
    <r>
      <rPr>
        <sz val="14"/>
        <rFont val="Calibri"/>
        <family val="2"/>
        <scheme val="minor"/>
      </rPr>
      <t>: Earnings before Int, Taxes, Dep, and Amort</t>
    </r>
  </si>
  <si>
    <r>
      <rPr>
        <b/>
        <sz val="14"/>
        <rFont val="Calibri"/>
        <family val="2"/>
        <scheme val="minor"/>
      </rPr>
      <t>EBITDA Margin</t>
    </r>
    <r>
      <rPr>
        <sz val="14"/>
        <rFont val="Calibri"/>
        <family val="2"/>
        <scheme val="minor"/>
      </rPr>
      <t>: EBITDA / Sales rev</t>
    </r>
  </si>
  <si>
    <r>
      <rPr>
        <b/>
        <sz val="14"/>
        <rFont val="Calibri"/>
        <family val="2"/>
        <scheme val="minor"/>
      </rPr>
      <t>Operating Profit Margin</t>
    </r>
    <r>
      <rPr>
        <sz val="14"/>
        <rFont val="Calibri"/>
        <family val="2"/>
        <scheme val="minor"/>
      </rPr>
      <t>: Oper Inc / Sales Rev</t>
    </r>
  </si>
  <si>
    <r>
      <rPr>
        <b/>
        <sz val="14"/>
        <rFont val="Calibri"/>
        <family val="2"/>
        <scheme val="minor"/>
      </rPr>
      <t>Net Profit Margin:</t>
    </r>
    <r>
      <rPr>
        <sz val="14"/>
        <rFont val="Calibri"/>
        <family val="2"/>
        <scheme val="minor"/>
      </rPr>
      <t xml:space="preserve"> Net Income/Revenue</t>
    </r>
  </si>
  <si>
    <r>
      <rPr>
        <b/>
        <sz val="14"/>
        <rFont val="Calibri"/>
        <family val="2"/>
        <scheme val="minor"/>
      </rPr>
      <t>DRO</t>
    </r>
    <r>
      <rPr>
        <sz val="14"/>
        <rFont val="Calibri"/>
        <family val="2"/>
        <scheme val="minor"/>
      </rPr>
      <t xml:space="preserve">: (365*Rec)/Net Sales </t>
    </r>
  </si>
  <si>
    <r>
      <t xml:space="preserve">DRO:  </t>
    </r>
    <r>
      <rPr>
        <sz val="14"/>
        <rFont val="Calibri"/>
        <family val="2"/>
        <scheme val="minor"/>
      </rPr>
      <t>I assume that this # is the time it takes for a credit card sale to clear.</t>
    </r>
  </si>
  <si>
    <t>Question 10</t>
  </si>
  <si>
    <t>from operations, how much cash it invested (or received from selling investments), and how much cash it paid out or received in financing activities.</t>
  </si>
  <si>
    <r>
      <t xml:space="preserve">Dividends are </t>
    </r>
    <r>
      <rPr>
        <b/>
        <sz val="14"/>
        <color theme="1"/>
        <rFont val="Calibri"/>
        <family val="2"/>
        <scheme val="minor"/>
      </rPr>
      <t xml:space="preserve">not </t>
    </r>
    <r>
      <rPr>
        <sz val="14"/>
        <color theme="1"/>
        <rFont val="Calibri"/>
        <family val="2"/>
        <scheme val="minor"/>
      </rPr>
      <t xml:space="preserve">an expense in the income statement.  They reduce retained earnings on the BS.  Thus, </t>
    </r>
  </si>
  <si>
    <t xml:space="preserve">Decrease (cash out); but note that SoCF starts w/ NI which already reflects a deduct for interest. </t>
  </si>
  <si>
    <t>Current Assets (BS)</t>
  </si>
  <si>
    <t>Current Liabilities (BS)</t>
  </si>
  <si>
    <t>Interest Exp (IS)</t>
  </si>
  <si>
    <t>Note: There are several variations of this definition.  See, e.g., the Gen Tech Note definitions and discussion in Welch (p.485)</t>
  </si>
  <si>
    <t>EBIT (IS)</t>
  </si>
  <si>
    <t>For this calculation, I just use the shares on the BS (non diluted)</t>
  </si>
  <si>
    <t>Market value as of 5 Nov 24</t>
  </si>
  <si>
    <t xml:space="preserve">Note: It is not uncommon to use the (weighted) average shares outstanding, especially if there has been a significant change during the year.   For COST, this is 443,914 (from the IS.) Nonvested shares aren't included in the basic EPS calculation, but can be included in the diluted EPS.  </t>
  </si>
  <si>
    <t>COST had 443.1MM outstanding at the end of 2024 (SoEquity)</t>
  </si>
  <si>
    <t>Either the weighted average (443.9MM) or the outstanding shares (443.1MM) is fine.</t>
  </si>
  <si>
    <t>This is a bit pricey for a retailer.  But hey, it's COST.</t>
  </si>
  <si>
    <t xml:space="preserve">COST paid 9Bi (wow!) of dividends from the SoCF (financing). </t>
  </si>
  <si>
    <t>Since there are around  443MM shares, it's about $20/share or a yield of around 2.3% (Price / Div)</t>
  </si>
  <si>
    <t>9.041Bi</t>
  </si>
  <si>
    <t>COST repurchased 700MM of shares (SoCF, Financing)</t>
  </si>
  <si>
    <t>trading on inside information--at least until the Feds knock on your door.</t>
  </si>
  <si>
    <t>COST should be able to cover its current liabilities. Note that 2.4Bi is def membership fees, which is will earn over the year by just staying open.</t>
  </si>
  <si>
    <t>Price from above ( Note, your P/E will vary depending on price used)</t>
  </si>
  <si>
    <r>
      <t xml:space="preserve">where "E" is projected or forward earnings.  On various finance sites, the </t>
    </r>
    <r>
      <rPr>
        <b/>
        <sz val="14"/>
        <rFont val="Calibri"/>
        <family val="2"/>
        <scheme val="minor"/>
      </rPr>
      <t>P/Forward EPS</t>
    </r>
    <r>
      <rPr>
        <sz val="14"/>
        <rFont val="Calibri"/>
        <family val="2"/>
        <scheme val="minor"/>
      </rPr>
      <t xml:space="preserve"> is 33.94</t>
    </r>
  </si>
  <si>
    <t>700MM</t>
  </si>
  <si>
    <t>COST repurchased 1MM shares at an average price/share was around $695.29 (p. 54, Note 6-Equity)  The notes give a total cost of 698MM, which arises because some year end sales have not settled (exchange of stock for cash).</t>
  </si>
  <si>
    <t>COST is not a cheap stock by traditional valuation metrics.  Hence buying back stock @ 695 may be a questionable use of capital.  But the price in Nov 2024 is 890, so it was a good deal.</t>
  </si>
  <si>
    <t>COGS (IS)</t>
  </si>
  <si>
    <t>Depreciation &amp; Amort  (from SoCF)</t>
  </si>
  <si>
    <t>EBITDA; Note some would include interest income in EBITDA.</t>
  </si>
  <si>
    <t>Net Sales (IS); I excluded membership fees, but some might include them.</t>
  </si>
  <si>
    <t>Earnings (NI) before Int Expense, Taxes (IS); Note: I exclude nterest income and include membership fees.</t>
  </si>
  <si>
    <t>Sales rev (IS). Here I include membership fees.</t>
  </si>
  <si>
    <t>Operating Income (IS)</t>
  </si>
  <si>
    <t>Sales Revenue (IS).  I include membership fees.</t>
  </si>
  <si>
    <t>Sales Revenue (IS)</t>
  </si>
  <si>
    <t>CFO (SoCF; operating activities)</t>
  </si>
  <si>
    <t>This has been used by the Del. Ch. Ct. in doing appraisals, but requires some future estimates for WC.</t>
  </si>
  <si>
    <t>Dep (SoCF); Note: I don't add back SBC here, but some do.</t>
  </si>
  <si>
    <r>
      <t xml:space="preserve">CAPEX (CF Investing) (Generally only net </t>
    </r>
    <r>
      <rPr>
        <u/>
        <sz val="14"/>
        <rFont val="Calibri (Body)"/>
      </rPr>
      <t>purchases</t>
    </r>
    <r>
      <rPr>
        <sz val="14"/>
        <rFont val="Calibri"/>
        <family val="2"/>
        <scheme val="minor"/>
      </rPr>
      <t xml:space="preserve"> of PPE)</t>
    </r>
  </si>
  <si>
    <t>Taxes: Unlevered NI * ETR   A bit tricky: should we use the statutory rates (21% + state?) or ETR from the IS?  Here I use the ETR of 24.4% (p. 56)</t>
  </si>
  <si>
    <t>The one we saw in class (Acc'ting) is: EBIT+Dep-CAPEX-Taxes +/- Changes in WC</t>
  </si>
  <si>
    <t>Note:  Both of these definitions have various permutations.</t>
  </si>
  <si>
    <t>Sales (IS); some use only credit sales.  I included membership fees.</t>
  </si>
  <si>
    <t>COST gets cash from customers in 4 days but only pays its suppliers in 32 days.  Not too bad.</t>
  </si>
  <si>
    <t>Fixed assets + net working capital (Cur ass - Cur liab).  Some average invest. cap. over the year.</t>
  </si>
  <si>
    <t>All numbers in millions, except share prices.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</si>
</sst>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  <numFmt numFmtId="165" formatCode="0.0000%"/>
    <numFmt numFmtId="166" formatCode="_(* #,##0.0_);_(* \(#,##0.0\);_(* &quot;-&quot;??_);_(@_)"/>
  </numFmts>
  <fonts count="11" x14ac:knownFonts="1">
    <font>
      <sz val="10"/>
      <name val="Verdana"/>
    </font>
    <font>
      <sz val="10"/>
      <name val="Verdana"/>
      <family val="2"/>
    </font>
    <font>
      <sz val="8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i/>
      <sz val="14"/>
      <name val="Calibri"/>
      <family val="2"/>
      <scheme val="minor"/>
    </font>
    <font>
      <u/>
      <sz val="14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9">
    <xf numFmtId="0" fontId="0" fillId="0" borderId="0" xfId="0"/>
    <xf numFmtId="0" fontId="5" fillId="3" borderId="8" xfId="0" applyFont="1" applyFill="1" applyBorder="1" applyAlignment="1">
      <alignment horizontal="center"/>
    </xf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 applyAlignment="1">
      <alignment horizontal="center"/>
    </xf>
    <xf numFmtId="0" fontId="6" fillId="0" borderId="4" xfId="0" applyFont="1" applyBorder="1"/>
    <xf numFmtId="0" fontId="5" fillId="0" borderId="5" xfId="0" applyFont="1" applyBorder="1" applyAlignment="1">
      <alignment horizontal="center"/>
    </xf>
    <xf numFmtId="0" fontId="6" fillId="0" borderId="6" xfId="0" applyFont="1" applyBorder="1"/>
    <xf numFmtId="0" fontId="6" fillId="0" borderId="7" xfId="0" applyFont="1" applyBorder="1"/>
    <xf numFmtId="10" fontId="5" fillId="0" borderId="3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164" fontId="6" fillId="0" borderId="0" xfId="1" applyNumberFormat="1" applyFont="1" applyBorder="1"/>
    <xf numFmtId="0" fontId="6" fillId="0" borderId="3" xfId="0" applyFont="1" applyBorder="1" applyAlignment="1">
      <alignment horizontal="left"/>
    </xf>
    <xf numFmtId="0" fontId="6" fillId="0" borderId="10" xfId="0" applyFont="1" applyBorder="1"/>
    <xf numFmtId="164" fontId="6" fillId="0" borderId="10" xfId="1" applyNumberFormat="1" applyFont="1" applyBorder="1"/>
    <xf numFmtId="10" fontId="6" fillId="0" borderId="6" xfId="2" applyNumberFormat="1" applyFont="1" applyBorder="1" applyAlignment="1">
      <alignment horizontal="center"/>
    </xf>
    <xf numFmtId="10" fontId="6" fillId="0" borderId="6" xfId="2" quotePrefix="1" applyNumberFormat="1" applyFont="1" applyBorder="1" applyAlignment="1">
      <alignment horizontal="left"/>
    </xf>
    <xf numFmtId="0" fontId="5" fillId="0" borderId="3" xfId="0" applyFont="1" applyBorder="1" applyAlignment="1">
      <alignment horizontal="center"/>
    </xf>
    <xf numFmtId="37" fontId="6" fillId="0" borderId="10" xfId="0" applyNumberFormat="1" applyFont="1" applyBorder="1"/>
    <xf numFmtId="37" fontId="6" fillId="0" borderId="6" xfId="0" applyNumberFormat="1" applyFont="1" applyBorder="1"/>
    <xf numFmtId="9" fontId="5" fillId="0" borderId="3" xfId="0" applyNumberFormat="1" applyFont="1" applyBorder="1" applyAlignment="1">
      <alignment horizontal="center"/>
    </xf>
    <xf numFmtId="0" fontId="7" fillId="4" borderId="0" xfId="0" applyFont="1" applyFill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1" xfId="0" applyFont="1" applyBorder="1"/>
    <xf numFmtId="0" fontId="8" fillId="0" borderId="2" xfId="0" applyFont="1" applyBorder="1"/>
    <xf numFmtId="0" fontId="7" fillId="0" borderId="0" xfId="0" applyFont="1"/>
    <xf numFmtId="0" fontId="8" fillId="0" borderId="9" xfId="0" applyFont="1" applyBorder="1"/>
    <xf numFmtId="0" fontId="7" fillId="0" borderId="10" xfId="0" applyFont="1" applyBorder="1" applyAlignment="1">
      <alignment horizontal="center"/>
    </xf>
    <xf numFmtId="0" fontId="7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7" fillId="0" borderId="3" xfId="0" applyFont="1" applyBorder="1" applyAlignment="1">
      <alignment horizontal="center" vertical="top"/>
    </xf>
    <xf numFmtId="0" fontId="8" fillId="0" borderId="4" xfId="0" applyFont="1" applyBorder="1"/>
    <xf numFmtId="10" fontId="7" fillId="0" borderId="3" xfId="2" applyNumberFormat="1" applyFont="1" applyFill="1" applyBorder="1" applyAlignment="1">
      <alignment horizontal="center" vertical="top"/>
    </xf>
    <xf numFmtId="0" fontId="7" fillId="0" borderId="5" xfId="0" applyFont="1" applyBorder="1" applyAlignment="1">
      <alignment horizontal="center" vertical="top"/>
    </xf>
    <xf numFmtId="0" fontId="8" fillId="0" borderId="6" xfId="0" applyFont="1" applyBorder="1" applyAlignment="1">
      <alignment vertical="top"/>
    </xf>
    <xf numFmtId="0" fontId="8" fillId="0" borderId="6" xfId="0" applyFont="1" applyBorder="1" applyAlignment="1">
      <alignment horizontal="center" vertical="top"/>
    </xf>
    <xf numFmtId="0" fontId="8" fillId="0" borderId="7" xfId="0" applyFont="1" applyBorder="1"/>
    <xf numFmtId="0" fontId="7" fillId="0" borderId="0" xfId="0" applyFont="1" applyAlignment="1">
      <alignment horizontal="center" vertical="top"/>
    </xf>
    <xf numFmtId="8" fontId="7" fillId="0" borderId="0" xfId="0" applyNumberFormat="1" applyFont="1" applyAlignment="1">
      <alignment vertical="top"/>
    </xf>
    <xf numFmtId="0" fontId="8" fillId="0" borderId="3" xfId="0" applyFont="1" applyBorder="1" applyAlignment="1">
      <alignment horizontal="center"/>
    </xf>
    <xf numFmtId="10" fontId="8" fillId="0" borderId="0" xfId="0" applyNumberFormat="1" applyFont="1"/>
    <xf numFmtId="0" fontId="8" fillId="0" borderId="3" xfId="0" applyFont="1" applyBorder="1"/>
    <xf numFmtId="0" fontId="7" fillId="0" borderId="0" xfId="0" applyFont="1" applyAlignment="1">
      <alignment horizontal="left" vertical="center" wrapText="1"/>
    </xf>
    <xf numFmtId="164" fontId="8" fillId="0" borderId="0" xfId="1" applyNumberFormat="1" applyFont="1" applyFill="1" applyBorder="1" applyAlignment="1">
      <alignment horizontal="right"/>
    </xf>
    <xf numFmtId="0" fontId="8" fillId="0" borderId="0" xfId="0" quotePrefix="1" applyFont="1"/>
    <xf numFmtId="164" fontId="8" fillId="0" borderId="10" xfId="1" applyNumberFormat="1" applyFont="1" applyFill="1" applyBorder="1" applyAlignment="1">
      <alignment horizontal="right"/>
    </xf>
    <xf numFmtId="0" fontId="8" fillId="0" borderId="0" xfId="0" quotePrefix="1" applyFont="1" applyAlignment="1">
      <alignment horizontal="left"/>
    </xf>
    <xf numFmtId="2" fontId="7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center"/>
    </xf>
    <xf numFmtId="1" fontId="7" fillId="0" borderId="0" xfId="0" applyNumberFormat="1" applyFont="1"/>
    <xf numFmtId="0" fontId="8" fillId="0" borderId="0" xfId="0" applyFont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2" borderId="0" xfId="0" applyFont="1" applyFill="1"/>
    <xf numFmtId="0" fontId="7" fillId="2" borderId="4" xfId="0" applyFont="1" applyFill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164" fontId="8" fillId="0" borderId="0" xfId="1" applyNumberFormat="1" applyFont="1" applyFill="1" applyBorder="1" applyAlignment="1">
      <alignment vertical="center"/>
    </xf>
    <xf numFmtId="164" fontId="8" fillId="0" borderId="10" xfId="1" applyNumberFormat="1" applyFont="1" applyFill="1" applyBorder="1" applyAlignment="1">
      <alignment horizontal="right" vertical="center" wrapText="1"/>
    </xf>
    <xf numFmtId="1" fontId="7" fillId="0" borderId="0" xfId="0" applyNumberFormat="1" applyFont="1" applyAlignment="1">
      <alignment horizontal="right" vertical="center" wrapText="1"/>
    </xf>
    <xf numFmtId="164" fontId="7" fillId="0" borderId="0" xfId="1" applyNumberFormat="1" applyFont="1" applyFill="1" applyBorder="1" applyAlignment="1">
      <alignment horizontal="left" vertical="center" wrapText="1"/>
    </xf>
    <xf numFmtId="0" fontId="7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right" vertical="center" wrapText="1"/>
    </xf>
    <xf numFmtId="0" fontId="8" fillId="0" borderId="10" xfId="0" applyFont="1" applyBorder="1" applyAlignment="1">
      <alignment horizontal="right" vertical="center" wrapText="1"/>
    </xf>
    <xf numFmtId="2" fontId="7" fillId="0" borderId="0" xfId="0" applyNumberFormat="1" applyFont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3" fontId="7" fillId="0" borderId="0" xfId="0" applyNumberFormat="1" applyFont="1" applyAlignment="1">
      <alignment horizontal="right" vertical="top" wrapText="1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horizontal="right" vertical="top" wrapText="1"/>
    </xf>
    <xf numFmtId="164" fontId="8" fillId="0" borderId="0" xfId="1" applyNumberFormat="1" applyFont="1" applyFill="1" applyBorder="1" applyAlignment="1">
      <alignment horizontal="center" vertical="center" wrapText="1"/>
    </xf>
    <xf numFmtId="164" fontId="8" fillId="0" borderId="10" xfId="1" applyNumberFormat="1" applyFont="1" applyFill="1" applyBorder="1" applyAlignment="1">
      <alignment horizontal="center" vertical="center" wrapText="1"/>
    </xf>
    <xf numFmtId="10" fontId="7" fillId="0" borderId="0" xfId="2" applyNumberFormat="1" applyFont="1" applyFill="1" applyBorder="1" applyAlignment="1">
      <alignment horizontal="right" vertical="center" wrapText="1"/>
    </xf>
    <xf numFmtId="9" fontId="8" fillId="0" borderId="0" xfId="0" applyNumberFormat="1" applyFont="1" applyAlignment="1">
      <alignment horizontal="left" vertical="center" wrapText="1"/>
    </xf>
    <xf numFmtId="164" fontId="8" fillId="0" borderId="0" xfId="1" applyNumberFormat="1" applyFont="1" applyFill="1" applyBorder="1"/>
    <xf numFmtId="0" fontId="8" fillId="0" borderId="0" xfId="1" applyNumberFormat="1" applyFont="1" applyFill="1" applyBorder="1"/>
    <xf numFmtId="164" fontId="8" fillId="0" borderId="10" xfId="1" applyNumberFormat="1" applyFont="1" applyFill="1" applyBorder="1"/>
    <xf numFmtId="164" fontId="7" fillId="0" borderId="0" xfId="1" applyNumberFormat="1" applyFont="1" applyFill="1" applyBorder="1"/>
    <xf numFmtId="10" fontId="7" fillId="0" borderId="0" xfId="0" applyNumberFormat="1" applyFont="1" applyAlignment="1">
      <alignment horizontal="center"/>
    </xf>
    <xf numFmtId="0" fontId="8" fillId="0" borderId="0" xfId="0" applyFont="1" applyAlignment="1">
      <alignment wrapText="1"/>
    </xf>
    <xf numFmtId="10" fontId="7" fillId="0" borderId="0" xfId="2" applyNumberFormat="1" applyFont="1" applyFill="1" applyBorder="1"/>
    <xf numFmtId="10" fontId="7" fillId="0" borderId="3" xfId="0" applyNumberFormat="1" applyFont="1" applyBorder="1" applyAlignment="1">
      <alignment horizontal="center" vertical="top"/>
    </xf>
    <xf numFmtId="0" fontId="8" fillId="0" borderId="0" xfId="1" applyNumberFormat="1" applyFont="1" applyFill="1" applyBorder="1" applyAlignment="1">
      <alignment horizontal="left" vertical="top" wrapText="1"/>
    </xf>
    <xf numFmtId="165" fontId="8" fillId="0" borderId="0" xfId="2" applyNumberFormat="1" applyFont="1" applyFill="1" applyBorder="1" applyAlignment="1">
      <alignment wrapText="1"/>
    </xf>
    <xf numFmtId="8" fontId="7" fillId="0" borderId="0" xfId="0" applyNumberFormat="1" applyFont="1"/>
    <xf numFmtId="0" fontId="7" fillId="0" borderId="0" xfId="0" quotePrefix="1" applyFont="1"/>
    <xf numFmtId="2" fontId="7" fillId="0" borderId="0" xfId="0" applyNumberFormat="1" applyFont="1"/>
    <xf numFmtId="2" fontId="8" fillId="0" borderId="0" xfId="0" applyNumberFormat="1" applyFont="1"/>
    <xf numFmtId="166" fontId="8" fillId="0" borderId="0" xfId="1" applyNumberFormat="1" applyFont="1" applyFill="1" applyBorder="1"/>
    <xf numFmtId="10" fontId="8" fillId="0" borderId="0" xfId="2" applyNumberFormat="1" applyFont="1" applyFill="1" applyBorder="1"/>
    <xf numFmtId="10" fontId="8" fillId="0" borderId="4" xfId="2" applyNumberFormat="1" applyFont="1" applyFill="1" applyBorder="1"/>
    <xf numFmtId="8" fontId="8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6" xfId="0" applyFont="1" applyBorder="1"/>
    <xf numFmtId="0" fontId="8" fillId="0" borderId="6" xfId="0" applyFont="1" applyBorder="1"/>
    <xf numFmtId="164" fontId="8" fillId="0" borderId="0" xfId="0" applyNumberFormat="1" applyFont="1"/>
    <xf numFmtId="164" fontId="8" fillId="0" borderId="0" xfId="1" applyNumberFormat="1" applyFont="1" applyBorder="1"/>
    <xf numFmtId="0" fontId="7" fillId="0" borderId="0" xfId="0" applyFont="1" applyAlignment="1">
      <alignment horizontal="center"/>
    </xf>
    <xf numFmtId="10" fontId="7" fillId="0" borderId="0" xfId="0" applyNumberFormat="1" applyFont="1"/>
    <xf numFmtId="0" fontId="8" fillId="0" borderId="0" xfId="0" applyFont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8" fillId="0" borderId="0" xfId="0" quotePrefix="1" applyFont="1" applyAlignment="1">
      <alignment vertical="top"/>
    </xf>
    <xf numFmtId="10" fontId="7" fillId="0" borderId="6" xfId="2" applyNumberFormat="1" applyFont="1" applyFill="1" applyBorder="1"/>
    <xf numFmtId="0" fontId="6" fillId="0" borderId="0" xfId="0" applyFont="1"/>
    <xf numFmtId="0" fontId="5" fillId="0" borderId="0" xfId="0" applyFont="1" applyAlignment="1">
      <alignment horizontal="center"/>
    </xf>
    <xf numFmtId="10" fontId="5" fillId="0" borderId="0" xfId="2" applyNumberFormat="1" applyFont="1" applyBorder="1" applyAlignment="1">
      <alignment horizontal="left"/>
    </xf>
    <xf numFmtId="0" fontId="5" fillId="0" borderId="0" xfId="0" applyFont="1"/>
    <xf numFmtId="164" fontId="5" fillId="0" borderId="0" xfId="0" applyNumberFormat="1" applyFont="1"/>
    <xf numFmtId="0" fontId="6" fillId="0" borderId="0" xfId="0" applyFont="1" applyAlignment="1">
      <alignment horizontal="center"/>
    </xf>
    <xf numFmtId="0" fontId="8" fillId="0" borderId="3" xfId="0" applyFont="1" applyBorder="1" applyAlignment="1">
      <alignment horizontal="left"/>
    </xf>
    <xf numFmtId="37" fontId="6" fillId="0" borderId="0" xfId="0" applyNumberFormat="1" applyFont="1"/>
    <xf numFmtId="0" fontId="8" fillId="0" borderId="0" xfId="0" applyFont="1" applyAlignment="1">
      <alignment vertical="top"/>
    </xf>
    <xf numFmtId="0" fontId="8" fillId="0" borderId="0" xfId="0" applyFont="1" applyAlignment="1">
      <alignment horizontal="center" vertical="top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horizontal="center" vertical="top" wrapText="1"/>
    </xf>
    <xf numFmtId="6" fontId="8" fillId="0" borderId="0" xfId="0" applyNumberFormat="1" applyFont="1" applyAlignment="1">
      <alignment vertical="top"/>
    </xf>
    <xf numFmtId="0" fontId="8" fillId="0" borderId="0" xfId="0" quotePrefix="1" applyFont="1" applyAlignment="1">
      <alignment horizontal="center" vertical="top"/>
    </xf>
    <xf numFmtId="0" fontId="8" fillId="0" borderId="0" xfId="0" quotePrefix="1" applyFont="1" applyAlignment="1">
      <alignment vertical="top"/>
    </xf>
    <xf numFmtId="0" fontId="8" fillId="0" borderId="0" xfId="0" applyFont="1" applyAlignment="1">
      <alignment horizontal="left" vertical="center" wrapText="1"/>
    </xf>
  </cellXfs>
  <cellStyles count="13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DB8E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55"/>
  <sheetViews>
    <sheetView showGridLines="0" tabSelected="1" topLeftCell="A5" zoomScale="108" zoomScaleNormal="70" workbookViewId="0">
      <selection activeCell="C28" sqref="C28"/>
    </sheetView>
  </sheetViews>
  <sheetFormatPr baseColWidth="10" defaultColWidth="11" defaultRowHeight="19" x14ac:dyDescent="0.25"/>
  <cols>
    <col min="1" max="1" width="6.1640625" style="23" customWidth="1"/>
    <col min="2" max="2" width="20.33203125" style="23" customWidth="1"/>
    <col min="3" max="3" width="51.1640625" style="23" customWidth="1"/>
    <col min="4" max="4" width="56.6640625" style="23" customWidth="1"/>
    <col min="5" max="5" width="20.6640625" style="23" customWidth="1"/>
    <col min="6" max="6" width="66.33203125" style="23" customWidth="1"/>
    <col min="7" max="7" width="19.33203125" style="23" customWidth="1"/>
    <col min="8" max="8" width="11" style="23"/>
    <col min="9" max="9" width="12.83203125" style="23" customWidth="1"/>
    <col min="10" max="16384" width="11" style="23"/>
  </cols>
  <sheetData>
    <row r="2" spans="2:7" x14ac:dyDescent="0.25">
      <c r="B2" s="21" t="s">
        <v>0</v>
      </c>
      <c r="C2" s="22"/>
    </row>
    <row r="3" spans="2:7" x14ac:dyDescent="0.25">
      <c r="B3" s="21" t="s">
        <v>93</v>
      </c>
      <c r="C3" s="22"/>
    </row>
    <row r="4" spans="2:7" x14ac:dyDescent="0.25">
      <c r="B4" s="21" t="s">
        <v>92</v>
      </c>
      <c r="C4" s="22"/>
    </row>
    <row r="5" spans="2:7" ht="20" thickBot="1" x14ac:dyDescent="0.3">
      <c r="B5" s="24"/>
      <c r="C5" s="94"/>
    </row>
    <row r="6" spans="2:7" ht="20" thickBot="1" x14ac:dyDescent="0.3">
      <c r="B6" s="1" t="s">
        <v>4</v>
      </c>
      <c r="C6" s="2"/>
      <c r="D6" s="2"/>
      <c r="E6" s="2"/>
      <c r="F6" s="3"/>
      <c r="G6" s="103"/>
    </row>
    <row r="7" spans="2:7" x14ac:dyDescent="0.25">
      <c r="B7" s="4" t="s">
        <v>94</v>
      </c>
      <c r="C7" s="103"/>
      <c r="D7" s="103"/>
      <c r="E7" s="103"/>
      <c r="F7" s="5"/>
      <c r="G7" s="103"/>
    </row>
    <row r="8" spans="2:7" ht="20" thickBot="1" x14ac:dyDescent="0.3">
      <c r="B8" s="6" t="s">
        <v>15</v>
      </c>
      <c r="C8" s="7" t="s">
        <v>95</v>
      </c>
      <c r="D8" s="7"/>
      <c r="E8" s="7"/>
      <c r="F8" s="8"/>
      <c r="G8" s="103"/>
    </row>
    <row r="9" spans="2:7" ht="20" thickBot="1" x14ac:dyDescent="0.3">
      <c r="B9" s="4"/>
      <c r="C9" s="103"/>
      <c r="D9" s="103"/>
      <c r="E9" s="103"/>
      <c r="F9" s="103"/>
      <c r="G9" s="103"/>
    </row>
    <row r="10" spans="2:7" ht="20" thickBot="1" x14ac:dyDescent="0.3">
      <c r="B10" s="1" t="s">
        <v>56</v>
      </c>
      <c r="C10" s="2"/>
      <c r="D10" s="2"/>
      <c r="E10" s="2"/>
      <c r="F10" s="3"/>
      <c r="G10" s="103"/>
    </row>
    <row r="11" spans="2:7" x14ac:dyDescent="0.25">
      <c r="B11" s="4" t="s">
        <v>94</v>
      </c>
      <c r="C11" s="103"/>
      <c r="D11" s="103"/>
      <c r="E11" s="103"/>
      <c r="F11" s="5"/>
      <c r="G11" s="103"/>
    </row>
    <row r="12" spans="2:7" x14ac:dyDescent="0.25">
      <c r="B12" s="9">
        <v>3.5999999999999997E-2</v>
      </c>
      <c r="C12" s="103" t="s">
        <v>96</v>
      </c>
      <c r="D12" s="103"/>
      <c r="E12" s="103"/>
      <c r="F12" s="5"/>
      <c r="G12" s="103"/>
    </row>
    <row r="13" spans="2:7" ht="20" thickBot="1" x14ac:dyDescent="0.3">
      <c r="B13" s="10"/>
      <c r="C13" s="7" t="s">
        <v>97</v>
      </c>
      <c r="D13" s="7"/>
      <c r="E13" s="7"/>
      <c r="F13" s="8"/>
      <c r="G13" s="103"/>
    </row>
    <row r="14" spans="2:7" ht="20" thickBot="1" x14ac:dyDescent="0.3">
      <c r="B14" s="4"/>
      <c r="C14" s="103"/>
      <c r="D14" s="103"/>
      <c r="E14" s="103"/>
      <c r="F14" s="103"/>
      <c r="G14" s="103"/>
    </row>
    <row r="15" spans="2:7" ht="20" thickBot="1" x14ac:dyDescent="0.3">
      <c r="B15" s="1" t="s">
        <v>22</v>
      </c>
      <c r="C15" s="2"/>
      <c r="D15" s="2"/>
      <c r="E15" s="2"/>
      <c r="F15" s="3"/>
      <c r="G15" s="103"/>
    </row>
    <row r="16" spans="2:7" x14ac:dyDescent="0.25">
      <c r="B16" s="4" t="s">
        <v>94</v>
      </c>
      <c r="C16" s="103"/>
      <c r="D16" s="103"/>
      <c r="E16" s="103"/>
      <c r="F16" s="5"/>
      <c r="G16" s="103"/>
    </row>
    <row r="17" spans="2:7" x14ac:dyDescent="0.25">
      <c r="B17" s="9">
        <v>0.33960000000000001</v>
      </c>
      <c r="C17" s="103" t="s">
        <v>107</v>
      </c>
      <c r="D17" s="103"/>
      <c r="E17" s="103"/>
      <c r="F17" s="5"/>
      <c r="G17" s="103"/>
    </row>
    <row r="18" spans="2:7" x14ac:dyDescent="0.25">
      <c r="B18" s="4"/>
      <c r="C18" s="104" t="s">
        <v>108</v>
      </c>
      <c r="D18" s="105">
        <f>-((3.15)/4.77 -1)</f>
        <v>0.33962264150943389</v>
      </c>
      <c r="E18" s="103"/>
      <c r="F18" s="5"/>
      <c r="G18" s="103"/>
    </row>
    <row r="19" spans="2:7" x14ac:dyDescent="0.25">
      <c r="B19" s="4"/>
      <c r="C19" s="103" t="s">
        <v>109</v>
      </c>
      <c r="D19" s="103"/>
      <c r="E19" s="103"/>
      <c r="F19" s="5"/>
      <c r="G19" s="103"/>
    </row>
    <row r="20" spans="2:7" ht="20" thickBot="1" x14ac:dyDescent="0.3">
      <c r="B20" s="10"/>
      <c r="C20" s="7" t="s">
        <v>110</v>
      </c>
      <c r="D20" s="7"/>
      <c r="E20" s="7"/>
      <c r="F20" s="8"/>
      <c r="G20" s="103"/>
    </row>
    <row r="21" spans="2:7" ht="20" thickBot="1" x14ac:dyDescent="0.3">
      <c r="B21" s="4"/>
      <c r="C21" s="103"/>
      <c r="D21" s="103"/>
      <c r="E21" s="103"/>
      <c r="F21" s="103"/>
      <c r="G21" s="103"/>
    </row>
    <row r="22" spans="2:7" ht="20" thickBot="1" x14ac:dyDescent="0.3">
      <c r="B22" s="1" t="s">
        <v>98</v>
      </c>
      <c r="C22" s="2"/>
      <c r="D22" s="2"/>
      <c r="E22" s="2"/>
      <c r="F22" s="3"/>
      <c r="G22" s="103"/>
    </row>
    <row r="23" spans="2:7" x14ac:dyDescent="0.25">
      <c r="B23" s="4" t="s">
        <v>94</v>
      </c>
      <c r="C23" s="103"/>
      <c r="D23" s="103"/>
      <c r="E23" s="103"/>
      <c r="F23" s="5"/>
      <c r="G23" s="103"/>
    </row>
    <row r="24" spans="2:7" x14ac:dyDescent="0.25">
      <c r="B24" s="9">
        <f>D34</f>
        <v>-0.19383259911894274</v>
      </c>
      <c r="C24" s="103"/>
      <c r="D24" s="103" t="s">
        <v>99</v>
      </c>
      <c r="E24" s="11">
        <v>450000</v>
      </c>
      <c r="F24" s="5"/>
      <c r="G24" s="103"/>
    </row>
    <row r="25" spans="2:7" x14ac:dyDescent="0.25">
      <c r="B25" s="12" t="s">
        <v>112</v>
      </c>
      <c r="C25" s="103"/>
      <c r="D25" s="13" t="s">
        <v>100</v>
      </c>
      <c r="E25" s="14">
        <v>4000</v>
      </c>
      <c r="F25" s="5"/>
      <c r="G25" s="103"/>
    </row>
    <row r="26" spans="2:7" x14ac:dyDescent="0.25">
      <c r="B26" s="4"/>
      <c r="C26" s="103"/>
      <c r="D26" s="106" t="s">
        <v>101</v>
      </c>
      <c r="E26" s="107">
        <f>E25+E24</f>
        <v>454000</v>
      </c>
      <c r="F26" s="5"/>
      <c r="G26" s="103"/>
    </row>
    <row r="27" spans="2:7" x14ac:dyDescent="0.25">
      <c r="B27" s="4"/>
      <c r="C27" s="103"/>
      <c r="D27" s="103"/>
      <c r="E27" s="103"/>
      <c r="F27" s="5"/>
      <c r="G27" s="103"/>
    </row>
    <row r="28" spans="2:7" x14ac:dyDescent="0.25">
      <c r="B28" s="4"/>
      <c r="C28" s="103"/>
      <c r="D28" s="103" t="s">
        <v>102</v>
      </c>
      <c r="E28" s="11">
        <v>400000</v>
      </c>
      <c r="F28" s="5"/>
      <c r="G28" s="103"/>
    </row>
    <row r="29" spans="2:7" x14ac:dyDescent="0.25">
      <c r="B29" s="4"/>
      <c r="C29" s="103"/>
      <c r="D29" s="108" t="s">
        <v>103</v>
      </c>
      <c r="E29" s="103"/>
      <c r="F29" s="5"/>
      <c r="G29" s="103"/>
    </row>
    <row r="30" spans="2:7" x14ac:dyDescent="0.25">
      <c r="B30" s="4"/>
      <c r="C30" s="103"/>
      <c r="D30" s="103" t="s">
        <v>111</v>
      </c>
      <c r="E30" s="11">
        <f>0.06*E28</f>
        <v>24000</v>
      </c>
      <c r="F30" s="5"/>
      <c r="G30" s="103"/>
    </row>
    <row r="31" spans="2:7" x14ac:dyDescent="0.25">
      <c r="B31" s="4"/>
      <c r="C31" s="103"/>
      <c r="D31" s="13" t="s">
        <v>104</v>
      </c>
      <c r="E31" s="14">
        <f>10000</f>
        <v>10000</v>
      </c>
      <c r="F31" s="5"/>
      <c r="G31" s="103"/>
    </row>
    <row r="32" spans="2:7" x14ac:dyDescent="0.25">
      <c r="B32" s="4"/>
      <c r="C32" s="103"/>
      <c r="D32" s="106" t="s">
        <v>105</v>
      </c>
      <c r="E32" s="107">
        <f>E28-E30-E31</f>
        <v>366000</v>
      </c>
      <c r="F32" s="5"/>
      <c r="G32" s="103"/>
    </row>
    <row r="33" spans="2:7" x14ac:dyDescent="0.25">
      <c r="B33" s="4"/>
      <c r="C33" s="103"/>
      <c r="D33" s="103"/>
      <c r="E33" s="103"/>
      <c r="F33" s="5"/>
      <c r="G33" s="103"/>
    </row>
    <row r="34" spans="2:7" ht="20" thickBot="1" x14ac:dyDescent="0.3">
      <c r="B34" s="10"/>
      <c r="C34" s="7"/>
      <c r="D34" s="15">
        <f>(E32-E26)/E26</f>
        <v>-0.19383259911894274</v>
      </c>
      <c r="E34" s="16" t="s">
        <v>106</v>
      </c>
      <c r="F34" s="8"/>
      <c r="G34" s="103"/>
    </row>
    <row r="35" spans="2:7" ht="20" thickBot="1" x14ac:dyDescent="0.3">
      <c r="B35" s="109"/>
    </row>
    <row r="36" spans="2:7" ht="20" thickBot="1" x14ac:dyDescent="0.3">
      <c r="B36" s="1" t="s">
        <v>113</v>
      </c>
      <c r="C36" s="2"/>
      <c r="D36" s="2"/>
      <c r="E36" s="2"/>
      <c r="F36" s="2"/>
      <c r="G36" s="103"/>
    </row>
    <row r="37" spans="2:7" x14ac:dyDescent="0.25">
      <c r="B37" s="4" t="s">
        <v>94</v>
      </c>
      <c r="C37" s="103"/>
      <c r="D37" s="103"/>
      <c r="E37" s="103"/>
      <c r="F37" s="103"/>
      <c r="G37" s="103"/>
    </row>
    <row r="38" spans="2:7" x14ac:dyDescent="0.25">
      <c r="B38" s="17" t="s">
        <v>1</v>
      </c>
      <c r="C38" s="103" t="s">
        <v>114</v>
      </c>
      <c r="D38" s="103"/>
      <c r="E38" s="103"/>
      <c r="F38" s="103"/>
      <c r="G38" s="103"/>
    </row>
    <row r="39" spans="2:7" x14ac:dyDescent="0.25">
      <c r="B39" s="4"/>
      <c r="C39" s="103" t="s">
        <v>115</v>
      </c>
      <c r="D39" s="103"/>
      <c r="E39" s="103"/>
      <c r="F39" s="103"/>
      <c r="G39" s="103"/>
    </row>
    <row r="40" spans="2:7" x14ac:dyDescent="0.25">
      <c r="B40" s="4"/>
      <c r="C40" s="103" t="s">
        <v>116</v>
      </c>
      <c r="D40" s="103"/>
      <c r="E40" s="103"/>
      <c r="F40" s="103"/>
      <c r="G40" s="103"/>
    </row>
    <row r="41" spans="2:7" ht="20" thickBot="1" x14ac:dyDescent="0.3">
      <c r="B41" s="10"/>
      <c r="C41" s="7" t="s">
        <v>168</v>
      </c>
      <c r="D41" s="7"/>
      <c r="E41" s="7"/>
      <c r="F41" s="7"/>
      <c r="G41" s="103"/>
    </row>
    <row r="42" spans="2:7" x14ac:dyDescent="0.25">
      <c r="B42" s="4"/>
      <c r="C42" s="103"/>
      <c r="D42" s="103"/>
      <c r="E42" s="103"/>
      <c r="F42" s="103"/>
      <c r="G42" s="103"/>
    </row>
    <row r="43" spans="2:7" ht="20" thickBot="1" x14ac:dyDescent="0.3">
      <c r="B43" s="4"/>
      <c r="C43" s="103"/>
      <c r="D43" s="103"/>
      <c r="E43" s="103"/>
      <c r="F43" s="103"/>
      <c r="G43" s="103"/>
    </row>
    <row r="44" spans="2:7" ht="20" thickBot="1" x14ac:dyDescent="0.3">
      <c r="B44" s="1" t="s">
        <v>117</v>
      </c>
      <c r="C44" s="2"/>
      <c r="D44" s="2"/>
      <c r="E44" s="2"/>
      <c r="F44" s="3"/>
      <c r="G44" s="103"/>
    </row>
    <row r="45" spans="2:7" x14ac:dyDescent="0.25">
      <c r="B45" s="4"/>
      <c r="C45" s="103" t="s">
        <v>118</v>
      </c>
      <c r="D45" s="103"/>
      <c r="E45" s="103"/>
      <c r="F45" s="5"/>
      <c r="G45" s="103"/>
    </row>
    <row r="46" spans="2:7" x14ac:dyDescent="0.25">
      <c r="B46" s="4"/>
      <c r="C46" s="103" t="s">
        <v>119</v>
      </c>
      <c r="D46" s="103"/>
      <c r="E46" s="103"/>
      <c r="F46" s="5"/>
      <c r="G46" s="103"/>
    </row>
    <row r="47" spans="2:7" ht="20" thickBot="1" x14ac:dyDescent="0.3">
      <c r="B47" s="10"/>
      <c r="C47" s="7" t="s">
        <v>120</v>
      </c>
      <c r="D47" s="7"/>
      <c r="E47" s="7"/>
      <c r="F47" s="8"/>
      <c r="G47" s="103"/>
    </row>
    <row r="48" spans="2:7" ht="20" thickBot="1" x14ac:dyDescent="0.3">
      <c r="B48" s="4"/>
      <c r="C48" s="103"/>
      <c r="D48" s="103"/>
      <c r="E48" s="103"/>
      <c r="F48" s="103"/>
      <c r="G48" s="103"/>
    </row>
    <row r="49" spans="2:7" ht="20" thickBot="1" x14ac:dyDescent="0.3">
      <c r="B49" s="1" t="s">
        <v>121</v>
      </c>
      <c r="C49" s="2"/>
      <c r="D49" s="2"/>
      <c r="E49" s="2"/>
      <c r="F49" s="3"/>
      <c r="G49" s="103"/>
    </row>
    <row r="50" spans="2:7" x14ac:dyDescent="0.25">
      <c r="B50" s="4" t="s">
        <v>94</v>
      </c>
      <c r="C50" s="103"/>
      <c r="D50" s="103"/>
      <c r="E50" s="103"/>
      <c r="F50" s="5"/>
      <c r="G50" s="103"/>
    </row>
    <row r="51" spans="2:7" x14ac:dyDescent="0.25">
      <c r="B51" s="17" t="s">
        <v>15</v>
      </c>
      <c r="C51" s="103" t="s">
        <v>122</v>
      </c>
      <c r="D51" s="103"/>
      <c r="E51" s="103"/>
      <c r="F51" s="5"/>
      <c r="G51" s="103"/>
    </row>
    <row r="52" spans="2:7" x14ac:dyDescent="0.25">
      <c r="B52" s="4"/>
      <c r="C52" s="103" t="s">
        <v>150</v>
      </c>
      <c r="D52" s="103"/>
      <c r="E52" s="103"/>
      <c r="F52" s="5"/>
      <c r="G52" s="103"/>
    </row>
    <row r="53" spans="2:7" ht="20" thickBot="1" x14ac:dyDescent="0.3">
      <c r="B53" s="10"/>
      <c r="C53" s="7" t="s">
        <v>123</v>
      </c>
      <c r="D53" s="7"/>
      <c r="E53" s="7"/>
      <c r="F53" s="8"/>
      <c r="G53" s="103"/>
    </row>
    <row r="54" spans="2:7" ht="20" thickBot="1" x14ac:dyDescent="0.3">
      <c r="B54" s="4"/>
      <c r="C54" s="103"/>
      <c r="D54" s="103"/>
      <c r="E54" s="103"/>
      <c r="F54" s="103"/>
      <c r="G54" s="103"/>
    </row>
    <row r="55" spans="2:7" ht="20" thickBot="1" x14ac:dyDescent="0.3">
      <c r="B55" s="1" t="s">
        <v>124</v>
      </c>
      <c r="C55" s="2"/>
      <c r="D55" s="2"/>
      <c r="E55" s="2"/>
      <c r="F55" s="3"/>
      <c r="G55" s="103"/>
    </row>
    <row r="56" spans="2:7" x14ac:dyDescent="0.25">
      <c r="B56" s="4" t="s">
        <v>94</v>
      </c>
      <c r="C56" s="103"/>
      <c r="D56" s="103"/>
      <c r="E56" s="110"/>
      <c r="F56" s="5"/>
      <c r="G56" s="103"/>
    </row>
    <row r="57" spans="2:7" x14ac:dyDescent="0.25">
      <c r="B57" s="17" t="s">
        <v>66</v>
      </c>
      <c r="C57" s="103" t="s">
        <v>151</v>
      </c>
      <c r="D57" s="103"/>
      <c r="E57" s="103"/>
      <c r="F57" s="5"/>
      <c r="G57" s="103"/>
    </row>
    <row r="58" spans="2:7" x14ac:dyDescent="0.25">
      <c r="B58" s="4"/>
      <c r="C58" s="103" t="s">
        <v>125</v>
      </c>
      <c r="D58" s="103"/>
      <c r="E58" s="103"/>
      <c r="F58" s="5"/>
      <c r="G58" s="103"/>
    </row>
    <row r="59" spans="2:7" x14ac:dyDescent="0.25">
      <c r="B59" s="4"/>
      <c r="C59" s="103"/>
      <c r="D59" s="103"/>
      <c r="E59" s="103"/>
      <c r="F59" s="5"/>
      <c r="G59" s="103"/>
    </row>
    <row r="60" spans="2:7" x14ac:dyDescent="0.25">
      <c r="B60" s="4"/>
      <c r="C60" s="103" t="s">
        <v>126</v>
      </c>
      <c r="D60" s="110">
        <v>12000000</v>
      </c>
      <c r="E60" s="103"/>
      <c r="F60" s="5"/>
      <c r="G60" s="103"/>
    </row>
    <row r="61" spans="2:7" x14ac:dyDescent="0.25">
      <c r="B61" s="4"/>
      <c r="C61" s="13" t="s">
        <v>127</v>
      </c>
      <c r="D61" s="18">
        <v>-9000000</v>
      </c>
      <c r="E61" s="103"/>
      <c r="F61" s="5"/>
      <c r="G61" s="103"/>
    </row>
    <row r="62" spans="2:7" x14ac:dyDescent="0.25">
      <c r="B62" s="4"/>
      <c r="C62" s="103" t="s">
        <v>128</v>
      </c>
      <c r="D62" s="110">
        <f>D61+D60</f>
        <v>3000000</v>
      </c>
      <c r="E62" s="103"/>
      <c r="F62" s="5"/>
      <c r="G62" s="103"/>
    </row>
    <row r="63" spans="2:7" x14ac:dyDescent="0.25">
      <c r="B63" s="4"/>
      <c r="C63" s="13" t="s">
        <v>129</v>
      </c>
      <c r="D63" s="18">
        <v>-1100000</v>
      </c>
      <c r="E63" s="103"/>
      <c r="F63" s="5"/>
      <c r="G63" s="103"/>
    </row>
    <row r="64" spans="2:7" x14ac:dyDescent="0.25">
      <c r="B64" s="4"/>
      <c r="C64" s="103" t="s">
        <v>130</v>
      </c>
      <c r="D64" s="110">
        <f>D63+D62</f>
        <v>1900000</v>
      </c>
      <c r="E64" s="103"/>
      <c r="F64" s="5"/>
      <c r="G64" s="103"/>
    </row>
    <row r="65" spans="2:11" x14ac:dyDescent="0.25">
      <c r="B65" s="4"/>
      <c r="C65" s="13" t="s">
        <v>131</v>
      </c>
      <c r="D65" s="18">
        <v>-100000</v>
      </c>
      <c r="E65" s="103"/>
      <c r="F65" s="5"/>
      <c r="G65" s="103"/>
    </row>
    <row r="66" spans="2:11" x14ac:dyDescent="0.25">
      <c r="B66" s="4"/>
      <c r="C66" s="103" t="s">
        <v>132</v>
      </c>
      <c r="D66" s="110">
        <f>D65+D64</f>
        <v>1800000</v>
      </c>
      <c r="E66" s="103"/>
      <c r="F66" s="5"/>
      <c r="G66" s="103"/>
    </row>
    <row r="67" spans="2:11" x14ac:dyDescent="0.25">
      <c r="B67" s="4"/>
      <c r="C67" s="13" t="s">
        <v>138</v>
      </c>
      <c r="D67" s="18">
        <f>-D66*0.21</f>
        <v>-378000</v>
      </c>
      <c r="E67" s="103"/>
      <c r="F67" s="5"/>
      <c r="G67" s="103"/>
    </row>
    <row r="68" spans="2:11" ht="20" thickBot="1" x14ac:dyDescent="0.3">
      <c r="B68" s="10"/>
      <c r="C68" s="7" t="s">
        <v>133</v>
      </c>
      <c r="D68" s="19">
        <f>D67+D66</f>
        <v>1422000</v>
      </c>
      <c r="E68" s="7"/>
      <c r="F68" s="8"/>
      <c r="G68" s="103"/>
    </row>
    <row r="69" spans="2:11" ht="20" thickBot="1" x14ac:dyDescent="0.3">
      <c r="B69" s="10"/>
      <c r="C69" s="7"/>
      <c r="D69" s="7"/>
      <c r="E69" s="7"/>
      <c r="F69" s="7"/>
      <c r="G69" s="103"/>
    </row>
    <row r="70" spans="2:11" ht="20" thickBot="1" x14ac:dyDescent="0.3"/>
    <row r="71" spans="2:11" ht="20" thickBot="1" x14ac:dyDescent="0.3">
      <c r="B71" s="1" t="s">
        <v>134</v>
      </c>
      <c r="C71" s="25"/>
      <c r="D71" s="25"/>
      <c r="E71" s="25"/>
      <c r="F71" s="26"/>
      <c r="K71" s="27"/>
    </row>
    <row r="72" spans="2:11" x14ac:dyDescent="0.25">
      <c r="B72" s="28"/>
      <c r="C72" s="29" t="s">
        <v>5</v>
      </c>
      <c r="D72" s="29" t="s">
        <v>6</v>
      </c>
      <c r="E72" s="30" t="s">
        <v>7</v>
      </c>
      <c r="F72" s="31"/>
      <c r="K72" s="27"/>
    </row>
    <row r="73" spans="2:11" x14ac:dyDescent="0.25">
      <c r="B73" s="32" t="s">
        <v>2</v>
      </c>
      <c r="C73" s="111" t="s">
        <v>8</v>
      </c>
      <c r="D73" s="112" t="s">
        <v>10</v>
      </c>
      <c r="E73" s="112" t="s">
        <v>9</v>
      </c>
      <c r="F73" s="33"/>
      <c r="K73" s="27"/>
    </row>
    <row r="74" spans="2:11" x14ac:dyDescent="0.25">
      <c r="B74" s="32" t="s">
        <v>1</v>
      </c>
      <c r="C74" s="111" t="s">
        <v>57</v>
      </c>
      <c r="D74" s="112" t="s">
        <v>11</v>
      </c>
      <c r="E74" s="112" t="s">
        <v>12</v>
      </c>
      <c r="F74" s="33"/>
      <c r="K74" s="27"/>
    </row>
    <row r="75" spans="2:11" x14ac:dyDescent="0.25">
      <c r="B75" s="32" t="s">
        <v>15</v>
      </c>
      <c r="C75" s="111" t="s">
        <v>13</v>
      </c>
      <c r="D75" s="112" t="s">
        <v>11</v>
      </c>
      <c r="E75" s="112" t="s">
        <v>14</v>
      </c>
      <c r="F75" s="33"/>
      <c r="K75" s="27"/>
    </row>
    <row r="76" spans="2:11" ht="20" x14ac:dyDescent="0.25">
      <c r="B76" s="32" t="s">
        <v>16</v>
      </c>
      <c r="C76" s="113" t="s">
        <v>27</v>
      </c>
      <c r="D76" s="114" t="s">
        <v>24</v>
      </c>
      <c r="E76" s="112" t="s">
        <v>12</v>
      </c>
      <c r="F76" s="33"/>
      <c r="K76" s="27"/>
    </row>
    <row r="77" spans="2:11" ht="20" x14ac:dyDescent="0.25">
      <c r="B77" s="32" t="s">
        <v>66</v>
      </c>
      <c r="C77" s="113" t="s">
        <v>90</v>
      </c>
      <c r="D77" s="112" t="s">
        <v>10</v>
      </c>
      <c r="E77" s="112" t="s">
        <v>14</v>
      </c>
      <c r="F77" s="33"/>
      <c r="K77" s="27"/>
    </row>
    <row r="78" spans="2:11" ht="40" x14ac:dyDescent="0.25">
      <c r="B78" s="32" t="s">
        <v>3</v>
      </c>
      <c r="C78" s="111" t="s">
        <v>91</v>
      </c>
      <c r="D78" s="114" t="s">
        <v>152</v>
      </c>
      <c r="E78" s="112" t="s">
        <v>12</v>
      </c>
      <c r="F78" s="33"/>
      <c r="K78" s="27"/>
    </row>
    <row r="79" spans="2:11" ht="20" x14ac:dyDescent="0.25">
      <c r="B79" s="34" t="s">
        <v>17</v>
      </c>
      <c r="C79" s="101" t="s">
        <v>23</v>
      </c>
      <c r="D79" s="114" t="s">
        <v>58</v>
      </c>
      <c r="E79" s="112" t="s">
        <v>12</v>
      </c>
      <c r="F79" s="33"/>
      <c r="K79" s="27"/>
    </row>
    <row r="80" spans="2:11" x14ac:dyDescent="0.25">
      <c r="B80" s="34" t="s">
        <v>18</v>
      </c>
      <c r="C80" s="111" t="s">
        <v>25</v>
      </c>
      <c r="D80" s="112" t="s">
        <v>11</v>
      </c>
      <c r="E80" s="112" t="s">
        <v>14</v>
      </c>
      <c r="F80" s="33"/>
      <c r="K80" s="27"/>
    </row>
    <row r="81" spans="2:11" x14ac:dyDescent="0.25">
      <c r="B81" s="32" t="s">
        <v>19</v>
      </c>
      <c r="C81" s="111" t="s">
        <v>26</v>
      </c>
      <c r="D81" s="112" t="s">
        <v>10</v>
      </c>
      <c r="E81" s="112" t="s">
        <v>14</v>
      </c>
      <c r="F81" s="33"/>
      <c r="K81" s="27"/>
    </row>
    <row r="82" spans="2:11" x14ac:dyDescent="0.25">
      <c r="B82" s="32" t="s">
        <v>20</v>
      </c>
      <c r="C82" s="111" t="s">
        <v>30</v>
      </c>
      <c r="D82" s="112" t="s">
        <v>59</v>
      </c>
      <c r="E82" s="112" t="s">
        <v>12</v>
      </c>
      <c r="F82" s="33"/>
      <c r="K82" s="27"/>
    </row>
    <row r="83" spans="2:11" x14ac:dyDescent="0.25">
      <c r="B83" s="32" t="s">
        <v>21</v>
      </c>
      <c r="C83" s="115" t="s">
        <v>28</v>
      </c>
      <c r="D83" s="116" t="s">
        <v>29</v>
      </c>
      <c r="E83" s="112" t="s">
        <v>12</v>
      </c>
      <c r="F83" s="33"/>
      <c r="K83" s="27"/>
    </row>
    <row r="84" spans="2:11" ht="20" thickBot="1" x14ac:dyDescent="0.3">
      <c r="B84" s="35"/>
      <c r="C84" s="36"/>
      <c r="D84" s="37"/>
      <c r="E84" s="37"/>
      <c r="F84" s="38"/>
      <c r="K84" s="27"/>
    </row>
    <row r="85" spans="2:11" x14ac:dyDescent="0.25">
      <c r="B85" s="39"/>
      <c r="C85" s="40"/>
      <c r="D85" s="117"/>
      <c r="E85" s="117"/>
      <c r="K85" s="27"/>
    </row>
    <row r="86" spans="2:11" ht="20" thickBot="1" x14ac:dyDescent="0.3">
      <c r="B86" s="22"/>
      <c r="K86" s="27"/>
    </row>
    <row r="87" spans="2:11" ht="20" thickBot="1" x14ac:dyDescent="0.3">
      <c r="B87" s="1" t="s">
        <v>149</v>
      </c>
      <c r="C87" s="25"/>
      <c r="D87" s="25"/>
      <c r="E87" s="25"/>
      <c r="F87" s="26"/>
      <c r="K87" s="27"/>
    </row>
    <row r="88" spans="2:11" x14ac:dyDescent="0.25">
      <c r="B88" s="41"/>
      <c r="F88" s="33"/>
      <c r="K88" s="27"/>
    </row>
    <row r="89" spans="2:11" x14ac:dyDescent="0.25">
      <c r="B89" s="41"/>
      <c r="C89" s="42" t="s">
        <v>55</v>
      </c>
      <c r="F89" s="33"/>
      <c r="K89" s="27"/>
    </row>
    <row r="90" spans="2:11" x14ac:dyDescent="0.25">
      <c r="B90" s="43"/>
      <c r="C90" s="23" t="s">
        <v>86</v>
      </c>
      <c r="F90" s="33"/>
    </row>
    <row r="91" spans="2:11" x14ac:dyDescent="0.25">
      <c r="B91" s="43"/>
      <c r="C91" s="23" t="s">
        <v>194</v>
      </c>
      <c r="F91" s="33"/>
    </row>
    <row r="92" spans="2:11" x14ac:dyDescent="0.25">
      <c r="B92" s="43"/>
      <c r="F92" s="33"/>
    </row>
    <row r="93" spans="2:11" ht="29" customHeight="1" x14ac:dyDescent="0.25">
      <c r="B93" s="32" t="s">
        <v>2</v>
      </c>
      <c r="C93" s="44" t="s">
        <v>61</v>
      </c>
      <c r="F93" s="33"/>
    </row>
    <row r="94" spans="2:11" x14ac:dyDescent="0.25">
      <c r="B94" s="43"/>
      <c r="C94" s="45">
        <v>34246</v>
      </c>
      <c r="D94" s="24" t="s">
        <v>153</v>
      </c>
      <c r="E94" s="46"/>
      <c r="F94" s="33"/>
    </row>
    <row r="95" spans="2:11" x14ac:dyDescent="0.25">
      <c r="B95" s="43"/>
      <c r="C95" s="47">
        <v>35464</v>
      </c>
      <c r="D95" s="48" t="s">
        <v>154</v>
      </c>
      <c r="F95" s="33"/>
    </row>
    <row r="96" spans="2:11" x14ac:dyDescent="0.25">
      <c r="B96" s="43"/>
      <c r="C96" s="49">
        <f>C94/C95</f>
        <v>0.96565531242950597</v>
      </c>
      <c r="D96" s="27" t="s">
        <v>31</v>
      </c>
      <c r="E96" s="27"/>
      <c r="F96" s="33"/>
    </row>
    <row r="97" spans="2:6" x14ac:dyDescent="0.25">
      <c r="B97" s="43"/>
      <c r="C97" s="23" t="s">
        <v>169</v>
      </c>
      <c r="F97" s="33"/>
    </row>
    <row r="98" spans="2:6" x14ac:dyDescent="0.25">
      <c r="B98" s="43"/>
      <c r="F98" s="33"/>
    </row>
    <row r="99" spans="2:6" x14ac:dyDescent="0.25">
      <c r="B99" s="50" t="s">
        <v>1</v>
      </c>
      <c r="C99" s="27" t="s">
        <v>60</v>
      </c>
      <c r="D99" s="23" t="s">
        <v>156</v>
      </c>
      <c r="F99" s="33"/>
    </row>
    <row r="100" spans="2:6" x14ac:dyDescent="0.25">
      <c r="B100" s="43"/>
      <c r="C100" s="45">
        <v>9285</v>
      </c>
      <c r="D100" s="46" t="s">
        <v>157</v>
      </c>
      <c r="F100" s="33"/>
    </row>
    <row r="101" spans="2:6" x14ac:dyDescent="0.25">
      <c r="B101" s="43"/>
      <c r="C101" s="47">
        <v>169</v>
      </c>
      <c r="D101" s="23" t="s">
        <v>155</v>
      </c>
      <c r="F101" s="33"/>
    </row>
    <row r="102" spans="2:6" x14ac:dyDescent="0.25">
      <c r="B102" s="43"/>
      <c r="C102" s="51">
        <f>C100/C101</f>
        <v>54.940828402366861</v>
      </c>
      <c r="D102" s="27" t="s">
        <v>62</v>
      </c>
      <c r="F102" s="33"/>
    </row>
    <row r="103" spans="2:6" x14ac:dyDescent="0.25">
      <c r="B103" s="43"/>
      <c r="F103" s="33"/>
    </row>
    <row r="104" spans="2:6" x14ac:dyDescent="0.25">
      <c r="B104" s="43"/>
      <c r="F104" s="33"/>
    </row>
    <row r="105" spans="2:6" ht="120" x14ac:dyDescent="0.25">
      <c r="B105" s="32" t="s">
        <v>15</v>
      </c>
      <c r="C105" s="52" t="s">
        <v>140</v>
      </c>
      <c r="D105" s="53" t="s">
        <v>160</v>
      </c>
      <c r="E105" s="44"/>
      <c r="F105" s="54"/>
    </row>
    <row r="106" spans="2:6" x14ac:dyDescent="0.25">
      <c r="B106" s="32"/>
      <c r="C106" s="52"/>
      <c r="D106" s="44"/>
      <c r="E106" s="44"/>
      <c r="F106" s="54"/>
    </row>
    <row r="107" spans="2:6" x14ac:dyDescent="0.25">
      <c r="B107" s="32"/>
      <c r="C107" s="52"/>
      <c r="D107" s="55" t="s">
        <v>161</v>
      </c>
      <c r="E107" s="53"/>
      <c r="F107" s="56"/>
    </row>
    <row r="108" spans="2:6" x14ac:dyDescent="0.25">
      <c r="B108" s="32"/>
      <c r="C108" s="52"/>
      <c r="D108" s="55" t="s">
        <v>162</v>
      </c>
      <c r="E108" s="100"/>
      <c r="F108" s="56"/>
    </row>
    <row r="109" spans="2:6" x14ac:dyDescent="0.25">
      <c r="B109" s="32"/>
      <c r="C109" s="52"/>
      <c r="D109" s="55" t="s">
        <v>54</v>
      </c>
      <c r="E109" s="53"/>
      <c r="F109" s="56"/>
    </row>
    <row r="110" spans="2:6" x14ac:dyDescent="0.25">
      <c r="B110" s="43"/>
      <c r="C110" s="52"/>
      <c r="D110" s="99" t="s">
        <v>158</v>
      </c>
      <c r="E110" s="52"/>
      <c r="F110" s="57"/>
    </row>
    <row r="111" spans="2:6" x14ac:dyDescent="0.25">
      <c r="B111" s="43"/>
      <c r="C111" s="58">
        <v>23622</v>
      </c>
      <c r="D111" s="99" t="s">
        <v>64</v>
      </c>
      <c r="E111" s="52"/>
      <c r="F111" s="57"/>
    </row>
    <row r="112" spans="2:6" ht="20" x14ac:dyDescent="0.25">
      <c r="B112" s="43"/>
      <c r="C112" s="59">
        <v>443</v>
      </c>
      <c r="D112" s="52" t="s">
        <v>53</v>
      </c>
      <c r="E112" s="52"/>
      <c r="F112" s="57"/>
    </row>
    <row r="113" spans="2:6" ht="20" x14ac:dyDescent="0.25">
      <c r="B113" s="43"/>
      <c r="C113" s="60">
        <f>C111/C112</f>
        <v>53.322799097065463</v>
      </c>
      <c r="D113" s="44" t="s">
        <v>50</v>
      </c>
      <c r="E113" s="52"/>
      <c r="F113" s="57"/>
    </row>
    <row r="114" spans="2:6" x14ac:dyDescent="0.25">
      <c r="B114" s="43"/>
      <c r="C114" s="52"/>
      <c r="D114" s="52"/>
      <c r="E114" s="52"/>
      <c r="F114" s="57"/>
    </row>
    <row r="115" spans="2:6" ht="20" x14ac:dyDescent="0.25">
      <c r="B115" s="43"/>
      <c r="C115" s="61">
        <v>890</v>
      </c>
      <c r="D115" s="44" t="s">
        <v>159</v>
      </c>
      <c r="E115" s="52"/>
      <c r="F115" s="57"/>
    </row>
    <row r="116" spans="2:6" x14ac:dyDescent="0.25">
      <c r="B116" s="43"/>
      <c r="C116" s="52"/>
      <c r="D116" s="52"/>
      <c r="E116" s="52"/>
      <c r="F116" s="57"/>
    </row>
    <row r="117" spans="2:6" ht="54" customHeight="1" x14ac:dyDescent="0.25">
      <c r="B117" s="62" t="s">
        <v>16</v>
      </c>
      <c r="C117" s="118" t="s">
        <v>65</v>
      </c>
      <c r="D117" s="118"/>
      <c r="E117" s="52"/>
      <c r="F117" s="57"/>
    </row>
    <row r="118" spans="2:6" x14ac:dyDescent="0.25">
      <c r="B118" s="43"/>
      <c r="C118" s="118" t="s">
        <v>141</v>
      </c>
      <c r="D118" s="118"/>
      <c r="E118" s="52"/>
      <c r="F118" s="57"/>
    </row>
    <row r="119" spans="2:6" ht="12.75" customHeight="1" x14ac:dyDescent="0.25">
      <c r="B119" s="43"/>
      <c r="C119" s="118"/>
      <c r="D119" s="118"/>
      <c r="E119" s="52"/>
      <c r="F119" s="57"/>
    </row>
    <row r="120" spans="2:6" x14ac:dyDescent="0.25">
      <c r="B120" s="43"/>
      <c r="C120" s="118"/>
      <c r="D120" s="118"/>
      <c r="F120" s="33"/>
    </row>
    <row r="121" spans="2:6" x14ac:dyDescent="0.25">
      <c r="B121" s="43"/>
      <c r="C121" s="52"/>
      <c r="D121" s="52"/>
      <c r="F121" s="33"/>
    </row>
    <row r="122" spans="2:6" ht="20" x14ac:dyDescent="0.25">
      <c r="B122" s="50" t="s">
        <v>66</v>
      </c>
      <c r="C122" s="44" t="s">
        <v>70</v>
      </c>
      <c r="D122" s="52"/>
      <c r="F122" s="33"/>
    </row>
    <row r="123" spans="2:6" x14ac:dyDescent="0.25">
      <c r="B123" s="43"/>
      <c r="C123" s="63">
        <v>890</v>
      </c>
      <c r="D123" s="99" t="s">
        <v>170</v>
      </c>
      <c r="F123" s="33"/>
    </row>
    <row r="124" spans="2:6" ht="20" x14ac:dyDescent="0.25">
      <c r="B124" s="43"/>
      <c r="C124" s="64">
        <v>16.59</v>
      </c>
      <c r="D124" s="52" t="s">
        <v>68</v>
      </c>
      <c r="F124" s="33"/>
    </row>
    <row r="125" spans="2:6" ht="20" x14ac:dyDescent="0.25">
      <c r="B125" s="43"/>
      <c r="C125" s="65">
        <f>C123/C124</f>
        <v>53.646775165762506</v>
      </c>
      <c r="D125" s="44" t="s">
        <v>67</v>
      </c>
      <c r="F125" s="33"/>
    </row>
    <row r="126" spans="2:6" x14ac:dyDescent="0.25">
      <c r="B126" s="43"/>
      <c r="F126" s="33"/>
    </row>
    <row r="127" spans="2:6" x14ac:dyDescent="0.25">
      <c r="B127" s="43"/>
      <c r="C127" s="66">
        <v>49.75</v>
      </c>
      <c r="D127" s="23" t="s">
        <v>69</v>
      </c>
      <c r="F127" s="33"/>
    </row>
    <row r="128" spans="2:6" ht="40" x14ac:dyDescent="0.25">
      <c r="B128" s="43"/>
      <c r="C128" s="66"/>
      <c r="D128" s="52" t="s">
        <v>171</v>
      </c>
      <c r="F128" s="33"/>
    </row>
    <row r="129" spans="2:6" x14ac:dyDescent="0.25">
      <c r="B129" s="43"/>
      <c r="C129" s="52"/>
      <c r="F129" s="33"/>
    </row>
    <row r="130" spans="2:6" x14ac:dyDescent="0.25">
      <c r="B130" s="43"/>
      <c r="C130" s="52"/>
      <c r="D130" s="23" t="s">
        <v>163</v>
      </c>
      <c r="F130" s="33"/>
    </row>
    <row r="131" spans="2:6" ht="20" x14ac:dyDescent="0.25">
      <c r="B131" s="32" t="s">
        <v>3</v>
      </c>
      <c r="C131" s="44" t="s">
        <v>32</v>
      </c>
      <c r="F131" s="33"/>
    </row>
    <row r="132" spans="2:6" ht="20" x14ac:dyDescent="0.25">
      <c r="B132" s="43"/>
      <c r="C132" s="67" t="s">
        <v>166</v>
      </c>
      <c r="D132" s="99" t="s">
        <v>164</v>
      </c>
      <c r="E132" s="52"/>
      <c r="F132" s="57"/>
    </row>
    <row r="133" spans="2:6" ht="40" x14ac:dyDescent="0.25">
      <c r="B133" s="32"/>
      <c r="C133" s="68"/>
      <c r="D133" s="52" t="s">
        <v>165</v>
      </c>
      <c r="E133" s="52"/>
      <c r="F133" s="57"/>
    </row>
    <row r="134" spans="2:6" x14ac:dyDescent="0.25">
      <c r="B134" s="43"/>
      <c r="C134" s="68"/>
      <c r="D134" s="52"/>
      <c r="E134" s="52"/>
      <c r="F134" s="57"/>
    </row>
    <row r="135" spans="2:6" ht="20" x14ac:dyDescent="0.25">
      <c r="B135" s="32" t="s">
        <v>17</v>
      </c>
      <c r="C135" s="68" t="s">
        <v>71</v>
      </c>
      <c r="E135" s="52"/>
      <c r="F135" s="57"/>
    </row>
    <row r="136" spans="2:6" ht="20" x14ac:dyDescent="0.25">
      <c r="B136" s="32"/>
      <c r="C136" s="69" t="s">
        <v>172</v>
      </c>
      <c r="D136" s="52" t="s">
        <v>167</v>
      </c>
      <c r="E136" s="52"/>
      <c r="F136" s="57"/>
    </row>
    <row r="137" spans="2:6" ht="80" x14ac:dyDescent="0.25">
      <c r="B137" s="32"/>
      <c r="C137" s="68"/>
      <c r="D137" s="52" t="s">
        <v>173</v>
      </c>
      <c r="E137" s="52"/>
      <c r="F137" s="57"/>
    </row>
    <row r="138" spans="2:6" ht="80" x14ac:dyDescent="0.25">
      <c r="B138" s="32"/>
      <c r="C138" s="68"/>
      <c r="D138" s="52" t="s">
        <v>174</v>
      </c>
      <c r="E138" s="52"/>
      <c r="F138" s="57"/>
    </row>
    <row r="139" spans="2:6" x14ac:dyDescent="0.25">
      <c r="B139" s="32"/>
      <c r="C139" s="68"/>
      <c r="D139" s="52"/>
      <c r="E139" s="52"/>
      <c r="F139" s="57"/>
    </row>
    <row r="140" spans="2:6" ht="20" x14ac:dyDescent="0.25">
      <c r="B140" s="32" t="s">
        <v>18</v>
      </c>
      <c r="C140" s="52" t="s">
        <v>142</v>
      </c>
      <c r="D140" s="52"/>
      <c r="E140" s="52"/>
      <c r="F140" s="57"/>
    </row>
    <row r="141" spans="2:6" ht="23" customHeight="1" x14ac:dyDescent="0.25">
      <c r="B141" s="43"/>
      <c r="C141" s="70">
        <v>249625</v>
      </c>
      <c r="D141" s="99" t="s">
        <v>178</v>
      </c>
      <c r="E141" s="52"/>
      <c r="F141" s="57"/>
    </row>
    <row r="142" spans="2:6" ht="20" x14ac:dyDescent="0.25">
      <c r="B142" s="43"/>
      <c r="C142" s="71">
        <v>222358</v>
      </c>
      <c r="D142" s="52" t="s">
        <v>175</v>
      </c>
      <c r="E142" s="52"/>
      <c r="F142" s="57"/>
    </row>
    <row r="143" spans="2:6" ht="20" x14ac:dyDescent="0.25">
      <c r="B143" s="43"/>
      <c r="C143" s="72">
        <f>(C141-C142)/C141</f>
        <v>0.10923184777165748</v>
      </c>
      <c r="D143" s="44" t="s">
        <v>63</v>
      </c>
      <c r="E143" s="52"/>
      <c r="F143" s="57"/>
    </row>
    <row r="144" spans="2:6" x14ac:dyDescent="0.25">
      <c r="B144" s="32"/>
      <c r="C144" s="68"/>
      <c r="D144" s="52"/>
      <c r="E144" s="52"/>
      <c r="F144" s="57"/>
    </row>
    <row r="145" spans="2:6" x14ac:dyDescent="0.25">
      <c r="B145" s="32"/>
      <c r="C145" s="68"/>
      <c r="D145" s="52"/>
      <c r="E145" s="52"/>
      <c r="F145" s="57"/>
    </row>
    <row r="146" spans="2:6" ht="20" x14ac:dyDescent="0.25">
      <c r="B146" s="32" t="s">
        <v>19</v>
      </c>
      <c r="C146" s="73" t="s">
        <v>143</v>
      </c>
      <c r="D146" s="46"/>
      <c r="E146" s="52"/>
      <c r="F146" s="57"/>
    </row>
    <row r="147" spans="2:6" x14ac:dyDescent="0.25">
      <c r="B147" s="43"/>
      <c r="E147" s="52"/>
      <c r="F147" s="57"/>
    </row>
    <row r="148" spans="2:6" x14ac:dyDescent="0.25">
      <c r="B148" s="43"/>
      <c r="C148" s="74">
        <v>9285</v>
      </c>
      <c r="D148" s="75" t="s">
        <v>179</v>
      </c>
      <c r="E148" s="52"/>
      <c r="F148" s="57"/>
    </row>
    <row r="149" spans="2:6" x14ac:dyDescent="0.25">
      <c r="B149" s="43"/>
      <c r="C149" s="76">
        <v>2237</v>
      </c>
      <c r="D149" s="23" t="s">
        <v>176</v>
      </c>
      <c r="E149" s="52"/>
      <c r="F149" s="57"/>
    </row>
    <row r="150" spans="2:6" x14ac:dyDescent="0.25">
      <c r="B150" s="43"/>
      <c r="C150" s="77">
        <f>C149+C148</f>
        <v>11522</v>
      </c>
      <c r="D150" s="27" t="s">
        <v>177</v>
      </c>
      <c r="E150" s="52"/>
      <c r="F150" s="57"/>
    </row>
    <row r="151" spans="2:6" x14ac:dyDescent="0.25">
      <c r="B151" s="43"/>
      <c r="C151" s="78"/>
      <c r="D151" s="46"/>
      <c r="E151" s="52"/>
      <c r="F151" s="57"/>
    </row>
    <row r="152" spans="2:6" ht="20" x14ac:dyDescent="0.25">
      <c r="B152" s="43"/>
      <c r="C152" s="79" t="s">
        <v>144</v>
      </c>
      <c r="E152" s="52"/>
      <c r="F152" s="57"/>
    </row>
    <row r="153" spans="2:6" x14ac:dyDescent="0.25">
      <c r="B153" s="43"/>
      <c r="C153" s="74">
        <f>C150</f>
        <v>11522</v>
      </c>
      <c r="D153" s="23" t="s">
        <v>33</v>
      </c>
      <c r="F153" s="33"/>
    </row>
    <row r="154" spans="2:6" x14ac:dyDescent="0.25">
      <c r="B154" s="43"/>
      <c r="C154" s="76">
        <v>254453</v>
      </c>
      <c r="D154" s="23" t="s">
        <v>180</v>
      </c>
      <c r="F154" s="33"/>
    </row>
    <row r="155" spans="2:6" x14ac:dyDescent="0.25">
      <c r="B155" s="43"/>
      <c r="C155" s="80">
        <f>C153/C154</f>
        <v>4.5281446868380405E-2</v>
      </c>
      <c r="D155" s="27" t="s">
        <v>37</v>
      </c>
      <c r="F155" s="33"/>
    </row>
    <row r="156" spans="2:6" x14ac:dyDescent="0.25">
      <c r="B156" s="43"/>
      <c r="F156" s="33"/>
    </row>
    <row r="157" spans="2:6" ht="20" x14ac:dyDescent="0.25">
      <c r="B157" s="81" t="s">
        <v>20</v>
      </c>
      <c r="C157" s="82" t="s">
        <v>145</v>
      </c>
      <c r="F157" s="33"/>
    </row>
    <row r="158" spans="2:6" x14ac:dyDescent="0.25">
      <c r="B158" s="43"/>
      <c r="C158" s="74">
        <v>9285</v>
      </c>
      <c r="D158" s="23" t="s">
        <v>181</v>
      </c>
      <c r="F158" s="33"/>
    </row>
    <row r="159" spans="2:6" x14ac:dyDescent="0.25">
      <c r="B159" s="43"/>
      <c r="C159" s="76">
        <v>254453</v>
      </c>
      <c r="D159" s="23" t="s">
        <v>182</v>
      </c>
      <c r="F159" s="33"/>
    </row>
    <row r="160" spans="2:6" x14ac:dyDescent="0.25">
      <c r="B160" s="43"/>
      <c r="C160" s="80">
        <f>C158/C159</f>
        <v>3.6490039417888566E-2</v>
      </c>
      <c r="D160" s="27" t="s">
        <v>38</v>
      </c>
      <c r="F160" s="33"/>
    </row>
    <row r="161" spans="2:6" x14ac:dyDescent="0.25">
      <c r="B161" s="43"/>
      <c r="F161" s="33"/>
    </row>
    <row r="162" spans="2:6" x14ac:dyDescent="0.25">
      <c r="B162" s="43"/>
      <c r="F162" s="33"/>
    </row>
    <row r="163" spans="2:6" ht="20" x14ac:dyDescent="0.25">
      <c r="B163" s="81" t="s">
        <v>21</v>
      </c>
      <c r="C163" s="83" t="s">
        <v>146</v>
      </c>
      <c r="F163" s="33"/>
    </row>
    <row r="164" spans="2:6" x14ac:dyDescent="0.25">
      <c r="B164" s="43"/>
      <c r="C164" s="74">
        <v>7367</v>
      </c>
      <c r="D164" s="23" t="s">
        <v>81</v>
      </c>
      <c r="F164" s="33"/>
    </row>
    <row r="165" spans="2:6" x14ac:dyDescent="0.25">
      <c r="B165" s="43"/>
      <c r="C165" s="76">
        <v>254453</v>
      </c>
      <c r="D165" s="23" t="s">
        <v>183</v>
      </c>
      <c r="F165" s="33"/>
    </row>
    <row r="166" spans="2:6" x14ac:dyDescent="0.25">
      <c r="B166" s="43"/>
      <c r="C166" s="80">
        <f>C164/C165</f>
        <v>2.8952301603832536E-2</v>
      </c>
      <c r="D166" s="27" t="s">
        <v>39</v>
      </c>
      <c r="F166" s="33"/>
    </row>
    <row r="167" spans="2:6" x14ac:dyDescent="0.25">
      <c r="B167" s="43"/>
      <c r="F167" s="33"/>
    </row>
    <row r="168" spans="2:6" x14ac:dyDescent="0.25">
      <c r="B168" s="43"/>
      <c r="F168" s="33"/>
    </row>
    <row r="169" spans="2:6" x14ac:dyDescent="0.25">
      <c r="B169" s="32" t="s">
        <v>36</v>
      </c>
      <c r="C169" s="84" t="s">
        <v>34</v>
      </c>
      <c r="F169" s="33"/>
    </row>
    <row r="170" spans="2:6" x14ac:dyDescent="0.25">
      <c r="B170" s="43"/>
      <c r="C170" s="77">
        <v>11339</v>
      </c>
      <c r="D170" s="85" t="s">
        <v>184</v>
      </c>
      <c r="F170" s="33"/>
    </row>
    <row r="171" spans="2:6" x14ac:dyDescent="0.25">
      <c r="B171" s="43"/>
      <c r="C171" s="77"/>
      <c r="D171" s="85"/>
      <c r="F171" s="33"/>
    </row>
    <row r="172" spans="2:6" x14ac:dyDescent="0.25">
      <c r="B172" s="50" t="s">
        <v>72</v>
      </c>
      <c r="C172" s="86" t="s">
        <v>35</v>
      </c>
      <c r="D172" s="23" t="s">
        <v>73</v>
      </c>
      <c r="F172" s="33"/>
    </row>
    <row r="173" spans="2:6" x14ac:dyDescent="0.25">
      <c r="B173" s="43"/>
      <c r="C173" s="86"/>
      <c r="D173" s="23" t="s">
        <v>45</v>
      </c>
      <c r="F173" s="33"/>
    </row>
    <row r="174" spans="2:6" x14ac:dyDescent="0.25">
      <c r="B174" s="43"/>
      <c r="C174" s="87"/>
      <c r="D174" s="23" t="s">
        <v>189</v>
      </c>
      <c r="F174" s="33"/>
    </row>
    <row r="175" spans="2:6" x14ac:dyDescent="0.25">
      <c r="B175" s="43"/>
      <c r="C175" s="88"/>
      <c r="D175" s="46" t="s">
        <v>185</v>
      </c>
      <c r="F175" s="33"/>
    </row>
    <row r="176" spans="2:6" x14ac:dyDescent="0.25">
      <c r="B176" s="43"/>
      <c r="D176" s="23" t="s">
        <v>44</v>
      </c>
      <c r="F176" s="33"/>
    </row>
    <row r="177" spans="2:6" x14ac:dyDescent="0.25">
      <c r="B177" s="43"/>
      <c r="C177" s="77"/>
      <c r="D177" s="85"/>
      <c r="F177" s="33"/>
    </row>
    <row r="178" spans="2:6" x14ac:dyDescent="0.25">
      <c r="B178" s="43"/>
      <c r="C178" s="74">
        <v>9285</v>
      </c>
      <c r="D178" s="23" t="s">
        <v>42</v>
      </c>
      <c r="F178" s="33"/>
    </row>
    <row r="179" spans="2:6" x14ac:dyDescent="0.25">
      <c r="B179" s="43"/>
      <c r="C179" s="74">
        <v>2237</v>
      </c>
      <c r="D179" s="46" t="s">
        <v>186</v>
      </c>
      <c r="F179" s="33"/>
    </row>
    <row r="180" spans="2:6" x14ac:dyDescent="0.25">
      <c r="B180" s="43"/>
      <c r="C180" s="74">
        <v>-4710</v>
      </c>
      <c r="D180" s="23" t="s">
        <v>187</v>
      </c>
      <c r="F180" s="33"/>
    </row>
    <row r="181" spans="2:6" x14ac:dyDescent="0.25">
      <c r="B181" s="43"/>
      <c r="C181" s="74">
        <f>-(0.244)*C178</f>
        <v>-2265.54</v>
      </c>
      <c r="D181" s="23" t="s">
        <v>188</v>
      </c>
      <c r="F181" s="33"/>
    </row>
    <row r="182" spans="2:6" x14ac:dyDescent="0.25">
      <c r="B182" s="43"/>
      <c r="C182" s="76">
        <v>-611</v>
      </c>
      <c r="D182" s="23" t="s">
        <v>87</v>
      </c>
      <c r="F182" s="33"/>
    </row>
    <row r="183" spans="2:6" x14ac:dyDescent="0.25">
      <c r="B183" s="43"/>
      <c r="C183" s="77">
        <f>SUM(C178:C182)</f>
        <v>3935.46</v>
      </c>
      <c r="D183" s="85" t="s">
        <v>85</v>
      </c>
      <c r="F183" s="33"/>
    </row>
    <row r="184" spans="2:6" x14ac:dyDescent="0.25">
      <c r="B184" s="43"/>
      <c r="C184" s="77"/>
      <c r="D184" s="85"/>
      <c r="F184" s="33"/>
    </row>
    <row r="185" spans="2:6" x14ac:dyDescent="0.25">
      <c r="B185" s="43"/>
      <c r="C185" s="77"/>
      <c r="D185" s="85"/>
      <c r="F185" s="33"/>
    </row>
    <row r="186" spans="2:6" x14ac:dyDescent="0.25">
      <c r="B186" s="43"/>
      <c r="C186" s="77"/>
      <c r="D186" s="85"/>
      <c r="F186" s="33"/>
    </row>
    <row r="187" spans="2:6" x14ac:dyDescent="0.25">
      <c r="B187" s="43"/>
      <c r="C187" s="88"/>
      <c r="D187" s="23" t="s">
        <v>74</v>
      </c>
      <c r="E187" s="89"/>
      <c r="F187" s="90"/>
    </row>
    <row r="188" spans="2:6" x14ac:dyDescent="0.25">
      <c r="B188" s="43"/>
      <c r="C188" s="74">
        <v>11339</v>
      </c>
      <c r="D188" s="23" t="s">
        <v>51</v>
      </c>
      <c r="F188" s="33"/>
    </row>
    <row r="189" spans="2:6" x14ac:dyDescent="0.25">
      <c r="B189" s="43"/>
      <c r="C189" s="76">
        <v>-4710</v>
      </c>
      <c r="D189" s="23" t="s">
        <v>41</v>
      </c>
      <c r="F189" s="33"/>
    </row>
    <row r="190" spans="2:6" x14ac:dyDescent="0.25">
      <c r="B190" s="43"/>
      <c r="C190" s="77">
        <f>C189+C188</f>
        <v>6629</v>
      </c>
      <c r="D190" s="27" t="s">
        <v>40</v>
      </c>
      <c r="F190" s="33"/>
    </row>
    <row r="191" spans="2:6" x14ac:dyDescent="0.25">
      <c r="B191" s="43"/>
      <c r="C191" s="88"/>
      <c r="D191" s="23" t="s">
        <v>43</v>
      </c>
      <c r="F191" s="33"/>
    </row>
    <row r="192" spans="2:6" x14ac:dyDescent="0.25">
      <c r="B192" s="43"/>
      <c r="C192" s="88"/>
      <c r="D192" s="23" t="s">
        <v>52</v>
      </c>
      <c r="F192" s="33"/>
    </row>
    <row r="193" spans="2:6" x14ac:dyDescent="0.25">
      <c r="B193" s="43"/>
      <c r="C193" s="88"/>
      <c r="F193" s="33"/>
    </row>
    <row r="194" spans="2:6" x14ac:dyDescent="0.25">
      <c r="B194" s="43"/>
      <c r="C194" s="88"/>
      <c r="F194" s="33"/>
    </row>
    <row r="195" spans="2:6" x14ac:dyDescent="0.25">
      <c r="B195" s="43"/>
      <c r="C195" s="88"/>
      <c r="D195" s="23" t="s">
        <v>190</v>
      </c>
      <c r="F195" s="33"/>
    </row>
    <row r="196" spans="2:6" x14ac:dyDescent="0.25">
      <c r="B196" s="43"/>
      <c r="C196" s="88"/>
      <c r="D196" s="23" t="s">
        <v>88</v>
      </c>
      <c r="F196" s="33"/>
    </row>
    <row r="197" spans="2:6" x14ac:dyDescent="0.25">
      <c r="B197" s="50" t="s">
        <v>75</v>
      </c>
      <c r="C197" s="23" t="s">
        <v>147</v>
      </c>
      <c r="F197" s="33"/>
    </row>
    <row r="198" spans="2:6" x14ac:dyDescent="0.25">
      <c r="B198" s="43"/>
      <c r="C198" s="74">
        <v>2721</v>
      </c>
      <c r="D198" s="24" t="s">
        <v>47</v>
      </c>
      <c r="F198" s="33"/>
    </row>
    <row r="199" spans="2:6" x14ac:dyDescent="0.25">
      <c r="B199" s="50"/>
      <c r="C199" s="76">
        <v>254453</v>
      </c>
      <c r="D199" s="91" t="s">
        <v>191</v>
      </c>
      <c r="F199" s="33"/>
    </row>
    <row r="200" spans="2:6" x14ac:dyDescent="0.25">
      <c r="B200" s="41"/>
      <c r="C200" s="51">
        <f>(365*C198)/C199</f>
        <v>3.9031373180901778</v>
      </c>
      <c r="D200" s="92" t="s">
        <v>148</v>
      </c>
      <c r="F200" s="33"/>
    </row>
    <row r="201" spans="2:6" x14ac:dyDescent="0.25">
      <c r="B201" s="41"/>
      <c r="F201" s="33"/>
    </row>
    <row r="202" spans="2:6" x14ac:dyDescent="0.25">
      <c r="B202" s="41"/>
      <c r="C202" s="27" t="s">
        <v>48</v>
      </c>
      <c r="F202" s="33"/>
    </row>
    <row r="203" spans="2:6" x14ac:dyDescent="0.25">
      <c r="B203" s="41"/>
      <c r="C203" s="74">
        <v>19421</v>
      </c>
      <c r="D203" s="24" t="s">
        <v>49</v>
      </c>
      <c r="F203" s="33"/>
    </row>
    <row r="204" spans="2:6" x14ac:dyDescent="0.25">
      <c r="B204" s="41"/>
      <c r="C204" s="76">
        <v>222358</v>
      </c>
      <c r="D204" s="23" t="s">
        <v>89</v>
      </c>
      <c r="F204" s="33"/>
    </row>
    <row r="205" spans="2:6" x14ac:dyDescent="0.25">
      <c r="B205" s="41"/>
      <c r="C205" s="51">
        <f>(365*C203)/C204</f>
        <v>31.879514116874589</v>
      </c>
      <c r="D205" s="92" t="s">
        <v>46</v>
      </c>
      <c r="F205" s="33"/>
    </row>
    <row r="206" spans="2:6" x14ac:dyDescent="0.25">
      <c r="B206" s="41"/>
      <c r="C206" s="74"/>
      <c r="F206" s="33"/>
    </row>
    <row r="207" spans="2:6" x14ac:dyDescent="0.25">
      <c r="B207" s="41"/>
      <c r="D207" s="23" t="s">
        <v>192</v>
      </c>
      <c r="F207" s="33"/>
    </row>
    <row r="208" spans="2:6" x14ac:dyDescent="0.25">
      <c r="B208" s="43"/>
      <c r="F208" s="33"/>
    </row>
    <row r="209" spans="2:7" x14ac:dyDescent="0.25">
      <c r="B209" s="50" t="s">
        <v>76</v>
      </c>
      <c r="C209" s="27" t="s">
        <v>78</v>
      </c>
      <c r="F209" s="33"/>
    </row>
    <row r="210" spans="2:7" x14ac:dyDescent="0.25">
      <c r="B210" s="43"/>
      <c r="C210" s="74">
        <v>7367</v>
      </c>
      <c r="D210" s="23" t="s">
        <v>81</v>
      </c>
      <c r="F210" s="33"/>
    </row>
    <row r="211" spans="2:7" x14ac:dyDescent="0.25">
      <c r="B211" s="43"/>
      <c r="C211" s="76">
        <v>23622</v>
      </c>
      <c r="D211" s="23" t="s">
        <v>80</v>
      </c>
      <c r="F211" s="33"/>
    </row>
    <row r="212" spans="2:7" x14ac:dyDescent="0.25">
      <c r="B212" s="43"/>
      <c r="C212" s="80">
        <f>C210/C211</f>
        <v>0.31187029040724751</v>
      </c>
      <c r="D212" s="27" t="s">
        <v>79</v>
      </c>
      <c r="F212" s="33"/>
    </row>
    <row r="213" spans="2:7" x14ac:dyDescent="0.25">
      <c r="B213" s="43"/>
      <c r="F213" s="33"/>
    </row>
    <row r="214" spans="2:7" x14ac:dyDescent="0.25">
      <c r="B214" s="32"/>
      <c r="C214" s="84"/>
      <c r="F214" s="33"/>
    </row>
    <row r="215" spans="2:7" x14ac:dyDescent="0.25">
      <c r="B215" s="50" t="s">
        <v>77</v>
      </c>
      <c r="C215" s="77" t="s">
        <v>82</v>
      </c>
      <c r="F215" s="33"/>
    </row>
    <row r="216" spans="2:7" x14ac:dyDescent="0.25">
      <c r="B216" s="43"/>
      <c r="C216" s="74">
        <v>7367</v>
      </c>
      <c r="D216" s="23" t="s">
        <v>84</v>
      </c>
      <c r="F216" s="33"/>
    </row>
    <row r="217" spans="2:7" x14ac:dyDescent="0.25">
      <c r="B217" s="43"/>
      <c r="C217" s="76">
        <f>29032+2617+3936-1218</f>
        <v>34367</v>
      </c>
      <c r="D217" s="23" t="s">
        <v>193</v>
      </c>
      <c r="F217" s="33"/>
    </row>
    <row r="218" spans="2:7" ht="20" thickBot="1" x14ac:dyDescent="0.3">
      <c r="B218" s="35"/>
      <c r="C218" s="102">
        <f>C216/C217</f>
        <v>0.21436261529956063</v>
      </c>
      <c r="D218" s="93" t="s">
        <v>83</v>
      </c>
      <c r="E218" s="94"/>
      <c r="F218" s="38"/>
    </row>
    <row r="219" spans="2:7" x14ac:dyDescent="0.25">
      <c r="B219" s="50"/>
      <c r="C219" s="86"/>
    </row>
    <row r="220" spans="2:7" ht="20" thickBot="1" x14ac:dyDescent="0.3"/>
    <row r="221" spans="2:7" ht="20" thickBot="1" x14ac:dyDescent="0.3">
      <c r="B221" s="1" t="s">
        <v>139</v>
      </c>
      <c r="C221" s="2"/>
      <c r="D221" s="2"/>
      <c r="E221" s="2"/>
      <c r="F221" s="3"/>
      <c r="G221" s="103"/>
    </row>
    <row r="222" spans="2:7" x14ac:dyDescent="0.25">
      <c r="B222" s="4" t="s">
        <v>94</v>
      </c>
      <c r="C222" s="103"/>
      <c r="D222" s="103"/>
      <c r="E222" s="103"/>
      <c r="F222" s="5"/>
      <c r="G222" s="103"/>
    </row>
    <row r="223" spans="2:7" x14ac:dyDescent="0.25">
      <c r="B223" s="20">
        <v>0.05</v>
      </c>
      <c r="C223" s="103" t="s">
        <v>135</v>
      </c>
      <c r="D223" s="103"/>
      <c r="E223" s="103"/>
      <c r="F223" s="5"/>
      <c r="G223" s="103"/>
    </row>
    <row r="224" spans="2:7" x14ac:dyDescent="0.25">
      <c r="B224" s="4"/>
      <c r="C224" s="103" t="s">
        <v>136</v>
      </c>
      <c r="D224" s="103"/>
      <c r="E224" s="103"/>
      <c r="F224" s="5"/>
      <c r="G224" s="103"/>
    </row>
    <row r="225" spans="2:7" ht="20" thickBot="1" x14ac:dyDescent="0.3">
      <c r="B225" s="10"/>
      <c r="C225" s="7" t="s">
        <v>137</v>
      </c>
      <c r="D225" s="7"/>
      <c r="E225" s="7"/>
      <c r="F225" s="8"/>
      <c r="G225" s="103"/>
    </row>
    <row r="235" spans="2:7" x14ac:dyDescent="0.25">
      <c r="G235" s="89"/>
    </row>
    <row r="253" spans="2:3" x14ac:dyDescent="0.25">
      <c r="B253" s="22"/>
      <c r="C253" s="95"/>
    </row>
    <row r="254" spans="2:3" x14ac:dyDescent="0.25">
      <c r="B254" s="22"/>
      <c r="C254" s="96"/>
    </row>
    <row r="255" spans="2:3" x14ac:dyDescent="0.25">
      <c r="B255" s="97"/>
      <c r="C255" s="98"/>
    </row>
  </sheetData>
  <mergeCells count="3">
    <mergeCell ref="D85:E85"/>
    <mergeCell ref="C118:D120"/>
    <mergeCell ref="C117:D117"/>
  </mergeCells>
  <phoneticPr fontId="2" type="noConversion"/>
  <pageMargins left="0.5" right="0.5" top="0.5" bottom="0.5" header="0" footer="0"/>
  <pageSetup scale="80" orientation="landscape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showGridLines="0" topLeftCell="B1" zoomScale="120" zoomScaleNormal="120" zoomScalePageLayoutView="150" workbookViewId="0">
      <selection activeCell="C2" sqref="C2"/>
    </sheetView>
  </sheetViews>
  <sheetFormatPr baseColWidth="10" defaultColWidth="11" defaultRowHeight="13" x14ac:dyDescent="0.15"/>
  <cols>
    <col min="1" max="1" width="5" customWidth="1"/>
    <col min="2" max="2" width="13.1640625" customWidth="1"/>
    <col min="3" max="3" width="19.1640625" customWidth="1"/>
    <col min="4" max="4" width="15.6640625" customWidth="1"/>
    <col min="5" max="5" width="15.1640625" customWidth="1"/>
    <col min="6" max="6" width="16.1640625" customWidth="1"/>
    <col min="7" max="7" width="13.1640625" customWidth="1"/>
    <col min="8" max="8" width="2.1640625" customWidth="1"/>
    <col min="9" max="9" width="9.5" bestFit="1" customWidth="1"/>
    <col min="10" max="10" width="9.33203125" bestFit="1" customWidth="1"/>
    <col min="11" max="11" width="9.83203125" bestFit="1" customWidth="1"/>
    <col min="13" max="13" width="12.83203125" bestFit="1" customWidth="1"/>
  </cols>
  <sheetData/>
  <phoneticPr fontId="2" type="noConversion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Answers</vt:lpstr>
      <vt:lpstr>Details</vt:lpstr>
      <vt:lpstr>Answers!Print_Area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Colon</dc:creator>
  <cp:lastModifiedBy>Jeffrey M. Colon</cp:lastModifiedBy>
  <cp:lastPrinted>2014-10-22T01:49:51Z</cp:lastPrinted>
  <dcterms:created xsi:type="dcterms:W3CDTF">2007-02-19T03:24:13Z</dcterms:created>
  <dcterms:modified xsi:type="dcterms:W3CDTF">2024-11-25T19:24:36Z</dcterms:modified>
</cp:coreProperties>
</file>