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27"/>
  <workbookPr date1904="1" showInkAnnotation="0" autoCompressPictures="0"/>
  <mc:AlternateContent xmlns:mc="http://schemas.openxmlformats.org/markup-compatibility/2006">
    <mc:Choice Requires="x15">
      <x15ac:absPath xmlns:x15ac="http://schemas.microsoft.com/office/spreadsheetml/2010/11/ac" url="/Users/jmcolon1/Dropbox/Corp Finance/Corp Fin Web/Corporate-Finance/homeworks/"/>
    </mc:Choice>
  </mc:AlternateContent>
  <xr:revisionPtr revIDLastSave="0" documentId="13_ncr:1_{8183B369-8501-E942-B942-38457022B9F9}" xr6:coauthVersionLast="45" xr6:coauthVersionMax="45" xr10:uidLastSave="{00000000-0000-0000-0000-000000000000}"/>
  <bookViews>
    <workbookView xWindow="2240" yWindow="520" windowWidth="35120" windowHeight="27840" tabRatio="500" xr2:uid="{00000000-000D-0000-FFFF-FFFF00000000}"/>
  </bookViews>
  <sheets>
    <sheet name="Answers" sheetId="1" r:id="rId1"/>
    <sheet name="Details" sheetId="2" r:id="rId2"/>
  </sheets>
  <externalReferences>
    <externalReference r:id="rId3"/>
  </externalReferences>
  <definedNames>
    <definedName name="_xlnm.Print_Area" localSheetId="0">Answers!$C$2:$G$59</definedName>
  </definedNames>
  <calcPr calcId="191029"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I64" i="1" l="1"/>
  <c r="K65" i="1"/>
  <c r="K64" i="1"/>
  <c r="K63" i="1"/>
  <c r="K62" i="1"/>
  <c r="K61" i="1"/>
  <c r="K60" i="1"/>
  <c r="D174" i="1" l="1"/>
  <c r="C184" i="1" s="1"/>
  <c r="D187" i="1" l="1"/>
  <c r="C197" i="1" s="1"/>
  <c r="D163" i="1"/>
  <c r="C201" i="1" s="1"/>
  <c r="D62" i="1"/>
  <c r="C92" i="1"/>
  <c r="D82" i="1"/>
  <c r="D88" i="1" s="1"/>
  <c r="C91" i="1" s="1"/>
  <c r="C79" i="1"/>
  <c r="C93" i="1" s="1"/>
  <c r="D69" i="1"/>
  <c r="C94" i="1" l="1"/>
  <c r="D142" i="1"/>
  <c r="D14" i="1" l="1"/>
  <c r="D134" i="1"/>
  <c r="D124" i="1"/>
  <c r="D125" i="1" s="1"/>
  <c r="D118" i="1"/>
  <c r="D119" i="1" s="1"/>
  <c r="D111" i="1"/>
  <c r="D114" i="1" s="1"/>
  <c r="D108" i="1"/>
  <c r="D107" i="1"/>
  <c r="D106" i="1"/>
</calcChain>
</file>

<file path=xl/sharedStrings.xml><?xml version="1.0" encoding="utf-8"?>
<sst xmlns="http://schemas.openxmlformats.org/spreadsheetml/2006/main" count="203" uniqueCount="131">
  <si>
    <t>To mitigate reinvestment risk, buy zero coupon bonds (STRIPS), but there is still interest rate and inflation risk</t>
    <phoneticPr fontId="3" type="noConversion"/>
  </si>
  <si>
    <t>To mitigate inflation risk, buy TIPS or T-Bills, but there is still (real) interest rate risk</t>
    <phoneticPr fontId="3" type="noConversion"/>
  </si>
  <si>
    <t>If interest rates rise, the price of the bond will fall</t>
    <phoneticPr fontId="3" type="noConversion"/>
  </si>
  <si>
    <t>Question 1</t>
  </si>
  <si>
    <t>Corporate Finance</t>
  </si>
  <si>
    <t>PV</t>
  </si>
  <si>
    <t>PMT</t>
  </si>
  <si>
    <t>(b)</t>
  </si>
  <si>
    <t>(c)</t>
  </si>
  <si>
    <t>N</t>
  </si>
  <si>
    <t>FV</t>
  </si>
  <si>
    <t>Credit Risk</t>
  </si>
  <si>
    <t>Reinvestment risk</t>
  </si>
  <si>
    <t>If inflation increases, the real value of the coupon + principal will fall</t>
  </si>
  <si>
    <t>Inflation risk</t>
  </si>
  <si>
    <t>Interest rate risk</t>
  </si>
  <si>
    <t xml:space="preserve">If interest rates drop, you have to invest the coupons at the lower rates </t>
    <phoneticPr fontId="3" type="noConversion"/>
  </si>
  <si>
    <t>and your total return will be less than the YTM.</t>
    <phoneticPr fontId="3" type="noConversion"/>
  </si>
  <si>
    <t>=PV(rate,nper,pmt,fv,type)</t>
  </si>
  <si>
    <t>HW 3 Answers</t>
  </si>
  <si>
    <t>The correct answer is (c):  10,000 /[ (1+.034)*(1+.02)], or 9,480 (9,481,5)</t>
  </si>
  <si>
    <t>U.S. gov't bonds don't have credit/default risk.  This could change some day soon.</t>
  </si>
  <si>
    <t>(d)</t>
  </si>
  <si>
    <t>Correct answer is (d).  (a) is incorrect because YTM assumes coupons are invested at YTM.  (b) is nonsense, and (c) reverses the correct answers.</t>
  </si>
  <si>
    <t>r1</t>
  </si>
  <si>
    <t>r2</t>
  </si>
  <si>
    <t>r3</t>
  </si>
  <si>
    <t>r0,1</t>
  </si>
  <si>
    <t>r1,2</t>
  </si>
  <si>
    <t>=(1+r2)^2/(1+r1)-1</t>
    <phoneticPr fontId="2" type="noConversion"/>
  </si>
  <si>
    <t>r2,3</t>
  </si>
  <si>
    <t>=(1+r3)^3/(1+r2)^2-1</t>
    <phoneticPr fontId="2" type="noConversion"/>
  </si>
  <si>
    <t>(b)(i)</t>
  </si>
  <si>
    <t>Price</t>
  </si>
  <si>
    <t>Price =30/(1+r1)+1030/(1+r2)^2</t>
  </si>
  <si>
    <t>In computing the Rate (YTM), I link to the original cell and Excel uses the underlying number and not the displayed rounded number.</t>
  </si>
  <si>
    <t>YTM</t>
  </si>
  <si>
    <t>YTM = &gt;1019.56= 30/(1+YTM)+1030/(1+YTM)^2</t>
    <phoneticPr fontId="2" type="noConversion"/>
  </si>
  <si>
    <t>Excel: (PV = -1019.56; PMT = 30; FV = 1000; n = 2)</t>
  </si>
  <si>
    <t>=Rate(nper,pmt,pv,fv,type,guess) or you could use IRR</t>
  </si>
  <si>
    <t>(b)(ii)</t>
  </si>
  <si>
    <t>Price = 30/(1+r1)+30/(1+r2)^2+1030/(1+r3)^3</t>
  </si>
  <si>
    <t>YTM = &gt;987.39= 30/(1+YTM)+30/(1+YTM)^2+1030/(1+YTM)^3</t>
    <phoneticPr fontId="2" type="noConversion"/>
  </si>
  <si>
    <t>Excel: (PV= -987.39; PMT = 30; FV = 1000; n = 3)</t>
  </si>
  <si>
    <t>(b)(iii)</t>
  </si>
  <si>
    <t>Price = 50/(1+r1)+50/(1+r2)^2+1050/(1+r3)^3</t>
  </si>
  <si>
    <t>YTM = &gt;1044.36= 50/(1+YTM)+50/(1+YTM)^2+1050/(1+YTM)^3</t>
    <phoneticPr fontId="2" type="noConversion"/>
  </si>
  <si>
    <t>Excel: (PV= 1044.36; PMT = 50; FV = 1000; n = 3)</t>
  </si>
  <si>
    <t xml:space="preserve">The YTM is a kind of weighted average of the spot/forward rates. </t>
    <phoneticPr fontId="2" type="noConversion"/>
  </si>
  <si>
    <t>The 5% bond has larger coupons and therefore weights</t>
  </si>
  <si>
    <t>the lower, earlier rates more heavily.</t>
  </si>
  <si>
    <t>PV(ANN) =50k/(1+.015)+50k/(1+.02)^2+50k/(1+.035)^3</t>
    <phoneticPr fontId="2" type="noConversion"/>
  </si>
  <si>
    <t>YTM: 142,416.66 = 50k/(1+YTM)+50k/(1+YTM)^2+50K/(1+YTM)^3</t>
    <phoneticPr fontId="2" type="noConversion"/>
  </si>
  <si>
    <t>Excel: (PV= -142,416.66; PMT = 50000; FV = 0; n = 3)</t>
  </si>
  <si>
    <t xml:space="preserve">=Rate(nper,pmt,pv,fv,type,guess). </t>
    <phoneticPr fontId="2" type="noConversion"/>
  </si>
  <si>
    <t>Because the annuity's CFs are equal, the YTM is closer to the average of the spot rates.</t>
  </si>
  <si>
    <t xml:space="preserve">  This is a discount bond because its price is less than face.</t>
  </si>
  <si>
    <t>Rate (YTM)</t>
  </si>
  <si>
    <t>&lt;--------Change to 4</t>
  </si>
  <si>
    <t>The price of a discount bond will move towards the face value ($1,000 in this case) as time passes.  The price of a premium bond will likewise decrease so that at maturity it will be worth the bond's face value (assuming no default).  Of course, between now and maturity, the price may increase if interest rates decline and vice versa.</t>
  </si>
  <si>
    <t>=PV(rate,NPer,pmt,fv,type)</t>
  </si>
  <si>
    <t>Question 5(a)</t>
  </si>
  <si>
    <t>Question 2</t>
  </si>
  <si>
    <t>Question 3</t>
  </si>
  <si>
    <t>Question 4(a)</t>
  </si>
  <si>
    <t>The price will be higher.  See below</t>
  </si>
  <si>
    <t>A bond is a discount bond when its coupon rate &lt; YTM.  Because it offers a coupon less than the market yield, investors will sell the bond and its price will drop.  When you purchase the bond, you will still receive each year the 50 (5%) coupon but you will also receive a capital gain at maturity so that the net amount you receive equals the market yield.  The price increases as you get closer to maturity because there are fewer of these below market coupons.</t>
  </si>
  <si>
    <t>If interest rates increase, the price of the bond will decrease because the PV of the future CFs will decrease.</t>
  </si>
  <si>
    <t>This is just the spot rate</t>
  </si>
  <si>
    <t>(a)</t>
  </si>
  <si>
    <t>1050/(1.1)</t>
  </si>
  <si>
    <t>You have lost money--you paid $1,000 and now your investment is worth $955.</t>
  </si>
  <si>
    <t>If you don't sell, your loss is unrealized; when and if you sell your loss will be realized.</t>
  </si>
  <si>
    <t>the bond for $955 and holds it to maturity.  He will receive $1,050 and will have earned</t>
  </si>
  <si>
    <t xml:space="preserve">of 5% on your $1,000 investment.  Compare the result to your friend who has $1,000 and purchases </t>
  </si>
  <si>
    <t>10% on his investment of $955.  He can also invest the remaining $45 @ 10% and end up</t>
  </si>
  <si>
    <t>Paper losses are true economic losses.  If interest rates decrease, the value of the bond may increase,</t>
  </si>
  <si>
    <t>or vice versa.</t>
  </si>
  <si>
    <t xml:space="preserve">Another way to view this is to ask how much credit a bank would give you for using </t>
  </si>
  <si>
    <t>If you hold the bond to maturity, you will receive $1,050 and will have earned a return</t>
  </si>
  <si>
    <t>with a total of $1,100 or a 10% return on his $1,000.</t>
  </si>
  <si>
    <t>the bond for collateral--its FMV today or $955, and not what you paid for it.</t>
  </si>
  <si>
    <t>(e)</t>
  </si>
  <si>
    <t>(f)</t>
  </si>
  <si>
    <t>(g)</t>
  </si>
  <si>
    <t>Question 6</t>
  </si>
  <si>
    <t>=FV(rate,nper,pmt,pv,type)</t>
  </si>
  <si>
    <t>=Rate(nper,pmt,pv,fv,type,guess)</t>
  </si>
  <si>
    <t>Inc from Coupon Reinvest</t>
  </si>
  <si>
    <t>FV - Coupons</t>
  </si>
  <si>
    <t>Interest on Coupons</t>
  </si>
  <si>
    <t>Coupons</t>
  </si>
  <si>
    <t>Total</t>
  </si>
  <si>
    <t>Cap Gains</t>
  </si>
  <si>
    <t>If the reinvestment rate is greater than the YTM, the TR from holding the bond will be greater than the YTM.</t>
  </si>
  <si>
    <t>Question 7(a)</t>
  </si>
  <si>
    <t>Question 8</t>
  </si>
  <si>
    <t>Question 9</t>
  </si>
  <si>
    <t>Settle</t>
  </si>
  <si>
    <t>Matur</t>
  </si>
  <si>
    <t>Red</t>
  </si>
  <si>
    <t>Freq</t>
  </si>
  <si>
    <t>Basis</t>
  </si>
  <si>
    <t>Mod. Duration</t>
  </si>
  <si>
    <t>=MDURATION(settlement,maturity,coupon,yld,frequency,basis)</t>
  </si>
  <si>
    <t>Coupon</t>
  </si>
  <si>
    <t>=Price(settlement,maturity,rate,yld,redemption,frequency,basis)</t>
  </si>
  <si>
    <t>YLD</t>
  </si>
  <si>
    <t>&lt;-----Change to 2%</t>
  </si>
  <si>
    <t>&lt;-----Change to 4%</t>
  </si>
  <si>
    <t>=(122.40-100)/100</t>
  </si>
  <si>
    <t>=(82.71-100)/100</t>
  </si>
  <si>
    <t>Using only Mdur, the predicted percentage price change would be: 19.6 *(1.00)/100</t>
  </si>
  <si>
    <t>when the YTM changes.  The Price-YTM relationship for bonds is generally curved (convex),</t>
  </si>
  <si>
    <t>See slide 37, Ch5.</t>
  </si>
  <si>
    <t>The reason is that modified duration is only a 1st order approximation of  changes in bond prices</t>
  </si>
  <si>
    <t>In this example, Mdur underpredicts for decreases in YTM, but overpredicts for increases.</t>
  </si>
  <si>
    <t xml:space="preserve">If the convexity of the note and liabilities are not equal, when the YTM changes significantly, </t>
  </si>
  <si>
    <t>the value of the liabilities could change more (or less) than the value of the note.</t>
  </si>
  <si>
    <t>It might be necessary to consider matching convexity in addition to duration.</t>
  </si>
  <si>
    <t>See chart and orange arrows  (not drawn to scale)</t>
  </si>
  <si>
    <t>Fall 2020</t>
  </si>
  <si>
    <t>=Coupon/year *  5 years</t>
  </si>
  <si>
    <t>Capital Gain=Face - Price</t>
  </si>
  <si>
    <t>Convert nominal to real and then discount at real, or discount nominal using (1+nom) = ((1+inf)*((1+real))</t>
  </si>
  <si>
    <t xml:space="preserve">To mitigate interest rate risk, buy T-Bills (short-term bonds), but if rates drop, you have to invest at the lower yields </t>
  </si>
  <si>
    <t>Note: If you use $1,020, which is a rounded number as your price, your YTM will differ slightly.</t>
  </si>
  <si>
    <t>so that larger changes in the YTM result in worse approximations.  See slide 39, Ch5.</t>
  </si>
  <si>
    <t>rate</t>
  </si>
  <si>
    <t xml:space="preserve"> The total return from buying the bond (110.59 = 96+14.59) equals the total return from investing </t>
  </si>
  <si>
    <t>96 @2.87% for 5 years (see (a) above), provided that you can reinvest the coupons at the YTM.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</si>
</sst>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6" formatCode="&quot;$&quot;#,##0_);[Red]\(&quot;$&quot;#,##0\)"/>
    <numFmt numFmtId="7" formatCode="&quot;$&quot;#,##0.00_);\(&quot;$&quot;#,##0.00\)"/>
    <numFmt numFmtId="8" formatCode="&quot;$&quot;#,##0.00_);[Red]\(&quot;$&quot;#,##0.00\)"/>
    <numFmt numFmtId="44" formatCode="_(&quot;$&quot;* #,##0.00_);_(&quot;$&quot;* \(#,##0.00\);_(&quot;$&quot;* &quot;-&quot;??_);_(@_)"/>
    <numFmt numFmtId="43" formatCode="_(* #,##0.00_);_(* \(#,##0.00\);_(* &quot;-&quot;??_);_(@_)"/>
    <numFmt numFmtId="164" formatCode="_(* #,##0_);_(* \(#,##0\);_(* &quot;-&quot;??_);_(@_)"/>
    <numFmt numFmtId="165" formatCode="&quot;$&quot;#,##0"/>
    <numFmt numFmtId="166" formatCode="0.0000"/>
  </numFmts>
  <fonts count="8" x14ac:knownFonts="1">
    <font>
      <sz val="10"/>
      <name val="Verdana"/>
    </font>
    <font>
      <b/>
      <sz val="10"/>
      <name val="Verdana"/>
      <family val="2"/>
    </font>
    <font>
      <sz val="10"/>
      <name val="Verdana"/>
      <family val="2"/>
    </font>
    <font>
      <sz val="8"/>
      <name val="Verdana"/>
      <family val="2"/>
    </font>
    <font>
      <u/>
      <sz val="10"/>
      <color theme="10"/>
      <name val="Verdana"/>
      <family val="2"/>
    </font>
    <font>
      <u/>
      <sz val="10"/>
      <color theme="11"/>
      <name val="Verdana"/>
      <family val="2"/>
    </font>
    <font>
      <sz val="10"/>
      <name val="Verdana"/>
      <family val="2"/>
    </font>
    <font>
      <b/>
      <sz val="10"/>
      <color rgb="FFFF0000"/>
      <name val="Verdana"/>
      <family val="2"/>
    </font>
  </fonts>
  <fills count="7">
    <fill>
      <patternFill patternType="none"/>
    </fill>
    <fill>
      <patternFill patternType="gray125"/>
    </fill>
    <fill>
      <patternFill patternType="solid">
        <fgColor theme="5" tint="0.59999389629810485"/>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rgb="FFFFFF00"/>
        <bgColor indexed="64"/>
      </patternFill>
    </fill>
    <fill>
      <patternFill patternType="solid">
        <fgColor theme="3" tint="0.59999389629810485"/>
        <bgColor indexed="64"/>
      </patternFill>
    </fill>
  </fills>
  <borders count="15">
    <border>
      <left/>
      <right/>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medium">
        <color indexed="64"/>
      </left>
      <right/>
      <top style="medium">
        <color indexed="64"/>
      </top>
      <bottom/>
      <diagonal/>
    </border>
    <border>
      <left/>
      <right/>
      <top/>
      <bottom style="thin">
        <color indexed="64"/>
      </bottom>
      <diagonal/>
    </border>
    <border>
      <left style="medium">
        <color indexed="64"/>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0">
    <xf numFmtId="0" fontId="0" fillId="0" borderId="0"/>
    <xf numFmtId="43" fontId="2" fillId="0" borderId="0" applyFont="0" applyFill="0" applyBorder="0" applyAlignment="0" applyProtection="0"/>
    <xf numFmtId="9" fontId="2"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44" fontId="6" fillId="0" borderId="0" applyFont="0" applyFill="0" applyBorder="0" applyAlignment="0" applyProtection="0"/>
  </cellStyleXfs>
  <cellXfs count="108">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3" xfId="0" applyBorder="1" applyAlignment="1">
      <alignment horizontal="center"/>
    </xf>
    <xf numFmtId="0" fontId="0" fillId="0" borderId="0" xfId="0" applyBorder="1" applyAlignment="1">
      <alignment horizontal="center"/>
    </xf>
    <xf numFmtId="10" fontId="0" fillId="0" borderId="0" xfId="2" applyNumberFormat="1" applyFont="1" applyBorder="1" applyAlignment="1">
      <alignment horizontal="center"/>
    </xf>
    <xf numFmtId="0" fontId="0" fillId="0" borderId="0" xfId="0" quotePrefix="1" applyBorder="1"/>
    <xf numFmtId="0" fontId="1" fillId="0" borderId="3" xfId="0" applyFont="1" applyBorder="1" applyAlignment="1">
      <alignment horizontal="center"/>
    </xf>
    <xf numFmtId="0" fontId="0" fillId="0" borderId="6" xfId="0" quotePrefix="1" applyBorder="1"/>
    <xf numFmtId="0" fontId="1" fillId="0" borderId="5" xfId="0" applyFont="1" applyBorder="1" applyAlignment="1">
      <alignment horizontal="center"/>
    </xf>
    <xf numFmtId="0" fontId="1" fillId="0" borderId="0" xfId="0" applyFont="1" applyBorder="1" applyAlignment="1">
      <alignment horizontal="center"/>
    </xf>
    <xf numFmtId="10" fontId="1" fillId="0" borderId="0" xfId="0" applyNumberFormat="1" applyFont="1" applyBorder="1" applyAlignment="1">
      <alignment horizontal="center"/>
    </xf>
    <xf numFmtId="8" fontId="0" fillId="0" borderId="0" xfId="0" applyNumberFormat="1" applyBorder="1"/>
    <xf numFmtId="0" fontId="0" fillId="0" borderId="0" xfId="0" quotePrefix="1" applyFill="1" applyBorder="1"/>
    <xf numFmtId="164" fontId="0" fillId="0" borderId="0" xfId="0" applyNumberFormat="1" applyBorder="1"/>
    <xf numFmtId="0" fontId="1" fillId="0" borderId="0" xfId="0" applyFont="1" applyBorder="1"/>
    <xf numFmtId="6" fontId="1" fillId="0" borderId="0" xfId="0" applyNumberFormat="1" applyFont="1" applyBorder="1"/>
    <xf numFmtId="0" fontId="2" fillId="0" borderId="3" xfId="0" applyFont="1" applyBorder="1" applyAlignment="1">
      <alignment horizontal="center"/>
    </xf>
    <xf numFmtId="10" fontId="0" fillId="0" borderId="0" xfId="0" applyNumberFormat="1" applyBorder="1"/>
    <xf numFmtId="164" fontId="0" fillId="0" borderId="0" xfId="0" applyNumberFormat="1"/>
    <xf numFmtId="0" fontId="1" fillId="0" borderId="0" xfId="0" applyFont="1" applyFill="1" applyBorder="1" applyAlignment="1">
      <alignment horizontal="center"/>
    </xf>
    <xf numFmtId="164" fontId="0" fillId="0" borderId="0" xfId="0" applyNumberFormat="1" applyFill="1"/>
    <xf numFmtId="0" fontId="0" fillId="0" borderId="0" xfId="0" applyBorder="1"/>
    <xf numFmtId="165" fontId="0" fillId="0" borderId="0" xfId="0" applyNumberFormat="1" applyBorder="1" applyAlignment="1">
      <alignment horizontal="center"/>
    </xf>
    <xf numFmtId="0" fontId="1" fillId="0" borderId="4" xfId="0" applyFont="1" applyBorder="1"/>
    <xf numFmtId="6" fontId="1" fillId="0" borderId="1" xfId="0" applyNumberFormat="1" applyFont="1" applyBorder="1"/>
    <xf numFmtId="0" fontId="0" fillId="0" borderId="1" xfId="0" quotePrefix="1" applyBorder="1"/>
    <xf numFmtId="0" fontId="0" fillId="0" borderId="6" xfId="0" applyFont="1" applyBorder="1"/>
    <xf numFmtId="0" fontId="1" fillId="0" borderId="0" xfId="0" applyFont="1" applyBorder="1"/>
    <xf numFmtId="0" fontId="2" fillId="0" borderId="0" xfId="0" applyFont="1" applyFill="1" applyBorder="1"/>
    <xf numFmtId="0" fontId="1" fillId="2" borderId="8" xfId="0" applyFont="1" applyFill="1" applyBorder="1" applyAlignment="1">
      <alignment horizontal="center"/>
    </xf>
    <xf numFmtId="0" fontId="1" fillId="0" borderId="3" xfId="0" applyFont="1" applyBorder="1" applyAlignment="1">
      <alignment horizontal="left"/>
    </xf>
    <xf numFmtId="0" fontId="2" fillId="0" borderId="0" xfId="0" quotePrefix="1" applyFont="1" applyFill="1" applyBorder="1"/>
    <xf numFmtId="10" fontId="0" fillId="0" borderId="0" xfId="0" applyNumberFormat="1" applyBorder="1" applyAlignment="1">
      <alignment horizontal="center"/>
    </xf>
    <xf numFmtId="0" fontId="2" fillId="0" borderId="6" xfId="0" applyFont="1" applyFill="1" applyBorder="1"/>
    <xf numFmtId="8" fontId="0" fillId="0" borderId="0" xfId="0" applyNumberFormat="1"/>
    <xf numFmtId="10" fontId="0" fillId="0" borderId="0" xfId="0" applyNumberFormat="1"/>
    <xf numFmtId="0" fontId="0" fillId="0" borderId="0" xfId="0" applyBorder="1" applyAlignment="1">
      <alignment horizontal="left" wrapText="1"/>
    </xf>
    <xf numFmtId="0" fontId="0" fillId="0" borderId="3" xfId="0" applyBorder="1" applyAlignment="1">
      <alignment horizontal="left" wrapText="1"/>
    </xf>
    <xf numFmtId="0" fontId="0" fillId="0" borderId="4" xfId="0" applyBorder="1" applyAlignment="1">
      <alignment horizontal="left" wrapText="1"/>
    </xf>
    <xf numFmtId="0" fontId="0" fillId="0" borderId="6" xfId="0" applyBorder="1" applyAlignment="1">
      <alignment horizontal="left" wrapText="1"/>
    </xf>
    <xf numFmtId="0" fontId="0" fillId="0" borderId="7" xfId="0" applyBorder="1" applyAlignment="1">
      <alignment horizontal="left" wrapText="1"/>
    </xf>
    <xf numFmtId="8" fontId="0" fillId="0" borderId="0" xfId="0" quotePrefix="1" applyNumberFormat="1" applyBorder="1"/>
    <xf numFmtId="6" fontId="0" fillId="0" borderId="0" xfId="0" applyNumberFormat="1" applyBorder="1"/>
    <xf numFmtId="0" fontId="2" fillId="0" borderId="0" xfId="0" applyNumberFormat="1" applyFont="1" applyBorder="1" applyAlignment="1">
      <alignment horizontal="center"/>
    </xf>
    <xf numFmtId="8" fontId="2" fillId="0" borderId="0" xfId="0" applyNumberFormat="1" applyFont="1" applyBorder="1" applyAlignment="1">
      <alignment horizontal="center"/>
    </xf>
    <xf numFmtId="0" fontId="2" fillId="0" borderId="0" xfId="0" quotePrefix="1" applyFont="1" applyBorder="1"/>
    <xf numFmtId="0" fontId="2" fillId="0" borderId="1" xfId="0" applyNumberFormat="1" applyFont="1" applyBorder="1" applyAlignment="1">
      <alignment horizontal="center"/>
    </xf>
    <xf numFmtId="0" fontId="0" fillId="0" borderId="5" xfId="0" applyBorder="1" applyAlignment="1">
      <alignment horizontal="center"/>
    </xf>
    <xf numFmtId="10" fontId="2" fillId="0" borderId="6" xfId="0" applyNumberFormat="1" applyFont="1" applyBorder="1" applyAlignment="1">
      <alignment horizontal="center"/>
    </xf>
    <xf numFmtId="0" fontId="2" fillId="0" borderId="6" xfId="0" applyFont="1" applyBorder="1" applyAlignment="1"/>
    <xf numFmtId="165" fontId="1" fillId="0" borderId="0" xfId="0" applyNumberFormat="1" applyFont="1" applyBorder="1" applyAlignment="1">
      <alignment horizontal="center"/>
    </xf>
    <xf numFmtId="165" fontId="1" fillId="0" borderId="0" xfId="1" applyNumberFormat="1" applyFont="1" applyBorder="1" applyAlignment="1">
      <alignment horizontal="center"/>
    </xf>
    <xf numFmtId="0" fontId="1" fillId="3" borderId="9" xfId="0" applyFont="1" applyFill="1" applyBorder="1" applyAlignment="1">
      <alignment horizontal="center"/>
    </xf>
    <xf numFmtId="7" fontId="1" fillId="0" borderId="0" xfId="9" applyNumberFormat="1" applyFont="1" applyBorder="1" applyAlignment="1">
      <alignment horizontal="center"/>
    </xf>
    <xf numFmtId="0" fontId="2" fillId="0" borderId="0" xfId="0" applyFont="1" applyBorder="1"/>
    <xf numFmtId="0" fontId="2" fillId="0" borderId="6" xfId="0" applyFont="1" applyBorder="1"/>
    <xf numFmtId="0" fontId="0" fillId="0" borderId="0" xfId="0" applyAlignment="1">
      <alignment horizontal="center"/>
    </xf>
    <xf numFmtId="8" fontId="2" fillId="0" borderId="0" xfId="0" quotePrefix="1" applyNumberFormat="1" applyFont="1" applyBorder="1"/>
    <xf numFmtId="8" fontId="1" fillId="0" borderId="0" xfId="0" quotePrefix="1" applyNumberFormat="1" applyFont="1" applyBorder="1"/>
    <xf numFmtId="0" fontId="0" fillId="0" borderId="0" xfId="0" applyFill="1" applyBorder="1" applyAlignment="1">
      <alignment horizontal="center"/>
    </xf>
    <xf numFmtId="6" fontId="0" fillId="0" borderId="0" xfId="0" applyNumberFormat="1" applyBorder="1" applyAlignment="1">
      <alignment horizontal="center"/>
    </xf>
    <xf numFmtId="8" fontId="1" fillId="0" borderId="0" xfId="0" applyNumberFormat="1" applyFont="1" applyBorder="1" applyAlignment="1">
      <alignment horizontal="center"/>
    </xf>
    <xf numFmtId="0" fontId="2" fillId="0" borderId="0" xfId="0" applyFont="1" applyBorder="1" applyAlignment="1">
      <alignment horizontal="center"/>
    </xf>
    <xf numFmtId="0" fontId="2" fillId="0" borderId="10" xfId="0" applyFont="1" applyBorder="1"/>
    <xf numFmtId="0" fontId="0" fillId="0" borderId="3" xfId="0" applyFont="1" applyFill="1" applyBorder="1" applyAlignment="1">
      <alignment horizontal="center"/>
    </xf>
    <xf numFmtId="8" fontId="0" fillId="0" borderId="3" xfId="0" applyNumberFormat="1" applyBorder="1" applyAlignment="1">
      <alignment horizontal="center"/>
    </xf>
    <xf numFmtId="0" fontId="0" fillId="0" borderId="11" xfId="0" applyBorder="1" applyAlignment="1">
      <alignment horizontal="center"/>
    </xf>
    <xf numFmtId="0" fontId="2" fillId="0" borderId="3" xfId="0" applyFont="1" applyBorder="1" applyAlignment="1">
      <alignment horizontal="left"/>
    </xf>
    <xf numFmtId="8" fontId="1" fillId="0" borderId="3" xfId="0" applyNumberFormat="1" applyFont="1" applyBorder="1" applyAlignment="1">
      <alignment horizontal="center"/>
    </xf>
    <xf numFmtId="0" fontId="1" fillId="3" borderId="8" xfId="0" applyFont="1" applyFill="1" applyBorder="1" applyAlignment="1">
      <alignment horizontal="center"/>
    </xf>
    <xf numFmtId="166" fontId="1" fillId="0" borderId="0" xfId="0" applyNumberFormat="1" applyFont="1" applyBorder="1" applyAlignment="1">
      <alignment horizontal="center"/>
    </xf>
    <xf numFmtId="0" fontId="1" fillId="0" borderId="0" xfId="0" quotePrefix="1" applyFont="1" applyBorder="1"/>
    <xf numFmtId="14" fontId="0" fillId="0" borderId="0" xfId="0" applyNumberFormat="1" applyBorder="1" applyAlignment="1">
      <alignment horizontal="center"/>
    </xf>
    <xf numFmtId="9" fontId="0" fillId="0" borderId="0" xfId="0" applyNumberFormat="1" applyBorder="1" applyAlignment="1">
      <alignment horizontal="center"/>
    </xf>
    <xf numFmtId="0" fontId="0" fillId="0" borderId="3" xfId="0" applyFont="1" applyBorder="1" applyAlignment="1">
      <alignment horizontal="center"/>
    </xf>
    <xf numFmtId="2" fontId="1" fillId="0" borderId="0" xfId="0" applyNumberFormat="1" applyFont="1" applyBorder="1" applyAlignment="1">
      <alignment horizontal="center"/>
    </xf>
    <xf numFmtId="0" fontId="7" fillId="0" borderId="3" xfId="0" applyFont="1" applyBorder="1" applyAlignment="1">
      <alignment horizontal="center"/>
    </xf>
    <xf numFmtId="9" fontId="7" fillId="0" borderId="0" xfId="0" applyNumberFormat="1" applyFont="1" applyBorder="1" applyAlignment="1">
      <alignment horizontal="center"/>
    </xf>
    <xf numFmtId="10" fontId="1" fillId="0" borderId="3" xfId="2" applyNumberFormat="1" applyFont="1" applyBorder="1" applyAlignment="1">
      <alignment horizontal="center"/>
    </xf>
    <xf numFmtId="0" fontId="0" fillId="0" borderId="0" xfId="0" applyFill="1" applyAlignment="1">
      <alignment horizontal="center"/>
    </xf>
    <xf numFmtId="0" fontId="1" fillId="0" borderId="0" xfId="0" quotePrefix="1" applyFont="1" applyBorder="1" applyAlignment="1">
      <alignment horizontal="left"/>
    </xf>
    <xf numFmtId="0" fontId="1" fillId="2" borderId="12" xfId="0" applyFont="1" applyFill="1" applyBorder="1" applyAlignment="1">
      <alignment horizontal="left"/>
    </xf>
    <xf numFmtId="0" fontId="1" fillId="2" borderId="13" xfId="0" applyFont="1" applyFill="1" applyBorder="1" applyAlignment="1">
      <alignment horizontal="left"/>
    </xf>
    <xf numFmtId="0" fontId="1" fillId="2" borderId="14" xfId="0" applyFont="1" applyFill="1" applyBorder="1" applyAlignment="1">
      <alignment horizontal="left"/>
    </xf>
    <xf numFmtId="0" fontId="0" fillId="0" borderId="3" xfId="0" applyBorder="1" applyAlignment="1">
      <alignment horizontal="left" wrapText="1"/>
    </xf>
    <xf numFmtId="0" fontId="0" fillId="0" borderId="0" xfId="0" applyBorder="1" applyAlignment="1">
      <alignment horizontal="left" wrapText="1"/>
    </xf>
    <xf numFmtId="0" fontId="0" fillId="0" borderId="4" xfId="0" applyBorder="1" applyAlignment="1">
      <alignment horizontal="left" wrapText="1"/>
    </xf>
    <xf numFmtId="0" fontId="0" fillId="0" borderId="1" xfId="0" applyBorder="1" applyAlignment="1">
      <alignment horizontal="left" wrapText="1"/>
    </xf>
    <xf numFmtId="0" fontId="0" fillId="0" borderId="2" xfId="0" applyBorder="1" applyAlignment="1">
      <alignment horizontal="left" wrapText="1"/>
    </xf>
    <xf numFmtId="0" fontId="0" fillId="0" borderId="6" xfId="0" applyBorder="1" applyAlignment="1">
      <alignment horizontal="left" wrapText="1"/>
    </xf>
    <xf numFmtId="0" fontId="0" fillId="0" borderId="7" xfId="0" applyBorder="1" applyAlignment="1">
      <alignment horizontal="left" wrapText="1"/>
    </xf>
    <xf numFmtId="0" fontId="1" fillId="4" borderId="3" xfId="0" applyFont="1" applyFill="1" applyBorder="1" applyAlignment="1">
      <alignment horizontal="center"/>
    </xf>
    <xf numFmtId="0" fontId="1" fillId="4" borderId="8" xfId="0" applyFont="1" applyFill="1" applyBorder="1" applyAlignment="1">
      <alignment horizontal="center"/>
    </xf>
    <xf numFmtId="8" fontId="1" fillId="5" borderId="0" xfId="0" applyNumberFormat="1" applyFont="1" applyFill="1" applyBorder="1" applyAlignment="1">
      <alignment horizontal="center"/>
    </xf>
    <xf numFmtId="0" fontId="0" fillId="5" borderId="0" xfId="0" applyFill="1" applyBorder="1" applyAlignment="1">
      <alignment horizontal="center"/>
    </xf>
    <xf numFmtId="10" fontId="0" fillId="5" borderId="0" xfId="0" applyNumberFormat="1" applyFill="1" applyBorder="1" applyAlignment="1">
      <alignment horizontal="center"/>
    </xf>
    <xf numFmtId="0" fontId="1" fillId="6" borderId="8" xfId="0" applyFont="1" applyFill="1" applyBorder="1" applyAlignment="1">
      <alignment horizontal="center"/>
    </xf>
    <xf numFmtId="0" fontId="1" fillId="6" borderId="3" xfId="0" applyFont="1" applyFill="1" applyBorder="1" applyAlignment="1">
      <alignment horizontal="center"/>
    </xf>
    <xf numFmtId="0" fontId="1" fillId="6" borderId="3" xfId="0" quotePrefix="1" applyFont="1" applyFill="1" applyBorder="1" applyAlignment="1">
      <alignment horizontal="center"/>
    </xf>
    <xf numFmtId="0" fontId="0" fillId="0" borderId="0" xfId="0" applyFill="1" applyBorder="1"/>
    <xf numFmtId="0" fontId="0" fillId="0" borderId="3" xfId="0" applyBorder="1" applyAlignment="1">
      <alignment horizontal="left"/>
    </xf>
  </cellXfs>
  <cellStyles count="10">
    <cellStyle name="Comma" xfId="1" builtinId="3"/>
    <cellStyle name="Currency" xfId="9" builtinId="4"/>
    <cellStyle name="Followed Hyperlink" xfId="4" builtinId="9" hidden="1"/>
    <cellStyle name="Followed Hyperlink" xfId="6" builtinId="9" hidden="1"/>
    <cellStyle name="Followed Hyperlink" xfId="8" builtinId="9" hidden="1"/>
    <cellStyle name="Hyperlink" xfId="3" builtinId="8" hidden="1"/>
    <cellStyle name="Hyperlink" xfId="5" builtinId="8" hidden="1"/>
    <cellStyle name="Hyperlink" xfId="7" builtinId="8" hidden="1"/>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Price-YTM</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[1]Sheet1!$G$40:$G$51</c:f>
              <c:numCache>
                <c:formatCode>General</c:formatCode>
                <c:ptCount val="12"/>
                <c:pt idx="0">
                  <c:v>0</c:v>
                </c:pt>
                <c:pt idx="1">
                  <c:v>0.5</c:v>
                </c:pt>
                <c:pt idx="2">
                  <c:v>1</c:v>
                </c:pt>
                <c:pt idx="3">
                  <c:v>1.5</c:v>
                </c:pt>
                <c:pt idx="4">
                  <c:v>2</c:v>
                </c:pt>
                <c:pt idx="5">
                  <c:v>2.5</c:v>
                </c:pt>
                <c:pt idx="6">
                  <c:v>3</c:v>
                </c:pt>
                <c:pt idx="7">
                  <c:v>3.5</c:v>
                </c:pt>
                <c:pt idx="8">
                  <c:v>4</c:v>
                </c:pt>
                <c:pt idx="9">
                  <c:v>4.5</c:v>
                </c:pt>
                <c:pt idx="10">
                  <c:v>5</c:v>
                </c:pt>
                <c:pt idx="11">
                  <c:v>5.5</c:v>
                </c:pt>
              </c:numCache>
            </c:numRef>
          </c:cat>
          <c:val>
            <c:numRef>
              <c:f>[1]Sheet1!$F$40:$F$51</c:f>
              <c:numCache>
                <c:formatCode>General</c:formatCode>
                <c:ptCount val="12"/>
                <c:pt idx="0">
                  <c:v>190</c:v>
                </c:pt>
                <c:pt idx="1">
                  <c:v>169.4851349127598</c:v>
                </c:pt>
                <c:pt idx="2">
                  <c:v>151.61541644257508</c:v>
                </c:pt>
                <c:pt idx="3">
                  <c:v>136.02375700935156</c:v>
                </c:pt>
                <c:pt idx="4">
                  <c:v>122.39645555100441</c:v>
                </c:pt>
                <c:pt idx="5">
                  <c:v>110.46514629638074</c:v>
                </c:pt>
                <c:pt idx="6">
                  <c:v>100.00000000000004</c:v>
                </c:pt>
                <c:pt idx="7">
                  <c:v>90.803977294318727</c:v>
                </c:pt>
                <c:pt idx="8">
                  <c:v>82.707966699335415</c:v>
                </c:pt>
                <c:pt idx="9">
                  <c:v>75.566667183566892</c:v>
                </c:pt>
                <c:pt idx="10">
                  <c:v>69.255097946234315</c:v>
                </c:pt>
                <c:pt idx="11">
                  <c:v>63.665637072194883</c:v>
                </c:pt>
              </c:numCache>
            </c:numRef>
          </c:val>
          <c:smooth val="0"/>
          <c:extLst>
            <c:ext xmlns:c16="http://schemas.microsoft.com/office/drawing/2014/chart" uri="{C3380CC4-5D6E-409C-BE32-E72D297353CC}">
              <c16:uniqueId val="{00000000-D43D-C34A-80A0-FEBFCFF48C83}"/>
            </c:ext>
          </c:extLst>
        </c:ser>
        <c:dLbls>
          <c:showLegendKey val="0"/>
          <c:showVal val="0"/>
          <c:showCatName val="0"/>
          <c:showSerName val="0"/>
          <c:showPercent val="0"/>
          <c:showBubbleSize val="0"/>
        </c:dLbls>
        <c:smooth val="0"/>
        <c:axId val="1827110415"/>
        <c:axId val="1827112047"/>
      </c:lineChart>
      <c:catAx>
        <c:axId val="1827110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112047"/>
        <c:crosses val="autoZero"/>
        <c:auto val="1"/>
        <c:lblAlgn val="ctr"/>
        <c:lblOffset val="100"/>
        <c:noMultiLvlLbl val="0"/>
      </c:catAx>
      <c:valAx>
        <c:axId val="1827112047"/>
        <c:scaling>
          <c:orientation val="minMax"/>
          <c:max val="140"/>
          <c:min val="7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110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49389</xdr:colOff>
      <xdr:row>208</xdr:row>
      <xdr:rowOff>70556</xdr:rowOff>
    </xdr:from>
    <xdr:to>
      <xdr:col>6</xdr:col>
      <xdr:colOff>1573389</xdr:colOff>
      <xdr:row>224</xdr:row>
      <xdr:rowOff>7056</xdr:rowOff>
    </xdr:to>
    <xdr:graphicFrame macro="">
      <xdr:nvGraphicFramePr>
        <xdr:cNvPr id="18" name="Chart 17">
          <a:extLst>
            <a:ext uri="{FF2B5EF4-FFF2-40B4-BE49-F238E27FC236}">
              <a16:creationId xmlns:a16="http://schemas.microsoft.com/office/drawing/2014/main" id="{36D8A30D-4E24-4E41-906C-0E3EFD3D9E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0.35031</cdr:x>
      <cdr:y>0.31476</cdr:y>
    </cdr:from>
    <cdr:to>
      <cdr:x>0.75926</cdr:x>
      <cdr:y>0.87187</cdr:y>
    </cdr:to>
    <cdr:cxnSp macro="">
      <cdr:nvCxnSpPr>
        <cdr:cNvPr id="3" name="Straight Connector 2">
          <a:extLst xmlns:a="http://schemas.openxmlformats.org/drawingml/2006/main">
            <a:ext uri="{FF2B5EF4-FFF2-40B4-BE49-F238E27FC236}">
              <a16:creationId xmlns:a16="http://schemas.microsoft.com/office/drawing/2014/main" id="{F2C160A6-EB05-D241-BECA-461042EDA367}"/>
            </a:ext>
          </a:extLst>
        </cdr:cNvPr>
        <cdr:cNvCxnSpPr/>
      </cdr:nvCxnSpPr>
      <cdr:spPr>
        <a:xfrm xmlns:a="http://schemas.openxmlformats.org/drawingml/2006/main">
          <a:off x="1601611" y="797277"/>
          <a:ext cx="1869722" cy="1411111"/>
        </a:xfrm>
        <a:prstGeom xmlns:a="http://schemas.openxmlformats.org/drawingml/2006/main" prst="line">
          <a:avLst/>
        </a:prstGeom>
        <a:ln xmlns:a="http://schemas.openxmlformats.org/drawingml/2006/main">
          <a:solidFill>
            <a:schemeClr val="accent2">
              <a:lumMod val="75000"/>
            </a:schemeClr>
          </a:solidFill>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0.39352</cdr:x>
      <cdr:y>0.32033</cdr:y>
    </cdr:from>
    <cdr:to>
      <cdr:x>0.39506</cdr:x>
      <cdr:y>0.38997</cdr:y>
    </cdr:to>
    <cdr:cxnSp macro="">
      <cdr:nvCxnSpPr>
        <cdr:cNvPr id="5" name="Straight Arrow Connector 4">
          <a:extLst xmlns:a="http://schemas.openxmlformats.org/drawingml/2006/main">
            <a:ext uri="{FF2B5EF4-FFF2-40B4-BE49-F238E27FC236}">
              <a16:creationId xmlns:a16="http://schemas.microsoft.com/office/drawing/2014/main" id="{EDA180FC-F302-1943-A0EC-CF356E97E7CC}"/>
            </a:ext>
          </a:extLst>
        </cdr:cNvPr>
        <cdr:cNvCxnSpPr/>
      </cdr:nvCxnSpPr>
      <cdr:spPr>
        <a:xfrm xmlns:a="http://schemas.openxmlformats.org/drawingml/2006/main" flipH="1">
          <a:off x="1799166" y="811388"/>
          <a:ext cx="7056" cy="176389"/>
        </a:xfrm>
        <a:prstGeom xmlns:a="http://schemas.openxmlformats.org/drawingml/2006/main" prst="straightConnector1">
          <a:avLst/>
        </a:prstGeom>
        <a:ln xmlns:a="http://schemas.openxmlformats.org/drawingml/2006/main">
          <a:solidFill>
            <a:schemeClr val="accent6">
              <a:lumMod val="75000"/>
            </a:schemeClr>
          </a:solidFill>
          <a:tailEnd type="triangle"/>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0.72068</cdr:x>
      <cdr:y>0.76045</cdr:y>
    </cdr:from>
    <cdr:to>
      <cdr:x>0.72222</cdr:x>
      <cdr:y>0.8273</cdr:y>
    </cdr:to>
    <cdr:cxnSp macro="">
      <cdr:nvCxnSpPr>
        <cdr:cNvPr id="6" name="Straight Arrow Connector 5">
          <a:extLst xmlns:a="http://schemas.openxmlformats.org/drawingml/2006/main">
            <a:ext uri="{FF2B5EF4-FFF2-40B4-BE49-F238E27FC236}">
              <a16:creationId xmlns:a16="http://schemas.microsoft.com/office/drawing/2014/main" id="{DBBD5569-98E7-EE42-B197-DA65899C431D}"/>
            </a:ext>
          </a:extLst>
        </cdr:cNvPr>
        <cdr:cNvCxnSpPr/>
      </cdr:nvCxnSpPr>
      <cdr:spPr>
        <a:xfrm xmlns:a="http://schemas.openxmlformats.org/drawingml/2006/main" flipH="1" flipV="1">
          <a:off x="3294944" y="1926167"/>
          <a:ext cx="7056" cy="169332"/>
        </a:xfrm>
        <a:prstGeom xmlns:a="http://schemas.openxmlformats.org/drawingml/2006/main" prst="straightConnector1">
          <a:avLst/>
        </a:prstGeom>
        <a:ln xmlns:a="http://schemas.openxmlformats.org/drawingml/2006/main">
          <a:solidFill>
            <a:schemeClr val="accent6">
              <a:lumMod val="75000"/>
            </a:schemeClr>
          </a:solidFill>
          <a:tailEnd type="triangle"/>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mcolon1/Dropbox/Corp%20Finance/CorpFin%202019/CF_HW_3_2019_Answer%20Prob%20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40">
          <cell r="F40">
            <v>190</v>
          </cell>
          <cell r="G40">
            <v>0</v>
          </cell>
        </row>
        <row r="41">
          <cell r="F41">
            <v>169.4851349127598</v>
          </cell>
          <cell r="G41">
            <v>0.5</v>
          </cell>
        </row>
        <row r="42">
          <cell r="F42">
            <v>151.61541644257508</v>
          </cell>
          <cell r="G42">
            <v>1</v>
          </cell>
        </row>
        <row r="43">
          <cell r="F43">
            <v>136.02375700935156</v>
          </cell>
          <cell r="G43">
            <v>1.5</v>
          </cell>
        </row>
        <row r="44">
          <cell r="F44">
            <v>122.39645555100441</v>
          </cell>
          <cell r="G44">
            <v>2</v>
          </cell>
        </row>
        <row r="45">
          <cell r="F45">
            <v>110.46514629638074</v>
          </cell>
          <cell r="G45">
            <v>2.5</v>
          </cell>
        </row>
        <row r="46">
          <cell r="F46">
            <v>100.00000000000004</v>
          </cell>
          <cell r="G46">
            <v>3</v>
          </cell>
        </row>
        <row r="47">
          <cell r="F47">
            <v>90.803977294318727</v>
          </cell>
          <cell r="G47">
            <v>3.5</v>
          </cell>
        </row>
        <row r="48">
          <cell r="F48">
            <v>82.707966699335415</v>
          </cell>
          <cell r="G48">
            <v>4</v>
          </cell>
        </row>
        <row r="49">
          <cell r="F49">
            <v>75.566667183566892</v>
          </cell>
          <cell r="G49">
            <v>4.5</v>
          </cell>
        </row>
        <row r="50">
          <cell r="F50">
            <v>69.255097946234315</v>
          </cell>
          <cell r="G50">
            <v>5</v>
          </cell>
        </row>
        <row r="51">
          <cell r="F51">
            <v>63.665637072194883</v>
          </cell>
          <cell r="G51">
            <v>5.5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R231"/>
  <sheetViews>
    <sheetView showGridLines="0" tabSelected="1" topLeftCell="A55" zoomScale="125" zoomScaleNormal="166" zoomScalePageLayoutView="110" workbookViewId="0">
      <selection activeCell="C98" sqref="C98"/>
    </sheetView>
  </sheetViews>
  <sheetFormatPr baseColWidth="10" defaultColWidth="11" defaultRowHeight="13" x14ac:dyDescent="0.15"/>
  <cols>
    <col min="1" max="1" width="3.1640625" customWidth="1"/>
    <col min="2" max="2" width="2.33203125" customWidth="1"/>
    <col min="3" max="3" width="25.6640625" customWidth="1"/>
    <col min="4" max="4" width="18.83203125" customWidth="1"/>
    <col min="5" max="5" width="11.1640625" customWidth="1"/>
    <col min="6" max="6" width="13.1640625" customWidth="1"/>
    <col min="7" max="7" width="70" customWidth="1"/>
    <col min="8" max="8" width="6.83203125" customWidth="1"/>
    <col min="9" max="9" width="6.5" customWidth="1"/>
    <col min="12" max="12" width="12.83203125" customWidth="1"/>
  </cols>
  <sheetData>
    <row r="1" spans="3:18" ht="14" thickBot="1" x14ac:dyDescent="0.2"/>
    <row r="2" spans="3:18" x14ac:dyDescent="0.15">
      <c r="C2" s="88" t="s">
        <v>4</v>
      </c>
      <c r="D2" s="86"/>
    </row>
    <row r="3" spans="3:18" x14ac:dyDescent="0.15">
      <c r="C3" s="89" t="s">
        <v>19</v>
      </c>
      <c r="D3" s="86"/>
    </row>
    <row r="4" spans="3:18" ht="14" thickBot="1" x14ac:dyDescent="0.2">
      <c r="C4" s="90" t="s">
        <v>121</v>
      </c>
      <c r="D4" s="86"/>
      <c r="H4" s="28"/>
    </row>
    <row r="5" spans="3:18" ht="14" thickBot="1" x14ac:dyDescent="0.2"/>
    <row r="6" spans="3:18" ht="14" thickBot="1" x14ac:dyDescent="0.2">
      <c r="C6" s="36" t="s">
        <v>3</v>
      </c>
      <c r="D6" s="31"/>
      <c r="E6" s="32"/>
      <c r="F6" s="1"/>
      <c r="G6" s="2"/>
      <c r="H6" s="28"/>
      <c r="I6" s="28"/>
      <c r="K6" s="28"/>
      <c r="L6" s="28"/>
      <c r="M6" s="28"/>
      <c r="N6" s="21"/>
      <c r="O6" s="28"/>
      <c r="P6" s="28"/>
      <c r="Q6" s="28"/>
      <c r="R6" s="28"/>
    </row>
    <row r="7" spans="3:18" x14ac:dyDescent="0.15">
      <c r="C7" s="13"/>
      <c r="D7" s="28" t="s">
        <v>20</v>
      </c>
      <c r="E7" s="28"/>
      <c r="F7" s="28"/>
      <c r="G7" s="5"/>
      <c r="H7" s="28"/>
      <c r="I7" s="28"/>
      <c r="J7" s="41"/>
      <c r="K7" s="18"/>
      <c r="L7" s="28"/>
      <c r="M7" s="28"/>
      <c r="N7" s="21"/>
      <c r="O7" s="28"/>
      <c r="P7" s="28"/>
      <c r="Q7" s="28"/>
      <c r="R7" s="28"/>
    </row>
    <row r="8" spans="3:18" ht="14" thickBot="1" x14ac:dyDescent="0.2">
      <c r="C8" s="15"/>
      <c r="D8" s="33" t="s">
        <v>124</v>
      </c>
      <c r="E8" s="7"/>
      <c r="F8" s="7"/>
      <c r="G8" s="8"/>
      <c r="H8" s="28"/>
      <c r="I8" s="28"/>
      <c r="K8" s="28"/>
      <c r="L8" s="28"/>
      <c r="M8" s="28"/>
      <c r="N8" s="21"/>
      <c r="O8" s="28"/>
      <c r="P8" s="28"/>
      <c r="Q8" s="28"/>
      <c r="R8" s="28"/>
    </row>
    <row r="9" spans="3:18" ht="14" thickBot="1" x14ac:dyDescent="0.2">
      <c r="C9" s="16"/>
      <c r="D9" s="22"/>
      <c r="E9" s="12"/>
      <c r="F9" s="28"/>
      <c r="G9" s="28"/>
      <c r="H9" s="28"/>
      <c r="I9" s="28"/>
      <c r="K9" s="28"/>
      <c r="L9" s="28"/>
      <c r="M9" s="28"/>
      <c r="N9" s="21"/>
      <c r="O9" s="28"/>
      <c r="P9" s="28"/>
      <c r="Q9" s="28"/>
      <c r="R9" s="28"/>
    </row>
    <row r="10" spans="3:18" ht="14" thickBot="1" x14ac:dyDescent="0.2">
      <c r="C10" s="36" t="s">
        <v>62</v>
      </c>
      <c r="D10" s="94" t="s">
        <v>23</v>
      </c>
      <c r="E10" s="94"/>
      <c r="F10" s="94"/>
      <c r="G10" s="95"/>
      <c r="H10" s="28"/>
      <c r="I10" s="28"/>
      <c r="K10" s="28"/>
      <c r="L10" s="28"/>
      <c r="M10" s="28"/>
      <c r="N10" s="34"/>
      <c r="O10" s="28"/>
      <c r="P10" s="28"/>
      <c r="Q10" s="28"/>
      <c r="R10" s="28"/>
    </row>
    <row r="11" spans="3:18" ht="14" thickBot="1" x14ac:dyDescent="0.2">
      <c r="C11" s="15"/>
      <c r="D11" s="96"/>
      <c r="E11" s="96"/>
      <c r="F11" s="96"/>
      <c r="G11" s="97"/>
      <c r="H11" s="28"/>
      <c r="I11" s="28"/>
      <c r="K11" s="28"/>
      <c r="L11" s="28"/>
      <c r="M11" s="28"/>
      <c r="N11" s="34"/>
      <c r="O11" s="28"/>
      <c r="P11" s="28"/>
      <c r="Q11" s="28"/>
      <c r="R11" s="28"/>
    </row>
    <row r="12" spans="3:18" ht="14" thickBot="1" x14ac:dyDescent="0.2">
      <c r="C12" s="16"/>
      <c r="D12" s="22"/>
      <c r="E12" s="12"/>
      <c r="F12" s="28"/>
      <c r="G12" s="28"/>
      <c r="H12" s="28"/>
      <c r="I12" s="28"/>
      <c r="K12" s="28"/>
      <c r="L12" s="28"/>
      <c r="M12" s="28"/>
      <c r="N12" s="34"/>
      <c r="O12" s="28"/>
      <c r="P12" s="28"/>
      <c r="Q12" s="28"/>
      <c r="R12" s="28"/>
    </row>
    <row r="13" spans="3:18" ht="14" thickBot="1" x14ac:dyDescent="0.2">
      <c r="C13" s="36" t="s">
        <v>63</v>
      </c>
      <c r="D13" s="53"/>
      <c r="E13" s="32"/>
      <c r="F13" s="1"/>
      <c r="G13" s="2"/>
      <c r="H13" s="28"/>
      <c r="I13" s="28"/>
      <c r="K13" s="28"/>
      <c r="L13" s="28"/>
      <c r="M13" s="28"/>
      <c r="N13" s="34"/>
      <c r="O13" s="28"/>
      <c r="P13" s="28"/>
      <c r="Q13" s="28"/>
      <c r="R13" s="28"/>
    </row>
    <row r="14" spans="3:18" x14ac:dyDescent="0.15">
      <c r="C14" s="9" t="s">
        <v>5</v>
      </c>
      <c r="D14" s="51">
        <f>PV(D18,D16,D15,D17)</f>
        <v>-685.38562470914371</v>
      </c>
      <c r="E14" s="52" t="s">
        <v>18</v>
      </c>
      <c r="F14" s="28"/>
      <c r="G14" s="5"/>
      <c r="H14" s="28"/>
      <c r="I14" s="28"/>
      <c r="K14" s="28"/>
      <c r="L14" s="28"/>
      <c r="M14" s="28"/>
      <c r="N14" s="34"/>
      <c r="O14" s="28"/>
      <c r="P14" s="28"/>
      <c r="Q14" s="28"/>
      <c r="R14" s="28"/>
    </row>
    <row r="15" spans="3:18" x14ac:dyDescent="0.15">
      <c r="C15" s="9" t="s">
        <v>6</v>
      </c>
      <c r="D15" s="50">
        <v>0</v>
      </c>
      <c r="E15" s="12"/>
      <c r="F15" s="28"/>
      <c r="G15" s="5"/>
      <c r="H15" s="28"/>
      <c r="I15" s="28"/>
      <c r="K15" s="28"/>
      <c r="L15" s="28"/>
      <c r="M15" s="28"/>
      <c r="N15" s="34"/>
      <c r="O15" s="28"/>
      <c r="P15" s="28"/>
      <c r="Q15" s="28"/>
      <c r="R15" s="28"/>
    </row>
    <row r="16" spans="3:18" x14ac:dyDescent="0.15">
      <c r="C16" s="9" t="s">
        <v>9</v>
      </c>
      <c r="D16" s="50">
        <v>10</v>
      </c>
      <c r="E16" s="12"/>
      <c r="F16" s="28"/>
      <c r="G16" s="5"/>
      <c r="H16" s="28"/>
      <c r="I16" s="28"/>
      <c r="K16" s="28"/>
      <c r="L16" s="28"/>
      <c r="M16" s="28"/>
      <c r="N16" s="34"/>
      <c r="O16" s="28"/>
      <c r="P16" s="28"/>
      <c r="Q16" s="28"/>
      <c r="R16" s="28"/>
    </row>
    <row r="17" spans="3:18" x14ac:dyDescent="0.15">
      <c r="C17" s="9" t="s">
        <v>10</v>
      </c>
      <c r="D17" s="50">
        <v>1000</v>
      </c>
      <c r="E17" s="12"/>
      <c r="F17" s="28"/>
      <c r="G17" s="5"/>
      <c r="H17" s="28"/>
      <c r="I17" s="28"/>
      <c r="K17" s="28"/>
      <c r="L17" s="28"/>
      <c r="M17" s="28"/>
      <c r="N17" s="34"/>
      <c r="O17" s="28"/>
      <c r="P17" s="28"/>
      <c r="Q17" s="28"/>
      <c r="R17" s="28"/>
    </row>
    <row r="18" spans="3:18" ht="14" thickBot="1" x14ac:dyDescent="0.2">
      <c r="C18" s="54" t="s">
        <v>57</v>
      </c>
      <c r="D18" s="55">
        <v>3.85E-2</v>
      </c>
      <c r="E18" s="14"/>
      <c r="F18" s="7"/>
      <c r="G18" s="8"/>
      <c r="H18" s="28"/>
      <c r="I18" s="28"/>
      <c r="K18" s="28"/>
      <c r="L18" s="28"/>
      <c r="M18" s="28"/>
      <c r="N18" s="34"/>
      <c r="O18" s="28"/>
      <c r="P18" s="28"/>
      <c r="Q18" s="28"/>
      <c r="R18" s="28"/>
    </row>
    <row r="19" spans="3:18" x14ac:dyDescent="0.15">
      <c r="C19" s="16"/>
      <c r="D19" s="50"/>
      <c r="E19" s="12"/>
      <c r="F19" s="28"/>
      <c r="G19" s="28"/>
      <c r="H19" s="28"/>
      <c r="I19" s="28"/>
      <c r="K19" s="28"/>
      <c r="L19" s="28"/>
      <c r="M19" s="28"/>
      <c r="N19" s="34"/>
      <c r="O19" s="28"/>
      <c r="P19" s="28"/>
      <c r="Q19" s="28"/>
      <c r="R19" s="28"/>
    </row>
    <row r="20" spans="3:18" ht="14" thickBot="1" x14ac:dyDescent="0.2">
      <c r="C20" s="16"/>
      <c r="D20" s="50"/>
      <c r="E20" s="12"/>
      <c r="F20" s="28"/>
      <c r="G20" s="28"/>
      <c r="H20" s="28"/>
      <c r="I20" s="28"/>
      <c r="K20" s="28"/>
      <c r="L20" s="28"/>
      <c r="M20" s="28"/>
      <c r="N20" s="34"/>
      <c r="O20" s="28"/>
      <c r="P20" s="28"/>
      <c r="Q20" s="28"/>
      <c r="R20" s="28"/>
    </row>
    <row r="21" spans="3:18" ht="14" thickBot="1" x14ac:dyDescent="0.2">
      <c r="C21" s="36" t="s">
        <v>64</v>
      </c>
      <c r="D21" s="1"/>
      <c r="E21" s="1"/>
      <c r="F21" s="1"/>
      <c r="G21" s="2"/>
      <c r="H21" s="28"/>
      <c r="I21" s="28"/>
      <c r="K21" s="28"/>
      <c r="L21" s="28"/>
      <c r="M21" s="28"/>
      <c r="N21" s="21"/>
      <c r="O21" s="4"/>
      <c r="P21" s="4"/>
      <c r="Q21" s="4"/>
      <c r="R21" s="4"/>
    </row>
    <row r="22" spans="3:18" x14ac:dyDescent="0.15">
      <c r="C22" s="9" t="s">
        <v>15</v>
      </c>
      <c r="D22" s="28" t="s">
        <v>2</v>
      </c>
      <c r="E22" s="28"/>
      <c r="F22" s="28"/>
      <c r="G22" s="5"/>
      <c r="H22" s="28"/>
      <c r="I22" s="28"/>
      <c r="J22" s="42"/>
      <c r="K22" s="28"/>
      <c r="L22" s="28"/>
      <c r="M22" s="28"/>
      <c r="N22" s="21"/>
      <c r="O22" s="4"/>
      <c r="P22" s="4"/>
      <c r="Q22" s="4"/>
      <c r="R22" s="4"/>
    </row>
    <row r="23" spans="3:18" x14ac:dyDescent="0.15">
      <c r="C23" s="9" t="s">
        <v>14</v>
      </c>
      <c r="D23" s="28" t="s">
        <v>13</v>
      </c>
      <c r="E23" s="28"/>
      <c r="F23" s="28"/>
      <c r="G23" s="5"/>
      <c r="H23" s="28"/>
      <c r="I23" s="28"/>
      <c r="K23" s="28"/>
      <c r="L23" s="28"/>
      <c r="M23" s="28"/>
      <c r="N23" s="21"/>
      <c r="O23" s="4"/>
      <c r="P23" s="4"/>
      <c r="Q23" s="4"/>
      <c r="R23" s="4"/>
    </row>
    <row r="24" spans="3:18" x14ac:dyDescent="0.15">
      <c r="C24" s="9" t="s">
        <v>12</v>
      </c>
      <c r="D24" s="28" t="s">
        <v>16</v>
      </c>
      <c r="E24" s="28"/>
      <c r="F24" s="28"/>
      <c r="G24" s="5"/>
      <c r="H24" s="28"/>
      <c r="I24" s="28"/>
      <c r="J24" s="41"/>
      <c r="K24" s="18"/>
      <c r="L24" s="28"/>
      <c r="M24" s="28"/>
      <c r="N24" s="21"/>
      <c r="O24" s="4"/>
      <c r="P24" s="4"/>
      <c r="Q24" s="4"/>
      <c r="R24" s="4"/>
    </row>
    <row r="25" spans="3:18" ht="14" thickBot="1" x14ac:dyDescent="0.2">
      <c r="C25" s="9"/>
      <c r="D25" s="28" t="s">
        <v>17</v>
      </c>
      <c r="E25" s="28"/>
      <c r="F25" s="28"/>
      <c r="G25" s="5"/>
      <c r="H25" s="28"/>
      <c r="I25" s="28"/>
      <c r="K25" s="28"/>
      <c r="L25" s="28"/>
      <c r="M25" s="28"/>
      <c r="N25" s="21"/>
      <c r="O25" s="4"/>
      <c r="P25" s="4"/>
      <c r="Q25" s="4"/>
      <c r="R25" s="4"/>
    </row>
    <row r="26" spans="3:18" ht="14" thickBot="1" x14ac:dyDescent="0.2">
      <c r="C26" s="99" t="s">
        <v>7</v>
      </c>
      <c r="D26" s="28"/>
      <c r="E26" s="28"/>
      <c r="F26" s="28"/>
      <c r="G26" s="5"/>
      <c r="H26" s="28"/>
      <c r="I26" s="28"/>
      <c r="K26" s="28"/>
      <c r="L26" s="28"/>
      <c r="M26" s="28"/>
      <c r="N26" s="21"/>
      <c r="O26" s="4"/>
      <c r="P26" s="4"/>
      <c r="Q26" s="4"/>
      <c r="R26" s="4"/>
    </row>
    <row r="27" spans="3:18" x14ac:dyDescent="0.15">
      <c r="C27" s="9" t="s">
        <v>11</v>
      </c>
      <c r="D27" s="35" t="s">
        <v>21</v>
      </c>
      <c r="E27" s="28"/>
      <c r="F27" s="28"/>
      <c r="G27" s="5"/>
      <c r="H27" s="28"/>
      <c r="I27" s="28"/>
      <c r="K27" s="28"/>
      <c r="L27" s="28"/>
      <c r="M27" s="28"/>
      <c r="N27" s="21"/>
      <c r="O27" s="4"/>
      <c r="P27" s="4"/>
      <c r="Q27" s="4"/>
      <c r="R27" s="4"/>
    </row>
    <row r="28" spans="3:18" x14ac:dyDescent="0.15">
      <c r="C28" s="3"/>
      <c r="D28" s="28"/>
      <c r="E28" s="28"/>
      <c r="F28" s="28"/>
      <c r="G28" s="5"/>
      <c r="H28" s="28"/>
      <c r="I28" s="28"/>
      <c r="J28" s="42"/>
      <c r="K28" s="28"/>
      <c r="L28" s="28"/>
      <c r="M28" s="28"/>
      <c r="N28" s="21"/>
      <c r="O28" s="4"/>
      <c r="P28" s="4"/>
      <c r="Q28" s="4"/>
      <c r="R28" s="4"/>
    </row>
    <row r="29" spans="3:18" ht="14" thickBot="1" x14ac:dyDescent="0.2">
      <c r="C29" s="3"/>
      <c r="D29" s="28" t="s">
        <v>0</v>
      </c>
      <c r="E29" s="28"/>
      <c r="F29" s="28"/>
      <c r="G29" s="5"/>
      <c r="H29" s="28"/>
      <c r="I29" s="28"/>
      <c r="K29" s="28"/>
      <c r="L29" s="28"/>
      <c r="M29" s="28"/>
      <c r="N29" s="21"/>
      <c r="O29" s="4"/>
      <c r="P29" s="4"/>
      <c r="Q29" s="4"/>
      <c r="R29" s="4"/>
    </row>
    <row r="30" spans="3:18" ht="14" thickBot="1" x14ac:dyDescent="0.2">
      <c r="C30" s="99" t="s">
        <v>8</v>
      </c>
      <c r="D30" s="28" t="s">
        <v>1</v>
      </c>
      <c r="E30" s="28"/>
      <c r="F30" s="28"/>
      <c r="G30" s="5"/>
      <c r="H30" s="28"/>
      <c r="I30" s="28"/>
      <c r="K30" s="28"/>
      <c r="L30" s="28"/>
      <c r="M30" s="28"/>
      <c r="N30" s="21"/>
      <c r="O30" s="4"/>
      <c r="P30" s="4"/>
      <c r="Q30" s="4"/>
      <c r="R30" s="4"/>
    </row>
    <row r="31" spans="3:18" x14ac:dyDescent="0.15">
      <c r="C31" s="3"/>
      <c r="D31" s="28" t="s">
        <v>125</v>
      </c>
      <c r="E31" s="28"/>
      <c r="F31" s="28"/>
      <c r="G31" s="5"/>
      <c r="H31" s="28"/>
      <c r="I31" s="28"/>
      <c r="K31" s="28"/>
      <c r="L31" s="28"/>
      <c r="M31" s="28"/>
      <c r="N31" s="21"/>
      <c r="O31" s="4"/>
      <c r="P31" s="4"/>
      <c r="Q31" s="4"/>
      <c r="R31" s="4"/>
    </row>
    <row r="32" spans="3:18" ht="14" thickBot="1" x14ac:dyDescent="0.2">
      <c r="C32" s="6"/>
      <c r="D32" s="7"/>
      <c r="E32" s="7"/>
      <c r="F32" s="7"/>
      <c r="G32" s="8"/>
      <c r="H32" s="28"/>
      <c r="I32" s="28"/>
      <c r="K32" s="28"/>
      <c r="L32" s="28"/>
      <c r="M32" s="28"/>
      <c r="N32" s="21"/>
      <c r="O32" s="4"/>
      <c r="P32" s="4"/>
      <c r="Q32" s="4"/>
      <c r="R32" s="4"/>
    </row>
    <row r="33" spans="3:18" ht="14" thickBot="1" x14ac:dyDescent="0.2">
      <c r="C33" s="28"/>
      <c r="D33" s="28"/>
      <c r="E33" s="28"/>
      <c r="F33" s="28"/>
      <c r="G33" s="28"/>
      <c r="H33" s="28"/>
      <c r="I33" s="28"/>
      <c r="K33" s="28"/>
      <c r="L33" s="28"/>
      <c r="M33" s="28"/>
      <c r="N33" s="34"/>
      <c r="O33" s="28"/>
      <c r="P33" s="28"/>
      <c r="Q33" s="28"/>
      <c r="R33" s="28"/>
    </row>
    <row r="34" spans="3:18" ht="14" thickBot="1" x14ac:dyDescent="0.2">
      <c r="C34" s="36" t="s">
        <v>61</v>
      </c>
      <c r="D34" s="1"/>
      <c r="E34" s="1"/>
      <c r="F34" s="1"/>
      <c r="G34" s="2"/>
      <c r="H34" s="34"/>
      <c r="I34" s="28"/>
      <c r="J34" s="28"/>
      <c r="K34" s="28"/>
      <c r="L34" s="28"/>
    </row>
    <row r="35" spans="3:18" x14ac:dyDescent="0.15">
      <c r="C35" s="9" t="s">
        <v>5</v>
      </c>
      <c r="D35" s="49">
        <v>-918</v>
      </c>
      <c r="E35" s="48" t="s">
        <v>60</v>
      </c>
      <c r="F35" s="28"/>
      <c r="G35" s="30" t="s">
        <v>56</v>
      </c>
      <c r="H35" s="34"/>
      <c r="I35" s="28"/>
      <c r="J35" s="28"/>
      <c r="K35" s="28"/>
      <c r="L35" s="28"/>
    </row>
    <row r="36" spans="3:18" x14ac:dyDescent="0.15">
      <c r="C36" s="9" t="s">
        <v>6</v>
      </c>
      <c r="D36" s="28">
        <v>50</v>
      </c>
      <c r="E36" s="28"/>
      <c r="F36" s="28"/>
      <c r="G36" s="5"/>
      <c r="H36" s="34"/>
      <c r="I36" s="28"/>
      <c r="J36" s="28"/>
      <c r="K36" s="28"/>
      <c r="L36" s="28"/>
    </row>
    <row r="37" spans="3:18" x14ac:dyDescent="0.15">
      <c r="C37" s="9" t="s">
        <v>9</v>
      </c>
      <c r="D37" s="28">
        <v>5</v>
      </c>
      <c r="E37" s="28"/>
      <c r="F37" s="28"/>
      <c r="G37" s="5"/>
      <c r="H37" s="34"/>
      <c r="I37" s="28"/>
      <c r="J37" s="28"/>
      <c r="K37" s="28"/>
      <c r="L37" s="28"/>
    </row>
    <row r="38" spans="3:18" x14ac:dyDescent="0.15">
      <c r="C38" s="9" t="s">
        <v>10</v>
      </c>
      <c r="D38" s="28">
        <v>1000</v>
      </c>
      <c r="E38" s="28"/>
      <c r="F38" s="28"/>
      <c r="G38" s="5"/>
      <c r="H38" s="34"/>
      <c r="I38" s="28"/>
      <c r="J38" s="28"/>
      <c r="K38" s="28"/>
      <c r="L38" s="28"/>
    </row>
    <row r="39" spans="3:18" x14ac:dyDescent="0.15">
      <c r="C39" s="9" t="s">
        <v>57</v>
      </c>
      <c r="D39" s="24">
        <v>7.0000000000000007E-2</v>
      </c>
      <c r="E39" s="28"/>
      <c r="F39" s="28"/>
      <c r="G39" s="5"/>
      <c r="H39" s="34"/>
      <c r="I39" s="28"/>
      <c r="J39" s="28"/>
      <c r="K39" s="28"/>
      <c r="L39" s="28"/>
    </row>
    <row r="40" spans="3:18" ht="13.5" customHeight="1" thickBot="1" x14ac:dyDescent="0.2">
      <c r="C40" s="9"/>
      <c r="D40" s="28"/>
      <c r="E40" s="28"/>
      <c r="F40" s="28"/>
      <c r="G40" s="5"/>
      <c r="H40" s="34"/>
      <c r="I40" s="28"/>
      <c r="J40" s="28"/>
      <c r="K40" s="28"/>
      <c r="L40" s="28"/>
    </row>
    <row r="41" spans="3:18" ht="13.5" customHeight="1" thickBot="1" x14ac:dyDescent="0.2">
      <c r="C41" s="99" t="s">
        <v>7</v>
      </c>
      <c r="D41" s="28"/>
      <c r="E41" s="28"/>
      <c r="F41" s="28"/>
      <c r="G41" s="5"/>
      <c r="H41" s="34"/>
      <c r="I41" s="28"/>
      <c r="J41" s="28"/>
      <c r="K41" s="28"/>
      <c r="L41" s="28"/>
    </row>
    <row r="42" spans="3:18" ht="13.5" customHeight="1" x14ac:dyDescent="0.15">
      <c r="C42" s="9" t="s">
        <v>5</v>
      </c>
      <c r="D42" s="49">
        <v>-932.26</v>
      </c>
      <c r="E42" s="48" t="s">
        <v>60</v>
      </c>
      <c r="F42" s="28"/>
      <c r="G42" s="30" t="s">
        <v>65</v>
      </c>
      <c r="H42" s="34"/>
      <c r="I42" s="28"/>
      <c r="J42" s="28"/>
      <c r="K42" s="28"/>
      <c r="L42" s="28"/>
    </row>
    <row r="43" spans="3:18" ht="13.5" customHeight="1" x14ac:dyDescent="0.15">
      <c r="C43" s="9" t="s">
        <v>6</v>
      </c>
      <c r="D43" s="28">
        <v>50</v>
      </c>
      <c r="E43" s="28"/>
      <c r="F43" s="28"/>
      <c r="G43" s="5"/>
      <c r="H43" s="34"/>
      <c r="I43" s="28"/>
      <c r="J43" s="28"/>
      <c r="K43" s="28"/>
      <c r="L43" s="28"/>
    </row>
    <row r="44" spans="3:18" ht="13.5" customHeight="1" x14ac:dyDescent="0.15">
      <c r="C44" s="9" t="s">
        <v>9</v>
      </c>
      <c r="D44" s="28">
        <v>4</v>
      </c>
      <c r="E44" s="34" t="s">
        <v>58</v>
      </c>
      <c r="F44" s="34"/>
      <c r="G44" s="5"/>
      <c r="H44" s="34"/>
      <c r="I44" s="28"/>
      <c r="J44" s="28"/>
      <c r="K44" s="28"/>
      <c r="L44" s="28"/>
    </row>
    <row r="45" spans="3:18" ht="13.5" customHeight="1" x14ac:dyDescent="0.15">
      <c r="C45" s="9" t="s">
        <v>10</v>
      </c>
      <c r="D45" s="28">
        <v>1000</v>
      </c>
      <c r="E45" s="28"/>
      <c r="F45" s="28"/>
      <c r="G45" s="5"/>
      <c r="H45" s="34"/>
      <c r="I45" s="28"/>
      <c r="J45" s="28"/>
      <c r="K45" s="28"/>
      <c r="L45" s="28"/>
    </row>
    <row r="46" spans="3:18" ht="13.5" customHeight="1" x14ac:dyDescent="0.15">
      <c r="C46" s="9" t="s">
        <v>57</v>
      </c>
      <c r="D46" s="24">
        <v>7.0000000000000007E-2</v>
      </c>
      <c r="E46" s="28"/>
      <c r="F46" s="28"/>
      <c r="G46" s="5"/>
      <c r="H46" s="34"/>
      <c r="I46" s="28"/>
      <c r="J46" s="28"/>
      <c r="K46" s="28"/>
      <c r="L46" s="28"/>
    </row>
    <row r="47" spans="3:18" ht="13.5" customHeight="1" x14ac:dyDescent="0.15">
      <c r="C47" s="3"/>
      <c r="D47" s="28"/>
      <c r="E47" s="28"/>
      <c r="F47" s="28"/>
      <c r="G47" s="5"/>
      <c r="H47" s="34"/>
      <c r="I47" s="28"/>
      <c r="J47" s="28"/>
      <c r="K47" s="28"/>
      <c r="L47" s="28"/>
    </row>
    <row r="48" spans="3:18" ht="13.5" customHeight="1" x14ac:dyDescent="0.15">
      <c r="C48" s="91" t="s">
        <v>59</v>
      </c>
      <c r="D48" s="92"/>
      <c r="E48" s="92"/>
      <c r="F48" s="92"/>
      <c r="G48" s="93"/>
      <c r="H48" s="34"/>
      <c r="I48" s="28"/>
      <c r="J48" s="28"/>
      <c r="K48" s="28"/>
      <c r="L48" s="28"/>
    </row>
    <row r="49" spans="2:12" ht="13.5" customHeight="1" x14ac:dyDescent="0.15">
      <c r="C49" s="91"/>
      <c r="D49" s="92"/>
      <c r="E49" s="92"/>
      <c r="F49" s="92"/>
      <c r="G49" s="93"/>
      <c r="H49" s="34"/>
      <c r="I49" s="28"/>
      <c r="J49" s="28"/>
      <c r="K49" s="28"/>
      <c r="L49" s="28"/>
    </row>
    <row r="50" spans="2:12" ht="13.5" customHeight="1" x14ac:dyDescent="0.15">
      <c r="C50" s="91"/>
      <c r="D50" s="92"/>
      <c r="E50" s="92"/>
      <c r="F50" s="92"/>
      <c r="G50" s="93"/>
      <c r="H50" s="34"/>
      <c r="I50" s="28"/>
      <c r="J50" s="28"/>
      <c r="K50" s="28"/>
      <c r="L50" s="28"/>
    </row>
    <row r="51" spans="2:12" ht="13.5" customHeight="1" x14ac:dyDescent="0.15">
      <c r="C51" s="91"/>
      <c r="D51" s="92"/>
      <c r="E51" s="92"/>
      <c r="F51" s="92"/>
      <c r="G51" s="93"/>
      <c r="H51" s="34"/>
      <c r="I51" s="28"/>
      <c r="J51" s="28"/>
      <c r="K51" s="28"/>
      <c r="L51" s="28"/>
    </row>
    <row r="52" spans="2:12" ht="13.5" customHeight="1" x14ac:dyDescent="0.15">
      <c r="C52" s="3"/>
      <c r="D52" s="28"/>
      <c r="E52" s="28"/>
      <c r="F52" s="28"/>
      <c r="G52" s="5"/>
      <c r="H52" s="34"/>
      <c r="I52" s="28"/>
      <c r="J52" s="28"/>
      <c r="K52" s="28"/>
      <c r="L52" s="28"/>
    </row>
    <row r="53" spans="2:12" ht="13.5" customHeight="1" x14ac:dyDescent="0.15">
      <c r="C53" s="91" t="s">
        <v>66</v>
      </c>
      <c r="D53" s="92"/>
      <c r="E53" s="92"/>
      <c r="F53" s="92"/>
      <c r="G53" s="93"/>
      <c r="H53" s="34"/>
      <c r="I53" s="28"/>
      <c r="J53" s="28"/>
      <c r="K53" s="28"/>
      <c r="L53" s="28"/>
    </row>
    <row r="54" spans="2:12" ht="13.5" customHeight="1" x14ac:dyDescent="0.15">
      <c r="C54" s="91"/>
      <c r="D54" s="92"/>
      <c r="E54" s="92"/>
      <c r="F54" s="92"/>
      <c r="G54" s="93"/>
      <c r="H54" s="28"/>
      <c r="I54" s="28"/>
    </row>
    <row r="55" spans="2:12" ht="13.5" customHeight="1" x14ac:dyDescent="0.15">
      <c r="C55" s="91"/>
      <c r="D55" s="92"/>
      <c r="E55" s="92"/>
      <c r="F55" s="92"/>
      <c r="G55" s="93"/>
      <c r="H55" s="28"/>
      <c r="I55" s="28"/>
    </row>
    <row r="56" spans="2:12" ht="13.5" customHeight="1" x14ac:dyDescent="0.15">
      <c r="C56" s="91"/>
      <c r="D56" s="92"/>
      <c r="E56" s="92"/>
      <c r="F56" s="92"/>
      <c r="G56" s="93"/>
      <c r="H56" s="28"/>
      <c r="I56" s="28"/>
    </row>
    <row r="57" spans="2:12" ht="13.5" customHeight="1" thickBot="1" x14ac:dyDescent="0.2">
      <c r="C57" s="44"/>
      <c r="D57" s="43"/>
      <c r="E57" s="43"/>
      <c r="F57" s="43"/>
      <c r="G57" s="45"/>
      <c r="H57" s="28"/>
      <c r="I57" s="28"/>
    </row>
    <row r="58" spans="2:12" ht="13.5" customHeight="1" thickBot="1" x14ac:dyDescent="0.2">
      <c r="C58" s="99" t="s">
        <v>8</v>
      </c>
      <c r="D58" s="56" t="s">
        <v>67</v>
      </c>
      <c r="E58" s="46"/>
      <c r="F58" s="46"/>
      <c r="G58" s="47"/>
      <c r="H58" s="28"/>
      <c r="I58" s="28"/>
    </row>
    <row r="59" spans="2:12" ht="14" thickBot="1" x14ac:dyDescent="0.2">
      <c r="B59" s="10"/>
      <c r="H59" s="28">
        <v>0</v>
      </c>
      <c r="I59" s="28"/>
      <c r="J59" s="4" t="s">
        <v>128</v>
      </c>
      <c r="K59" s="42">
        <v>2.87E-2</v>
      </c>
    </row>
    <row r="60" spans="2:12" ht="14" thickBot="1" x14ac:dyDescent="0.2">
      <c r="B60" s="10"/>
      <c r="C60" s="36" t="s">
        <v>85</v>
      </c>
      <c r="D60" s="1"/>
      <c r="E60" s="1"/>
      <c r="F60" s="1"/>
      <c r="G60" s="2"/>
      <c r="H60" s="28">
        <v>1</v>
      </c>
      <c r="I60" s="28">
        <v>2</v>
      </c>
      <c r="J60" s="28"/>
      <c r="K60">
        <f>I60*(1+K59)^4</f>
        <v>2.2396747561544319</v>
      </c>
    </row>
    <row r="61" spans="2:12" x14ac:dyDescent="0.15">
      <c r="B61" s="10"/>
      <c r="C61" s="98" t="s">
        <v>69</v>
      </c>
      <c r="D61" s="10"/>
      <c r="E61" s="28"/>
      <c r="F61" s="28"/>
      <c r="G61" s="5"/>
      <c r="H61" s="28">
        <v>2</v>
      </c>
      <c r="I61" s="28">
        <v>2</v>
      </c>
      <c r="J61" s="28"/>
      <c r="K61">
        <f>2*(1+K59)^3</f>
        <v>2.1771894198059996</v>
      </c>
    </row>
    <row r="62" spans="2:12" x14ac:dyDescent="0.15">
      <c r="B62" s="10"/>
      <c r="C62" s="13" t="s">
        <v>10</v>
      </c>
      <c r="D62" s="100">
        <f>FV(D66,D64,D63,D65)</f>
        <v>110.58976423949106</v>
      </c>
      <c r="E62" s="64" t="s">
        <v>86</v>
      </c>
      <c r="F62" s="28"/>
      <c r="G62" s="5"/>
      <c r="H62" s="106">
        <v>3</v>
      </c>
      <c r="I62" s="28">
        <v>2</v>
      </c>
      <c r="J62" s="28"/>
      <c r="K62">
        <f>I62*(1+K59)^2</f>
        <v>2.1164473799999999</v>
      </c>
    </row>
    <row r="63" spans="2:12" x14ac:dyDescent="0.15">
      <c r="B63" s="10"/>
      <c r="C63" s="9" t="s">
        <v>6</v>
      </c>
      <c r="D63" s="101">
        <v>0</v>
      </c>
      <c r="E63" s="28"/>
      <c r="F63" s="28"/>
      <c r="G63" s="5"/>
      <c r="H63" s="106">
        <v>4</v>
      </c>
      <c r="I63" s="106">
        <v>2</v>
      </c>
      <c r="J63" s="28"/>
      <c r="K63">
        <f>I63*(1+K59)</f>
        <v>2.0573999999999999</v>
      </c>
    </row>
    <row r="64" spans="2:12" x14ac:dyDescent="0.15">
      <c r="B64" s="10"/>
      <c r="C64" s="9" t="s">
        <v>9</v>
      </c>
      <c r="D64" s="101">
        <v>5</v>
      </c>
      <c r="E64" s="28"/>
      <c r="F64" s="28"/>
      <c r="G64" s="5"/>
      <c r="H64" s="106">
        <v>5</v>
      </c>
      <c r="I64" s="28">
        <f>100+2+4</f>
        <v>106</v>
      </c>
      <c r="J64" s="28"/>
      <c r="K64">
        <f>I64</f>
        <v>106</v>
      </c>
    </row>
    <row r="65" spans="2:11" x14ac:dyDescent="0.15">
      <c r="B65" s="10"/>
      <c r="C65" s="23" t="s">
        <v>5</v>
      </c>
      <c r="D65" s="101">
        <v>-96</v>
      </c>
      <c r="E65" s="28"/>
      <c r="F65" s="28"/>
      <c r="G65" s="5"/>
      <c r="H65" s="28"/>
      <c r="I65" s="28"/>
      <c r="J65" s="28"/>
      <c r="K65">
        <f>SUM(K60:K64)</f>
        <v>114.59071155596043</v>
      </c>
    </row>
    <row r="66" spans="2:11" x14ac:dyDescent="0.15">
      <c r="B66" s="10"/>
      <c r="C66" s="9" t="s">
        <v>57</v>
      </c>
      <c r="D66" s="102">
        <v>2.87E-2</v>
      </c>
      <c r="E66" s="28"/>
      <c r="F66" s="28"/>
      <c r="G66" s="5"/>
      <c r="H66" s="28"/>
      <c r="I66" s="28"/>
      <c r="J66" s="28"/>
    </row>
    <row r="67" spans="2:11" x14ac:dyDescent="0.15">
      <c r="B67" s="10"/>
      <c r="C67" s="9"/>
      <c r="D67" s="10"/>
      <c r="E67" s="28"/>
      <c r="F67" s="28"/>
      <c r="G67" s="5"/>
      <c r="H67" s="28"/>
      <c r="I67" s="28"/>
      <c r="J67" s="28"/>
    </row>
    <row r="68" spans="2:11" x14ac:dyDescent="0.15">
      <c r="B68" s="10"/>
      <c r="C68" s="98" t="s">
        <v>7</v>
      </c>
      <c r="D68" s="10"/>
      <c r="E68" s="28"/>
      <c r="F68" s="28"/>
      <c r="G68" s="5"/>
      <c r="H68" s="28"/>
      <c r="I68" s="28"/>
      <c r="J68" s="28"/>
    </row>
    <row r="69" spans="2:11" x14ac:dyDescent="0.15">
      <c r="B69" s="10"/>
      <c r="C69" s="13" t="s">
        <v>57</v>
      </c>
      <c r="D69" s="17">
        <f>RATE(D71,D70,D73,D72)</f>
        <v>2.870183463891713E-2</v>
      </c>
      <c r="E69" s="52" t="s">
        <v>87</v>
      </c>
      <c r="F69" s="28"/>
      <c r="G69" s="5"/>
      <c r="H69" s="28"/>
      <c r="I69" s="28"/>
      <c r="J69" s="28"/>
    </row>
    <row r="70" spans="2:11" x14ac:dyDescent="0.15">
      <c r="B70" s="10"/>
      <c r="C70" s="9" t="s">
        <v>6</v>
      </c>
      <c r="D70" s="10">
        <v>2</v>
      </c>
      <c r="E70" s="28"/>
      <c r="F70" s="28"/>
      <c r="G70" s="5"/>
      <c r="H70" s="28"/>
      <c r="I70" s="28"/>
      <c r="J70" s="28"/>
    </row>
    <row r="71" spans="2:11" x14ac:dyDescent="0.15">
      <c r="B71" s="10"/>
      <c r="C71" s="9" t="s">
        <v>9</v>
      </c>
      <c r="D71" s="10">
        <v>5</v>
      </c>
      <c r="E71" s="28"/>
      <c r="F71" s="28"/>
      <c r="G71" s="5"/>
      <c r="H71" s="28"/>
      <c r="I71" s="28"/>
      <c r="J71" s="28"/>
    </row>
    <row r="72" spans="2:11" x14ac:dyDescent="0.15">
      <c r="B72" s="10"/>
      <c r="C72" s="9" t="s">
        <v>10</v>
      </c>
      <c r="D72" s="10">
        <v>100</v>
      </c>
      <c r="E72" s="28"/>
      <c r="F72" s="28"/>
      <c r="G72" s="5"/>
      <c r="H72" s="28"/>
      <c r="I72" s="28"/>
      <c r="J72" s="28"/>
    </row>
    <row r="73" spans="2:11" x14ac:dyDescent="0.15">
      <c r="B73" s="10"/>
      <c r="C73" s="71" t="s">
        <v>5</v>
      </c>
      <c r="D73" s="66">
        <v>-96</v>
      </c>
      <c r="E73" s="28"/>
      <c r="F73" s="28"/>
      <c r="G73" s="5"/>
      <c r="H73" s="28"/>
      <c r="I73" s="28"/>
      <c r="J73" s="28"/>
    </row>
    <row r="74" spans="2:11" x14ac:dyDescent="0.15">
      <c r="B74" s="10"/>
      <c r="C74" s="9"/>
      <c r="D74" s="67"/>
      <c r="E74" s="28"/>
      <c r="F74" s="28"/>
      <c r="G74" s="5"/>
      <c r="H74" s="28"/>
      <c r="I74" s="28"/>
      <c r="J74" s="28"/>
    </row>
    <row r="75" spans="2:11" x14ac:dyDescent="0.15">
      <c r="B75" s="10"/>
      <c r="C75" s="98" t="s">
        <v>8</v>
      </c>
      <c r="D75" s="10"/>
      <c r="E75" s="28"/>
      <c r="F75" s="28"/>
      <c r="G75" s="5"/>
      <c r="H75" s="28"/>
      <c r="I75" s="28"/>
      <c r="J75" s="28"/>
    </row>
    <row r="76" spans="2:11" x14ac:dyDescent="0.15">
      <c r="B76" s="10"/>
      <c r="C76" s="13">
        <v>10</v>
      </c>
      <c r="D76" s="87" t="s">
        <v>122</v>
      </c>
      <c r="E76" s="28"/>
      <c r="F76" s="28"/>
      <c r="G76" s="5"/>
      <c r="H76" s="28"/>
      <c r="I76" s="28"/>
      <c r="J76" s="28"/>
    </row>
    <row r="77" spans="2:11" x14ac:dyDescent="0.15">
      <c r="B77" s="10"/>
      <c r="C77" s="3"/>
      <c r="D77" s="10"/>
      <c r="E77" s="28"/>
      <c r="F77" s="28"/>
      <c r="G77" s="5"/>
      <c r="H77" s="28"/>
      <c r="I77" s="28"/>
      <c r="J77" s="28"/>
    </row>
    <row r="78" spans="2:11" x14ac:dyDescent="0.15">
      <c r="B78" s="10"/>
      <c r="C78" s="98" t="s">
        <v>22</v>
      </c>
      <c r="D78" s="10"/>
      <c r="E78" s="28"/>
      <c r="F78" s="28"/>
      <c r="G78" s="5"/>
      <c r="H78" s="28"/>
      <c r="I78" s="28"/>
      <c r="J78" s="28"/>
    </row>
    <row r="79" spans="2:11" x14ac:dyDescent="0.15">
      <c r="B79" s="10"/>
      <c r="C79" s="13">
        <f>100-96</f>
        <v>4</v>
      </c>
      <c r="D79" s="87" t="s">
        <v>123</v>
      </c>
      <c r="E79" s="28"/>
      <c r="F79" s="28"/>
      <c r="G79" s="5"/>
      <c r="H79" s="28"/>
      <c r="I79" s="28"/>
      <c r="J79" s="28"/>
    </row>
    <row r="80" spans="2:11" x14ac:dyDescent="0.15">
      <c r="B80" s="10"/>
      <c r="C80" s="3"/>
      <c r="D80" s="10"/>
      <c r="E80" s="28"/>
      <c r="F80" s="28"/>
      <c r="G80" s="5"/>
      <c r="H80" s="28"/>
      <c r="I80" s="28"/>
      <c r="J80" s="28"/>
    </row>
    <row r="81" spans="2:10" x14ac:dyDescent="0.15">
      <c r="B81" s="10"/>
      <c r="C81" s="98" t="s">
        <v>82</v>
      </c>
      <c r="D81" s="10"/>
      <c r="E81" s="28"/>
      <c r="F81" s="28"/>
      <c r="G81" s="5"/>
      <c r="H81" s="28"/>
      <c r="I81" s="28"/>
      <c r="J81" s="28"/>
    </row>
    <row r="82" spans="2:10" x14ac:dyDescent="0.15">
      <c r="B82" s="10"/>
      <c r="C82" s="13" t="s">
        <v>10</v>
      </c>
      <c r="D82" s="68">
        <f>FV(D86,D84,D83,D85)</f>
        <v>10.590711555960409</v>
      </c>
      <c r="E82" s="65" t="s">
        <v>86</v>
      </c>
      <c r="F82" s="28"/>
      <c r="G82" s="5"/>
      <c r="H82" s="28"/>
      <c r="I82" s="28"/>
      <c r="J82" s="28"/>
    </row>
    <row r="83" spans="2:10" x14ac:dyDescent="0.15">
      <c r="B83" s="10"/>
      <c r="C83" s="9" t="s">
        <v>6</v>
      </c>
      <c r="D83" s="69">
        <v>-2</v>
      </c>
      <c r="E83" s="28"/>
      <c r="F83" s="28"/>
      <c r="G83" s="5"/>
      <c r="H83" s="28"/>
      <c r="I83" s="28"/>
      <c r="J83" s="28"/>
    </row>
    <row r="84" spans="2:10" x14ac:dyDescent="0.15">
      <c r="B84" s="10"/>
      <c r="C84" s="9" t="s">
        <v>9</v>
      </c>
      <c r="D84" s="10">
        <v>5</v>
      </c>
      <c r="E84" s="28"/>
      <c r="F84" s="28"/>
      <c r="G84" s="5"/>
      <c r="H84" s="28"/>
      <c r="I84" s="28"/>
      <c r="J84" s="28"/>
    </row>
    <row r="85" spans="2:10" x14ac:dyDescent="0.15">
      <c r="B85" s="10"/>
      <c r="C85" s="23" t="s">
        <v>5</v>
      </c>
      <c r="D85" s="66">
        <v>0</v>
      </c>
      <c r="E85" s="28"/>
      <c r="F85" s="28"/>
      <c r="G85" s="5"/>
      <c r="H85" s="28"/>
      <c r="I85" s="28"/>
      <c r="J85" s="28"/>
    </row>
    <row r="86" spans="2:10" x14ac:dyDescent="0.15">
      <c r="B86" s="10"/>
      <c r="C86" s="9" t="s">
        <v>57</v>
      </c>
      <c r="D86" s="39">
        <v>2.87E-2</v>
      </c>
      <c r="E86" s="28"/>
      <c r="F86" s="28"/>
      <c r="G86" s="5"/>
      <c r="H86" s="28"/>
      <c r="I86" s="28"/>
      <c r="J86" s="28"/>
    </row>
    <row r="87" spans="2:10" x14ac:dyDescent="0.15">
      <c r="B87" s="10"/>
      <c r="C87" s="9"/>
      <c r="D87" s="10"/>
      <c r="E87" s="28"/>
      <c r="F87" s="28"/>
      <c r="G87" s="5"/>
      <c r="H87" s="28"/>
      <c r="I87" s="28"/>
      <c r="J87" s="28"/>
    </row>
    <row r="88" spans="2:10" x14ac:dyDescent="0.15">
      <c r="B88" s="10"/>
      <c r="C88" s="13" t="s">
        <v>88</v>
      </c>
      <c r="D88" s="68">
        <f>D82-C76</f>
        <v>0.59071155596040903</v>
      </c>
      <c r="E88" s="34" t="s">
        <v>89</v>
      </c>
      <c r="F88" s="28"/>
      <c r="G88" s="5"/>
      <c r="H88" s="28"/>
      <c r="I88" s="28"/>
      <c r="J88" s="28"/>
    </row>
    <row r="89" spans="2:10" x14ac:dyDescent="0.15">
      <c r="B89" s="10"/>
      <c r="C89" s="9"/>
      <c r="D89" s="28"/>
      <c r="E89" s="28"/>
      <c r="F89" s="28"/>
      <c r="G89" s="5"/>
      <c r="H89" s="28"/>
      <c r="I89" s="28"/>
      <c r="J89" s="28"/>
    </row>
    <row r="90" spans="2:10" x14ac:dyDescent="0.15">
      <c r="B90" s="10"/>
      <c r="C90" s="98" t="s">
        <v>83</v>
      </c>
      <c r="D90" s="28"/>
      <c r="E90" s="28"/>
      <c r="F90" s="28"/>
      <c r="G90" s="5"/>
      <c r="H90" s="28"/>
      <c r="I90" s="28"/>
      <c r="J90" s="28"/>
    </row>
    <row r="91" spans="2:10" x14ac:dyDescent="0.15">
      <c r="B91" s="10"/>
      <c r="C91" s="72">
        <f>D88</f>
        <v>0.59071155596040903</v>
      </c>
      <c r="D91" s="61" t="s">
        <v>90</v>
      </c>
      <c r="E91" s="28"/>
      <c r="F91" s="28"/>
      <c r="G91" s="5"/>
      <c r="H91" s="28"/>
      <c r="I91" s="28"/>
      <c r="J91" s="28"/>
    </row>
    <row r="92" spans="2:10" x14ac:dyDescent="0.15">
      <c r="B92" s="10"/>
      <c r="C92" s="9">
        <f>C76</f>
        <v>10</v>
      </c>
      <c r="D92" s="61" t="s">
        <v>91</v>
      </c>
      <c r="E92" s="28"/>
      <c r="F92" s="28"/>
      <c r="G92" s="5"/>
      <c r="H92" s="28"/>
      <c r="I92" s="28"/>
      <c r="J92" s="28"/>
    </row>
    <row r="93" spans="2:10" x14ac:dyDescent="0.15">
      <c r="B93" s="10"/>
      <c r="C93" s="73">
        <f>C79</f>
        <v>4</v>
      </c>
      <c r="D93" s="70" t="s">
        <v>93</v>
      </c>
      <c r="E93" s="28"/>
      <c r="F93" s="28"/>
      <c r="G93" s="5"/>
      <c r="H93" s="28"/>
      <c r="I93" s="28"/>
      <c r="J93" s="28"/>
    </row>
    <row r="94" spans="2:10" x14ac:dyDescent="0.15">
      <c r="B94" s="10"/>
      <c r="C94" s="75">
        <f>SUM(C91:C93)</f>
        <v>14.590711555960409</v>
      </c>
      <c r="D94" s="34" t="s">
        <v>92</v>
      </c>
      <c r="E94" s="28"/>
      <c r="F94" s="28"/>
      <c r="G94" s="5"/>
      <c r="H94" s="28"/>
      <c r="I94" s="28"/>
      <c r="J94" s="28"/>
    </row>
    <row r="95" spans="2:10" x14ac:dyDescent="0.15">
      <c r="B95" s="10"/>
      <c r="C95" s="9"/>
      <c r="D95" s="28"/>
      <c r="E95" s="28"/>
      <c r="F95" s="28"/>
      <c r="G95" s="5"/>
      <c r="H95" s="28"/>
      <c r="I95" s="28"/>
      <c r="J95" s="28"/>
    </row>
    <row r="96" spans="2:10" x14ac:dyDescent="0.15">
      <c r="B96" s="10"/>
      <c r="C96" s="74" t="s">
        <v>129</v>
      </c>
      <c r="D96" s="28"/>
      <c r="E96" s="28"/>
      <c r="F96" s="28"/>
      <c r="G96" s="5"/>
      <c r="H96" s="28"/>
      <c r="I96" s="28"/>
      <c r="J96" s="28"/>
    </row>
    <row r="97" spans="2:10" x14ac:dyDescent="0.15">
      <c r="B97" s="10"/>
      <c r="C97" s="107" t="s">
        <v>130</v>
      </c>
      <c r="D97" s="28"/>
      <c r="E97" s="28"/>
      <c r="F97" s="28"/>
      <c r="G97" s="5"/>
      <c r="H97" s="28"/>
      <c r="I97" s="28"/>
      <c r="J97" s="28"/>
    </row>
    <row r="98" spans="2:10" x14ac:dyDescent="0.15">
      <c r="B98" s="10"/>
      <c r="C98" s="98" t="s">
        <v>84</v>
      </c>
      <c r="D98" s="61" t="s">
        <v>94</v>
      </c>
      <c r="E98" s="28"/>
      <c r="F98" s="28"/>
      <c r="G98" s="5"/>
      <c r="H98" s="28"/>
      <c r="I98" s="28"/>
      <c r="J98" s="28"/>
    </row>
    <row r="99" spans="2:10" ht="14" thickBot="1" x14ac:dyDescent="0.2">
      <c r="B99" s="10"/>
      <c r="C99" s="54"/>
      <c r="D99" s="7"/>
      <c r="E99" s="7"/>
      <c r="F99" s="7"/>
      <c r="G99" s="8"/>
      <c r="H99" s="28"/>
      <c r="I99" s="28"/>
      <c r="J99" s="28"/>
    </row>
    <row r="100" spans="2:10" x14ac:dyDescent="0.15">
      <c r="B100" s="10"/>
      <c r="C100" s="63"/>
      <c r="H100" s="28"/>
      <c r="I100" s="28"/>
      <c r="J100" s="28"/>
    </row>
    <row r="101" spans="2:10" ht="14" thickBot="1" x14ac:dyDescent="0.2">
      <c r="B101" s="10"/>
      <c r="H101" s="28"/>
      <c r="I101" s="28"/>
      <c r="J101" s="28"/>
    </row>
    <row r="102" spans="2:10" ht="14" thickBot="1" x14ac:dyDescent="0.2">
      <c r="C102" s="36" t="s">
        <v>95</v>
      </c>
      <c r="D102" s="1"/>
      <c r="E102" s="1"/>
      <c r="F102" s="1"/>
      <c r="G102" s="2"/>
      <c r="H102" s="4"/>
      <c r="I102" s="4"/>
    </row>
    <row r="103" spans="2:10" x14ac:dyDescent="0.15">
      <c r="C103" s="9" t="s">
        <v>24</v>
      </c>
      <c r="D103" s="11">
        <v>1.4999999999999999E-2</v>
      </c>
      <c r="E103" s="28"/>
      <c r="F103" s="28"/>
      <c r="G103" s="5"/>
      <c r="H103" s="4"/>
      <c r="I103" s="4"/>
    </row>
    <row r="104" spans="2:10" x14ac:dyDescent="0.15">
      <c r="C104" s="9" t="s">
        <v>25</v>
      </c>
      <c r="D104" s="11">
        <v>0.02</v>
      </c>
      <c r="E104" s="28"/>
      <c r="F104" s="28"/>
      <c r="G104" s="5"/>
      <c r="H104" s="4"/>
      <c r="I104" s="4"/>
    </row>
    <row r="105" spans="2:10" x14ac:dyDescent="0.15">
      <c r="C105" s="9" t="s">
        <v>26</v>
      </c>
      <c r="D105" s="11">
        <v>3.5000000000000003E-2</v>
      </c>
      <c r="E105" s="28"/>
      <c r="F105" s="28"/>
      <c r="G105" s="5"/>
      <c r="H105" s="4"/>
      <c r="I105" s="4"/>
    </row>
    <row r="106" spans="2:10" x14ac:dyDescent="0.15">
      <c r="C106" s="9" t="s">
        <v>27</v>
      </c>
      <c r="D106" s="11">
        <f>D103</f>
        <v>1.4999999999999999E-2</v>
      </c>
      <c r="E106" s="28" t="s">
        <v>68</v>
      </c>
      <c r="F106" s="28"/>
      <c r="G106" s="5"/>
      <c r="H106" s="4"/>
      <c r="I106" s="4"/>
    </row>
    <row r="107" spans="2:10" x14ac:dyDescent="0.15">
      <c r="C107" s="23" t="s">
        <v>28</v>
      </c>
      <c r="D107" s="11">
        <f>(1+D104)^2/(1+D103)-1</f>
        <v>2.5024630541871984E-2</v>
      </c>
      <c r="E107" s="12" t="s">
        <v>29</v>
      </c>
      <c r="F107" s="28"/>
      <c r="G107" s="5"/>
      <c r="H107" s="4"/>
      <c r="I107" s="4"/>
    </row>
    <row r="108" spans="2:10" x14ac:dyDescent="0.15">
      <c r="C108" s="9" t="s">
        <v>30</v>
      </c>
      <c r="D108" s="11">
        <f>(1+D105)^3/(1+D104)^2-1</f>
        <v>6.566500865051883E-2</v>
      </c>
      <c r="E108" s="12" t="s">
        <v>31</v>
      </c>
      <c r="F108" s="28"/>
      <c r="G108" s="5"/>
      <c r="H108" s="4"/>
      <c r="I108" s="4"/>
    </row>
    <row r="109" spans="2:10" ht="14" thickBot="1" x14ac:dyDescent="0.2">
      <c r="C109" s="3"/>
      <c r="D109" s="10"/>
      <c r="E109" s="28"/>
      <c r="F109" s="28"/>
      <c r="G109" s="5"/>
      <c r="H109" s="4"/>
      <c r="I109" s="4"/>
    </row>
    <row r="110" spans="2:10" ht="14" thickBot="1" x14ac:dyDescent="0.2">
      <c r="C110" s="99" t="s">
        <v>32</v>
      </c>
      <c r="D110" s="10"/>
      <c r="E110" s="28"/>
      <c r="F110" s="28"/>
      <c r="G110" s="5"/>
      <c r="H110" s="4"/>
      <c r="I110" s="4"/>
    </row>
    <row r="111" spans="2:10" x14ac:dyDescent="0.15">
      <c r="C111" s="13" t="s">
        <v>33</v>
      </c>
      <c r="D111" s="57">
        <f>30/(1+D103)+1030/(1+D104)^2</f>
        <v>1019.5604949214303</v>
      </c>
      <c r="E111" s="12" t="s">
        <v>34</v>
      </c>
      <c r="F111" s="28"/>
      <c r="G111" s="5"/>
      <c r="H111" s="4"/>
      <c r="I111" s="4"/>
    </row>
    <row r="112" spans="2:10" x14ac:dyDescent="0.15">
      <c r="C112" s="37" t="s">
        <v>126</v>
      </c>
      <c r="D112" s="29"/>
      <c r="E112" s="12"/>
      <c r="F112" s="28"/>
      <c r="G112" s="5"/>
      <c r="H112" s="4"/>
      <c r="I112" s="4"/>
    </row>
    <row r="113" spans="3:7" x14ac:dyDescent="0.15">
      <c r="C113" s="37" t="s">
        <v>35</v>
      </c>
      <c r="D113" s="29"/>
      <c r="E113" s="12"/>
      <c r="F113" s="28"/>
      <c r="G113" s="5"/>
    </row>
    <row r="114" spans="3:7" x14ac:dyDescent="0.15">
      <c r="C114" s="13" t="s">
        <v>36</v>
      </c>
      <c r="D114" s="17">
        <f>RATE(2,30,-D111,1000)</f>
        <v>1.9926462666940946E-2</v>
      </c>
      <c r="E114" s="28" t="s">
        <v>37</v>
      </c>
      <c r="F114" s="28"/>
      <c r="G114" s="5"/>
    </row>
    <row r="115" spans="3:7" x14ac:dyDescent="0.15">
      <c r="C115" s="3"/>
      <c r="D115" s="10"/>
      <c r="E115" s="28" t="s">
        <v>38</v>
      </c>
      <c r="F115" s="28"/>
      <c r="G115" s="5"/>
    </row>
    <row r="116" spans="3:7" ht="14" thickBot="1" x14ac:dyDescent="0.2">
      <c r="C116" s="3"/>
      <c r="D116" s="10"/>
      <c r="E116" s="38" t="s">
        <v>39</v>
      </c>
      <c r="F116" s="28"/>
      <c r="G116" s="5"/>
    </row>
    <row r="117" spans="3:7" ht="14" thickBot="1" x14ac:dyDescent="0.2">
      <c r="C117" s="99" t="s">
        <v>40</v>
      </c>
      <c r="D117" s="10"/>
      <c r="E117" s="28"/>
      <c r="F117" s="28"/>
      <c r="G117" s="5"/>
    </row>
    <row r="118" spans="3:7" x14ac:dyDescent="0.15">
      <c r="C118" s="13" t="s">
        <v>33</v>
      </c>
      <c r="D118" s="57">
        <f>30/(1+D103)+30/(1+D104)^2+1030/(1+D105)^3</f>
        <v>987.392700521508</v>
      </c>
      <c r="E118" s="28" t="s">
        <v>41</v>
      </c>
      <c r="F118" s="28"/>
      <c r="G118" s="5"/>
    </row>
    <row r="119" spans="3:7" x14ac:dyDescent="0.15">
      <c r="C119" s="13" t="s">
        <v>36</v>
      </c>
      <c r="D119" s="17">
        <f>RATE(3,30,-D118,1000)</f>
        <v>3.4495641362262845E-2</v>
      </c>
      <c r="E119" s="28" t="s">
        <v>42</v>
      </c>
      <c r="F119" s="28"/>
      <c r="G119" s="5"/>
    </row>
    <row r="120" spans="3:7" x14ac:dyDescent="0.15">
      <c r="C120" s="3"/>
      <c r="D120" s="10"/>
      <c r="E120" s="28" t="s">
        <v>43</v>
      </c>
      <c r="F120" s="28"/>
      <c r="G120" s="5"/>
    </row>
    <row r="121" spans="3:7" x14ac:dyDescent="0.15">
      <c r="C121" s="3"/>
      <c r="D121" s="10"/>
      <c r="E121" s="38" t="s">
        <v>39</v>
      </c>
      <c r="F121" s="28"/>
      <c r="G121" s="5"/>
    </row>
    <row r="122" spans="3:7" ht="14" thickBot="1" x14ac:dyDescent="0.2">
      <c r="C122" s="3"/>
      <c r="D122" s="10"/>
      <c r="E122" s="19"/>
      <c r="F122" s="28"/>
      <c r="G122" s="5"/>
    </row>
    <row r="123" spans="3:7" ht="14" thickBot="1" x14ac:dyDescent="0.2">
      <c r="C123" s="99" t="s">
        <v>44</v>
      </c>
      <c r="D123" s="28"/>
      <c r="E123" s="28"/>
      <c r="F123" s="28"/>
      <c r="G123" s="5"/>
    </row>
    <row r="124" spans="3:7" x14ac:dyDescent="0.15">
      <c r="C124" s="13" t="s">
        <v>33</v>
      </c>
      <c r="D124" s="57">
        <f>50/(1+D103)+50/(1+D104)^2+1050/(1+D105)^3</f>
        <v>1044.3593637571651</v>
      </c>
      <c r="E124" s="28" t="s">
        <v>45</v>
      </c>
      <c r="F124" s="28"/>
      <c r="G124" s="5"/>
    </row>
    <row r="125" spans="3:7" x14ac:dyDescent="0.15">
      <c r="C125" s="13" t="s">
        <v>36</v>
      </c>
      <c r="D125" s="17">
        <f>RATE(3,50,-D124,1000)</f>
        <v>3.4191086407447703E-2</v>
      </c>
      <c r="E125" s="28" t="s">
        <v>46</v>
      </c>
      <c r="F125" s="28"/>
      <c r="G125" s="5"/>
    </row>
    <row r="126" spans="3:7" x14ac:dyDescent="0.15">
      <c r="C126" s="3"/>
      <c r="D126" s="10"/>
      <c r="E126" s="28" t="s">
        <v>47</v>
      </c>
      <c r="F126" s="28"/>
      <c r="G126" s="5"/>
    </row>
    <row r="127" spans="3:7" x14ac:dyDescent="0.15">
      <c r="C127" s="3"/>
      <c r="D127" s="28"/>
      <c r="E127" s="38" t="s">
        <v>39</v>
      </c>
      <c r="F127" s="28"/>
      <c r="G127" s="5"/>
    </row>
    <row r="128" spans="3:7" ht="14" thickBot="1" x14ac:dyDescent="0.2">
      <c r="C128" s="3"/>
      <c r="D128" s="28"/>
      <c r="E128" s="28"/>
      <c r="F128" s="28"/>
      <c r="G128" s="5"/>
    </row>
    <row r="129" spans="3:7" ht="14" thickBot="1" x14ac:dyDescent="0.2">
      <c r="C129" s="99" t="s">
        <v>8</v>
      </c>
      <c r="D129" s="28" t="s">
        <v>48</v>
      </c>
      <c r="E129" s="28"/>
      <c r="F129" s="28"/>
      <c r="G129" s="5"/>
    </row>
    <row r="130" spans="3:7" x14ac:dyDescent="0.15">
      <c r="C130" s="3"/>
      <c r="D130" s="28" t="s">
        <v>49</v>
      </c>
      <c r="E130" s="28"/>
      <c r="F130" s="28"/>
      <c r="G130" s="5"/>
    </row>
    <row r="131" spans="3:7" x14ac:dyDescent="0.15">
      <c r="C131" s="3"/>
      <c r="D131" s="28" t="s">
        <v>50</v>
      </c>
      <c r="E131" s="28"/>
      <c r="F131" s="28"/>
      <c r="G131" s="5"/>
    </row>
    <row r="132" spans="3:7" ht="14" thickBot="1" x14ac:dyDescent="0.2">
      <c r="C132" s="3"/>
      <c r="D132" s="28"/>
      <c r="E132" s="28"/>
      <c r="F132" s="28"/>
      <c r="G132" s="5"/>
    </row>
    <row r="133" spans="3:7" ht="14" thickBot="1" x14ac:dyDescent="0.2">
      <c r="C133" s="99" t="s">
        <v>22</v>
      </c>
      <c r="D133" s="28"/>
      <c r="E133" s="28"/>
      <c r="F133" s="28"/>
      <c r="G133" s="5"/>
    </row>
    <row r="134" spans="3:7" x14ac:dyDescent="0.15">
      <c r="C134" s="13" t="s">
        <v>33</v>
      </c>
      <c r="D134" s="58">
        <f>50000/(1+D103)+50000/(1+D104)^2+50000/(1+D105)^3</f>
        <v>142416.65808914276</v>
      </c>
      <c r="E134" s="28" t="s">
        <v>51</v>
      </c>
      <c r="F134" s="28"/>
      <c r="G134" s="5"/>
    </row>
    <row r="135" spans="3:7" x14ac:dyDescent="0.15">
      <c r="C135" s="13" t="s">
        <v>36</v>
      </c>
      <c r="D135" s="17">
        <v>2.64E-2</v>
      </c>
      <c r="E135" s="28" t="s">
        <v>52</v>
      </c>
      <c r="F135" s="28"/>
      <c r="G135" s="5"/>
    </row>
    <row r="136" spans="3:7" x14ac:dyDescent="0.15">
      <c r="C136" s="3"/>
      <c r="D136" s="39"/>
      <c r="E136" s="28" t="s">
        <v>53</v>
      </c>
      <c r="F136" s="28"/>
      <c r="G136" s="5"/>
    </row>
    <row r="137" spans="3:7" x14ac:dyDescent="0.15">
      <c r="C137" s="3"/>
      <c r="D137" s="28"/>
      <c r="E137" s="19" t="s">
        <v>54</v>
      </c>
      <c r="F137" s="28"/>
      <c r="G137" s="5"/>
    </row>
    <row r="138" spans="3:7" ht="14" thickBot="1" x14ac:dyDescent="0.2">
      <c r="C138" s="6"/>
      <c r="D138" s="7"/>
      <c r="E138" s="40" t="s">
        <v>55</v>
      </c>
      <c r="F138" s="7"/>
      <c r="G138" s="8"/>
    </row>
    <row r="139" spans="3:7" ht="14" thickBot="1" x14ac:dyDescent="0.2"/>
    <row r="140" spans="3:7" ht="14" thickBot="1" x14ac:dyDescent="0.2">
      <c r="C140" s="76" t="s">
        <v>96</v>
      </c>
      <c r="D140" s="1"/>
      <c r="E140" s="1"/>
      <c r="F140" s="1"/>
      <c r="G140" s="2"/>
    </row>
    <row r="141" spans="3:7" ht="14" thickBot="1" x14ac:dyDescent="0.2">
      <c r="C141" s="103" t="s">
        <v>69</v>
      </c>
      <c r="D141" s="28"/>
      <c r="E141" s="28"/>
      <c r="F141" s="28"/>
      <c r="G141" s="5"/>
    </row>
    <row r="142" spans="3:7" x14ac:dyDescent="0.15">
      <c r="C142" s="23" t="s">
        <v>33</v>
      </c>
      <c r="D142" s="60">
        <f>1050/1.1</f>
        <v>954.5454545454545</v>
      </c>
      <c r="E142" s="52" t="s">
        <v>70</v>
      </c>
      <c r="F142" s="28"/>
      <c r="G142" s="5"/>
    </row>
    <row r="143" spans="3:7" ht="14" thickBot="1" x14ac:dyDescent="0.2">
      <c r="C143" s="9"/>
      <c r="D143" s="28"/>
      <c r="E143" s="28"/>
      <c r="F143" s="28"/>
      <c r="G143" s="5"/>
    </row>
    <row r="144" spans="3:7" ht="14" thickBot="1" x14ac:dyDescent="0.2">
      <c r="C144" s="103" t="s">
        <v>7</v>
      </c>
      <c r="D144" s="28"/>
      <c r="E144" s="61" t="s">
        <v>71</v>
      </c>
      <c r="F144" s="28"/>
      <c r="G144" s="5"/>
    </row>
    <row r="145" spans="3:7" ht="14" thickBot="1" x14ac:dyDescent="0.2">
      <c r="C145" s="9"/>
      <c r="D145" s="28"/>
      <c r="E145" s="28"/>
      <c r="F145" s="28"/>
      <c r="G145" s="5"/>
    </row>
    <row r="146" spans="3:7" ht="14" thickBot="1" x14ac:dyDescent="0.2">
      <c r="C146" s="103" t="s">
        <v>8</v>
      </c>
      <c r="D146" s="28"/>
      <c r="E146" s="61" t="s">
        <v>72</v>
      </c>
      <c r="F146" s="28"/>
      <c r="G146" s="5"/>
    </row>
    <row r="147" spans="3:7" ht="14" thickBot="1" x14ac:dyDescent="0.2">
      <c r="C147" s="9"/>
      <c r="D147" s="28"/>
      <c r="E147" s="28"/>
      <c r="F147" s="28"/>
      <c r="G147" s="5"/>
    </row>
    <row r="148" spans="3:7" ht="14" thickBot="1" x14ac:dyDescent="0.2">
      <c r="C148" s="103" t="s">
        <v>22</v>
      </c>
      <c r="D148" s="28"/>
      <c r="E148" s="61" t="s">
        <v>76</v>
      </c>
      <c r="F148" s="28"/>
      <c r="G148" s="5"/>
    </row>
    <row r="149" spans="3:7" x14ac:dyDescent="0.15">
      <c r="C149" s="3"/>
      <c r="D149" s="28"/>
      <c r="E149" s="61" t="s">
        <v>77</v>
      </c>
      <c r="F149" s="28"/>
      <c r="G149" s="5"/>
    </row>
    <row r="150" spans="3:7" x14ac:dyDescent="0.15">
      <c r="C150" s="3"/>
      <c r="D150" s="28"/>
      <c r="E150" s="28"/>
      <c r="F150" s="28"/>
      <c r="G150" s="5"/>
    </row>
    <row r="151" spans="3:7" x14ac:dyDescent="0.15">
      <c r="C151" s="3"/>
      <c r="D151" s="28"/>
      <c r="E151" s="61" t="s">
        <v>79</v>
      </c>
      <c r="F151" s="28"/>
      <c r="G151" s="5"/>
    </row>
    <row r="152" spans="3:7" x14ac:dyDescent="0.15">
      <c r="C152" s="3"/>
      <c r="D152" s="28"/>
      <c r="E152" s="61" t="s">
        <v>74</v>
      </c>
      <c r="F152" s="28"/>
      <c r="G152" s="5"/>
    </row>
    <row r="153" spans="3:7" x14ac:dyDescent="0.15">
      <c r="C153" s="3"/>
      <c r="D153" s="28"/>
      <c r="E153" s="61" t="s">
        <v>73</v>
      </c>
      <c r="F153" s="28"/>
      <c r="G153" s="5"/>
    </row>
    <row r="154" spans="3:7" x14ac:dyDescent="0.15">
      <c r="C154" s="3"/>
      <c r="D154" s="28"/>
      <c r="E154" s="61" t="s">
        <v>75</v>
      </c>
      <c r="F154" s="28"/>
      <c r="G154" s="5"/>
    </row>
    <row r="155" spans="3:7" x14ac:dyDescent="0.15">
      <c r="C155" s="3"/>
      <c r="D155" s="28"/>
      <c r="E155" s="61" t="s">
        <v>80</v>
      </c>
      <c r="F155" s="28"/>
      <c r="G155" s="5"/>
    </row>
    <row r="156" spans="3:7" x14ac:dyDescent="0.15">
      <c r="C156" s="3"/>
      <c r="D156" s="28"/>
      <c r="E156" s="28"/>
      <c r="F156" s="28"/>
      <c r="G156" s="5"/>
    </row>
    <row r="157" spans="3:7" x14ac:dyDescent="0.15">
      <c r="C157" s="3"/>
      <c r="D157" s="28"/>
      <c r="E157" s="61" t="s">
        <v>78</v>
      </c>
      <c r="F157" s="28"/>
      <c r="G157" s="5"/>
    </row>
    <row r="158" spans="3:7" ht="14" thickBot="1" x14ac:dyDescent="0.2">
      <c r="C158" s="6"/>
      <c r="D158" s="7"/>
      <c r="E158" s="62" t="s">
        <v>81</v>
      </c>
      <c r="F158" s="7"/>
      <c r="G158" s="8"/>
    </row>
    <row r="159" spans="3:7" ht="14" thickBot="1" x14ac:dyDescent="0.2"/>
    <row r="160" spans="3:7" x14ac:dyDescent="0.15">
      <c r="C160" s="59" t="s">
        <v>97</v>
      </c>
      <c r="D160" s="1"/>
      <c r="E160" s="1"/>
      <c r="F160" s="1"/>
      <c r="G160" s="2"/>
    </row>
    <row r="161" spans="3:7" x14ac:dyDescent="0.15">
      <c r="C161" s="3"/>
      <c r="D161" s="28"/>
      <c r="E161" s="28"/>
      <c r="F161" s="28"/>
      <c r="G161" s="5"/>
    </row>
    <row r="162" spans="3:7" x14ac:dyDescent="0.15">
      <c r="C162" s="104" t="s">
        <v>69</v>
      </c>
      <c r="D162" s="28"/>
      <c r="E162" s="28"/>
      <c r="F162" s="28"/>
      <c r="G162" s="5"/>
    </row>
    <row r="163" spans="3:7" x14ac:dyDescent="0.15">
      <c r="C163" s="13" t="s">
        <v>103</v>
      </c>
      <c r="D163" s="77">
        <f>MDURATION(D164,D165,D167,D166,D170,D171)</f>
        <v>19.600441349469776</v>
      </c>
      <c r="E163" s="78" t="s">
        <v>104</v>
      </c>
      <c r="F163" s="28"/>
      <c r="G163" s="5"/>
    </row>
    <row r="164" spans="3:7" x14ac:dyDescent="0.15">
      <c r="C164" s="9" t="s">
        <v>98</v>
      </c>
      <c r="D164" s="79">
        <v>42369</v>
      </c>
      <c r="E164" s="28"/>
      <c r="F164" s="28"/>
      <c r="G164" s="5"/>
    </row>
    <row r="165" spans="3:7" x14ac:dyDescent="0.15">
      <c r="C165" s="9" t="s">
        <v>99</v>
      </c>
      <c r="D165" s="79">
        <v>53327</v>
      </c>
      <c r="E165" s="28"/>
      <c r="F165" s="28"/>
      <c r="G165" s="5"/>
    </row>
    <row r="166" spans="3:7" x14ac:dyDescent="0.15">
      <c r="C166" s="23" t="s">
        <v>107</v>
      </c>
      <c r="D166" s="80">
        <v>0.03</v>
      </c>
      <c r="E166" s="28"/>
      <c r="F166" s="28"/>
      <c r="G166" s="5"/>
    </row>
    <row r="167" spans="3:7" x14ac:dyDescent="0.15">
      <c r="C167" s="81" t="s">
        <v>105</v>
      </c>
      <c r="D167" s="80">
        <v>0.03</v>
      </c>
      <c r="E167" s="28"/>
      <c r="F167" s="28"/>
      <c r="G167" s="5"/>
    </row>
    <row r="168" spans="3:7" x14ac:dyDescent="0.15">
      <c r="C168" s="9" t="s">
        <v>33</v>
      </c>
      <c r="D168" s="10">
        <v>100</v>
      </c>
      <c r="E168" s="28"/>
      <c r="F168" s="28"/>
      <c r="G168" s="5"/>
    </row>
    <row r="169" spans="3:7" x14ac:dyDescent="0.15">
      <c r="C169" s="9" t="s">
        <v>100</v>
      </c>
      <c r="D169" s="10">
        <v>100</v>
      </c>
      <c r="E169" s="28"/>
      <c r="F169" s="28"/>
      <c r="G169" s="5"/>
    </row>
    <row r="170" spans="3:7" x14ac:dyDescent="0.15">
      <c r="C170" s="9" t="s">
        <v>101</v>
      </c>
      <c r="D170" s="10">
        <v>1</v>
      </c>
      <c r="E170" s="28"/>
      <c r="F170" s="28"/>
      <c r="G170" s="5"/>
    </row>
    <row r="171" spans="3:7" x14ac:dyDescent="0.15">
      <c r="C171" s="9" t="s">
        <v>102</v>
      </c>
      <c r="D171" s="10">
        <v>0</v>
      </c>
      <c r="E171" s="28"/>
      <c r="F171" s="28"/>
      <c r="G171" s="5"/>
    </row>
    <row r="172" spans="3:7" x14ac:dyDescent="0.15">
      <c r="C172" s="3"/>
      <c r="D172" s="28"/>
      <c r="E172" s="28"/>
      <c r="F172" s="28"/>
      <c r="G172" s="5"/>
    </row>
    <row r="173" spans="3:7" x14ac:dyDescent="0.15">
      <c r="C173" s="104" t="s">
        <v>7</v>
      </c>
      <c r="D173" s="28"/>
      <c r="E173" s="28"/>
      <c r="G173" s="5"/>
    </row>
    <row r="174" spans="3:7" x14ac:dyDescent="0.15">
      <c r="C174" s="13" t="s">
        <v>33</v>
      </c>
      <c r="D174" s="82">
        <f>PRICE(D175,D176,D178,D177,D180,D181,D182)</f>
        <v>82.707966699335415</v>
      </c>
      <c r="E174" s="78" t="s">
        <v>106</v>
      </c>
      <c r="G174" s="5"/>
    </row>
    <row r="175" spans="3:7" x14ac:dyDescent="0.15">
      <c r="C175" s="9" t="s">
        <v>98</v>
      </c>
      <c r="D175" s="79">
        <v>42369</v>
      </c>
      <c r="E175" s="28"/>
      <c r="G175" s="5"/>
    </row>
    <row r="176" spans="3:7" x14ac:dyDescent="0.15">
      <c r="C176" s="9" t="s">
        <v>99</v>
      </c>
      <c r="D176" s="79">
        <v>53327</v>
      </c>
      <c r="E176" s="28"/>
      <c r="G176" s="5"/>
    </row>
    <row r="177" spans="3:7" x14ac:dyDescent="0.15">
      <c r="C177" s="83" t="s">
        <v>107</v>
      </c>
      <c r="D177" s="84">
        <v>0.04</v>
      </c>
      <c r="E177" s="61" t="s">
        <v>109</v>
      </c>
      <c r="G177" s="5"/>
    </row>
    <row r="178" spans="3:7" x14ac:dyDescent="0.15">
      <c r="C178" s="81" t="s">
        <v>105</v>
      </c>
      <c r="D178" s="80">
        <v>0.03</v>
      </c>
      <c r="E178" s="28"/>
      <c r="G178" s="5"/>
    </row>
    <row r="179" spans="3:7" x14ac:dyDescent="0.15">
      <c r="C179" s="9" t="s">
        <v>33</v>
      </c>
      <c r="D179" s="10">
        <v>100</v>
      </c>
      <c r="E179" s="28"/>
      <c r="G179" s="5"/>
    </row>
    <row r="180" spans="3:7" x14ac:dyDescent="0.15">
      <c r="C180" s="9" t="s">
        <v>100</v>
      </c>
      <c r="D180" s="10">
        <v>100</v>
      </c>
      <c r="E180" s="28"/>
      <c r="G180" s="5"/>
    </row>
    <row r="181" spans="3:7" x14ac:dyDescent="0.15">
      <c r="C181" s="9" t="s">
        <v>101</v>
      </c>
      <c r="D181" s="10">
        <v>1</v>
      </c>
      <c r="E181" s="28"/>
      <c r="G181" s="5"/>
    </row>
    <row r="182" spans="3:7" x14ac:dyDescent="0.15">
      <c r="C182" s="9" t="s">
        <v>102</v>
      </c>
      <c r="D182" s="10">
        <v>0</v>
      </c>
      <c r="E182" s="28"/>
      <c r="G182" s="5"/>
    </row>
    <row r="183" spans="3:7" x14ac:dyDescent="0.15">
      <c r="C183" s="3"/>
      <c r="D183" s="28"/>
      <c r="E183" s="28"/>
      <c r="F183" s="28"/>
      <c r="G183" s="5"/>
    </row>
    <row r="184" spans="3:7" x14ac:dyDescent="0.15">
      <c r="C184" s="85">
        <f>(D174-D179)/D192</f>
        <v>-0.17292033300664586</v>
      </c>
      <c r="D184" s="78" t="s">
        <v>111</v>
      </c>
      <c r="E184" s="28"/>
      <c r="F184" s="28"/>
      <c r="G184" s="5"/>
    </row>
    <row r="185" spans="3:7" x14ac:dyDescent="0.15">
      <c r="C185" s="85"/>
      <c r="D185" s="52"/>
      <c r="E185" s="28"/>
      <c r="F185" s="28"/>
      <c r="G185" s="5"/>
    </row>
    <row r="186" spans="3:7" x14ac:dyDescent="0.15">
      <c r="C186" s="105" t="s">
        <v>8</v>
      </c>
      <c r="D186" s="28"/>
      <c r="E186" s="28"/>
      <c r="F186" s="28"/>
      <c r="G186" s="5"/>
    </row>
    <row r="187" spans="3:7" x14ac:dyDescent="0.15">
      <c r="C187" s="13" t="s">
        <v>33</v>
      </c>
      <c r="D187" s="82">
        <f>PRICE(D188,D189,D191,D190,D193,D194,D195)</f>
        <v>122.39645555100441</v>
      </c>
      <c r="E187" s="78" t="s">
        <v>106</v>
      </c>
      <c r="F187" s="28"/>
      <c r="G187" s="5"/>
    </row>
    <row r="188" spans="3:7" x14ac:dyDescent="0.15">
      <c r="C188" s="9" t="s">
        <v>98</v>
      </c>
      <c r="D188" s="79">
        <v>42369</v>
      </c>
      <c r="E188" s="28"/>
      <c r="F188" s="28"/>
      <c r="G188" s="5"/>
    </row>
    <row r="189" spans="3:7" x14ac:dyDescent="0.15">
      <c r="C189" s="9" t="s">
        <v>99</v>
      </c>
      <c r="D189" s="79">
        <v>53327</v>
      </c>
      <c r="E189" s="28"/>
      <c r="F189" s="28"/>
      <c r="G189" s="5"/>
    </row>
    <row r="190" spans="3:7" x14ac:dyDescent="0.15">
      <c r="C190" s="83" t="s">
        <v>107</v>
      </c>
      <c r="D190" s="84">
        <v>0.02</v>
      </c>
      <c r="E190" s="61" t="s">
        <v>108</v>
      </c>
      <c r="F190" s="28"/>
      <c r="G190" s="5"/>
    </row>
    <row r="191" spans="3:7" x14ac:dyDescent="0.15">
      <c r="C191" s="81" t="s">
        <v>105</v>
      </c>
      <c r="D191" s="80">
        <v>0.03</v>
      </c>
      <c r="E191" s="28"/>
      <c r="F191" s="28"/>
      <c r="G191" s="5"/>
    </row>
    <row r="192" spans="3:7" x14ac:dyDescent="0.15">
      <c r="C192" s="9" t="s">
        <v>33</v>
      </c>
      <c r="D192" s="10">
        <v>100</v>
      </c>
      <c r="E192" s="28"/>
      <c r="F192" s="28"/>
      <c r="G192" s="5"/>
    </row>
    <row r="193" spans="3:7" x14ac:dyDescent="0.15">
      <c r="C193" s="9" t="s">
        <v>100</v>
      </c>
      <c r="D193" s="10">
        <v>100</v>
      </c>
      <c r="E193" s="28"/>
      <c r="F193" s="28"/>
      <c r="G193" s="5"/>
    </row>
    <row r="194" spans="3:7" x14ac:dyDescent="0.15">
      <c r="C194" s="9" t="s">
        <v>101</v>
      </c>
      <c r="D194" s="10">
        <v>1</v>
      </c>
      <c r="E194" s="28"/>
      <c r="F194" s="28"/>
      <c r="G194" s="5"/>
    </row>
    <row r="195" spans="3:7" x14ac:dyDescent="0.15">
      <c r="C195" s="9" t="s">
        <v>102</v>
      </c>
      <c r="D195" s="10">
        <v>0</v>
      </c>
      <c r="E195" s="28"/>
      <c r="F195" s="28"/>
      <c r="G195" s="5"/>
    </row>
    <row r="196" spans="3:7" x14ac:dyDescent="0.15">
      <c r="C196" s="3"/>
      <c r="D196" s="28"/>
      <c r="E196" s="28"/>
      <c r="F196" s="28"/>
      <c r="G196" s="5"/>
    </row>
    <row r="197" spans="3:7" x14ac:dyDescent="0.15">
      <c r="C197" s="85">
        <f>(D187-D192)/D192</f>
        <v>0.22396455551004407</v>
      </c>
      <c r="D197" s="78" t="s">
        <v>110</v>
      </c>
      <c r="E197" s="28"/>
      <c r="G197" s="5"/>
    </row>
    <row r="198" spans="3:7" x14ac:dyDescent="0.15">
      <c r="C198" s="3"/>
      <c r="D198" s="28"/>
      <c r="E198" s="28"/>
      <c r="F198" s="28"/>
      <c r="G198" s="5"/>
    </row>
    <row r="199" spans="3:7" x14ac:dyDescent="0.15">
      <c r="C199" s="104" t="s">
        <v>22</v>
      </c>
      <c r="D199" s="28"/>
      <c r="E199" s="28"/>
      <c r="F199" s="28"/>
      <c r="G199" s="5"/>
    </row>
    <row r="200" spans="3:7" x14ac:dyDescent="0.15">
      <c r="C200" s="3"/>
      <c r="D200" s="28"/>
      <c r="E200" s="28"/>
      <c r="F200" s="28"/>
      <c r="G200" s="5"/>
    </row>
    <row r="201" spans="3:7" x14ac:dyDescent="0.15">
      <c r="C201" s="85">
        <f>D163*1/D168</f>
        <v>0.19600441349469777</v>
      </c>
      <c r="D201" s="34" t="s">
        <v>112</v>
      </c>
      <c r="E201" s="28"/>
      <c r="F201" s="28"/>
      <c r="G201" s="5"/>
    </row>
    <row r="202" spans="3:7" x14ac:dyDescent="0.15">
      <c r="C202" s="3"/>
      <c r="D202" s="34" t="s">
        <v>114</v>
      </c>
      <c r="E202" s="28"/>
      <c r="F202" s="28"/>
      <c r="G202" s="5"/>
    </row>
    <row r="203" spans="3:7" x14ac:dyDescent="0.15">
      <c r="C203" s="3"/>
      <c r="D203" s="28"/>
      <c r="E203" s="28"/>
      <c r="F203" s="28"/>
      <c r="G203" s="5"/>
    </row>
    <row r="204" spans="3:7" x14ac:dyDescent="0.15">
      <c r="C204" s="104" t="s">
        <v>82</v>
      </c>
      <c r="D204" s="61" t="s">
        <v>115</v>
      </c>
      <c r="E204" s="28"/>
      <c r="F204" s="28"/>
      <c r="G204" s="5"/>
    </row>
    <row r="205" spans="3:7" x14ac:dyDescent="0.15">
      <c r="C205" s="3"/>
      <c r="D205" s="61" t="s">
        <v>113</v>
      </c>
      <c r="E205" s="28"/>
      <c r="F205" s="28"/>
      <c r="G205" s="5"/>
    </row>
    <row r="206" spans="3:7" x14ac:dyDescent="0.15">
      <c r="C206" s="3"/>
      <c r="D206" s="61" t="s">
        <v>127</v>
      </c>
      <c r="E206" s="28"/>
      <c r="F206" s="28"/>
      <c r="G206" s="5"/>
    </row>
    <row r="207" spans="3:7" x14ac:dyDescent="0.15">
      <c r="C207" s="3"/>
      <c r="D207" s="61" t="s">
        <v>116</v>
      </c>
      <c r="E207" s="28"/>
      <c r="F207" s="28"/>
      <c r="G207" s="5"/>
    </row>
    <row r="208" spans="3:7" x14ac:dyDescent="0.15">
      <c r="C208" s="3"/>
      <c r="D208" s="61" t="s">
        <v>120</v>
      </c>
      <c r="E208" s="28"/>
      <c r="F208" s="28"/>
      <c r="G208" s="5"/>
    </row>
    <row r="209" spans="3:7" x14ac:dyDescent="0.15">
      <c r="C209" s="3"/>
      <c r="D209" s="28"/>
      <c r="E209" s="28"/>
      <c r="F209" s="28"/>
      <c r="G209" s="5"/>
    </row>
    <row r="210" spans="3:7" x14ac:dyDescent="0.15">
      <c r="C210" s="3"/>
      <c r="D210" s="28"/>
      <c r="E210" s="28"/>
      <c r="F210" s="28"/>
      <c r="G210" s="5"/>
    </row>
    <row r="211" spans="3:7" x14ac:dyDescent="0.15">
      <c r="C211" s="3"/>
      <c r="D211" s="28"/>
      <c r="E211" s="28"/>
      <c r="F211" s="28"/>
      <c r="G211" s="5"/>
    </row>
    <row r="212" spans="3:7" x14ac:dyDescent="0.15">
      <c r="C212" s="3"/>
      <c r="D212" s="28"/>
      <c r="E212" s="28"/>
      <c r="F212" s="28"/>
      <c r="G212" s="5"/>
    </row>
    <row r="213" spans="3:7" x14ac:dyDescent="0.15">
      <c r="C213" s="3"/>
      <c r="D213" s="28"/>
      <c r="E213" s="28"/>
      <c r="F213" s="28"/>
      <c r="G213" s="5"/>
    </row>
    <row r="214" spans="3:7" x14ac:dyDescent="0.15">
      <c r="C214" s="3"/>
      <c r="D214" s="28"/>
      <c r="E214" s="28"/>
      <c r="F214" s="28"/>
      <c r="G214" s="5"/>
    </row>
    <row r="215" spans="3:7" x14ac:dyDescent="0.15">
      <c r="C215" s="3"/>
      <c r="D215" s="28"/>
      <c r="E215" s="28"/>
      <c r="F215" s="28"/>
      <c r="G215" s="5"/>
    </row>
    <row r="216" spans="3:7" x14ac:dyDescent="0.15">
      <c r="C216" s="3"/>
      <c r="D216" s="28"/>
      <c r="E216" s="28"/>
      <c r="F216" s="28"/>
      <c r="G216" s="5"/>
    </row>
    <row r="217" spans="3:7" x14ac:dyDescent="0.15">
      <c r="C217" s="3"/>
      <c r="D217" s="28"/>
      <c r="E217" s="28"/>
      <c r="F217" s="28"/>
      <c r="G217" s="5"/>
    </row>
    <row r="218" spans="3:7" x14ac:dyDescent="0.15">
      <c r="C218" s="3"/>
      <c r="D218" s="28"/>
      <c r="E218" s="28"/>
      <c r="F218" s="28"/>
      <c r="G218" s="5"/>
    </row>
    <row r="219" spans="3:7" x14ac:dyDescent="0.15">
      <c r="C219" s="3"/>
      <c r="D219" s="28"/>
      <c r="E219" s="28"/>
      <c r="F219" s="28"/>
      <c r="G219" s="5"/>
    </row>
    <row r="220" spans="3:7" x14ac:dyDescent="0.15">
      <c r="C220" s="3"/>
      <c r="D220" s="28"/>
      <c r="E220" s="28"/>
      <c r="F220" s="28"/>
      <c r="G220" s="5"/>
    </row>
    <row r="221" spans="3:7" x14ac:dyDescent="0.15">
      <c r="C221" s="3"/>
      <c r="D221" s="28"/>
      <c r="E221" s="28"/>
      <c r="F221" s="28"/>
      <c r="G221" s="5"/>
    </row>
    <row r="222" spans="3:7" x14ac:dyDescent="0.15">
      <c r="C222" s="3"/>
      <c r="D222" s="28"/>
      <c r="E222" s="28"/>
      <c r="F222" s="28"/>
      <c r="G222" s="5"/>
    </row>
    <row r="223" spans="3:7" x14ac:dyDescent="0.15">
      <c r="C223" s="3"/>
      <c r="D223" s="28"/>
      <c r="E223" s="28"/>
      <c r="F223" s="28"/>
      <c r="G223" s="5"/>
    </row>
    <row r="224" spans="3:7" x14ac:dyDescent="0.15">
      <c r="C224" s="3"/>
      <c r="D224" s="28"/>
      <c r="E224" s="28"/>
      <c r="F224" s="28"/>
      <c r="G224" s="5"/>
    </row>
    <row r="225" spans="3:7" x14ac:dyDescent="0.15">
      <c r="C225" s="3"/>
      <c r="D225" s="28"/>
      <c r="E225" s="28"/>
      <c r="F225" s="28"/>
      <c r="G225" s="5"/>
    </row>
    <row r="226" spans="3:7" x14ac:dyDescent="0.15">
      <c r="C226" s="3"/>
      <c r="D226" s="28"/>
      <c r="E226" s="28"/>
      <c r="F226" s="28"/>
      <c r="G226" s="5"/>
    </row>
    <row r="227" spans="3:7" x14ac:dyDescent="0.15">
      <c r="C227" s="3"/>
      <c r="D227" s="28"/>
      <c r="E227" s="28"/>
      <c r="F227" s="28"/>
      <c r="G227" s="5"/>
    </row>
    <row r="228" spans="3:7" x14ac:dyDescent="0.15">
      <c r="C228" s="104" t="s">
        <v>83</v>
      </c>
      <c r="D228" s="61" t="s">
        <v>117</v>
      </c>
      <c r="E228" s="28"/>
      <c r="F228" s="28"/>
      <c r="G228" s="5"/>
    </row>
    <row r="229" spans="3:7" x14ac:dyDescent="0.15">
      <c r="C229" s="3"/>
      <c r="D229" s="61" t="s">
        <v>118</v>
      </c>
      <c r="E229" s="28"/>
      <c r="F229" s="28"/>
      <c r="G229" s="5"/>
    </row>
    <row r="230" spans="3:7" x14ac:dyDescent="0.15">
      <c r="C230" s="3"/>
      <c r="D230" s="61" t="s">
        <v>119</v>
      </c>
      <c r="E230" s="28"/>
      <c r="F230" s="28"/>
      <c r="G230" s="5"/>
    </row>
    <row r="231" spans="3:7" ht="14" thickBot="1" x14ac:dyDescent="0.2">
      <c r="C231" s="6"/>
      <c r="D231" s="7"/>
      <c r="E231" s="7"/>
      <c r="F231" s="7"/>
      <c r="G231" s="8"/>
    </row>
  </sheetData>
  <mergeCells count="3">
    <mergeCell ref="C48:G51"/>
    <mergeCell ref="C53:G56"/>
    <mergeCell ref="D10:G11"/>
  </mergeCells>
  <phoneticPr fontId="3" type="noConversion"/>
  <pageMargins left="0.5" right="0.5" top="0.5" bottom="0.5" header="0" footer="0"/>
  <pageSetup scale="80" orientation="landscape" horizontalDpi="4294967292" verticalDpi="4294967292"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D45"/>
  <sheetViews>
    <sheetView topLeftCell="A6" zoomScale="150" zoomScaleNormal="150" zoomScalePageLayoutView="150" workbookViewId="0">
      <selection activeCell="E43" sqref="E43"/>
    </sheetView>
  </sheetViews>
  <sheetFormatPr baseColWidth="10" defaultColWidth="11" defaultRowHeight="13" x14ac:dyDescent="0.15"/>
  <cols>
    <col min="1" max="1" width="16" bestFit="1" customWidth="1"/>
    <col min="4" max="4" width="13.33203125" bestFit="1" customWidth="1"/>
  </cols>
  <sheetData>
    <row r="3" spans="1:4" x14ac:dyDescent="0.15">
      <c r="A3" s="4"/>
      <c r="B3" s="26"/>
      <c r="C3" s="4"/>
      <c r="D3" s="4"/>
    </row>
    <row r="4" spans="1:4" x14ac:dyDescent="0.15">
      <c r="A4" s="16"/>
      <c r="B4" s="16"/>
      <c r="C4" s="16"/>
      <c r="D4" s="16"/>
    </row>
    <row r="5" spans="1:4" x14ac:dyDescent="0.15">
      <c r="A5" s="16"/>
      <c r="B5" s="16"/>
      <c r="C5" s="16"/>
      <c r="D5" s="16"/>
    </row>
    <row r="6" spans="1:4" x14ac:dyDescent="0.15">
      <c r="A6" s="20"/>
      <c r="B6" s="20"/>
      <c r="C6" s="20"/>
      <c r="D6" s="20"/>
    </row>
    <row r="7" spans="1:4" x14ac:dyDescent="0.15">
      <c r="A7" s="25"/>
      <c r="B7" s="25"/>
      <c r="C7" s="25"/>
      <c r="D7" s="25"/>
    </row>
    <row r="8" spans="1:4" x14ac:dyDescent="0.15">
      <c r="A8" s="25"/>
      <c r="B8" s="25"/>
      <c r="C8" s="25"/>
      <c r="D8" s="25"/>
    </row>
    <row r="9" spans="1:4" x14ac:dyDescent="0.15">
      <c r="A9" s="25"/>
      <c r="B9" s="25"/>
      <c r="C9" s="25"/>
      <c r="D9" s="25"/>
    </row>
    <row r="10" spans="1:4" x14ac:dyDescent="0.15">
      <c r="A10" s="25"/>
      <c r="B10" s="25"/>
      <c r="C10" s="25"/>
      <c r="D10" s="25"/>
    </row>
    <row r="11" spans="1:4" x14ac:dyDescent="0.15">
      <c r="A11" s="25"/>
      <c r="B11" s="25"/>
      <c r="C11" s="25"/>
      <c r="D11" s="25"/>
    </row>
    <row r="12" spans="1:4" x14ac:dyDescent="0.15">
      <c r="A12" s="25"/>
      <c r="B12" s="25"/>
      <c r="C12" s="25"/>
      <c r="D12" s="25"/>
    </row>
    <row r="13" spans="1:4" x14ac:dyDescent="0.15">
      <c r="A13" s="25"/>
      <c r="B13" s="25"/>
      <c r="C13" s="25"/>
      <c r="D13" s="25"/>
    </row>
    <row r="14" spans="1:4" x14ac:dyDescent="0.15">
      <c r="A14" s="25"/>
      <c r="B14" s="25"/>
      <c r="C14" s="25"/>
      <c r="D14" s="25"/>
    </row>
    <row r="15" spans="1:4" x14ac:dyDescent="0.15">
      <c r="A15" s="25"/>
      <c r="B15" s="25"/>
      <c r="C15" s="25"/>
      <c r="D15" s="25"/>
    </row>
    <row r="16" spans="1:4" x14ac:dyDescent="0.15">
      <c r="A16" s="25"/>
      <c r="B16" s="25"/>
      <c r="C16" s="25"/>
      <c r="D16" s="25"/>
    </row>
    <row r="17" spans="1:4" x14ac:dyDescent="0.15">
      <c r="A17" s="27"/>
      <c r="B17" s="25"/>
      <c r="C17" s="25"/>
      <c r="D17" s="25"/>
    </row>
    <row r="18" spans="1:4" x14ac:dyDescent="0.15">
      <c r="A18" s="25"/>
      <c r="B18" s="25"/>
      <c r="C18" s="25"/>
      <c r="D18" s="25"/>
    </row>
    <row r="19" spans="1:4" x14ac:dyDescent="0.15">
      <c r="A19" s="25"/>
      <c r="B19" s="25"/>
      <c r="C19" s="25"/>
      <c r="D19" s="25"/>
    </row>
    <row r="20" spans="1:4" x14ac:dyDescent="0.15">
      <c r="A20" s="25"/>
      <c r="B20" s="25"/>
      <c r="C20" s="25"/>
      <c r="D20" s="25"/>
    </row>
    <row r="21" spans="1:4" x14ac:dyDescent="0.15">
      <c r="A21" s="25"/>
      <c r="B21" s="25"/>
      <c r="C21" s="25"/>
      <c r="D21" s="25"/>
    </row>
    <row r="22" spans="1:4" x14ac:dyDescent="0.15">
      <c r="A22" s="25"/>
      <c r="B22" s="25"/>
      <c r="C22" s="25"/>
      <c r="D22" s="25"/>
    </row>
    <row r="23" spans="1:4" x14ac:dyDescent="0.15">
      <c r="A23" s="25"/>
      <c r="B23" s="25"/>
      <c r="C23" s="25"/>
      <c r="D23" s="25"/>
    </row>
    <row r="24" spans="1:4" x14ac:dyDescent="0.15">
      <c r="A24" s="25"/>
      <c r="B24" s="25"/>
      <c r="C24" s="25"/>
      <c r="D24" s="25"/>
    </row>
    <row r="25" spans="1:4" x14ac:dyDescent="0.15">
      <c r="A25" s="25"/>
      <c r="B25" s="25"/>
      <c r="C25" s="25"/>
      <c r="D25" s="25"/>
    </row>
    <row r="26" spans="1:4" x14ac:dyDescent="0.15">
      <c r="A26" s="25"/>
      <c r="B26" s="25"/>
      <c r="C26" s="25"/>
      <c r="D26" s="25"/>
    </row>
    <row r="27" spans="1:4" x14ac:dyDescent="0.15">
      <c r="A27" s="25"/>
      <c r="B27" s="25"/>
      <c r="C27" s="25"/>
      <c r="D27" s="25"/>
    </row>
    <row r="28" spans="1:4" x14ac:dyDescent="0.15">
      <c r="A28" s="25"/>
      <c r="B28" s="25"/>
      <c r="C28" s="25"/>
      <c r="D28" s="25"/>
    </row>
    <row r="29" spans="1:4" x14ac:dyDescent="0.15">
      <c r="A29" s="25"/>
      <c r="B29" s="25"/>
      <c r="C29" s="25"/>
      <c r="D29" s="25"/>
    </row>
    <row r="30" spans="1:4" x14ac:dyDescent="0.15">
      <c r="A30" s="25"/>
      <c r="B30" s="25"/>
      <c r="C30" s="25"/>
      <c r="D30" s="25"/>
    </row>
    <row r="31" spans="1:4" x14ac:dyDescent="0.15">
      <c r="A31" s="25"/>
      <c r="B31" s="25"/>
      <c r="C31" s="25"/>
      <c r="D31" s="25"/>
    </row>
    <row r="32" spans="1:4" x14ac:dyDescent="0.15">
      <c r="A32" s="25"/>
      <c r="B32" s="25"/>
      <c r="C32" s="25"/>
      <c r="D32" s="25"/>
    </row>
    <row r="33" spans="1:4" x14ac:dyDescent="0.15">
      <c r="A33" s="25"/>
      <c r="B33" s="25"/>
      <c r="C33" s="25"/>
      <c r="D33" s="25"/>
    </row>
    <row r="34" spans="1:4" x14ac:dyDescent="0.15">
      <c r="A34" s="25"/>
      <c r="B34" s="25"/>
      <c r="C34" s="25"/>
      <c r="D34" s="25"/>
    </row>
    <row r="35" spans="1:4" x14ac:dyDescent="0.15">
      <c r="A35" s="25"/>
      <c r="B35" s="25"/>
      <c r="C35" s="25"/>
      <c r="D35" s="25"/>
    </row>
    <row r="36" spans="1:4" x14ac:dyDescent="0.15">
      <c r="A36" s="25"/>
      <c r="B36" s="25"/>
      <c r="C36" s="25"/>
      <c r="D36" s="25"/>
    </row>
    <row r="37" spans="1:4" x14ac:dyDescent="0.15">
      <c r="A37" s="25"/>
      <c r="B37" s="25"/>
      <c r="C37" s="25"/>
      <c r="D37" s="25"/>
    </row>
    <row r="38" spans="1:4" x14ac:dyDescent="0.15">
      <c r="A38" s="25"/>
      <c r="B38" s="25"/>
      <c r="C38" s="25"/>
      <c r="D38" s="25"/>
    </row>
    <row r="39" spans="1:4" x14ac:dyDescent="0.15">
      <c r="A39" s="25"/>
      <c r="B39" s="25"/>
      <c r="C39" s="25"/>
      <c r="D39" s="25"/>
    </row>
    <row r="40" spans="1:4" x14ac:dyDescent="0.15">
      <c r="A40" s="25"/>
      <c r="B40" s="25"/>
      <c r="C40" s="25"/>
      <c r="D40" s="25"/>
    </row>
    <row r="41" spans="1:4" x14ac:dyDescent="0.15">
      <c r="A41" s="25"/>
      <c r="B41" s="25"/>
      <c r="C41" s="25"/>
      <c r="D41" s="25"/>
    </row>
    <row r="42" spans="1:4" x14ac:dyDescent="0.15">
      <c r="A42" s="25"/>
      <c r="B42" s="25"/>
      <c r="C42" s="25"/>
      <c r="D42" s="25"/>
    </row>
    <row r="43" spans="1:4" x14ac:dyDescent="0.15">
      <c r="A43" s="25"/>
      <c r="B43" s="25"/>
      <c r="C43" s="25"/>
      <c r="D43" s="25"/>
    </row>
    <row r="44" spans="1:4" x14ac:dyDescent="0.15">
      <c r="A44" s="25"/>
      <c r="B44" s="25"/>
      <c r="C44" s="25"/>
      <c r="D44" s="25"/>
    </row>
    <row r="45" spans="1:4" x14ac:dyDescent="0.15">
      <c r="A45" s="25"/>
      <c r="B45" s="25"/>
      <c r="C45" s="25"/>
      <c r="D45" s="25"/>
    </row>
  </sheetData>
  <phoneticPr fontId="3" type="noConversion"/>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Answers</vt:lpstr>
      <vt:lpstr>Details</vt:lpstr>
      <vt:lpstr>Answers!Print_Area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Colon</dc:creator>
  <cp:lastModifiedBy>J.M. Colon</cp:lastModifiedBy>
  <cp:lastPrinted>2014-10-22T01:49:51Z</cp:lastPrinted>
  <dcterms:created xsi:type="dcterms:W3CDTF">2007-02-19T03:24:13Z</dcterms:created>
  <dcterms:modified xsi:type="dcterms:W3CDTF">2020-10-01T21:37:29Z</dcterms:modified>
</cp:coreProperties>
</file>