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mcolon1/Dropbox/Corp Finance/CorpFin 20/"/>
    </mc:Choice>
  </mc:AlternateContent>
  <xr:revisionPtr revIDLastSave="0" documentId="8_{142441CD-28BD-9B49-9A4D-C22F921C059F}" xr6:coauthVersionLast="45" xr6:coauthVersionMax="45" xr10:uidLastSave="{00000000-0000-0000-0000-000000000000}"/>
  <bookViews>
    <workbookView xWindow="14280" yWindow="680" windowWidth="25060" windowHeight="27180" xr2:uid="{00000000-000D-0000-FFFF-FFFF00000000}"/>
  </bookViews>
  <sheets>
    <sheet name="HW 2 Ans" sheetId="1" r:id="rId1"/>
    <sheet name="Q#1" sheetId="4" r:id="rId2"/>
    <sheet name="Q#7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8" i="1" l="1"/>
  <c r="C107" i="1"/>
  <c r="C92" i="1"/>
  <c r="G3" i="2" l="1"/>
  <c r="C68" i="1" l="1"/>
  <c r="C67" i="1" l="1"/>
  <c r="C86" i="1"/>
  <c r="C59" i="1"/>
  <c r="C58" i="1"/>
  <c r="C53" i="1"/>
  <c r="F49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C46" i="1"/>
  <c r="C38" i="1"/>
  <c r="C28" i="1"/>
  <c r="F27" i="4"/>
  <c r="D27" i="4"/>
  <c r="E27" i="4" s="1"/>
  <c r="F28" i="4"/>
  <c r="D28" i="4"/>
  <c r="E28" i="4" s="1"/>
  <c r="F29" i="4"/>
  <c r="D29" i="4"/>
  <c r="E29" i="4" s="1"/>
  <c r="F30" i="4"/>
  <c r="D30" i="4"/>
  <c r="E30" i="4" s="1"/>
  <c r="F31" i="4"/>
  <c r="D31" i="4"/>
  <c r="E31" i="4" s="1"/>
  <c r="F32" i="4"/>
  <c r="D32" i="4"/>
  <c r="E32" i="4" s="1"/>
  <c r="F33" i="4"/>
  <c r="D33" i="4"/>
  <c r="E33" i="4" s="1"/>
  <c r="F34" i="4"/>
  <c r="D34" i="4"/>
  <c r="E34" i="4" s="1"/>
  <c r="F35" i="4"/>
  <c r="D35" i="4"/>
  <c r="E35" i="4" s="1"/>
  <c r="F36" i="4"/>
  <c r="D36" i="4"/>
  <c r="E36" i="4" s="1"/>
  <c r="F37" i="4"/>
  <c r="D37" i="4"/>
  <c r="E37" i="4" s="1"/>
  <c r="F38" i="4"/>
  <c r="D38" i="4"/>
  <c r="E38" i="4" s="1"/>
  <c r="F39" i="4"/>
  <c r="D39" i="4"/>
  <c r="E39" i="4" s="1"/>
  <c r="F40" i="4"/>
  <c r="D40" i="4"/>
  <c r="E40" i="4" s="1"/>
  <c r="F41" i="4"/>
  <c r="D41" i="4"/>
  <c r="E41" i="4" s="1"/>
  <c r="F42" i="4"/>
  <c r="D42" i="4"/>
  <c r="E42" i="4" s="1"/>
  <c r="F43" i="4"/>
  <c r="D43" i="4"/>
  <c r="E43" i="4" s="1"/>
  <c r="F44" i="4"/>
  <c r="D44" i="4"/>
  <c r="E44" i="4" s="1"/>
  <c r="C17" i="1"/>
  <c r="C10" i="1"/>
  <c r="E21" i="4"/>
  <c r="D21" i="4"/>
  <c r="E4" i="4"/>
  <c r="F4" i="4" s="1"/>
  <c r="D4" i="4"/>
  <c r="E5" i="4"/>
  <c r="D5" i="4"/>
  <c r="E6" i="4"/>
  <c r="F6" i="4" s="1"/>
  <c r="D6" i="4"/>
  <c r="E7" i="4"/>
  <c r="D7" i="4"/>
  <c r="E8" i="4"/>
  <c r="F8" i="4" s="1"/>
  <c r="D8" i="4"/>
  <c r="E9" i="4"/>
  <c r="D9" i="4"/>
  <c r="F9" i="4" s="1"/>
  <c r="E10" i="4"/>
  <c r="D10" i="4"/>
  <c r="E11" i="4"/>
  <c r="D11" i="4"/>
  <c r="E12" i="4"/>
  <c r="D12" i="4"/>
  <c r="E13" i="4"/>
  <c r="D13" i="4"/>
  <c r="E14" i="4"/>
  <c r="D14" i="4"/>
  <c r="E15" i="4"/>
  <c r="D15" i="4"/>
  <c r="E16" i="4"/>
  <c r="F16" i="4" s="1"/>
  <c r="D16" i="4"/>
  <c r="E17" i="4"/>
  <c r="D17" i="4"/>
  <c r="E18" i="4"/>
  <c r="D18" i="4"/>
  <c r="E19" i="4"/>
  <c r="D19" i="4"/>
  <c r="E20" i="4"/>
  <c r="F20" i="4" s="1"/>
  <c r="D20" i="4"/>
  <c r="C100" i="1"/>
  <c r="E2" i="2" s="1"/>
  <c r="C5" i="2"/>
  <c r="C6" i="2"/>
  <c r="C127" i="2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80" i="1"/>
  <c r="F17" i="4" l="1"/>
  <c r="F15" i="4"/>
  <c r="F13" i="4"/>
  <c r="F11" i="4"/>
  <c r="F18" i="4"/>
  <c r="F19" i="4"/>
  <c r="F14" i="4"/>
  <c r="F12" i="4"/>
  <c r="F10" i="4"/>
  <c r="F7" i="4"/>
  <c r="F5" i="4"/>
  <c r="F21" i="4"/>
  <c r="G49" i="4"/>
  <c r="D50" i="4" s="1"/>
  <c r="C101" i="1"/>
  <c r="D6" i="2"/>
  <c r="D23" i="2"/>
  <c r="D38" i="2"/>
  <c r="D46" i="2"/>
  <c r="D54" i="2"/>
  <c r="D62" i="2"/>
  <c r="D70" i="2"/>
  <c r="D78" i="2"/>
  <c r="D86" i="2"/>
  <c r="D94" i="2"/>
  <c r="D102" i="2"/>
  <c r="D110" i="2"/>
  <c r="D118" i="2"/>
  <c r="D100" i="2"/>
  <c r="D116" i="2"/>
  <c r="D80" i="2"/>
  <c r="D112" i="2"/>
  <c r="D17" i="2"/>
  <c r="D33" i="2"/>
  <c r="D36" i="2"/>
  <c r="D44" i="2"/>
  <c r="D52" i="2"/>
  <c r="D60" i="2"/>
  <c r="D68" i="2"/>
  <c r="D76" i="2"/>
  <c r="D84" i="2"/>
  <c r="D92" i="2"/>
  <c r="D108" i="2"/>
  <c r="D124" i="2"/>
  <c r="D72" i="2"/>
  <c r="D96" i="2"/>
  <c r="D120" i="2"/>
  <c r="D15" i="2"/>
  <c r="D31" i="2"/>
  <c r="D42" i="2"/>
  <c r="D50" i="2"/>
  <c r="D58" i="2"/>
  <c r="D66" i="2"/>
  <c r="D74" i="2"/>
  <c r="D82" i="2"/>
  <c r="D90" i="2"/>
  <c r="D98" i="2"/>
  <c r="D106" i="2"/>
  <c r="D114" i="2"/>
  <c r="D122" i="2"/>
  <c r="D25" i="2"/>
  <c r="D40" i="2"/>
  <c r="D48" i="2"/>
  <c r="D56" i="2"/>
  <c r="D64" i="2"/>
  <c r="D88" i="2"/>
  <c r="D104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27" i="2"/>
  <c r="D19" i="2"/>
  <c r="D29" i="2"/>
  <c r="D21" i="2"/>
  <c r="D13" i="2"/>
  <c r="D9" i="2"/>
  <c r="D34" i="2"/>
  <c r="D32" i="2"/>
  <c r="D30" i="2"/>
  <c r="D28" i="2"/>
  <c r="D26" i="2"/>
  <c r="D24" i="2"/>
  <c r="D22" i="2"/>
  <c r="D20" i="2"/>
  <c r="D18" i="2"/>
  <c r="D16" i="2"/>
  <c r="D11" i="2"/>
  <c r="D5" i="2"/>
  <c r="D7" i="2"/>
  <c r="G44" i="4"/>
  <c r="G42" i="4"/>
  <c r="G40" i="4"/>
  <c r="G38" i="4"/>
  <c r="G36" i="4"/>
  <c r="G34" i="4"/>
  <c r="G32" i="4"/>
  <c r="G30" i="4"/>
  <c r="G28" i="4"/>
  <c r="G43" i="4"/>
  <c r="G41" i="4"/>
  <c r="G39" i="4"/>
  <c r="G37" i="4"/>
  <c r="G35" i="4"/>
  <c r="G33" i="4"/>
  <c r="G31" i="4"/>
  <c r="G29" i="4"/>
  <c r="G27" i="4"/>
  <c r="F50" i="4"/>
  <c r="D14" i="2"/>
  <c r="D12" i="2"/>
  <c r="D10" i="2"/>
  <c r="D8" i="2"/>
  <c r="G50" i="4" l="1"/>
  <c r="D51" i="4" s="1"/>
  <c r="F22" i="4"/>
  <c r="G45" i="4"/>
  <c r="F51" i="4"/>
  <c r="G51" i="4" s="1"/>
  <c r="D52" i="4" s="1"/>
  <c r="D127" i="2"/>
  <c r="E10" i="2" s="1"/>
  <c r="F10" i="2" s="1"/>
  <c r="E12" i="2" l="1"/>
  <c r="F12" i="2" s="1"/>
  <c r="E14" i="2"/>
  <c r="F14" i="2" s="1"/>
  <c r="F52" i="4"/>
  <c r="G52" i="4"/>
  <c r="D53" i="4" s="1"/>
  <c r="E9" i="2"/>
  <c r="F9" i="2" s="1"/>
  <c r="E17" i="2"/>
  <c r="F17" i="2" s="1"/>
  <c r="E20" i="2"/>
  <c r="F20" i="2" s="1"/>
  <c r="E25" i="2"/>
  <c r="F25" i="2" s="1"/>
  <c r="E28" i="2"/>
  <c r="F28" i="2" s="1"/>
  <c r="E33" i="2"/>
  <c r="F33" i="2" s="1"/>
  <c r="E36" i="2"/>
  <c r="F36" i="2" s="1"/>
  <c r="E41" i="2"/>
  <c r="F41" i="2" s="1"/>
  <c r="E44" i="2"/>
  <c r="F44" i="2" s="1"/>
  <c r="E49" i="2"/>
  <c r="F49" i="2" s="1"/>
  <c r="E52" i="2"/>
  <c r="F52" i="2" s="1"/>
  <c r="E57" i="2"/>
  <c r="F57" i="2" s="1"/>
  <c r="E60" i="2"/>
  <c r="F60" i="2" s="1"/>
  <c r="E65" i="2"/>
  <c r="F65" i="2" s="1"/>
  <c r="E68" i="2"/>
  <c r="F68" i="2" s="1"/>
  <c r="E73" i="2"/>
  <c r="F73" i="2" s="1"/>
  <c r="E76" i="2"/>
  <c r="F76" i="2" s="1"/>
  <c r="E81" i="2"/>
  <c r="F81" i="2" s="1"/>
  <c r="E84" i="2"/>
  <c r="F84" i="2" s="1"/>
  <c r="E89" i="2"/>
  <c r="F89" i="2" s="1"/>
  <c r="E92" i="2"/>
  <c r="F92" i="2" s="1"/>
  <c r="E97" i="2"/>
  <c r="F97" i="2" s="1"/>
  <c r="E100" i="2"/>
  <c r="F100" i="2" s="1"/>
  <c r="E105" i="2"/>
  <c r="F105" i="2" s="1"/>
  <c r="E108" i="2"/>
  <c r="F108" i="2" s="1"/>
  <c r="E113" i="2"/>
  <c r="F113" i="2" s="1"/>
  <c r="E116" i="2"/>
  <c r="F116" i="2" s="1"/>
  <c r="E121" i="2"/>
  <c r="F121" i="2" s="1"/>
  <c r="E124" i="2"/>
  <c r="F124" i="2" s="1"/>
  <c r="E6" i="2"/>
  <c r="F6" i="2" s="1"/>
  <c r="E11" i="2"/>
  <c r="F11" i="2" s="1"/>
  <c r="E19" i="2"/>
  <c r="F19" i="2" s="1"/>
  <c r="E27" i="2"/>
  <c r="F27" i="2" s="1"/>
  <c r="E35" i="2"/>
  <c r="F35" i="2" s="1"/>
  <c r="E46" i="2"/>
  <c r="F46" i="2" s="1"/>
  <c r="E54" i="2"/>
  <c r="F54" i="2" s="1"/>
  <c r="E62" i="2"/>
  <c r="F62" i="2" s="1"/>
  <c r="E67" i="2"/>
  <c r="F67" i="2" s="1"/>
  <c r="E86" i="2"/>
  <c r="F86" i="2" s="1"/>
  <c r="E91" i="2"/>
  <c r="F91" i="2" s="1"/>
  <c r="E102" i="2"/>
  <c r="F102" i="2" s="1"/>
  <c r="E107" i="2"/>
  <c r="F107" i="2" s="1"/>
  <c r="E118" i="2"/>
  <c r="F118" i="2" s="1"/>
  <c r="E123" i="2"/>
  <c r="F123" i="2" s="1"/>
  <c r="E18" i="2"/>
  <c r="F18" i="2" s="1"/>
  <c r="E26" i="2"/>
  <c r="F26" i="2" s="1"/>
  <c r="E16" i="2"/>
  <c r="F16" i="2" s="1"/>
  <c r="E21" i="2"/>
  <c r="F21" i="2" s="1"/>
  <c r="E32" i="2"/>
  <c r="F32" i="2" s="1"/>
  <c r="E37" i="2"/>
  <c r="F37" i="2" s="1"/>
  <c r="E112" i="2"/>
  <c r="F112" i="2" s="1"/>
  <c r="E117" i="2"/>
  <c r="F117" i="2" s="1"/>
  <c r="E120" i="2"/>
  <c r="F120" i="2" s="1"/>
  <c r="E24" i="2"/>
  <c r="F24" i="2" s="1"/>
  <c r="E29" i="2"/>
  <c r="F29" i="2" s="1"/>
  <c r="E40" i="2"/>
  <c r="F40" i="2" s="1"/>
  <c r="E45" i="2"/>
  <c r="F45" i="2" s="1"/>
  <c r="E48" i="2"/>
  <c r="F48" i="2" s="1"/>
  <c r="E53" i="2"/>
  <c r="F53" i="2" s="1"/>
  <c r="E56" i="2"/>
  <c r="F56" i="2" s="1"/>
  <c r="E61" i="2"/>
  <c r="F61" i="2" s="1"/>
  <c r="E64" i="2"/>
  <c r="F64" i="2" s="1"/>
  <c r="E69" i="2"/>
  <c r="F69" i="2" s="1"/>
  <c r="E72" i="2"/>
  <c r="F72" i="2" s="1"/>
  <c r="E77" i="2"/>
  <c r="F77" i="2" s="1"/>
  <c r="E80" i="2"/>
  <c r="F80" i="2" s="1"/>
  <c r="E85" i="2"/>
  <c r="F85" i="2" s="1"/>
  <c r="E88" i="2"/>
  <c r="F88" i="2" s="1"/>
  <c r="E93" i="2"/>
  <c r="F93" i="2" s="1"/>
  <c r="E96" i="2"/>
  <c r="F96" i="2" s="1"/>
  <c r="E101" i="2"/>
  <c r="F101" i="2" s="1"/>
  <c r="E104" i="2"/>
  <c r="F104" i="2" s="1"/>
  <c r="E109" i="2"/>
  <c r="F109" i="2" s="1"/>
  <c r="E22" i="2"/>
  <c r="F22" i="2" s="1"/>
  <c r="E30" i="2"/>
  <c r="F30" i="2" s="1"/>
  <c r="E38" i="2"/>
  <c r="F38" i="2" s="1"/>
  <c r="E43" i="2"/>
  <c r="F43" i="2" s="1"/>
  <c r="E51" i="2"/>
  <c r="F51" i="2" s="1"/>
  <c r="E59" i="2"/>
  <c r="F59" i="2" s="1"/>
  <c r="E70" i="2"/>
  <c r="F70" i="2" s="1"/>
  <c r="E75" i="2"/>
  <c r="F75" i="2" s="1"/>
  <c r="E78" i="2"/>
  <c r="F78" i="2" s="1"/>
  <c r="E83" i="2"/>
  <c r="F83" i="2" s="1"/>
  <c r="E94" i="2"/>
  <c r="F94" i="2" s="1"/>
  <c r="E99" i="2"/>
  <c r="F99" i="2" s="1"/>
  <c r="E110" i="2"/>
  <c r="F110" i="2" s="1"/>
  <c r="E115" i="2"/>
  <c r="F115" i="2" s="1"/>
  <c r="E13" i="2"/>
  <c r="F13" i="2" s="1"/>
  <c r="E103" i="2"/>
  <c r="F103" i="2" s="1"/>
  <c r="E71" i="2"/>
  <c r="F71" i="2" s="1"/>
  <c r="E39" i="2"/>
  <c r="F39" i="2" s="1"/>
  <c r="E7" i="2"/>
  <c r="F7" i="2" s="1"/>
  <c r="E98" i="2"/>
  <c r="F98" i="2" s="1"/>
  <c r="E66" i="2"/>
  <c r="F66" i="2" s="1"/>
  <c r="E34" i="2"/>
  <c r="F34" i="2" s="1"/>
  <c r="E122" i="2"/>
  <c r="F122" i="2" s="1"/>
  <c r="E58" i="2"/>
  <c r="F58" i="2" s="1"/>
  <c r="E119" i="2"/>
  <c r="F119" i="2" s="1"/>
  <c r="E87" i="2"/>
  <c r="F87" i="2" s="1"/>
  <c r="E55" i="2"/>
  <c r="F55" i="2" s="1"/>
  <c r="E23" i="2"/>
  <c r="F23" i="2" s="1"/>
  <c r="E114" i="2"/>
  <c r="F114" i="2" s="1"/>
  <c r="E82" i="2"/>
  <c r="F82" i="2" s="1"/>
  <c r="E50" i="2"/>
  <c r="F50" i="2" s="1"/>
  <c r="E79" i="2"/>
  <c r="F79" i="2" s="1"/>
  <c r="E47" i="2"/>
  <c r="F47" i="2" s="1"/>
  <c r="E106" i="2"/>
  <c r="F106" i="2" s="1"/>
  <c r="E42" i="2"/>
  <c r="F42" i="2" s="1"/>
  <c r="E95" i="2"/>
  <c r="F95" i="2" s="1"/>
  <c r="E63" i="2"/>
  <c r="F63" i="2" s="1"/>
  <c r="E31" i="2"/>
  <c r="F31" i="2" s="1"/>
  <c r="E90" i="2"/>
  <c r="F90" i="2" s="1"/>
  <c r="E5" i="2"/>
  <c r="E111" i="2"/>
  <c r="F111" i="2" s="1"/>
  <c r="E15" i="2"/>
  <c r="F15" i="2" s="1"/>
  <c r="E74" i="2"/>
  <c r="F74" i="2" s="1"/>
  <c r="E8" i="2"/>
  <c r="F8" i="2" s="1"/>
  <c r="F53" i="4" l="1"/>
  <c r="G53" i="4"/>
  <c r="D54" i="4" s="1"/>
  <c r="F5" i="2"/>
  <c r="E127" i="2"/>
  <c r="F127" i="2" l="1"/>
  <c r="F128" i="2" s="1"/>
  <c r="F54" i="4"/>
  <c r="G54" i="4" s="1"/>
  <c r="D55" i="4" s="1"/>
  <c r="F55" i="4" l="1"/>
  <c r="G55" i="4" s="1"/>
  <c r="D56" i="4" s="1"/>
  <c r="F56" i="4" l="1"/>
  <c r="G56" i="4" s="1"/>
  <c r="D57" i="4" s="1"/>
  <c r="F57" i="4" l="1"/>
  <c r="G57" i="4" s="1"/>
  <c r="D58" i="4" s="1"/>
  <c r="F58" i="4" l="1"/>
  <c r="G58" i="4" s="1"/>
  <c r="D59" i="4" s="1"/>
  <c r="F59" i="4" l="1"/>
  <c r="G59" i="4" s="1"/>
  <c r="D60" i="4" s="1"/>
  <c r="F60" i="4" l="1"/>
  <c r="G60" i="4" s="1"/>
  <c r="D61" i="4" s="1"/>
  <c r="F61" i="4" l="1"/>
  <c r="G61" i="4" s="1"/>
  <c r="D62" i="4" s="1"/>
  <c r="F62" i="4" l="1"/>
  <c r="G62" i="4" s="1"/>
  <c r="D63" i="4" s="1"/>
  <c r="F63" i="4" l="1"/>
  <c r="G63" i="4" s="1"/>
  <c r="D64" i="4" s="1"/>
  <c r="F64" i="4" l="1"/>
  <c r="G64" i="4" s="1"/>
  <c r="D65" i="4" s="1"/>
  <c r="F65" i="4" l="1"/>
  <c r="G65" i="4" s="1"/>
  <c r="D66" i="4" s="1"/>
  <c r="F66" i="4" l="1"/>
  <c r="G66" i="4"/>
</calcChain>
</file>

<file path=xl/sharedStrings.xml><?xml version="1.0" encoding="utf-8"?>
<sst xmlns="http://schemas.openxmlformats.org/spreadsheetml/2006/main" count="156" uniqueCount="82">
  <si>
    <t>Proportion of Total Value * Time</t>
  </si>
  <si>
    <r>
      <t>C</t>
    </r>
    <r>
      <rPr>
        <b/>
        <vertAlign val="subscript"/>
        <sz val="10"/>
        <rFont val="Arial"/>
        <family val="2"/>
      </rPr>
      <t>t</t>
    </r>
  </si>
  <si>
    <r>
      <t>Proportion of Total Value [PV(C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)/V]</t>
    </r>
  </si>
  <si>
    <t>Monthly Payment</t>
  </si>
  <si>
    <t xml:space="preserve">Yearly Payment </t>
  </si>
  <si>
    <t>Monthly Interest  Rate</t>
    <phoneticPr fontId="16" type="noConversion"/>
  </si>
  <si>
    <t>Months</t>
    <phoneticPr fontId="16" type="noConversion"/>
  </si>
  <si>
    <t>Corporate Finance</t>
  </si>
  <si>
    <t>PMT</t>
  </si>
  <si>
    <t>N</t>
  </si>
  <si>
    <t>I</t>
  </si>
  <si>
    <t>PV</t>
  </si>
  <si>
    <t>FV</t>
  </si>
  <si>
    <t>Question 2</t>
  </si>
  <si>
    <t>Question 3</t>
  </si>
  <si>
    <t>&lt;--PV(rate,nper,PMT,FV,type)</t>
  </si>
  <si>
    <t>Question 4</t>
  </si>
  <si>
    <t>Question 5</t>
  </si>
  <si>
    <t>&lt;==RATE(nper,pmt,pv,fv,type,guess)</t>
  </si>
  <si>
    <t>I (Monthly)</t>
  </si>
  <si>
    <t>I (Yearly)</t>
  </si>
  <si>
    <t>=(1+ I(Monthly)^12)-1</t>
  </si>
  <si>
    <t>Month</t>
  </si>
  <si>
    <t>Interest</t>
  </si>
  <si>
    <t>Payment</t>
  </si>
  <si>
    <t>DF</t>
  </si>
  <si>
    <t>Total</t>
  </si>
  <si>
    <t>Homework 2</t>
  </si>
  <si>
    <t>Question 6</t>
  </si>
  <si>
    <t>Totals</t>
  </si>
  <si>
    <t>Years</t>
  </si>
  <si>
    <r>
      <t>=12*</t>
    </r>
    <r>
      <rPr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0</t>
    </r>
  </si>
  <si>
    <t>Year Ending</t>
  </si>
  <si>
    <t>Interest Rate</t>
  </si>
  <si>
    <t>Question 1(a)</t>
  </si>
  <si>
    <t>1(b)</t>
  </si>
  <si>
    <t>There are two ways to solve this: (1) Change "type" from "0" to "1"</t>
  </si>
  <si>
    <t>Young Jagger's Age on Jan 1</t>
  </si>
  <si>
    <t>1(c)</t>
  </si>
  <si>
    <t>Escalator Rate</t>
  </si>
  <si>
    <t>Base Payment</t>
  </si>
  <si>
    <t xml:space="preserve">After Escalator </t>
  </si>
  <si>
    <t>G</t>
  </si>
  <si>
    <t>PV Growing Ann</t>
  </si>
  <si>
    <t>&lt;----[PMT/(I-G) -PMT/(I-G)*((1+G)^N / (1+I)^N )]</t>
  </si>
  <si>
    <t>Unfortunately there is no built-in formula in Excel for a growing annuity.  You just have to look up the formula</t>
  </si>
  <si>
    <t>1(d)</t>
  </si>
  <si>
    <t>1(e)</t>
  </si>
  <si>
    <t>=FV(rate,nper,pmt,pv,type)</t>
  </si>
  <si>
    <t>Note: If you use  a postive PMT, your answer will be negative</t>
  </si>
  <si>
    <t>Ending Value</t>
  </si>
  <si>
    <t>Beginning Value</t>
  </si>
  <si>
    <t>For answers using tables, see tab Q#1</t>
  </si>
  <si>
    <t>&lt;---Perp formula:  PTM/I</t>
  </si>
  <si>
    <t>Question 1(c)</t>
  </si>
  <si>
    <t>Question 1(e)</t>
  </si>
  <si>
    <t>Once you enter the formula (correctly!), however, it's easy to change the inputs.</t>
  </si>
  <si>
    <t>Mac Duration</t>
  </si>
  <si>
    <t>and type in the values without making a mistake (which is not easy sometimes).  For these problems sometimes tables are easier.  See Q#1 tab.</t>
  </si>
  <si>
    <t>in the PV formula; or (2) find the PV of 17 year-end payments and add the first payment.</t>
  </si>
  <si>
    <t>&lt;---Change to 6%</t>
  </si>
  <si>
    <t>&lt;---Change to 4%</t>
  </si>
  <si>
    <t>$1,500 * 35 = $52,500.  Let compounding work for you, so that you don't have to.</t>
  </si>
  <si>
    <t>Notice that by contributing at the beginning of each year, the annual payments drop by roughly  $1,500</t>
  </si>
  <si>
    <t>Notice that receiving the payments at the beginning of each period increases the PV by  around $75,000.</t>
  </si>
  <si>
    <t>Fall 2020</t>
  </si>
  <si>
    <t>Save early!</t>
  </si>
  <si>
    <t>&lt;---Change 3% to 6%</t>
  </si>
  <si>
    <t>&lt;-----------Change to 4% or to 6%</t>
  </si>
  <si>
    <t>=PMT(rate,nper,pv,fv,type) @ 4%</t>
  </si>
  <si>
    <t>=PMT(rate,nper,pv,fv,type) @ 6%</t>
  </si>
  <si>
    <t>I @ 6%</t>
  </si>
  <si>
    <t>I @ 4%</t>
  </si>
  <si>
    <t>=PMT(rate,nper,pv,fv,type) @ 4%; Change TYPE to "1"</t>
  </si>
  <si>
    <t>=PMT(rate,nper,pv,fv,type) @ 6%; Change TYPE to "1"</t>
  </si>
  <si>
    <t>Question 7</t>
  </si>
  <si>
    <r>
      <t>PV(C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 at 0.110%</t>
    </r>
  </si>
  <si>
    <t>"Monthly * 12</t>
  </si>
  <si>
    <t>Yearly (APR)</t>
  </si>
  <si>
    <t>EAR</t>
  </si>
  <si>
    <t>&lt;===EFFECT(nominal_rate,npery)</t>
  </si>
  <si>
    <r>
      <t xml:space="preserve">If you mutiply the monthy rate by 12, you get a type of APR, which is </t>
    </r>
    <r>
      <rPr>
        <b/>
        <sz val="12"/>
        <rFont val="Calibri"/>
        <family val="2"/>
        <scheme val="minor"/>
      </rPr>
      <t xml:space="preserve">not </t>
    </r>
    <r>
      <rPr>
        <sz val="12"/>
        <rFont val="Calibri"/>
        <family val="2"/>
        <scheme val="minor"/>
      </rPr>
      <t>the EAR.  To convert to EAR, use @Effect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</si>
</sst>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0"/>
    <numFmt numFmtId="167" formatCode="0.000000"/>
    <numFmt numFmtId="168" formatCode="0.000%"/>
    <numFmt numFmtId="169" formatCode="0.0000%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/>
    </xf>
    <xf numFmtId="0" fontId="11" fillId="0" borderId="0" xfId="0" applyFont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0" xfId="0" applyFont="1" applyBorder="1"/>
    <xf numFmtId="0" fontId="11" fillId="0" borderId="7" xfId="0" applyFont="1" applyBorder="1"/>
    <xf numFmtId="0" fontId="11" fillId="0" borderId="2" xfId="0" applyFont="1" applyBorder="1"/>
    <xf numFmtId="0" fontId="11" fillId="0" borderId="8" xfId="0" applyFont="1" applyBorder="1"/>
    <xf numFmtId="0" fontId="20" fillId="2" borderId="1" xfId="0" applyFont="1" applyFill="1" applyBorder="1" applyAlignment="1">
      <alignment horizontal="center"/>
    </xf>
    <xf numFmtId="0" fontId="11" fillId="0" borderId="2" xfId="0" applyFont="1" applyFill="1" applyBorder="1"/>
    <xf numFmtId="0" fontId="11" fillId="0" borderId="3" xfId="0" applyFont="1" applyFill="1" applyBorder="1"/>
    <xf numFmtId="0" fontId="20" fillId="0" borderId="4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5" xfId="0" applyFont="1" applyFill="1" applyBorder="1"/>
    <xf numFmtId="0" fontId="11" fillId="0" borderId="4" xfId="0" applyFont="1" applyFill="1" applyBorder="1" applyAlignment="1">
      <alignment horizontal="center"/>
    </xf>
    <xf numFmtId="0" fontId="11" fillId="0" borderId="4" xfId="0" applyFont="1" applyFill="1" applyBorder="1"/>
    <xf numFmtId="0" fontId="11" fillId="0" borderId="0" xfId="0" quotePrefix="1" applyFont="1" applyFill="1" applyBorder="1"/>
    <xf numFmtId="3" fontId="11" fillId="0" borderId="0" xfId="1" applyNumberFormat="1" applyFont="1" applyBorder="1" applyAlignment="1">
      <alignment horizontal="center"/>
    </xf>
    <xf numFmtId="3" fontId="11" fillId="0" borderId="0" xfId="0" applyNumberFormat="1" applyFont="1" applyBorder="1"/>
    <xf numFmtId="0" fontId="21" fillId="0" borderId="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6" xfId="0" applyFont="1" applyFill="1" applyBorder="1" applyAlignment="1">
      <alignment horizontal="center"/>
    </xf>
    <xf numFmtId="0" fontId="21" fillId="0" borderId="0" xfId="0" quotePrefix="1" applyFont="1" applyBorder="1"/>
    <xf numFmtId="0" fontId="21" fillId="0" borderId="4" xfId="0" applyFont="1" applyFill="1" applyBorder="1" applyAlignment="1">
      <alignment horizontal="center"/>
    </xf>
    <xf numFmtId="8" fontId="11" fillId="0" borderId="0" xfId="0" quotePrefix="1" applyNumberFormat="1" applyFont="1" applyFill="1" applyBorder="1"/>
    <xf numFmtId="164" fontId="11" fillId="0" borderId="0" xfId="1" quotePrefix="1" applyNumberFormat="1" applyFont="1" applyFill="1" applyBorder="1"/>
    <xf numFmtId="0" fontId="11" fillId="0" borderId="0" xfId="0" applyFont="1" applyAlignment="1">
      <alignment horizontal="center"/>
    </xf>
    <xf numFmtId="166" fontId="11" fillId="0" borderId="0" xfId="0" applyNumberFormat="1" applyFont="1"/>
    <xf numFmtId="0" fontId="21" fillId="0" borderId="0" xfId="0" applyFont="1" applyAlignment="1">
      <alignment horizontal="center"/>
    </xf>
    <xf numFmtId="164" fontId="21" fillId="0" borderId="0" xfId="1" applyNumberFormat="1" applyFont="1"/>
    <xf numFmtId="3" fontId="17" fillId="0" borderId="7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5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22" fillId="0" borderId="5" xfId="0" applyFont="1" applyBorder="1"/>
    <xf numFmtId="2" fontId="22" fillId="0" borderId="0" xfId="0" applyNumberFormat="1" applyFont="1" applyBorder="1" applyAlignment="1">
      <alignment horizontal="center"/>
    </xf>
    <xf numFmtId="0" fontId="22" fillId="3" borderId="10" xfId="0" applyFont="1" applyFill="1" applyBorder="1"/>
    <xf numFmtId="2" fontId="15" fillId="0" borderId="0" xfId="1" applyNumberFormat="1" applyFont="1" applyBorder="1" applyAlignment="1">
      <alignment horizontal="center"/>
    </xf>
    <xf numFmtId="2" fontId="15" fillId="0" borderId="9" xfId="1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2" xfId="0" applyNumberFormat="1" applyBorder="1" applyAlignment="1">
      <alignment horizontal="center"/>
    </xf>
    <xf numFmtId="167" fontId="15" fillId="0" borderId="0" xfId="0" applyNumberFormat="1" applyFont="1" applyBorder="1" applyAlignment="1">
      <alignment horizontal="center"/>
    </xf>
    <xf numFmtId="167" fontId="15" fillId="0" borderId="9" xfId="0" applyNumberFormat="1" applyFont="1" applyBorder="1" applyAlignment="1">
      <alignment horizontal="center"/>
    </xf>
    <xf numFmtId="167" fontId="22" fillId="0" borderId="0" xfId="0" applyNumberFormat="1" applyFon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2" fontId="13" fillId="0" borderId="7" xfId="0" applyNumberFormat="1" applyFont="1" applyBorder="1" applyAlignment="1">
      <alignment horizontal="center" wrapText="1"/>
    </xf>
    <xf numFmtId="167" fontId="13" fillId="0" borderId="7" xfId="0" applyNumberFormat="1" applyFont="1" applyBorder="1" applyAlignment="1">
      <alignment horizontal="center" wrapText="1"/>
    </xf>
    <xf numFmtId="3" fontId="20" fillId="0" borderId="0" xfId="1" applyNumberFormat="1" applyFont="1" applyFill="1" applyBorder="1" applyAlignment="1">
      <alignment horizontal="center"/>
    </xf>
    <xf numFmtId="0" fontId="24" fillId="0" borderId="0" xfId="0" applyFont="1" applyFill="1" applyBorder="1"/>
    <xf numFmtId="0" fontId="17" fillId="0" borderId="0" xfId="0" applyFont="1" applyBorder="1" applyAlignment="1">
      <alignment horizontal="center"/>
    </xf>
    <xf numFmtId="8" fontId="17" fillId="0" borderId="0" xfId="0" quotePrefix="1" applyNumberFormat="1" applyFont="1" applyBorder="1"/>
    <xf numFmtId="0" fontId="9" fillId="0" borderId="0" xfId="0" quotePrefix="1" applyFont="1"/>
    <xf numFmtId="3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/>
    <xf numFmtId="0" fontId="17" fillId="0" borderId="0" xfId="0" applyFont="1" applyFill="1" applyBorder="1"/>
    <xf numFmtId="0" fontId="23" fillId="0" borderId="4" xfId="0" applyFont="1" applyBorder="1"/>
    <xf numFmtId="2" fontId="23" fillId="0" borderId="0" xfId="0" applyNumberFormat="1" applyFont="1" applyBorder="1" applyAlignment="1">
      <alignment horizontal="center"/>
    </xf>
    <xf numFmtId="167" fontId="23" fillId="0" borderId="0" xfId="0" applyNumberFormat="1" applyFont="1" applyBorder="1" applyAlignment="1">
      <alignment horizontal="center"/>
    </xf>
    <xf numFmtId="164" fontId="11" fillId="0" borderId="0" xfId="1" applyNumberFormat="1" applyFont="1" applyFill="1" applyBorder="1"/>
    <xf numFmtId="2" fontId="26" fillId="4" borderId="7" xfId="0" applyNumberFormat="1" applyFont="1" applyFill="1" applyBorder="1" applyAlignment="1">
      <alignment horizontal="center"/>
    </xf>
    <xf numFmtId="0" fontId="26" fillId="4" borderId="8" xfId="0" applyFont="1" applyFill="1" applyBorder="1"/>
    <xf numFmtId="0" fontId="8" fillId="0" borderId="0" xfId="0" quotePrefix="1" applyFont="1" applyFill="1" applyBorder="1"/>
    <xf numFmtId="0" fontId="8" fillId="0" borderId="0" xfId="0" applyFont="1" applyFill="1" applyBorder="1"/>
    <xf numFmtId="8" fontId="11" fillId="0" borderId="5" xfId="0" applyNumberFormat="1" applyFont="1" applyFill="1" applyBorder="1"/>
    <xf numFmtId="9" fontId="23" fillId="0" borderId="0" xfId="2" applyFont="1" applyBorder="1" applyAlignment="1">
      <alignment horizontal="center"/>
    </xf>
    <xf numFmtId="4" fontId="23" fillId="0" borderId="0" xfId="1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2" fontId="22" fillId="0" borderId="2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8" fontId="11" fillId="0" borderId="0" xfId="0" applyNumberFormat="1" applyFont="1" applyFill="1" applyBorder="1"/>
    <xf numFmtId="0" fontId="22" fillId="0" borderId="0" xfId="0" applyFont="1" applyAlignment="1">
      <alignment horizontal="center"/>
    </xf>
    <xf numFmtId="0" fontId="22" fillId="0" borderId="0" xfId="0" applyFont="1"/>
    <xf numFmtId="0" fontId="22" fillId="4" borderId="0" xfId="0" applyFont="1" applyFill="1"/>
    <xf numFmtId="10" fontId="22" fillId="4" borderId="0" xfId="2" applyNumberFormat="1" applyFont="1" applyFill="1"/>
    <xf numFmtId="0" fontId="22" fillId="0" borderId="7" xfId="0" applyFont="1" applyBorder="1" applyAlignment="1">
      <alignment horizontal="center"/>
    </xf>
    <xf numFmtId="0" fontId="22" fillId="0" borderId="7" xfId="0" applyFont="1" applyBorder="1" applyAlignment="1">
      <alignment horizontal="center" wrapText="1"/>
    </xf>
    <xf numFmtId="0" fontId="17" fillId="0" borderId="0" xfId="0" applyFont="1" applyBorder="1"/>
    <xf numFmtId="165" fontId="0" fillId="0" borderId="0" xfId="0" applyNumberFormat="1" applyAlignment="1">
      <alignment horizontal="center"/>
    </xf>
    <xf numFmtId="165" fontId="0" fillId="0" borderId="7" xfId="0" applyNumberFormat="1" applyBorder="1" applyAlignment="1">
      <alignment horizontal="center"/>
    </xf>
    <xf numFmtId="0" fontId="22" fillId="0" borderId="7" xfId="0" applyFont="1" applyFill="1" applyBorder="1" applyAlignment="1">
      <alignment horizontal="center" wrapText="1"/>
    </xf>
    <xf numFmtId="164" fontId="0" fillId="0" borderId="0" xfId="1" applyNumberFormat="1" applyFont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0" xfId="1" applyNumberFormat="1" applyFont="1"/>
    <xf numFmtId="0" fontId="5" fillId="0" borderId="4" xfId="0" applyFont="1" applyBorder="1" applyAlignment="1">
      <alignment horizontal="center"/>
    </xf>
    <xf numFmtId="3" fontId="5" fillId="0" borderId="0" xfId="1" applyNumberFormat="1" applyFont="1" applyBorder="1" applyAlignment="1">
      <alignment horizontal="center"/>
    </xf>
    <xf numFmtId="9" fontId="5" fillId="0" borderId="0" xfId="2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11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3" fontId="17" fillId="0" borderId="0" xfId="1" applyNumberFormat="1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9" fontId="22" fillId="4" borderId="0" xfId="2" applyFont="1" applyFill="1" applyAlignment="1">
      <alignment horizontal="center"/>
    </xf>
    <xf numFmtId="164" fontId="22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1" applyNumberFormat="1" applyFont="1" applyAlignment="1">
      <alignment horizontal="center"/>
    </xf>
    <xf numFmtId="3" fontId="0" fillId="0" borderId="0" xfId="0" applyNumberFormat="1"/>
    <xf numFmtId="3" fontId="0" fillId="0" borderId="7" xfId="0" applyNumberFormat="1" applyBorder="1"/>
    <xf numFmtId="3" fontId="0" fillId="0" borderId="7" xfId="1" applyNumberFormat="1" applyFon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3" fontId="20" fillId="0" borderId="0" xfId="1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21" fillId="0" borderId="0" xfId="1" applyNumberFormat="1" applyFont="1" applyBorder="1" applyAlignment="1">
      <alignment horizontal="center"/>
    </xf>
    <xf numFmtId="3" fontId="17" fillId="0" borderId="0" xfId="1" applyNumberFormat="1" applyFont="1" applyBorder="1" applyAlignment="1">
      <alignment horizontal="center"/>
    </xf>
    <xf numFmtId="9" fontId="21" fillId="0" borderId="0" xfId="2" applyFont="1" applyBorder="1" applyAlignment="1">
      <alignment horizontal="center"/>
    </xf>
    <xf numFmtId="0" fontId="17" fillId="0" borderId="0" xfId="0" quotePrefix="1" applyFont="1" applyBorder="1"/>
    <xf numFmtId="0" fontId="17" fillId="2" borderId="10" xfId="0" applyFont="1" applyFill="1" applyBorder="1"/>
    <xf numFmtId="0" fontId="17" fillId="2" borderId="4" xfId="0" applyFont="1" applyFill="1" applyBorder="1" applyAlignment="1">
      <alignment horizontal="center"/>
    </xf>
    <xf numFmtId="0" fontId="5" fillId="0" borderId="4" xfId="0" applyFont="1" applyBorder="1"/>
    <xf numFmtId="0" fontId="17" fillId="0" borderId="4" xfId="0" applyFont="1" applyFill="1" applyBorder="1" applyAlignment="1">
      <alignment horizontal="center"/>
    </xf>
    <xf numFmtId="3" fontId="5" fillId="0" borderId="4" xfId="1" applyNumberFormat="1" applyFont="1" applyFill="1" applyBorder="1" applyAlignment="1">
      <alignment horizontal="left"/>
    </xf>
    <xf numFmtId="3" fontId="21" fillId="0" borderId="4" xfId="0" applyNumberFormat="1" applyFont="1" applyFill="1" applyBorder="1" applyAlignment="1">
      <alignment horizontal="left"/>
    </xf>
    <xf numFmtId="3" fontId="6" fillId="0" borderId="0" xfId="0" applyNumberFormat="1" applyFont="1" applyBorder="1"/>
    <xf numFmtId="1" fontId="11" fillId="0" borderId="0" xfId="0" applyNumberFormat="1" applyFont="1" applyBorder="1" applyAlignment="1">
      <alignment horizontal="center"/>
    </xf>
    <xf numFmtId="3" fontId="11" fillId="0" borderId="7" xfId="1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37" fontId="11" fillId="0" borderId="0" xfId="1" applyNumberFormat="1" applyFont="1" applyBorder="1" applyAlignment="1">
      <alignment horizontal="center"/>
    </xf>
    <xf numFmtId="37" fontId="20" fillId="0" borderId="0" xfId="1" applyNumberFormat="1" applyFont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0" fontId="25" fillId="0" borderId="0" xfId="0" applyFont="1" applyFill="1" applyBorder="1" applyAlignment="1">
      <alignment horizontal="center"/>
    </xf>
    <xf numFmtId="0" fontId="20" fillId="0" borderId="0" xfId="0" applyFont="1" applyFill="1" applyBorder="1"/>
    <xf numFmtId="164" fontId="20" fillId="0" borderId="0" xfId="1" applyNumberFormat="1" applyFont="1" applyFill="1" applyBorder="1"/>
    <xf numFmtId="166" fontId="11" fillId="0" borderId="0" xfId="0" applyNumberFormat="1" applyFont="1" applyFill="1" applyBorder="1"/>
    <xf numFmtId="8" fontId="9" fillId="0" borderId="0" xfId="0" quotePrefix="1" applyNumberFormat="1" applyFont="1" applyFill="1" applyBorder="1"/>
    <xf numFmtId="0" fontId="10" fillId="0" borderId="0" xfId="0" quotePrefix="1" applyFont="1" applyFill="1" applyBorder="1"/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7" fillId="0" borderId="6" xfId="0" applyFont="1" applyBorder="1" applyAlignment="1">
      <alignment horizontal="center"/>
    </xf>
    <xf numFmtId="0" fontId="17" fillId="0" borderId="7" xfId="0" applyFont="1" applyBorder="1"/>
    <xf numFmtId="10" fontId="20" fillId="0" borderId="0" xfId="2" applyNumberFormat="1" applyFont="1" applyFill="1" applyBorder="1" applyAlignment="1">
      <alignment horizontal="center"/>
    </xf>
    <xf numFmtId="1" fontId="11" fillId="0" borderId="0" xfId="1" quotePrefix="1" applyNumberFormat="1" applyFont="1" applyFill="1" applyBorder="1" applyAlignment="1">
      <alignment horizontal="center"/>
    </xf>
    <xf numFmtId="37" fontId="11" fillId="0" borderId="0" xfId="1" applyNumberFormat="1" applyFont="1" applyFill="1" applyBorder="1" applyAlignment="1">
      <alignment horizontal="center"/>
    </xf>
    <xf numFmtId="37" fontId="21" fillId="0" borderId="0" xfId="1" applyNumberFormat="1" applyFont="1" applyFill="1" applyBorder="1" applyAlignment="1">
      <alignment horizontal="center"/>
    </xf>
    <xf numFmtId="0" fontId="17" fillId="0" borderId="0" xfId="0" quotePrefix="1" applyFont="1" applyFill="1" applyBorder="1"/>
    <xf numFmtId="169" fontId="20" fillId="0" borderId="0" xfId="2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3" fillId="0" borderId="7" xfId="0" applyNumberFormat="1" applyFont="1" applyBorder="1" applyAlignment="1">
      <alignment horizontal="center" wrapText="1"/>
    </xf>
    <xf numFmtId="3" fontId="15" fillId="0" borderId="0" xfId="1" applyNumberFormat="1" applyFont="1" applyBorder="1" applyAlignment="1">
      <alignment horizontal="center"/>
    </xf>
    <xf numFmtId="3" fontId="15" fillId="0" borderId="9" xfId="1" applyNumberFormat="1" applyFont="1" applyBorder="1" applyAlignment="1">
      <alignment horizontal="center"/>
    </xf>
    <xf numFmtId="3" fontId="23" fillId="0" borderId="0" xfId="0" applyNumberFormat="1" applyFont="1" applyBorder="1" applyAlignment="1">
      <alignment horizontal="center"/>
    </xf>
    <xf numFmtId="3" fontId="23" fillId="0" borderId="0" xfId="1" applyNumberFormat="1" applyFont="1" applyBorder="1" applyAlignment="1">
      <alignment horizontal="center"/>
    </xf>
    <xf numFmtId="0" fontId="11" fillId="0" borderId="6" xfId="0" applyFont="1" applyFill="1" applyBorder="1"/>
    <xf numFmtId="3" fontId="20" fillId="0" borderId="7" xfId="1" applyNumberFormat="1" applyFont="1" applyFill="1" applyBorder="1" applyAlignment="1">
      <alignment horizontal="center"/>
    </xf>
    <xf numFmtId="0" fontId="8" fillId="0" borderId="7" xfId="0" applyFont="1" applyFill="1" applyBorder="1"/>
    <xf numFmtId="8" fontId="11" fillId="0" borderId="8" xfId="0" applyNumberFormat="1" applyFont="1" applyFill="1" applyBorder="1"/>
    <xf numFmtId="0" fontId="22" fillId="0" borderId="12" xfId="0" applyFont="1" applyBorder="1" applyAlignment="1">
      <alignment horizontal="center" wrapText="1"/>
    </xf>
    <xf numFmtId="0" fontId="22" fillId="0" borderId="12" xfId="0" applyFont="1" applyBorder="1"/>
    <xf numFmtId="164" fontId="22" fillId="0" borderId="1" xfId="1" applyNumberFormat="1" applyFont="1" applyBorder="1"/>
    <xf numFmtId="0" fontId="22" fillId="5" borderId="0" xfId="0" applyFont="1" applyFill="1" applyAlignment="1">
      <alignment horizontal="center"/>
    </xf>
    <xf numFmtId="3" fontId="22" fillId="4" borderId="2" xfId="0" applyNumberFormat="1" applyFont="1" applyFill="1" applyBorder="1" applyAlignment="1">
      <alignment horizontal="center"/>
    </xf>
    <xf numFmtId="10" fontId="11" fillId="0" borderId="0" xfId="2" applyNumberFormat="1" applyFont="1" applyBorder="1" applyAlignment="1">
      <alignment horizontal="center"/>
    </xf>
    <xf numFmtId="10" fontId="5" fillId="0" borderId="0" xfId="2" applyNumberFormat="1" applyFont="1" applyBorder="1" applyAlignment="1">
      <alignment horizontal="center"/>
    </xf>
    <xf numFmtId="0" fontId="17" fillId="2" borderId="1" xfId="0" applyFont="1" applyFill="1" applyBorder="1"/>
    <xf numFmtId="0" fontId="4" fillId="0" borderId="4" xfId="0" applyFont="1" applyBorder="1"/>
    <xf numFmtId="0" fontId="21" fillId="0" borderId="0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7" fillId="0" borderId="2" xfId="0" applyFont="1" applyBorder="1"/>
    <xf numFmtId="3" fontId="20" fillId="0" borderId="0" xfId="0" applyNumberFormat="1" applyFont="1" applyBorder="1" applyAlignment="1">
      <alignment horizontal="center"/>
    </xf>
    <xf numFmtId="1" fontId="27" fillId="0" borderId="0" xfId="0" applyNumberFormat="1" applyFont="1" applyBorder="1" applyAlignment="1">
      <alignment horizontal="center"/>
    </xf>
    <xf numFmtId="9" fontId="27" fillId="0" borderId="0" xfId="0" applyNumberFormat="1" applyFont="1" applyBorder="1" applyAlignment="1">
      <alignment horizontal="center"/>
    </xf>
    <xf numFmtId="2" fontId="27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17" fillId="0" borderId="2" xfId="0" applyFont="1" applyFill="1" applyBorder="1"/>
    <xf numFmtId="0" fontId="0" fillId="0" borderId="12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11" fillId="0" borderId="7" xfId="0" applyFont="1" applyFill="1" applyBorder="1"/>
    <xf numFmtId="0" fontId="11" fillId="0" borderId="8" xfId="0" applyFont="1" applyFill="1" applyBorder="1"/>
    <xf numFmtId="0" fontId="1" fillId="0" borderId="4" xfId="0" applyFont="1" applyBorder="1"/>
    <xf numFmtId="0" fontId="11" fillId="7" borderId="10" xfId="0" applyFont="1" applyFill="1" applyBorder="1"/>
    <xf numFmtId="0" fontId="20" fillId="7" borderId="2" xfId="0" applyFont="1" applyFill="1" applyBorder="1" applyAlignment="1">
      <alignment horizontal="center"/>
    </xf>
    <xf numFmtId="0" fontId="11" fillId="7" borderId="3" xfId="0" applyFont="1" applyFill="1" applyBorder="1"/>
    <xf numFmtId="0" fontId="11" fillId="7" borderId="4" xfId="0" applyFont="1" applyFill="1" applyBorder="1"/>
    <xf numFmtId="0" fontId="20" fillId="7" borderId="0" xfId="0" applyFont="1" applyFill="1" applyBorder="1" applyAlignment="1">
      <alignment horizontal="center"/>
    </xf>
    <xf numFmtId="0" fontId="11" fillId="7" borderId="5" xfId="0" applyFont="1" applyFill="1" applyBorder="1"/>
    <xf numFmtId="0" fontId="11" fillId="7" borderId="6" xfId="0" applyFont="1" applyFill="1" applyBorder="1"/>
    <xf numFmtId="0" fontId="20" fillId="7" borderId="7" xfId="0" applyFont="1" applyFill="1" applyBorder="1" applyAlignment="1">
      <alignment horizontal="center"/>
    </xf>
    <xf numFmtId="0" fontId="11" fillId="7" borderId="8" xfId="0" applyFont="1" applyFill="1" applyBorder="1"/>
    <xf numFmtId="164" fontId="0" fillId="0" borderId="12" xfId="1" applyNumberFormat="1" applyFont="1" applyBorder="1"/>
    <xf numFmtId="3" fontId="27" fillId="0" borderId="0" xfId="0" applyNumberFormat="1" applyFont="1" applyBorder="1" applyAlignment="1">
      <alignment horizontal="center"/>
    </xf>
    <xf numFmtId="37" fontId="21" fillId="0" borderId="0" xfId="1" applyNumberFormat="1" applyFont="1" applyBorder="1" applyAlignment="1">
      <alignment horizontal="center"/>
    </xf>
    <xf numFmtId="3" fontId="11" fillId="0" borderId="7" xfId="0" applyNumberFormat="1" applyFont="1" applyBorder="1" applyAlignment="1">
      <alignment horizontal="center"/>
    </xf>
    <xf numFmtId="10" fontId="17" fillId="0" borderId="0" xfId="0" applyNumberFormat="1" applyFont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69" fontId="11" fillId="0" borderId="0" xfId="2" applyNumberFormat="1" applyFont="1" applyFill="1" applyBorder="1" applyAlignment="1">
      <alignment horizontal="center"/>
    </xf>
    <xf numFmtId="168" fontId="11" fillId="0" borderId="0" xfId="2" applyNumberFormat="1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10" fontId="17" fillId="0" borderId="7" xfId="2" quotePrefix="1" applyNumberFormat="1" applyFont="1" applyFill="1" applyBorder="1" applyAlignment="1">
      <alignment horizontal="center"/>
    </xf>
    <xf numFmtId="0" fontId="17" fillId="0" borderId="7" xfId="0" quotePrefix="1" applyFont="1" applyFill="1" applyBorder="1"/>
    <xf numFmtId="0" fontId="7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top" wrapText="1"/>
    </xf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showGridLines="0" tabSelected="1" topLeftCell="A40" zoomScale="125" zoomScaleNormal="170" zoomScalePageLayoutView="154" workbookViewId="0">
      <selection activeCell="C124" sqref="C124"/>
    </sheetView>
  </sheetViews>
  <sheetFormatPr baseColWidth="10" defaultColWidth="8.83203125" defaultRowHeight="16" x14ac:dyDescent="0.2"/>
  <cols>
    <col min="1" max="1" width="4.1640625" style="2" customWidth="1"/>
    <col min="2" max="2" width="19.6640625" style="2" customWidth="1"/>
    <col min="3" max="3" width="27.1640625" style="2" customWidth="1"/>
    <col min="4" max="4" width="37.33203125" style="2" customWidth="1"/>
    <col min="5" max="5" width="25.33203125" style="2" customWidth="1"/>
    <col min="6" max="6" width="46.5" style="2" customWidth="1"/>
    <col min="7" max="7" width="9" style="2" bestFit="1" customWidth="1"/>
    <col min="8" max="16384" width="8.83203125" style="2"/>
  </cols>
  <sheetData>
    <row r="1" spans="2:6" ht="17" thickBot="1" x14ac:dyDescent="0.25"/>
    <row r="2" spans="2:6" x14ac:dyDescent="0.2">
      <c r="B2" s="184"/>
      <c r="C2" s="185" t="s">
        <v>7</v>
      </c>
      <c r="D2" s="186"/>
    </row>
    <row r="3" spans="2:6" x14ac:dyDescent="0.2">
      <c r="B3" s="187"/>
      <c r="C3" s="188" t="s">
        <v>27</v>
      </c>
      <c r="D3" s="189"/>
    </row>
    <row r="4" spans="2:6" ht="17" thickBot="1" x14ac:dyDescent="0.25">
      <c r="B4" s="190"/>
      <c r="C4" s="191" t="s">
        <v>65</v>
      </c>
      <c r="D4" s="192"/>
    </row>
    <row r="5" spans="2:6" ht="17" thickBot="1" x14ac:dyDescent="0.25"/>
    <row r="6" spans="2:6" ht="17" thickBot="1" x14ac:dyDescent="0.25">
      <c r="B6" s="118" t="s">
        <v>34</v>
      </c>
      <c r="C6" s="8"/>
      <c r="D6" s="167" t="s">
        <v>52</v>
      </c>
      <c r="E6" s="8"/>
      <c r="F6" s="3"/>
    </row>
    <row r="7" spans="2:6" x14ac:dyDescent="0.2">
      <c r="B7" s="21" t="s">
        <v>8</v>
      </c>
      <c r="C7" s="19">
        <v>180000</v>
      </c>
      <c r="D7" s="6"/>
      <c r="E7" s="6"/>
      <c r="F7" s="5"/>
    </row>
    <row r="8" spans="2:6" x14ac:dyDescent="0.2">
      <c r="B8" s="21" t="s">
        <v>9</v>
      </c>
      <c r="C8" s="111">
        <v>18</v>
      </c>
      <c r="D8" s="6"/>
      <c r="E8" s="6"/>
      <c r="F8" s="5"/>
    </row>
    <row r="9" spans="2:6" x14ac:dyDescent="0.2">
      <c r="B9" s="21" t="s">
        <v>10</v>
      </c>
      <c r="C9" s="165">
        <v>0.03</v>
      </c>
      <c r="D9" s="6"/>
      <c r="E9" s="6"/>
      <c r="F9" s="5"/>
    </row>
    <row r="10" spans="2:6" x14ac:dyDescent="0.2">
      <c r="B10" s="22" t="s">
        <v>11</v>
      </c>
      <c r="C10" s="112">
        <f>-PV(C9,C8,C7,0)</f>
        <v>2475632.3543023034</v>
      </c>
      <c r="D10" s="60" t="s">
        <v>15</v>
      </c>
      <c r="E10" s="6"/>
      <c r="F10" s="5"/>
    </row>
    <row r="11" spans="2:6" x14ac:dyDescent="0.2">
      <c r="B11" s="25" t="s">
        <v>12</v>
      </c>
      <c r="C11" s="111">
        <v>0</v>
      </c>
      <c r="D11" s="6"/>
      <c r="E11" s="6"/>
      <c r="F11" s="5"/>
    </row>
    <row r="12" spans="2:6" x14ac:dyDescent="0.2">
      <c r="B12" s="4"/>
      <c r="C12" s="111"/>
      <c r="D12" s="6"/>
      <c r="E12" s="6"/>
      <c r="F12" s="5"/>
    </row>
    <row r="13" spans="2:6" x14ac:dyDescent="0.2">
      <c r="B13" s="119" t="s">
        <v>35</v>
      </c>
      <c r="C13" s="20"/>
      <c r="D13" s="6"/>
      <c r="E13" s="6"/>
      <c r="F13" s="5"/>
    </row>
    <row r="14" spans="2:6" x14ac:dyDescent="0.2">
      <c r="B14" s="21" t="s">
        <v>8</v>
      </c>
      <c r="C14" s="19">
        <v>180000</v>
      </c>
      <c r="D14" s="6"/>
      <c r="E14" s="6"/>
      <c r="F14" s="5"/>
    </row>
    <row r="15" spans="2:6" x14ac:dyDescent="0.2">
      <c r="B15" s="21" t="s">
        <v>9</v>
      </c>
      <c r="C15" s="111">
        <v>18</v>
      </c>
      <c r="D15" s="6"/>
      <c r="E15" s="6"/>
      <c r="F15" s="5"/>
    </row>
    <row r="16" spans="2:6" x14ac:dyDescent="0.2">
      <c r="B16" s="21" t="s">
        <v>10</v>
      </c>
      <c r="C16" s="165">
        <v>0.03</v>
      </c>
      <c r="D16" s="59"/>
      <c r="E16" s="6"/>
      <c r="F16" s="5"/>
    </row>
    <row r="17" spans="2:7" x14ac:dyDescent="0.2">
      <c r="B17" s="22" t="s">
        <v>11</v>
      </c>
      <c r="C17" s="112">
        <f>-PV(C16,C15,C14,0,1)</f>
        <v>2549901.3249313724</v>
      </c>
      <c r="D17" s="60" t="s">
        <v>15</v>
      </c>
      <c r="E17" s="6"/>
      <c r="F17" s="5"/>
    </row>
    <row r="18" spans="2:7" x14ac:dyDescent="0.2">
      <c r="B18" s="25" t="s">
        <v>12</v>
      </c>
      <c r="C18" s="111">
        <v>0</v>
      </c>
      <c r="D18" s="6"/>
      <c r="E18" s="6"/>
      <c r="F18" s="5"/>
    </row>
    <row r="19" spans="2:7" x14ac:dyDescent="0.2">
      <c r="B19" s="120" t="s">
        <v>36</v>
      </c>
      <c r="C19" s="20"/>
      <c r="D19" s="6"/>
      <c r="E19" s="6"/>
      <c r="F19" s="5"/>
    </row>
    <row r="20" spans="2:7" x14ac:dyDescent="0.2">
      <c r="B20" s="168" t="s">
        <v>59</v>
      </c>
      <c r="C20" s="20"/>
      <c r="D20" s="6"/>
      <c r="E20" s="6"/>
      <c r="F20" s="5"/>
    </row>
    <row r="21" spans="2:7" x14ac:dyDescent="0.2">
      <c r="B21" s="183" t="s">
        <v>64</v>
      </c>
      <c r="C21" s="20"/>
      <c r="D21" s="6"/>
      <c r="E21" s="6"/>
      <c r="F21" s="5"/>
    </row>
    <row r="22" spans="2:7" x14ac:dyDescent="0.2">
      <c r="B22" s="183" t="s">
        <v>66</v>
      </c>
      <c r="C22" s="20"/>
      <c r="D22" s="6"/>
      <c r="E22" s="6"/>
      <c r="F22" s="5"/>
    </row>
    <row r="23" spans="2:7" x14ac:dyDescent="0.2">
      <c r="B23" s="119" t="s">
        <v>38</v>
      </c>
      <c r="C23" s="20"/>
      <c r="D23" s="6"/>
      <c r="E23" s="6"/>
      <c r="F23" s="5"/>
    </row>
    <row r="24" spans="2:7" x14ac:dyDescent="0.2">
      <c r="B24" s="94" t="s">
        <v>8</v>
      </c>
      <c r="C24" s="95">
        <v>180000</v>
      </c>
      <c r="D24" s="6"/>
      <c r="E24" s="6"/>
      <c r="F24" s="5"/>
    </row>
    <row r="25" spans="2:7" x14ac:dyDescent="0.2">
      <c r="B25" s="94" t="s">
        <v>42</v>
      </c>
      <c r="C25" s="96">
        <v>0.02</v>
      </c>
      <c r="D25" s="14"/>
      <c r="E25" s="14"/>
      <c r="F25" s="15"/>
      <c r="G25" s="6"/>
    </row>
    <row r="26" spans="2:7" x14ac:dyDescent="0.2">
      <c r="B26" s="94" t="s">
        <v>9</v>
      </c>
      <c r="C26" s="113">
        <v>18</v>
      </c>
      <c r="D26" s="14"/>
      <c r="E26" s="14"/>
      <c r="F26" s="15"/>
      <c r="G26" s="6"/>
    </row>
    <row r="27" spans="2:7" x14ac:dyDescent="0.2">
      <c r="B27" s="21" t="s">
        <v>10</v>
      </c>
      <c r="C27" s="166">
        <v>0.03</v>
      </c>
      <c r="D27" s="14"/>
      <c r="E27" s="14"/>
      <c r="F27" s="15"/>
      <c r="G27" s="6"/>
    </row>
    <row r="28" spans="2:7" x14ac:dyDescent="0.2">
      <c r="B28" s="121" t="s">
        <v>43</v>
      </c>
      <c r="C28" s="101">
        <f>C24/(C27-C25)-C24/(C27-C25)*((1+C25)^C26/(1+C27)^C26)</f>
        <v>2899005.4048591275</v>
      </c>
      <c r="D28" s="87" t="s">
        <v>44</v>
      </c>
      <c r="E28" s="14"/>
      <c r="F28" s="15"/>
      <c r="G28" s="6"/>
    </row>
    <row r="29" spans="2:7" x14ac:dyDescent="0.2">
      <c r="B29" s="16"/>
      <c r="C29" s="57"/>
      <c r="D29" s="58"/>
      <c r="E29" s="14"/>
      <c r="F29" s="15"/>
      <c r="G29" s="6"/>
    </row>
    <row r="30" spans="2:7" x14ac:dyDescent="0.2">
      <c r="B30" s="122" t="s">
        <v>45</v>
      </c>
      <c r="C30" s="20"/>
      <c r="D30" s="14"/>
      <c r="E30" s="14"/>
      <c r="F30" s="15"/>
      <c r="G30" s="6"/>
    </row>
    <row r="31" spans="2:7" x14ac:dyDescent="0.2">
      <c r="B31" s="123" t="s">
        <v>58</v>
      </c>
      <c r="C31" s="20"/>
      <c r="D31" s="58"/>
      <c r="E31" s="14"/>
      <c r="F31" s="15"/>
      <c r="G31" s="6"/>
    </row>
    <row r="32" spans="2:7" x14ac:dyDescent="0.2">
      <c r="B32" s="122" t="s">
        <v>56</v>
      </c>
      <c r="C32" s="20"/>
      <c r="D32" s="14"/>
      <c r="E32" s="14"/>
      <c r="F32" s="15"/>
      <c r="G32" s="6"/>
    </row>
    <row r="33" spans="2:7" x14ac:dyDescent="0.2">
      <c r="B33" s="17"/>
      <c r="C33" s="57"/>
      <c r="D33" s="18"/>
      <c r="E33" s="72"/>
      <c r="F33" s="73"/>
      <c r="G33" s="6"/>
    </row>
    <row r="34" spans="2:7" x14ac:dyDescent="0.2">
      <c r="B34" s="119" t="s">
        <v>46</v>
      </c>
      <c r="C34" s="57"/>
      <c r="D34" s="18"/>
      <c r="E34" s="72"/>
      <c r="F34" s="73"/>
      <c r="G34" s="6"/>
    </row>
    <row r="35" spans="2:7" x14ac:dyDescent="0.2">
      <c r="B35" s="21" t="s">
        <v>8</v>
      </c>
      <c r="C35" s="19">
        <v>180000</v>
      </c>
      <c r="D35" s="6"/>
      <c r="E35" s="72"/>
      <c r="F35" s="73"/>
      <c r="G35" s="6"/>
    </row>
    <row r="36" spans="2:7" x14ac:dyDescent="0.2">
      <c r="B36" s="21" t="s">
        <v>9</v>
      </c>
      <c r="C36" s="111">
        <v>18</v>
      </c>
      <c r="D36" s="6"/>
      <c r="E36" s="72"/>
      <c r="F36" s="73"/>
      <c r="G36" s="6"/>
    </row>
    <row r="37" spans="2:7" x14ac:dyDescent="0.2">
      <c r="B37" s="21" t="s">
        <v>10</v>
      </c>
      <c r="C37" s="100">
        <v>0.06</v>
      </c>
      <c r="D37" s="87" t="s">
        <v>67</v>
      </c>
      <c r="E37" s="72"/>
      <c r="F37" s="73"/>
      <c r="G37" s="6"/>
    </row>
    <row r="38" spans="2:7" x14ac:dyDescent="0.2">
      <c r="B38" s="22" t="s">
        <v>11</v>
      </c>
      <c r="C38" s="112">
        <f>-PV(C37,C36,C35,0)</f>
        <v>1948968.6266123871</v>
      </c>
      <c r="D38" s="60" t="s">
        <v>15</v>
      </c>
      <c r="E38" s="72"/>
      <c r="F38" s="73"/>
      <c r="G38" s="6"/>
    </row>
    <row r="39" spans="2:7" x14ac:dyDescent="0.2">
      <c r="B39" s="25" t="s">
        <v>12</v>
      </c>
      <c r="C39" s="111">
        <v>0</v>
      </c>
      <c r="D39" s="6"/>
      <c r="E39" s="72"/>
      <c r="F39" s="73"/>
      <c r="G39" s="6"/>
    </row>
    <row r="40" spans="2:7" x14ac:dyDescent="0.2">
      <c r="B40" s="17"/>
      <c r="C40" s="57"/>
      <c r="D40" s="18"/>
      <c r="E40" s="72"/>
      <c r="F40" s="73"/>
      <c r="G40" s="6"/>
    </row>
    <row r="41" spans="2:7" x14ac:dyDescent="0.2">
      <c r="B41" s="119" t="s">
        <v>47</v>
      </c>
      <c r="C41" s="57"/>
      <c r="D41" s="18"/>
      <c r="E41" s="72"/>
      <c r="F41" s="73"/>
      <c r="G41" s="6"/>
    </row>
    <row r="42" spans="2:7" x14ac:dyDescent="0.2">
      <c r="B42" s="21" t="s">
        <v>8</v>
      </c>
      <c r="C42" s="19">
        <v>180000</v>
      </c>
      <c r="D42" s="6"/>
      <c r="E42" s="72"/>
      <c r="F42" s="73"/>
      <c r="G42" s="6"/>
    </row>
    <row r="43" spans="2:7" x14ac:dyDescent="0.2">
      <c r="B43" s="21" t="s">
        <v>9</v>
      </c>
      <c r="C43" s="111">
        <v>18</v>
      </c>
      <c r="D43" s="6"/>
      <c r="E43" s="72"/>
      <c r="F43" s="73"/>
      <c r="G43" s="6"/>
    </row>
    <row r="44" spans="2:7" x14ac:dyDescent="0.2">
      <c r="B44" s="21" t="s">
        <v>10</v>
      </c>
      <c r="C44" s="100">
        <v>0.04</v>
      </c>
      <c r="D44" s="87" t="s">
        <v>61</v>
      </c>
      <c r="E44" s="72"/>
      <c r="F44" s="73"/>
      <c r="G44" s="6"/>
    </row>
    <row r="45" spans="2:7" x14ac:dyDescent="0.2">
      <c r="B45" s="21" t="s">
        <v>11</v>
      </c>
      <c r="C45" s="116">
        <v>0</v>
      </c>
      <c r="E45" s="72"/>
      <c r="F45" s="73"/>
      <c r="G45" s="6"/>
    </row>
    <row r="46" spans="2:7" x14ac:dyDescent="0.2">
      <c r="B46" s="13" t="s">
        <v>12</v>
      </c>
      <c r="C46" s="115">
        <f>-FV(C44,C43,C42,C45)</f>
        <v>4616174.3192033991</v>
      </c>
      <c r="D46" s="117" t="s">
        <v>48</v>
      </c>
      <c r="E46" s="72"/>
      <c r="F46" s="73"/>
      <c r="G46" s="6"/>
    </row>
    <row r="47" spans="2:7" x14ac:dyDescent="0.2">
      <c r="B47" s="17"/>
      <c r="C47" s="57"/>
      <c r="D47" s="64" t="s">
        <v>49</v>
      </c>
      <c r="E47" s="72"/>
      <c r="F47" s="73"/>
      <c r="G47" s="6"/>
    </row>
    <row r="48" spans="2:7" x14ac:dyDescent="0.2">
      <c r="B48" s="17"/>
      <c r="C48" s="57"/>
      <c r="D48" s="72"/>
      <c r="E48" s="72"/>
      <c r="F48" s="73"/>
      <c r="G48" s="6"/>
    </row>
    <row r="49" spans="2:7" x14ac:dyDescent="0.2">
      <c r="B49" s="21" t="s">
        <v>8</v>
      </c>
      <c r="C49" s="19">
        <v>180000</v>
      </c>
      <c r="D49" s="72"/>
      <c r="E49" s="72"/>
      <c r="F49" s="73"/>
      <c r="G49" s="6"/>
    </row>
    <row r="50" spans="2:7" x14ac:dyDescent="0.2">
      <c r="B50" s="21" t="s">
        <v>9</v>
      </c>
      <c r="C50" s="111">
        <v>18</v>
      </c>
      <c r="D50" s="72"/>
      <c r="E50" s="72"/>
      <c r="F50" s="73"/>
      <c r="G50" s="6"/>
    </row>
    <row r="51" spans="2:7" x14ac:dyDescent="0.2">
      <c r="B51" s="21" t="s">
        <v>10</v>
      </c>
      <c r="C51" s="100">
        <v>0.06</v>
      </c>
      <c r="D51" s="87" t="s">
        <v>60</v>
      </c>
      <c r="E51" s="72"/>
      <c r="F51" s="73"/>
      <c r="G51" s="6"/>
    </row>
    <row r="52" spans="2:7" x14ac:dyDescent="0.2">
      <c r="B52" s="21" t="s">
        <v>11</v>
      </c>
      <c r="C52" s="114">
        <v>0</v>
      </c>
      <c r="D52" s="72"/>
      <c r="E52" s="72"/>
      <c r="F52" s="73"/>
      <c r="G52" s="6"/>
    </row>
    <row r="53" spans="2:7" x14ac:dyDescent="0.2">
      <c r="B53" s="13" t="s">
        <v>12</v>
      </c>
      <c r="C53" s="115">
        <f>-FV(C51,C50,C49,C52)</f>
        <v>5563017.4587384686</v>
      </c>
      <c r="D53" s="117" t="s">
        <v>48</v>
      </c>
      <c r="E53" s="72"/>
      <c r="F53" s="73"/>
      <c r="G53" s="6"/>
    </row>
    <row r="54" spans="2:7" ht="17" thickBot="1" x14ac:dyDescent="0.25">
      <c r="B54" s="156"/>
      <c r="C54" s="157"/>
      <c r="D54" s="158"/>
      <c r="E54" s="158"/>
      <c r="F54" s="159"/>
      <c r="G54" s="6"/>
    </row>
    <row r="55" spans="2:7" x14ac:dyDescent="0.2">
      <c r="B55" s="14"/>
      <c r="C55" s="57"/>
      <c r="D55" s="72"/>
      <c r="E55" s="72"/>
      <c r="F55" s="80"/>
      <c r="G55" s="6"/>
    </row>
    <row r="56" spans="2:7" ht="17" thickBot="1" x14ac:dyDescent="0.25">
      <c r="B56" s="124"/>
      <c r="C56" s="6"/>
      <c r="D56" s="20"/>
      <c r="E56" s="20"/>
      <c r="F56" s="20"/>
      <c r="G56" s="6"/>
    </row>
    <row r="57" spans="2:7" ht="17" thickBot="1" x14ac:dyDescent="0.25">
      <c r="B57" s="10" t="s">
        <v>13</v>
      </c>
      <c r="C57" s="8"/>
      <c r="D57" s="8"/>
      <c r="E57" s="8"/>
      <c r="F57" s="3"/>
      <c r="G57" s="6"/>
    </row>
    <row r="58" spans="2:7" x14ac:dyDescent="0.2">
      <c r="B58" s="13" t="s">
        <v>8</v>
      </c>
      <c r="C58" s="112">
        <f>PMT(C62,C60,C63,C64)</f>
        <v>-40731.967104781681</v>
      </c>
      <c r="D58" s="24" t="s">
        <v>69</v>
      </c>
      <c r="E58" s="6"/>
      <c r="F58" s="5"/>
      <c r="G58" s="6"/>
    </row>
    <row r="59" spans="2:7" x14ac:dyDescent="0.2">
      <c r="B59" s="13" t="s">
        <v>8</v>
      </c>
      <c r="C59" s="112">
        <f>PMT(C61,C60,C63,C64)</f>
        <v>-26921.576938989787</v>
      </c>
      <c r="D59" s="24" t="s">
        <v>70</v>
      </c>
      <c r="E59" s="6"/>
      <c r="F59" s="5"/>
      <c r="G59" s="6"/>
    </row>
    <row r="60" spans="2:7" x14ac:dyDescent="0.2">
      <c r="B60" s="25" t="s">
        <v>9</v>
      </c>
      <c r="C60" s="125">
        <v>35</v>
      </c>
      <c r="F60" s="5"/>
      <c r="G60" s="6"/>
    </row>
    <row r="61" spans="2:7" x14ac:dyDescent="0.2">
      <c r="B61" s="25" t="s">
        <v>71</v>
      </c>
      <c r="C61" s="100">
        <v>0.06</v>
      </c>
      <c r="D61" s="6"/>
      <c r="E61" s="6"/>
      <c r="F61" s="5"/>
      <c r="G61" s="6"/>
    </row>
    <row r="62" spans="2:7" x14ac:dyDescent="0.2">
      <c r="B62" s="25" t="s">
        <v>72</v>
      </c>
      <c r="C62" s="100">
        <v>0.04</v>
      </c>
      <c r="D62" s="6"/>
      <c r="E62" s="6"/>
      <c r="F62" s="5"/>
      <c r="G62" s="6"/>
    </row>
    <row r="63" spans="2:7" x14ac:dyDescent="0.2">
      <c r="B63" s="25" t="s">
        <v>11</v>
      </c>
      <c r="C63" s="99">
        <v>0</v>
      </c>
      <c r="D63" s="6"/>
      <c r="E63" s="6"/>
      <c r="F63" s="5"/>
      <c r="G63" s="6"/>
    </row>
    <row r="64" spans="2:7" ht="17" thickBot="1" x14ac:dyDescent="0.25">
      <c r="B64" s="23" t="s">
        <v>12</v>
      </c>
      <c r="C64" s="126">
        <v>3000000</v>
      </c>
      <c r="D64" s="7"/>
      <c r="E64" s="7"/>
      <c r="F64" s="9"/>
      <c r="G64" s="6"/>
    </row>
    <row r="65" spans="2:7" ht="17" thickBot="1" x14ac:dyDescent="0.25">
      <c r="B65" s="169"/>
      <c r="C65" s="19"/>
      <c r="D65" s="6"/>
      <c r="E65" s="6"/>
      <c r="F65" s="6"/>
      <c r="G65" s="6"/>
    </row>
    <row r="66" spans="2:7" ht="17" thickBot="1" x14ac:dyDescent="0.25">
      <c r="B66" s="170" t="s">
        <v>14</v>
      </c>
      <c r="C66" s="171"/>
      <c r="D66" s="8"/>
      <c r="E66" s="8"/>
      <c r="F66" s="3"/>
      <c r="G66" s="6"/>
    </row>
    <row r="67" spans="2:7" x14ac:dyDescent="0.2">
      <c r="B67" s="22" t="s">
        <v>8</v>
      </c>
      <c r="C67" s="172">
        <f>PMT(C71,C69,C72,C73,1)</f>
        <v>-39165.352985367004</v>
      </c>
      <c r="D67" s="24" t="s">
        <v>73</v>
      </c>
      <c r="E67" s="6"/>
      <c r="F67" s="5"/>
      <c r="G67" s="6"/>
    </row>
    <row r="68" spans="2:7" x14ac:dyDescent="0.2">
      <c r="B68" s="22" t="s">
        <v>8</v>
      </c>
      <c r="C68" s="172">
        <f>PMT(C70,C69,C72,C73,1)</f>
        <v>-25397.714093386589</v>
      </c>
      <c r="D68" s="24" t="s">
        <v>74</v>
      </c>
      <c r="E68" s="6"/>
      <c r="F68" s="5"/>
      <c r="G68" s="6"/>
    </row>
    <row r="69" spans="2:7" x14ac:dyDescent="0.2">
      <c r="B69" s="21" t="s">
        <v>9</v>
      </c>
      <c r="C69" s="173">
        <v>35</v>
      </c>
      <c r="D69" s="6"/>
      <c r="E69" s="6"/>
      <c r="F69" s="5"/>
      <c r="G69" s="6"/>
    </row>
    <row r="70" spans="2:7" x14ac:dyDescent="0.2">
      <c r="B70" s="21" t="s">
        <v>71</v>
      </c>
      <c r="C70" s="174">
        <v>0.06</v>
      </c>
      <c r="D70" s="176" t="s">
        <v>63</v>
      </c>
      <c r="E70" s="6"/>
      <c r="F70" s="5"/>
      <c r="G70" s="6"/>
    </row>
    <row r="71" spans="2:7" x14ac:dyDescent="0.2">
      <c r="B71" s="21" t="s">
        <v>72</v>
      </c>
      <c r="C71" s="174">
        <v>0.04</v>
      </c>
      <c r="D71" s="176" t="s">
        <v>62</v>
      </c>
      <c r="E71" s="6"/>
      <c r="F71" s="5"/>
      <c r="G71" s="6"/>
    </row>
    <row r="72" spans="2:7" x14ac:dyDescent="0.2">
      <c r="B72" s="21" t="s">
        <v>11</v>
      </c>
      <c r="C72" s="175">
        <v>0</v>
      </c>
      <c r="D72" s="6"/>
      <c r="E72" s="6"/>
      <c r="F72" s="5"/>
      <c r="G72" s="6"/>
    </row>
    <row r="73" spans="2:7" x14ac:dyDescent="0.2">
      <c r="B73" s="21" t="s">
        <v>12</v>
      </c>
      <c r="C73" s="194">
        <v>3000000</v>
      </c>
      <c r="D73" s="6"/>
      <c r="E73" s="6"/>
      <c r="F73" s="5"/>
      <c r="G73" s="6"/>
    </row>
    <row r="74" spans="2:7" ht="17" thickBot="1" x14ac:dyDescent="0.25">
      <c r="B74" s="23"/>
      <c r="C74" s="126"/>
      <c r="D74" s="7"/>
      <c r="E74" s="7"/>
      <c r="F74" s="9"/>
      <c r="G74" s="6"/>
    </row>
    <row r="75" spans="2:7" ht="17" thickBot="1" x14ac:dyDescent="0.25">
      <c r="B75" s="124"/>
      <c r="C75" s="6"/>
      <c r="D75" s="20"/>
      <c r="E75" s="20"/>
      <c r="F75" s="20"/>
      <c r="G75" s="6"/>
    </row>
    <row r="76" spans="2:7" ht="17" thickBot="1" x14ac:dyDescent="0.25">
      <c r="B76" s="10" t="s">
        <v>16</v>
      </c>
      <c r="C76" s="127"/>
      <c r="D76" s="8"/>
      <c r="E76" s="8"/>
      <c r="F76" s="3"/>
    </row>
    <row r="77" spans="2:7" x14ac:dyDescent="0.2">
      <c r="B77" s="21" t="s">
        <v>8</v>
      </c>
      <c r="C77" s="129">
        <v>250000</v>
      </c>
      <c r="D77" s="6"/>
      <c r="E77" s="6"/>
      <c r="F77" s="5"/>
    </row>
    <row r="78" spans="2:7" x14ac:dyDescent="0.2">
      <c r="B78" s="21" t="s">
        <v>9</v>
      </c>
      <c r="C78" s="97">
        <v>30</v>
      </c>
      <c r="D78" s="6"/>
      <c r="E78" s="6"/>
      <c r="F78" s="5"/>
    </row>
    <row r="79" spans="2:7" x14ac:dyDescent="0.2">
      <c r="B79" s="21" t="s">
        <v>10</v>
      </c>
      <c r="C79" s="98">
        <v>0.05</v>
      </c>
      <c r="D79" s="6"/>
      <c r="E79" s="6"/>
      <c r="F79" s="5"/>
    </row>
    <row r="80" spans="2:7" x14ac:dyDescent="0.2">
      <c r="B80" s="22" t="s">
        <v>11</v>
      </c>
      <c r="C80" s="130">
        <f>-PV(C79,C78,C77,0)</f>
        <v>3843112.7567207096</v>
      </c>
      <c r="D80" s="60" t="s">
        <v>15</v>
      </c>
      <c r="E80" s="6"/>
      <c r="F80" s="5"/>
    </row>
    <row r="81" spans="2:7" ht="17" thickBot="1" x14ac:dyDescent="0.25">
      <c r="B81" s="23" t="s">
        <v>12</v>
      </c>
      <c r="C81" s="128">
        <v>0</v>
      </c>
      <c r="D81" s="7"/>
      <c r="E81" s="7"/>
      <c r="F81" s="9"/>
    </row>
    <row r="82" spans="2:7" ht="17" thickBot="1" x14ac:dyDescent="0.25"/>
    <row r="83" spans="2:7" ht="17" thickBot="1" x14ac:dyDescent="0.25">
      <c r="B83" s="10" t="s">
        <v>17</v>
      </c>
      <c r="C83" s="8"/>
      <c r="D83" s="8"/>
      <c r="E83" s="8"/>
      <c r="F83" s="3"/>
    </row>
    <row r="84" spans="2:7" x14ac:dyDescent="0.2">
      <c r="B84" s="94" t="s">
        <v>8</v>
      </c>
      <c r="C84" s="111">
        <v>250000</v>
      </c>
      <c r="D84" s="6"/>
      <c r="E84" s="6"/>
      <c r="F84" s="5"/>
    </row>
    <row r="85" spans="2:7" x14ac:dyDescent="0.2">
      <c r="B85" s="94" t="s">
        <v>10</v>
      </c>
      <c r="C85" s="100">
        <v>0.05</v>
      </c>
      <c r="D85" s="6"/>
      <c r="E85" s="6"/>
      <c r="F85" s="5"/>
    </row>
    <row r="86" spans="2:7" ht="17" thickBot="1" x14ac:dyDescent="0.25">
      <c r="B86" s="142" t="s">
        <v>11</v>
      </c>
      <c r="C86" s="32">
        <f>C84/C85</f>
        <v>5000000</v>
      </c>
      <c r="D86" s="143" t="s">
        <v>53</v>
      </c>
      <c r="E86" s="7"/>
      <c r="F86" s="9"/>
    </row>
    <row r="88" spans="2:7" ht="17" thickBot="1" x14ac:dyDescent="0.25"/>
    <row r="89" spans="2:7" ht="17" thickBot="1" x14ac:dyDescent="0.25">
      <c r="B89" s="10" t="s">
        <v>28</v>
      </c>
      <c r="C89" s="127"/>
      <c r="D89" s="8"/>
      <c r="E89" s="8"/>
      <c r="F89" s="3"/>
    </row>
    <row r="90" spans="2:7" x14ac:dyDescent="0.2">
      <c r="B90" s="21" t="s">
        <v>8</v>
      </c>
      <c r="C90" s="129">
        <v>0</v>
      </c>
      <c r="D90" s="6"/>
      <c r="E90" s="6"/>
      <c r="F90" s="5"/>
    </row>
    <row r="91" spans="2:7" x14ac:dyDescent="0.2">
      <c r="B91" s="21" t="s">
        <v>9</v>
      </c>
      <c r="C91" s="97">
        <v>100</v>
      </c>
      <c r="D91" s="6"/>
      <c r="E91" s="6"/>
      <c r="F91" s="5"/>
    </row>
    <row r="92" spans="2:7" x14ac:dyDescent="0.2">
      <c r="B92" s="21" t="s">
        <v>10</v>
      </c>
      <c r="C92" s="197">
        <f>RATE(C91,C90,C93,C94)</f>
        <v>6.9999999684734998E-2</v>
      </c>
      <c r="D92" s="148" t="s">
        <v>18</v>
      </c>
      <c r="E92" s="6"/>
      <c r="F92" s="5"/>
    </row>
    <row r="93" spans="2:7" x14ac:dyDescent="0.2">
      <c r="B93" s="22" t="s">
        <v>11</v>
      </c>
      <c r="C93" s="195">
        <v>-10000</v>
      </c>
      <c r="D93" s="60"/>
      <c r="E93" s="6"/>
      <c r="F93" s="5"/>
    </row>
    <row r="94" spans="2:7" ht="17" thickBot="1" x14ac:dyDescent="0.25">
      <c r="B94" s="23" t="s">
        <v>12</v>
      </c>
      <c r="C94" s="196">
        <v>8677163</v>
      </c>
      <c r="D94" s="7"/>
      <c r="E94" s="7"/>
      <c r="F94" s="9"/>
    </row>
    <row r="95" spans="2:7" ht="17" thickBot="1" x14ac:dyDescent="0.25"/>
    <row r="96" spans="2:7" x14ac:dyDescent="0.2">
      <c r="B96" s="207" t="s">
        <v>75</v>
      </c>
      <c r="C96" s="11"/>
      <c r="D96" s="177"/>
      <c r="E96" s="177"/>
      <c r="F96" s="12"/>
      <c r="G96" s="6"/>
    </row>
    <row r="97" spans="1:7" x14ac:dyDescent="0.2">
      <c r="B97" s="25"/>
      <c r="C97" s="68"/>
      <c r="D97" s="64"/>
      <c r="E97" s="14"/>
      <c r="F97" s="15"/>
      <c r="G97" s="6"/>
    </row>
    <row r="98" spans="1:7" x14ac:dyDescent="0.2">
      <c r="B98" s="25" t="s">
        <v>8</v>
      </c>
      <c r="C98" s="146">
        <v>8901</v>
      </c>
      <c r="D98" s="64"/>
      <c r="E98" s="14"/>
      <c r="F98" s="15"/>
      <c r="G98" s="6"/>
    </row>
    <row r="99" spans="1:7" x14ac:dyDescent="0.2">
      <c r="B99" s="25" t="s">
        <v>9</v>
      </c>
      <c r="C99" s="146">
        <v>120</v>
      </c>
      <c r="D99" s="71" t="s">
        <v>31</v>
      </c>
      <c r="E99" s="14"/>
      <c r="F99" s="15"/>
      <c r="G99" s="6"/>
    </row>
    <row r="100" spans="1:7" x14ac:dyDescent="0.2">
      <c r="B100" s="13" t="s">
        <v>19</v>
      </c>
      <c r="C100" s="149">
        <f>RATE(C99,C98,C102,C103,0)</f>
        <v>1.1018898109214496E-3</v>
      </c>
      <c r="D100" s="148" t="s">
        <v>18</v>
      </c>
      <c r="E100" s="14"/>
      <c r="F100" s="15"/>
      <c r="G100" s="6"/>
    </row>
    <row r="101" spans="1:7" x14ac:dyDescent="0.2">
      <c r="B101" s="13" t="s">
        <v>20</v>
      </c>
      <c r="C101" s="144">
        <f>(1+C100)^12-1</f>
        <v>1.3303107430121974E-2</v>
      </c>
      <c r="D101" s="26" t="s">
        <v>21</v>
      </c>
      <c r="E101" s="14"/>
      <c r="F101" s="15"/>
      <c r="G101" s="6"/>
    </row>
    <row r="102" spans="1:7" x14ac:dyDescent="0.2">
      <c r="B102" s="25" t="s">
        <v>11</v>
      </c>
      <c r="C102" s="147">
        <v>-1000000</v>
      </c>
      <c r="D102" s="14"/>
      <c r="E102" s="14"/>
      <c r="F102" s="15"/>
      <c r="G102" s="6"/>
    </row>
    <row r="103" spans="1:7" x14ac:dyDescent="0.2">
      <c r="A103" s="6"/>
      <c r="B103" s="25" t="s">
        <v>12</v>
      </c>
      <c r="C103" s="145">
        <v>0</v>
      </c>
      <c r="D103" s="14"/>
      <c r="E103" s="14"/>
      <c r="F103" s="15"/>
      <c r="G103" s="6"/>
    </row>
    <row r="104" spans="1:7" x14ac:dyDescent="0.2">
      <c r="A104" s="6"/>
      <c r="B104" s="25"/>
      <c r="C104" s="145"/>
      <c r="D104" s="14"/>
      <c r="E104" s="14"/>
      <c r="F104" s="15"/>
      <c r="G104" s="6"/>
    </row>
    <row r="105" spans="1:7" x14ac:dyDescent="0.2">
      <c r="B105" s="208" t="s">
        <v>81</v>
      </c>
      <c r="C105" s="145"/>
      <c r="D105" s="14"/>
      <c r="E105" s="14"/>
      <c r="F105" s="15"/>
      <c r="G105" s="6"/>
    </row>
    <row r="106" spans="1:7" x14ac:dyDescent="0.2">
      <c r="B106" s="209" t="s">
        <v>19</v>
      </c>
      <c r="C106" s="205">
        <v>1.1018898109214496E-3</v>
      </c>
      <c r="D106" s="14"/>
      <c r="E106" s="14"/>
      <c r="F106" s="15"/>
      <c r="G106" s="6"/>
    </row>
    <row r="107" spans="1:7" x14ac:dyDescent="0.2">
      <c r="B107" s="209" t="s">
        <v>78</v>
      </c>
      <c r="C107" s="206">
        <f>C106*12</f>
        <v>1.3222677731057394E-2</v>
      </c>
      <c r="D107" s="198" t="s">
        <v>77</v>
      </c>
      <c r="E107" s="14"/>
      <c r="F107" s="15"/>
      <c r="G107" s="6"/>
    </row>
    <row r="108" spans="1:7" ht="17" thickBot="1" x14ac:dyDescent="0.25">
      <c r="B108" s="210" t="s">
        <v>79</v>
      </c>
      <c r="C108" s="211">
        <f>EFFECT(C107,12)</f>
        <v>1.3303107430121974E-2</v>
      </c>
      <c r="D108" s="212" t="s">
        <v>80</v>
      </c>
      <c r="E108" s="181"/>
      <c r="F108" s="182"/>
      <c r="G108" s="6"/>
    </row>
    <row r="109" spans="1:7" x14ac:dyDescent="0.2">
      <c r="B109" s="199"/>
      <c r="C109" s="27"/>
      <c r="D109" s="14"/>
      <c r="E109" s="14"/>
      <c r="F109" s="14"/>
      <c r="G109" s="6"/>
    </row>
    <row r="110" spans="1:7" x14ac:dyDescent="0.2">
      <c r="B110" s="200"/>
      <c r="C110" s="27"/>
      <c r="D110" s="14"/>
      <c r="E110" s="14"/>
      <c r="F110" s="14"/>
      <c r="G110" s="6"/>
    </row>
    <row r="111" spans="1:7" x14ac:dyDescent="0.2">
      <c r="B111" s="201"/>
      <c r="C111" s="27"/>
      <c r="D111" s="14"/>
      <c r="E111" s="14"/>
      <c r="F111" s="14"/>
      <c r="G111" s="6"/>
    </row>
    <row r="112" spans="1:7" x14ac:dyDescent="0.2">
      <c r="B112" s="139"/>
      <c r="C112" s="27"/>
      <c r="D112" s="14"/>
      <c r="E112" s="14"/>
      <c r="F112" s="14"/>
      <c r="G112" s="6"/>
    </row>
    <row r="113" spans="2:9" x14ac:dyDescent="0.2">
      <c r="B113" s="199"/>
      <c r="C113" s="27"/>
      <c r="D113" s="14"/>
      <c r="E113" s="14"/>
      <c r="F113" s="14"/>
      <c r="G113" s="6"/>
    </row>
    <row r="114" spans="2:9" x14ac:dyDescent="0.2">
      <c r="B114" s="198"/>
      <c r="C114" s="27"/>
      <c r="D114" s="14"/>
      <c r="E114" s="14"/>
      <c r="F114" s="14"/>
      <c r="G114" s="6"/>
    </row>
    <row r="115" spans="2:9" x14ac:dyDescent="0.2">
      <c r="B115" s="202"/>
      <c r="C115" s="14"/>
      <c r="D115" s="14"/>
      <c r="E115" s="14"/>
      <c r="F115" s="14"/>
      <c r="G115" s="6"/>
    </row>
    <row r="116" spans="2:9" x14ac:dyDescent="0.2">
      <c r="B116" s="203"/>
      <c r="C116" s="27"/>
      <c r="D116" s="14"/>
      <c r="E116" s="14"/>
      <c r="F116" s="14"/>
      <c r="G116" s="6"/>
    </row>
    <row r="117" spans="2:9" x14ac:dyDescent="0.2">
      <c r="B117" s="203"/>
      <c r="C117" s="27"/>
      <c r="D117" s="14"/>
      <c r="E117" s="14"/>
      <c r="F117" s="14"/>
      <c r="G117" s="6"/>
    </row>
    <row r="118" spans="2:9" x14ac:dyDescent="0.2">
      <c r="B118" s="204"/>
      <c r="C118" s="27"/>
      <c r="D118" s="14"/>
      <c r="E118" s="14"/>
      <c r="F118" s="14"/>
      <c r="G118" s="6"/>
    </row>
    <row r="119" spans="2:9" x14ac:dyDescent="0.2">
      <c r="B119" s="203"/>
      <c r="C119" s="27"/>
      <c r="D119" s="14"/>
      <c r="E119" s="14"/>
      <c r="F119" s="14"/>
      <c r="G119" s="6"/>
    </row>
    <row r="120" spans="2:9" x14ac:dyDescent="0.2">
      <c r="B120" s="203"/>
      <c r="C120" s="27"/>
      <c r="D120" s="14"/>
      <c r="E120" s="14"/>
      <c r="F120" s="14"/>
      <c r="G120" s="6"/>
    </row>
    <row r="121" spans="2:9" x14ac:dyDescent="0.2">
      <c r="B121" s="203"/>
      <c r="C121" s="27"/>
      <c r="D121" s="14"/>
      <c r="E121" s="14"/>
      <c r="F121" s="14"/>
      <c r="G121" s="6"/>
    </row>
    <row r="122" spans="2:9" x14ac:dyDescent="0.2">
      <c r="B122" s="204"/>
      <c r="C122" s="27"/>
      <c r="D122" s="14"/>
      <c r="E122" s="14"/>
      <c r="F122" s="14"/>
      <c r="G122" s="6"/>
    </row>
    <row r="123" spans="2:9" x14ac:dyDescent="0.2">
      <c r="B123" s="202"/>
      <c r="C123" s="14"/>
      <c r="D123" s="14"/>
      <c r="E123" s="14"/>
      <c r="F123" s="14"/>
      <c r="G123" s="6"/>
    </row>
    <row r="124" spans="2:9" x14ac:dyDescent="0.2">
      <c r="B124" s="133"/>
      <c r="C124" s="14"/>
      <c r="D124" s="14"/>
      <c r="E124" s="14"/>
      <c r="F124" s="14"/>
      <c r="G124" s="6"/>
    </row>
    <row r="125" spans="2:9" x14ac:dyDescent="0.2">
      <c r="B125" s="131"/>
      <c r="C125" s="14"/>
      <c r="D125" s="14"/>
      <c r="E125" s="14"/>
      <c r="F125" s="14"/>
      <c r="G125" s="6"/>
    </row>
    <row r="126" spans="2:9" x14ac:dyDescent="0.2">
      <c r="B126" s="132"/>
      <c r="C126" s="14"/>
      <c r="D126" s="14"/>
      <c r="E126" s="14"/>
      <c r="F126" s="14"/>
      <c r="G126" s="6"/>
    </row>
    <row r="127" spans="2:9" x14ac:dyDescent="0.2">
      <c r="B127" s="132"/>
      <c r="C127" s="14"/>
      <c r="D127" s="14"/>
      <c r="E127" s="14"/>
      <c r="F127" s="14"/>
      <c r="G127" s="6"/>
    </row>
    <row r="128" spans="2:9" x14ac:dyDescent="0.2">
      <c r="B128" s="132"/>
      <c r="C128" s="14"/>
      <c r="D128" s="14"/>
      <c r="E128" s="14"/>
      <c r="F128" s="14"/>
      <c r="G128" s="6"/>
      <c r="I128" s="61"/>
    </row>
    <row r="129" spans="2:7" x14ac:dyDescent="0.2">
      <c r="B129" s="132"/>
      <c r="C129" s="14"/>
      <c r="D129" s="14"/>
      <c r="E129" s="14"/>
      <c r="F129" s="14"/>
      <c r="G129" s="6"/>
    </row>
    <row r="130" spans="2:7" x14ac:dyDescent="0.2">
      <c r="B130" s="132"/>
      <c r="C130" s="14"/>
      <c r="D130" s="14"/>
      <c r="E130" s="14"/>
      <c r="F130" s="14"/>
      <c r="G130" s="6"/>
    </row>
    <row r="131" spans="2:7" x14ac:dyDescent="0.2">
      <c r="B131" s="134"/>
      <c r="C131" s="14"/>
      <c r="D131" s="14"/>
      <c r="E131" s="14"/>
      <c r="F131" s="14"/>
    </row>
    <row r="132" spans="2:7" x14ac:dyDescent="0.2">
      <c r="B132" s="14"/>
      <c r="C132" s="135"/>
      <c r="D132" s="14"/>
      <c r="E132" s="14"/>
      <c r="F132" s="14"/>
    </row>
    <row r="133" spans="2:7" x14ac:dyDescent="0.2">
      <c r="B133" s="14"/>
      <c r="C133" s="14"/>
      <c r="D133" s="14"/>
      <c r="E133" s="14"/>
      <c r="F133" s="14"/>
      <c r="G133" s="6"/>
    </row>
    <row r="134" spans="2:7" x14ac:dyDescent="0.2">
      <c r="B134" s="79"/>
      <c r="C134" s="14"/>
      <c r="D134" s="14"/>
      <c r="E134" s="14"/>
      <c r="F134" s="14"/>
      <c r="G134" s="6"/>
    </row>
    <row r="135" spans="2:7" x14ac:dyDescent="0.2">
      <c r="B135" s="79"/>
      <c r="C135" s="14"/>
      <c r="D135" s="14"/>
      <c r="E135" s="14"/>
      <c r="F135" s="14"/>
      <c r="G135" s="6"/>
    </row>
    <row r="136" spans="2:7" x14ac:dyDescent="0.2">
      <c r="B136" s="79"/>
      <c r="C136" s="136"/>
      <c r="D136" s="14"/>
      <c r="E136" s="137"/>
      <c r="F136" s="14"/>
      <c r="G136" s="6"/>
    </row>
    <row r="137" spans="2:7" x14ac:dyDescent="0.2">
      <c r="B137" s="78"/>
      <c r="C137" s="135"/>
      <c r="D137" s="138"/>
      <c r="E137" s="14"/>
      <c r="F137" s="14"/>
      <c r="G137" s="6"/>
    </row>
    <row r="138" spans="2:7" x14ac:dyDescent="0.2">
      <c r="B138" s="79"/>
      <c r="C138" s="14"/>
      <c r="D138" s="14"/>
      <c r="E138" s="14"/>
      <c r="F138" s="14"/>
      <c r="G138" s="6"/>
    </row>
    <row r="139" spans="2:7" x14ac:dyDescent="0.2">
      <c r="B139" s="14"/>
      <c r="C139" s="14"/>
      <c r="D139" s="14"/>
      <c r="E139" s="14"/>
      <c r="F139" s="14"/>
      <c r="G139" s="6"/>
    </row>
    <row r="140" spans="2:7" x14ac:dyDescent="0.2">
      <c r="B140" s="78"/>
      <c r="C140" s="135"/>
      <c r="D140" s="14"/>
      <c r="E140" s="14"/>
      <c r="F140" s="14"/>
      <c r="G140" s="6"/>
    </row>
    <row r="141" spans="2:7" x14ac:dyDescent="0.2">
      <c r="B141" s="14"/>
      <c r="C141" s="14"/>
      <c r="D141" s="14"/>
      <c r="E141" s="14"/>
      <c r="F141" s="14"/>
      <c r="G141" s="6"/>
    </row>
    <row r="142" spans="2:7" x14ac:dyDescent="0.2">
      <c r="B142" s="134"/>
      <c r="C142" s="14"/>
      <c r="D142" s="14"/>
      <c r="E142" s="14"/>
      <c r="F142" s="14"/>
      <c r="G142" s="6"/>
    </row>
    <row r="143" spans="2:7" x14ac:dyDescent="0.2">
      <c r="B143" s="134"/>
      <c r="C143" s="135"/>
      <c r="D143" s="14"/>
      <c r="E143" s="14"/>
      <c r="F143" s="14"/>
      <c r="G143" s="6"/>
    </row>
    <row r="144" spans="2:7" x14ac:dyDescent="0.2">
      <c r="B144" s="79"/>
      <c r="C144" s="14"/>
      <c r="D144" s="14"/>
      <c r="E144" s="14"/>
      <c r="F144" s="14"/>
      <c r="G144" s="6"/>
    </row>
    <row r="145" spans="2:7" x14ac:dyDescent="0.2">
      <c r="B145" s="139"/>
      <c r="C145" s="14"/>
      <c r="D145" s="14"/>
      <c r="E145" s="14"/>
      <c r="F145" s="14"/>
      <c r="G145" s="6"/>
    </row>
    <row r="146" spans="2:7" x14ac:dyDescent="0.2">
      <c r="B146" s="140"/>
      <c r="C146" s="14"/>
      <c r="D146" s="14"/>
      <c r="E146" s="14"/>
      <c r="F146" s="14"/>
      <c r="G146" s="6"/>
    </row>
    <row r="147" spans="2:7" x14ac:dyDescent="0.2">
      <c r="B147" s="141"/>
      <c r="C147" s="14"/>
      <c r="D147" s="14"/>
      <c r="E147" s="14"/>
      <c r="F147" s="14"/>
      <c r="G147" s="6"/>
    </row>
    <row r="148" spans="2:7" x14ac:dyDescent="0.2">
      <c r="B148" s="14"/>
      <c r="C148" s="14"/>
      <c r="D148" s="14"/>
      <c r="E148" s="14"/>
      <c r="F148" s="14"/>
      <c r="G148" s="6"/>
    </row>
    <row r="149" spans="2:7" x14ac:dyDescent="0.2">
      <c r="B149" s="213"/>
      <c r="C149" s="214"/>
      <c r="D149" s="214"/>
      <c r="E149" s="214"/>
      <c r="F149" s="214"/>
      <c r="G149" s="6"/>
    </row>
    <row r="150" spans="2:7" x14ac:dyDescent="0.2">
      <c r="B150" s="214"/>
      <c r="C150" s="214"/>
      <c r="D150" s="214"/>
      <c r="E150" s="214"/>
      <c r="F150" s="214"/>
      <c r="G150" s="6"/>
    </row>
    <row r="151" spans="2:7" x14ac:dyDescent="0.2">
      <c r="B151" s="214"/>
      <c r="C151" s="214"/>
      <c r="D151" s="214"/>
      <c r="E151" s="214"/>
      <c r="F151" s="214"/>
      <c r="G151" s="6"/>
    </row>
    <row r="152" spans="2:7" x14ac:dyDescent="0.2">
      <c r="B152" s="28"/>
      <c r="C152" s="29"/>
      <c r="D152" s="29"/>
      <c r="E152" s="29"/>
      <c r="G152" s="6"/>
    </row>
    <row r="153" spans="2:7" x14ac:dyDescent="0.2">
      <c r="B153" s="30"/>
      <c r="C153" s="31"/>
      <c r="G153" s="6"/>
    </row>
    <row r="154" spans="2:7" x14ac:dyDescent="0.2">
      <c r="G154" s="6"/>
    </row>
    <row r="155" spans="2:7" x14ac:dyDescent="0.2">
      <c r="G155" s="6"/>
    </row>
    <row r="156" spans="2:7" x14ac:dyDescent="0.2">
      <c r="G156" s="6"/>
    </row>
    <row r="157" spans="2:7" x14ac:dyDescent="0.2">
      <c r="G157" s="6"/>
    </row>
  </sheetData>
  <mergeCells count="1">
    <mergeCell ref="B149:F151"/>
  </mergeCells>
  <phoneticPr fontId="16" type="noConversion"/>
  <pageMargins left="0.7" right="0.45" top="0.75" bottom="0.75" header="0.3" footer="0.3"/>
  <pageSetup scale="80" orientation="landscape"/>
  <headerFooter>
    <oddHeader>&amp;LCorp Fin 2014 &amp;CHomework 2&amp;R&amp;P of &amp;N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67"/>
  <sheetViews>
    <sheetView showGridLines="0" zoomScale="75" zoomScaleNormal="192" zoomScalePageLayoutView="247" workbookViewId="0">
      <selection activeCell="F68" sqref="F68"/>
    </sheetView>
  </sheetViews>
  <sheetFormatPr baseColWidth="10" defaultColWidth="11.5" defaultRowHeight="15" x14ac:dyDescent="0.2"/>
  <cols>
    <col min="1" max="1" width="13.6640625" style="1" customWidth="1"/>
    <col min="2" max="3" width="11.5" style="1"/>
    <col min="4" max="4" width="13" customWidth="1"/>
    <col min="5" max="5" width="12.1640625" bestFit="1" customWidth="1"/>
    <col min="6" max="6" width="9.33203125" customWidth="1"/>
    <col min="7" max="7" width="10" style="1" customWidth="1"/>
  </cols>
  <sheetData>
    <row r="2" spans="1:6" x14ac:dyDescent="0.2">
      <c r="A2" s="163" t="s">
        <v>34</v>
      </c>
      <c r="D2" s="83" t="s">
        <v>33</v>
      </c>
      <c r="E2" s="84">
        <v>0.03</v>
      </c>
    </row>
    <row r="3" spans="1:6" ht="33" thickBot="1" x14ac:dyDescent="0.25">
      <c r="A3" s="86" t="s">
        <v>37</v>
      </c>
      <c r="B3" s="85" t="s">
        <v>24</v>
      </c>
      <c r="C3" s="85" t="s">
        <v>32</v>
      </c>
      <c r="D3" s="85" t="s">
        <v>24</v>
      </c>
      <c r="E3" s="85" t="s">
        <v>25</v>
      </c>
      <c r="F3" s="85" t="s">
        <v>11</v>
      </c>
    </row>
    <row r="4" spans="1:6" x14ac:dyDescent="0.2">
      <c r="A4" s="1">
        <v>0</v>
      </c>
      <c r="B4" s="1">
        <v>1</v>
      </c>
      <c r="C4" s="1">
        <v>2020</v>
      </c>
      <c r="D4" s="91">
        <f>12*15000</f>
        <v>180000</v>
      </c>
      <c r="E4" s="88">
        <f>1/(1+$E$2)^B4</f>
        <v>0.970873786407767</v>
      </c>
      <c r="F4" s="91">
        <f>E4*D4</f>
        <v>174757.28155339806</v>
      </c>
    </row>
    <row r="5" spans="1:6" x14ac:dyDescent="0.2">
      <c r="A5" s="1">
        <v>1</v>
      </c>
      <c r="B5" s="1">
        <v>2</v>
      </c>
      <c r="C5" s="1">
        <v>2021</v>
      </c>
      <c r="D5" s="91">
        <f t="shared" ref="D5:D21" si="0">12*15000</f>
        <v>180000</v>
      </c>
      <c r="E5" s="88">
        <f t="shared" ref="E5:E20" si="1">1/(1+$E$2)^B5</f>
        <v>0.94259590913375435</v>
      </c>
      <c r="F5" s="91">
        <f t="shared" ref="F5:F20" si="2">E5*D5</f>
        <v>169667.26364407578</v>
      </c>
    </row>
    <row r="6" spans="1:6" x14ac:dyDescent="0.2">
      <c r="A6" s="1">
        <v>2</v>
      </c>
      <c r="B6" s="1">
        <v>3</v>
      </c>
      <c r="C6" s="1">
        <v>2022</v>
      </c>
      <c r="D6" s="91">
        <f t="shared" si="0"/>
        <v>180000</v>
      </c>
      <c r="E6" s="88">
        <f t="shared" si="1"/>
        <v>0.91514165935315961</v>
      </c>
      <c r="F6" s="91">
        <f t="shared" si="2"/>
        <v>164725.49868356873</v>
      </c>
    </row>
    <row r="7" spans="1:6" x14ac:dyDescent="0.2">
      <c r="A7" s="1">
        <v>3</v>
      </c>
      <c r="B7" s="1">
        <v>4</v>
      </c>
      <c r="C7" s="1">
        <v>2023</v>
      </c>
      <c r="D7" s="91">
        <f t="shared" si="0"/>
        <v>180000</v>
      </c>
      <c r="E7" s="88">
        <f t="shared" si="1"/>
        <v>0.888487047915689</v>
      </c>
      <c r="F7" s="91">
        <f t="shared" si="2"/>
        <v>159927.66862482403</v>
      </c>
    </row>
    <row r="8" spans="1:6" x14ac:dyDescent="0.2">
      <c r="A8" s="1">
        <v>4</v>
      </c>
      <c r="B8" s="1">
        <v>5</v>
      </c>
      <c r="C8" s="1">
        <v>2024</v>
      </c>
      <c r="D8" s="91">
        <f t="shared" si="0"/>
        <v>180000</v>
      </c>
      <c r="E8" s="88">
        <f t="shared" si="1"/>
        <v>0.86260878438416411</v>
      </c>
      <c r="F8" s="91">
        <f t="shared" si="2"/>
        <v>155269.58118914953</v>
      </c>
    </row>
    <row r="9" spans="1:6" x14ac:dyDescent="0.2">
      <c r="A9" s="1">
        <v>5</v>
      </c>
      <c r="B9" s="1">
        <v>6</v>
      </c>
      <c r="C9" s="1">
        <v>2025</v>
      </c>
      <c r="D9" s="91">
        <f t="shared" si="0"/>
        <v>180000</v>
      </c>
      <c r="E9" s="88">
        <f t="shared" si="1"/>
        <v>0.83748425668365445</v>
      </c>
      <c r="F9" s="91">
        <f t="shared" si="2"/>
        <v>150747.1662030578</v>
      </c>
    </row>
    <row r="10" spans="1:6" x14ac:dyDescent="0.2">
      <c r="A10" s="1">
        <v>6</v>
      </c>
      <c r="B10" s="1">
        <v>7</v>
      </c>
      <c r="C10" s="1">
        <v>2026</v>
      </c>
      <c r="D10" s="91">
        <f t="shared" si="0"/>
        <v>180000</v>
      </c>
      <c r="E10" s="88">
        <f t="shared" si="1"/>
        <v>0.81309151134335378</v>
      </c>
      <c r="F10" s="91">
        <f t="shared" si="2"/>
        <v>146356.47204180367</v>
      </c>
    </row>
    <row r="11" spans="1:6" x14ac:dyDescent="0.2">
      <c r="A11" s="1">
        <v>7</v>
      </c>
      <c r="B11" s="1">
        <v>8</v>
      </c>
      <c r="C11" s="1">
        <v>2027</v>
      </c>
      <c r="D11" s="91">
        <f t="shared" si="0"/>
        <v>180000</v>
      </c>
      <c r="E11" s="88">
        <f t="shared" si="1"/>
        <v>0.78940923431393573</v>
      </c>
      <c r="F11" s="91">
        <f t="shared" si="2"/>
        <v>142093.66217650843</v>
      </c>
    </row>
    <row r="12" spans="1:6" x14ac:dyDescent="0.2">
      <c r="A12" s="1">
        <v>8</v>
      </c>
      <c r="B12" s="1">
        <v>9</v>
      </c>
      <c r="C12" s="1">
        <v>2028</v>
      </c>
      <c r="D12" s="91">
        <f t="shared" si="0"/>
        <v>180000</v>
      </c>
      <c r="E12" s="88">
        <f t="shared" si="1"/>
        <v>0.76641673234362695</v>
      </c>
      <c r="F12" s="91">
        <f t="shared" si="2"/>
        <v>137955.01182185285</v>
      </c>
    </row>
    <row r="13" spans="1:6" x14ac:dyDescent="0.2">
      <c r="A13" s="1">
        <v>9</v>
      </c>
      <c r="B13" s="1">
        <v>10</v>
      </c>
      <c r="C13" s="1">
        <v>2029</v>
      </c>
      <c r="D13" s="91">
        <f t="shared" si="0"/>
        <v>180000</v>
      </c>
      <c r="E13" s="88">
        <f t="shared" si="1"/>
        <v>0.74409391489672516</v>
      </c>
      <c r="F13" s="91">
        <f t="shared" si="2"/>
        <v>133936.90468141052</v>
      </c>
    </row>
    <row r="14" spans="1:6" x14ac:dyDescent="0.2">
      <c r="A14" s="1">
        <v>10</v>
      </c>
      <c r="B14" s="1">
        <v>11</v>
      </c>
      <c r="C14" s="1">
        <v>2030</v>
      </c>
      <c r="D14" s="91">
        <f t="shared" si="0"/>
        <v>180000</v>
      </c>
      <c r="E14" s="88">
        <f t="shared" si="1"/>
        <v>0.72242127659876232</v>
      </c>
      <c r="F14" s="91">
        <f t="shared" si="2"/>
        <v>130035.82978777721</v>
      </c>
    </row>
    <row r="15" spans="1:6" x14ac:dyDescent="0.2">
      <c r="A15" s="1">
        <v>11</v>
      </c>
      <c r="B15" s="1">
        <v>12</v>
      </c>
      <c r="C15" s="1">
        <v>2031</v>
      </c>
      <c r="D15" s="91">
        <f t="shared" si="0"/>
        <v>180000</v>
      </c>
      <c r="E15" s="88">
        <f t="shared" si="1"/>
        <v>0.70137988019297326</v>
      </c>
      <c r="F15" s="91">
        <f t="shared" si="2"/>
        <v>126248.37843473519</v>
      </c>
    </row>
    <row r="16" spans="1:6" x14ac:dyDescent="0.2">
      <c r="A16" s="1">
        <v>12</v>
      </c>
      <c r="B16" s="1">
        <v>13</v>
      </c>
      <c r="C16" s="1">
        <v>2032</v>
      </c>
      <c r="D16" s="91">
        <f t="shared" si="0"/>
        <v>180000</v>
      </c>
      <c r="E16" s="88">
        <f t="shared" si="1"/>
        <v>0.68095133999317792</v>
      </c>
      <c r="F16" s="91">
        <f t="shared" si="2"/>
        <v>122571.24119877203</v>
      </c>
    </row>
    <row r="17" spans="1:7" x14ac:dyDescent="0.2">
      <c r="A17" s="1">
        <v>13</v>
      </c>
      <c r="B17" s="1">
        <v>14</v>
      </c>
      <c r="C17" s="1">
        <v>2033</v>
      </c>
      <c r="D17" s="91">
        <f t="shared" si="0"/>
        <v>180000</v>
      </c>
      <c r="E17" s="88">
        <f t="shared" si="1"/>
        <v>0.66111780581861923</v>
      </c>
      <c r="F17" s="91">
        <f t="shared" si="2"/>
        <v>119001.20504735147</v>
      </c>
    </row>
    <row r="18" spans="1:7" x14ac:dyDescent="0.2">
      <c r="A18" s="1">
        <v>14</v>
      </c>
      <c r="B18" s="1">
        <v>15</v>
      </c>
      <c r="C18" s="1">
        <v>2034</v>
      </c>
      <c r="D18" s="91">
        <f t="shared" si="0"/>
        <v>180000</v>
      </c>
      <c r="E18" s="88">
        <f t="shared" si="1"/>
        <v>0.64186194739671765</v>
      </c>
      <c r="F18" s="91">
        <f t="shared" si="2"/>
        <v>115535.15053140918</v>
      </c>
    </row>
    <row r="19" spans="1:7" x14ac:dyDescent="0.2">
      <c r="A19" s="1">
        <v>15</v>
      </c>
      <c r="B19" s="1">
        <v>16</v>
      </c>
      <c r="C19" s="1">
        <v>2035</v>
      </c>
      <c r="D19" s="91">
        <f t="shared" si="0"/>
        <v>180000</v>
      </c>
      <c r="E19" s="88">
        <f t="shared" si="1"/>
        <v>0.62316693922011435</v>
      </c>
      <c r="F19" s="91">
        <f t="shared" si="2"/>
        <v>112170.04905962058</v>
      </c>
    </row>
    <row r="20" spans="1:7" x14ac:dyDescent="0.2">
      <c r="A20" s="1">
        <v>16</v>
      </c>
      <c r="B20" s="1">
        <v>17</v>
      </c>
      <c r="C20" s="1">
        <v>2036</v>
      </c>
      <c r="D20" s="91">
        <f t="shared" si="0"/>
        <v>180000</v>
      </c>
      <c r="E20" s="88">
        <f t="shared" si="1"/>
        <v>0.60501644584477121</v>
      </c>
      <c r="F20" s="91">
        <f t="shared" si="2"/>
        <v>108902.96025205882</v>
      </c>
    </row>
    <row r="21" spans="1:7" ht="16" thickBot="1" x14ac:dyDescent="0.25">
      <c r="A21" s="40">
        <v>17</v>
      </c>
      <c r="B21" s="40">
        <v>18</v>
      </c>
      <c r="C21" s="40">
        <v>2037</v>
      </c>
      <c r="D21" s="92">
        <f t="shared" si="0"/>
        <v>180000</v>
      </c>
      <c r="E21" s="89">
        <f t="shared" ref="E21" si="3">1/(1+$E$2)^B21</f>
        <v>0.5873946076162827</v>
      </c>
      <c r="F21" s="92">
        <f t="shared" ref="F21" si="4">E21*D21</f>
        <v>105731.02937093089</v>
      </c>
    </row>
    <row r="22" spans="1:7" x14ac:dyDescent="0.2">
      <c r="E22" s="82" t="s">
        <v>26</v>
      </c>
      <c r="F22" s="104">
        <f>SUM(F4:F21)</f>
        <v>2475632.3543023048</v>
      </c>
    </row>
    <row r="24" spans="1:7" x14ac:dyDescent="0.2">
      <c r="A24" s="163" t="s">
        <v>54</v>
      </c>
      <c r="D24" s="83" t="s">
        <v>33</v>
      </c>
      <c r="E24" s="84">
        <v>0.03</v>
      </c>
    </row>
    <row r="25" spans="1:7" x14ac:dyDescent="0.2">
      <c r="D25" s="83" t="s">
        <v>39</v>
      </c>
      <c r="E25" s="84">
        <v>0.02</v>
      </c>
    </row>
    <row r="26" spans="1:7" ht="33" thickBot="1" x14ac:dyDescent="0.25">
      <c r="A26" s="86" t="s">
        <v>37</v>
      </c>
      <c r="B26" s="85" t="s">
        <v>24</v>
      </c>
      <c r="C26" s="85" t="s">
        <v>32</v>
      </c>
      <c r="D26" s="85" t="s">
        <v>40</v>
      </c>
      <c r="E26" s="90" t="s">
        <v>41</v>
      </c>
      <c r="F26" s="85" t="s">
        <v>25</v>
      </c>
      <c r="G26" s="85" t="s">
        <v>11</v>
      </c>
    </row>
    <row r="27" spans="1:7" x14ac:dyDescent="0.2">
      <c r="A27" s="1">
        <v>0</v>
      </c>
      <c r="B27" s="1">
        <v>1</v>
      </c>
      <c r="C27" s="1">
        <v>2020</v>
      </c>
      <c r="D27" s="91">
        <f>12*15000</f>
        <v>180000</v>
      </c>
      <c r="E27" s="93">
        <f>D27*(1+$E$25)^A27</f>
        <v>180000</v>
      </c>
      <c r="F27" s="88">
        <f t="shared" ref="F27:F44" si="5">1/(1+$E$2)^B27</f>
        <v>0.970873786407767</v>
      </c>
      <c r="G27" s="91">
        <f>E27*F27</f>
        <v>174757.28155339806</v>
      </c>
    </row>
    <row r="28" spans="1:7" x14ac:dyDescent="0.2">
      <c r="A28" s="1">
        <v>1</v>
      </c>
      <c r="B28" s="1">
        <v>2</v>
      </c>
      <c r="C28" s="1">
        <v>2021</v>
      </c>
      <c r="D28" s="91">
        <f t="shared" ref="D28:D44" si="6">12*15000</f>
        <v>180000</v>
      </c>
      <c r="E28" s="93">
        <f t="shared" ref="E28:E44" si="7">D28*(1+$E$25)^A28</f>
        <v>183600</v>
      </c>
      <c r="F28" s="88">
        <f t="shared" si="5"/>
        <v>0.94259590913375435</v>
      </c>
      <c r="G28" s="91">
        <f t="shared" ref="G28:G44" si="8">E28*F28</f>
        <v>173060.60891695731</v>
      </c>
    </row>
    <row r="29" spans="1:7" x14ac:dyDescent="0.2">
      <c r="A29" s="1">
        <v>2</v>
      </c>
      <c r="B29" s="1">
        <v>3</v>
      </c>
      <c r="C29" s="1">
        <v>2022</v>
      </c>
      <c r="D29" s="91">
        <f t="shared" si="6"/>
        <v>180000</v>
      </c>
      <c r="E29" s="93">
        <f t="shared" si="7"/>
        <v>187272</v>
      </c>
      <c r="F29" s="88">
        <f t="shared" si="5"/>
        <v>0.91514165935315961</v>
      </c>
      <c r="G29" s="91">
        <f t="shared" si="8"/>
        <v>171380.4088303849</v>
      </c>
    </row>
    <row r="30" spans="1:7" x14ac:dyDescent="0.2">
      <c r="A30" s="1">
        <v>3</v>
      </c>
      <c r="B30" s="1">
        <v>4</v>
      </c>
      <c r="C30" s="1">
        <v>2023</v>
      </c>
      <c r="D30" s="91">
        <f t="shared" si="6"/>
        <v>180000</v>
      </c>
      <c r="E30" s="93">
        <f t="shared" si="7"/>
        <v>191017.43999999997</v>
      </c>
      <c r="F30" s="88">
        <f t="shared" si="5"/>
        <v>0.888487047915689</v>
      </c>
      <c r="G30" s="91">
        <f t="shared" si="8"/>
        <v>169716.52136601222</v>
      </c>
    </row>
    <row r="31" spans="1:7" x14ac:dyDescent="0.2">
      <c r="A31" s="1">
        <v>4</v>
      </c>
      <c r="B31" s="1">
        <v>5</v>
      </c>
      <c r="C31" s="1">
        <v>2024</v>
      </c>
      <c r="D31" s="91">
        <f t="shared" si="6"/>
        <v>180000</v>
      </c>
      <c r="E31" s="93">
        <f t="shared" si="7"/>
        <v>194837.78880000001</v>
      </c>
      <c r="F31" s="88">
        <f t="shared" si="5"/>
        <v>0.86260878438416411</v>
      </c>
      <c r="G31" s="91">
        <f t="shared" si="8"/>
        <v>168068.7881488665</v>
      </c>
    </row>
    <row r="32" spans="1:7" x14ac:dyDescent="0.2">
      <c r="A32" s="1">
        <v>5</v>
      </c>
      <c r="B32" s="1">
        <v>6</v>
      </c>
      <c r="C32" s="1">
        <v>2025</v>
      </c>
      <c r="D32" s="91">
        <f t="shared" si="6"/>
        <v>180000</v>
      </c>
      <c r="E32" s="93">
        <f t="shared" si="7"/>
        <v>198734.54457600001</v>
      </c>
      <c r="F32" s="88">
        <f t="shared" si="5"/>
        <v>0.83748425668365445</v>
      </c>
      <c r="G32" s="91">
        <f t="shared" si="8"/>
        <v>166437.05234159596</v>
      </c>
    </row>
    <row r="33" spans="1:7" x14ac:dyDescent="0.2">
      <c r="A33" s="1">
        <v>6</v>
      </c>
      <c r="B33" s="1">
        <v>7</v>
      </c>
      <c r="C33" s="1">
        <v>2026</v>
      </c>
      <c r="D33" s="91">
        <f t="shared" si="6"/>
        <v>180000</v>
      </c>
      <c r="E33" s="93">
        <f t="shared" si="7"/>
        <v>202709.23546752002</v>
      </c>
      <c r="F33" s="88">
        <f t="shared" si="5"/>
        <v>0.81309151134335378</v>
      </c>
      <c r="G33" s="91">
        <f t="shared" si="8"/>
        <v>164821.15862954163</v>
      </c>
    </row>
    <row r="34" spans="1:7" x14ac:dyDescent="0.2">
      <c r="A34" s="1">
        <v>7</v>
      </c>
      <c r="B34" s="1">
        <v>8</v>
      </c>
      <c r="C34" s="1">
        <v>2027</v>
      </c>
      <c r="D34" s="91">
        <f t="shared" si="6"/>
        <v>180000</v>
      </c>
      <c r="E34" s="93">
        <f t="shared" si="7"/>
        <v>206763.42017687036</v>
      </c>
      <c r="F34" s="88">
        <f t="shared" si="5"/>
        <v>0.78940923431393573</v>
      </c>
      <c r="G34" s="91">
        <f t="shared" si="8"/>
        <v>163220.95320595379</v>
      </c>
    </row>
    <row r="35" spans="1:7" x14ac:dyDescent="0.2">
      <c r="A35" s="1">
        <v>8</v>
      </c>
      <c r="B35" s="1">
        <v>9</v>
      </c>
      <c r="C35" s="1">
        <v>2028</v>
      </c>
      <c r="D35" s="91">
        <f t="shared" si="6"/>
        <v>180000</v>
      </c>
      <c r="E35" s="93">
        <f t="shared" si="7"/>
        <v>210898.68858040779</v>
      </c>
      <c r="F35" s="88">
        <f t="shared" si="5"/>
        <v>0.76641673234362695</v>
      </c>
      <c r="G35" s="91">
        <f t="shared" si="8"/>
        <v>161636.28375735233</v>
      </c>
    </row>
    <row r="36" spans="1:7" x14ac:dyDescent="0.2">
      <c r="A36" s="1">
        <v>9</v>
      </c>
      <c r="B36" s="1">
        <v>10</v>
      </c>
      <c r="C36" s="1">
        <v>2029</v>
      </c>
      <c r="D36" s="91">
        <f t="shared" si="6"/>
        <v>180000</v>
      </c>
      <c r="E36" s="93">
        <f t="shared" si="7"/>
        <v>215116.66235201596</v>
      </c>
      <c r="F36" s="88">
        <f t="shared" si="5"/>
        <v>0.74409391489672516</v>
      </c>
      <c r="G36" s="91">
        <f t="shared" si="8"/>
        <v>160066.99944902852</v>
      </c>
    </row>
    <row r="37" spans="1:7" x14ac:dyDescent="0.2">
      <c r="A37" s="1">
        <v>10</v>
      </c>
      <c r="B37" s="1">
        <v>11</v>
      </c>
      <c r="C37" s="1">
        <v>2030</v>
      </c>
      <c r="D37" s="91">
        <f t="shared" si="6"/>
        <v>180000</v>
      </c>
      <c r="E37" s="93">
        <f t="shared" si="7"/>
        <v>219418.99559905627</v>
      </c>
      <c r="F37" s="88">
        <f t="shared" si="5"/>
        <v>0.72242127659876232</v>
      </c>
      <c r="G37" s="91">
        <f t="shared" si="8"/>
        <v>158512.95091068844</v>
      </c>
    </row>
    <row r="38" spans="1:7" x14ac:dyDescent="0.2">
      <c r="A38" s="1">
        <v>11</v>
      </c>
      <c r="B38" s="1">
        <v>12</v>
      </c>
      <c r="C38" s="1">
        <v>2031</v>
      </c>
      <c r="D38" s="91">
        <f t="shared" si="6"/>
        <v>180000</v>
      </c>
      <c r="E38" s="93">
        <f t="shared" si="7"/>
        <v>223807.37551103736</v>
      </c>
      <c r="F38" s="88">
        <f t="shared" si="5"/>
        <v>0.70137988019297326</v>
      </c>
      <c r="G38" s="91">
        <f t="shared" si="8"/>
        <v>156973.99022223515</v>
      </c>
    </row>
    <row r="39" spans="1:7" x14ac:dyDescent="0.2">
      <c r="A39" s="1">
        <v>12</v>
      </c>
      <c r="B39" s="1">
        <v>13</v>
      </c>
      <c r="C39" s="1">
        <v>2032</v>
      </c>
      <c r="D39" s="91">
        <f t="shared" si="6"/>
        <v>180000</v>
      </c>
      <c r="E39" s="93">
        <f t="shared" si="7"/>
        <v>228283.52302125815</v>
      </c>
      <c r="F39" s="88">
        <f t="shared" si="5"/>
        <v>0.68095133999317792</v>
      </c>
      <c r="G39" s="91">
        <f t="shared" si="8"/>
        <v>155449.97089968922</v>
      </c>
    </row>
    <row r="40" spans="1:7" x14ac:dyDescent="0.2">
      <c r="A40" s="1">
        <v>13</v>
      </c>
      <c r="B40" s="1">
        <v>14</v>
      </c>
      <c r="C40" s="1">
        <v>2033</v>
      </c>
      <c r="D40" s="91">
        <f t="shared" si="6"/>
        <v>180000</v>
      </c>
      <c r="E40" s="93">
        <f t="shared" si="7"/>
        <v>232849.19348168329</v>
      </c>
      <c r="F40" s="88">
        <f t="shared" si="5"/>
        <v>0.66111780581861923</v>
      </c>
      <c r="G40" s="91">
        <f t="shared" si="8"/>
        <v>153940.7478812456</v>
      </c>
    </row>
    <row r="41" spans="1:7" x14ac:dyDescent="0.2">
      <c r="A41" s="1">
        <v>14</v>
      </c>
      <c r="B41" s="1">
        <v>15</v>
      </c>
      <c r="C41" s="1">
        <v>2034</v>
      </c>
      <c r="D41" s="91">
        <f t="shared" si="6"/>
        <v>180000</v>
      </c>
      <c r="E41" s="93">
        <f t="shared" si="7"/>
        <v>237506.17735131699</v>
      </c>
      <c r="F41" s="88">
        <f t="shared" si="5"/>
        <v>0.64186194739671765</v>
      </c>
      <c r="G41" s="91">
        <f t="shared" si="8"/>
        <v>152446.17751346651</v>
      </c>
    </row>
    <row r="42" spans="1:7" x14ac:dyDescent="0.2">
      <c r="A42" s="1">
        <v>15</v>
      </c>
      <c r="B42" s="1">
        <v>16</v>
      </c>
      <c r="C42" s="1">
        <v>2035</v>
      </c>
      <c r="D42" s="91">
        <f t="shared" si="6"/>
        <v>180000</v>
      </c>
      <c r="E42" s="93">
        <f t="shared" si="7"/>
        <v>242256.30089834327</v>
      </c>
      <c r="F42" s="88">
        <f t="shared" si="5"/>
        <v>0.62316693922011435</v>
      </c>
      <c r="G42" s="91">
        <f t="shared" si="8"/>
        <v>150966.11753760761</v>
      </c>
    </row>
    <row r="43" spans="1:7" x14ac:dyDescent="0.2">
      <c r="A43" s="1">
        <v>16</v>
      </c>
      <c r="B43" s="1">
        <v>17</v>
      </c>
      <c r="C43" s="1">
        <v>2036</v>
      </c>
      <c r="D43" s="91">
        <f t="shared" si="6"/>
        <v>180000</v>
      </c>
      <c r="E43" s="93">
        <f t="shared" si="7"/>
        <v>247101.42691631016</v>
      </c>
      <c r="F43" s="88">
        <f t="shared" si="5"/>
        <v>0.60501644584477121</v>
      </c>
      <c r="G43" s="91">
        <f t="shared" si="8"/>
        <v>149500.42707607747</v>
      </c>
    </row>
    <row r="44" spans="1:7" ht="16" thickBot="1" x14ac:dyDescent="0.25">
      <c r="A44" s="178">
        <v>17</v>
      </c>
      <c r="B44" s="178">
        <v>18</v>
      </c>
      <c r="C44" s="40">
        <v>2037</v>
      </c>
      <c r="D44" s="180">
        <f t="shared" si="6"/>
        <v>180000</v>
      </c>
      <c r="E44" s="193">
        <f t="shared" si="7"/>
        <v>252043.45545463639</v>
      </c>
      <c r="F44" s="179">
        <f t="shared" si="5"/>
        <v>0.5873946076162827</v>
      </c>
      <c r="G44" s="180">
        <f t="shared" si="8"/>
        <v>148048.96661902819</v>
      </c>
    </row>
    <row r="45" spans="1:7" x14ac:dyDescent="0.2">
      <c r="F45" s="82" t="s">
        <v>26</v>
      </c>
      <c r="G45" s="104">
        <f>SUM(G27:G44)</f>
        <v>2899005.4048591298</v>
      </c>
    </row>
    <row r="46" spans="1:7" x14ac:dyDescent="0.2">
      <c r="F46" s="82"/>
      <c r="G46" s="81"/>
    </row>
    <row r="47" spans="1:7" x14ac:dyDescent="0.2">
      <c r="A47" s="163" t="s">
        <v>55</v>
      </c>
      <c r="C47" s="102" t="s">
        <v>33</v>
      </c>
      <c r="D47" s="103">
        <v>0.04</v>
      </c>
      <c r="E47" t="s">
        <v>68</v>
      </c>
    </row>
    <row r="48" spans="1:7" ht="32" x14ac:dyDescent="0.2">
      <c r="A48" s="160" t="s">
        <v>37</v>
      </c>
      <c r="B48" s="53" t="s">
        <v>24</v>
      </c>
      <c r="C48" s="53" t="s">
        <v>32</v>
      </c>
      <c r="D48" s="161" t="s">
        <v>51</v>
      </c>
      <c r="E48" s="53" t="s">
        <v>24</v>
      </c>
      <c r="F48" s="53" t="s">
        <v>23</v>
      </c>
      <c r="G48" s="53" t="s">
        <v>50</v>
      </c>
    </row>
    <row r="49" spans="1:7" x14ac:dyDescent="0.2">
      <c r="A49" s="1">
        <v>0</v>
      </c>
      <c r="B49" s="1">
        <v>1</v>
      </c>
      <c r="C49" s="1">
        <v>2020</v>
      </c>
      <c r="D49" s="105">
        <v>0</v>
      </c>
      <c r="E49" s="106">
        <f>12*15000</f>
        <v>180000</v>
      </c>
      <c r="F49" s="105">
        <f>D49*$D$47</f>
        <v>0</v>
      </c>
      <c r="G49" s="93">
        <f>D49+E49+F49</f>
        <v>180000</v>
      </c>
    </row>
    <row r="50" spans="1:7" x14ac:dyDescent="0.2">
      <c r="A50" s="1">
        <v>1</v>
      </c>
      <c r="B50" s="1">
        <v>2</v>
      </c>
      <c r="C50" s="1">
        <v>2021</v>
      </c>
      <c r="D50" s="107">
        <f>G49</f>
        <v>180000</v>
      </c>
      <c r="E50" s="106">
        <f t="shared" ref="E50:E66" si="9">12*15000</f>
        <v>180000</v>
      </c>
      <c r="F50" s="105">
        <f t="shared" ref="F50:F66" si="10">D50*$D$47</f>
        <v>7200</v>
      </c>
      <c r="G50" s="93">
        <f>D50+E50+F50</f>
        <v>367200</v>
      </c>
    </row>
    <row r="51" spans="1:7" x14ac:dyDescent="0.2">
      <c r="A51" s="1">
        <v>2</v>
      </c>
      <c r="B51" s="1">
        <v>3</v>
      </c>
      <c r="C51" s="1">
        <v>2022</v>
      </c>
      <c r="D51" s="107">
        <f>G50</f>
        <v>367200</v>
      </c>
      <c r="E51" s="106">
        <f t="shared" si="9"/>
        <v>180000</v>
      </c>
      <c r="F51" s="105">
        <f t="shared" si="10"/>
        <v>14688</v>
      </c>
      <c r="G51" s="93">
        <f>D51+E51+F51</f>
        <v>561888</v>
      </c>
    </row>
    <row r="52" spans="1:7" x14ac:dyDescent="0.2">
      <c r="A52" s="1">
        <v>3</v>
      </c>
      <c r="B52" s="1">
        <v>4</v>
      </c>
      <c r="C52" s="1">
        <v>2023</v>
      </c>
      <c r="D52" s="107">
        <f t="shared" ref="D52:D66" si="11">G51</f>
        <v>561888</v>
      </c>
      <c r="E52" s="106">
        <f t="shared" si="9"/>
        <v>180000</v>
      </c>
      <c r="F52" s="105">
        <f t="shared" si="10"/>
        <v>22475.52</v>
      </c>
      <c r="G52" s="93">
        <f t="shared" ref="G52:G66" si="12">D52+E52+F52</f>
        <v>764363.52</v>
      </c>
    </row>
    <row r="53" spans="1:7" x14ac:dyDescent="0.2">
      <c r="A53" s="1">
        <v>4</v>
      </c>
      <c r="B53" s="1">
        <v>5</v>
      </c>
      <c r="C53" s="1">
        <v>2024</v>
      </c>
      <c r="D53" s="107">
        <f t="shared" si="11"/>
        <v>764363.52</v>
      </c>
      <c r="E53" s="106">
        <f t="shared" si="9"/>
        <v>180000</v>
      </c>
      <c r="F53" s="105">
        <f t="shared" si="10"/>
        <v>30574.540800000002</v>
      </c>
      <c r="G53" s="93">
        <f t="shared" si="12"/>
        <v>974938.06079999998</v>
      </c>
    </row>
    <row r="54" spans="1:7" x14ac:dyDescent="0.2">
      <c r="A54" s="1">
        <v>5</v>
      </c>
      <c r="B54" s="1">
        <v>6</v>
      </c>
      <c r="C54" s="1">
        <v>2025</v>
      </c>
      <c r="D54" s="107">
        <f t="shared" si="11"/>
        <v>974938.06079999998</v>
      </c>
      <c r="E54" s="106">
        <f t="shared" si="9"/>
        <v>180000</v>
      </c>
      <c r="F54" s="105">
        <f t="shared" si="10"/>
        <v>38997.522431999998</v>
      </c>
      <c r="G54" s="93">
        <f t="shared" si="12"/>
        <v>1193935.583232</v>
      </c>
    </row>
    <row r="55" spans="1:7" x14ac:dyDescent="0.2">
      <c r="A55" s="1">
        <v>6</v>
      </c>
      <c r="B55" s="1">
        <v>7</v>
      </c>
      <c r="C55" s="1">
        <v>2026</v>
      </c>
      <c r="D55" s="107">
        <f t="shared" si="11"/>
        <v>1193935.583232</v>
      </c>
      <c r="E55" s="106">
        <f t="shared" si="9"/>
        <v>180000</v>
      </c>
      <c r="F55" s="105">
        <f t="shared" si="10"/>
        <v>47757.423329279998</v>
      </c>
      <c r="G55" s="93">
        <f t="shared" si="12"/>
        <v>1421693.00656128</v>
      </c>
    </row>
    <row r="56" spans="1:7" x14ac:dyDescent="0.2">
      <c r="A56" s="1">
        <v>7</v>
      </c>
      <c r="B56" s="1">
        <v>8</v>
      </c>
      <c r="C56" s="1">
        <v>2027</v>
      </c>
      <c r="D56" s="107">
        <f t="shared" si="11"/>
        <v>1421693.00656128</v>
      </c>
      <c r="E56" s="106">
        <f t="shared" si="9"/>
        <v>180000</v>
      </c>
      <c r="F56" s="105">
        <f t="shared" si="10"/>
        <v>56867.720262451199</v>
      </c>
      <c r="G56" s="93">
        <f t="shared" si="12"/>
        <v>1658560.7268237311</v>
      </c>
    </row>
    <row r="57" spans="1:7" x14ac:dyDescent="0.2">
      <c r="A57" s="1">
        <v>8</v>
      </c>
      <c r="B57" s="1">
        <v>9</v>
      </c>
      <c r="C57" s="1">
        <v>2028</v>
      </c>
      <c r="D57" s="107">
        <f t="shared" si="11"/>
        <v>1658560.7268237311</v>
      </c>
      <c r="E57" s="106">
        <f t="shared" si="9"/>
        <v>180000</v>
      </c>
      <c r="F57" s="105">
        <f t="shared" si="10"/>
        <v>66342.42907294925</v>
      </c>
      <c r="G57" s="93">
        <f t="shared" si="12"/>
        <v>1904903.1558966804</v>
      </c>
    </row>
    <row r="58" spans="1:7" x14ac:dyDescent="0.2">
      <c r="A58" s="1">
        <v>9</v>
      </c>
      <c r="B58" s="1">
        <v>10</v>
      </c>
      <c r="C58" s="1">
        <v>2029</v>
      </c>
      <c r="D58" s="107">
        <f t="shared" si="11"/>
        <v>1904903.1558966804</v>
      </c>
      <c r="E58" s="106">
        <f t="shared" si="9"/>
        <v>180000</v>
      </c>
      <c r="F58" s="105">
        <f t="shared" si="10"/>
        <v>76196.126235867225</v>
      </c>
      <c r="G58" s="93">
        <f t="shared" si="12"/>
        <v>2161099.2821325478</v>
      </c>
    </row>
    <row r="59" spans="1:7" x14ac:dyDescent="0.2">
      <c r="A59" s="1">
        <v>10</v>
      </c>
      <c r="B59" s="1">
        <v>11</v>
      </c>
      <c r="C59" s="1">
        <v>2030</v>
      </c>
      <c r="D59" s="107">
        <f t="shared" si="11"/>
        <v>2161099.2821325478</v>
      </c>
      <c r="E59" s="106">
        <f t="shared" si="9"/>
        <v>180000</v>
      </c>
      <c r="F59" s="105">
        <f t="shared" si="10"/>
        <v>86443.971285301915</v>
      </c>
      <c r="G59" s="93">
        <f t="shared" si="12"/>
        <v>2427543.2534178495</v>
      </c>
    </row>
    <row r="60" spans="1:7" x14ac:dyDescent="0.2">
      <c r="A60" s="1">
        <v>11</v>
      </c>
      <c r="B60" s="1">
        <v>12</v>
      </c>
      <c r="C60" s="1">
        <v>2031</v>
      </c>
      <c r="D60" s="107">
        <f t="shared" si="11"/>
        <v>2427543.2534178495</v>
      </c>
      <c r="E60" s="106">
        <f t="shared" si="9"/>
        <v>180000</v>
      </c>
      <c r="F60" s="105">
        <f t="shared" si="10"/>
        <v>97101.730136713988</v>
      </c>
      <c r="G60" s="93">
        <f t="shared" si="12"/>
        <v>2704644.9835545635</v>
      </c>
    </row>
    <row r="61" spans="1:7" x14ac:dyDescent="0.2">
      <c r="A61" s="1">
        <v>12</v>
      </c>
      <c r="B61" s="1">
        <v>13</v>
      </c>
      <c r="C61" s="1">
        <v>2032</v>
      </c>
      <c r="D61" s="107">
        <f t="shared" si="11"/>
        <v>2704644.9835545635</v>
      </c>
      <c r="E61" s="106">
        <f t="shared" si="9"/>
        <v>180000</v>
      </c>
      <c r="F61" s="105">
        <f t="shared" si="10"/>
        <v>108185.79934218254</v>
      </c>
      <c r="G61" s="93">
        <f t="shared" si="12"/>
        <v>2992830.7828967459</v>
      </c>
    </row>
    <row r="62" spans="1:7" x14ac:dyDescent="0.2">
      <c r="A62" s="1">
        <v>13</v>
      </c>
      <c r="B62" s="1">
        <v>14</v>
      </c>
      <c r="C62" s="1">
        <v>2033</v>
      </c>
      <c r="D62" s="107">
        <f t="shared" si="11"/>
        <v>2992830.7828967459</v>
      </c>
      <c r="E62" s="106">
        <f t="shared" si="9"/>
        <v>180000</v>
      </c>
      <c r="F62" s="105">
        <f t="shared" si="10"/>
        <v>119713.23131586984</v>
      </c>
      <c r="G62" s="93">
        <f t="shared" si="12"/>
        <v>3292544.0142126158</v>
      </c>
    </row>
    <row r="63" spans="1:7" x14ac:dyDescent="0.2">
      <c r="A63" s="1">
        <v>14</v>
      </c>
      <c r="B63" s="1">
        <v>15</v>
      </c>
      <c r="C63" s="1">
        <v>2034</v>
      </c>
      <c r="D63" s="107">
        <f t="shared" si="11"/>
        <v>3292544.0142126158</v>
      </c>
      <c r="E63" s="106">
        <f t="shared" si="9"/>
        <v>180000</v>
      </c>
      <c r="F63" s="105">
        <f t="shared" si="10"/>
        <v>131701.76056850463</v>
      </c>
      <c r="G63" s="93">
        <f t="shared" si="12"/>
        <v>3604245.7747811205</v>
      </c>
    </row>
    <row r="64" spans="1:7" x14ac:dyDescent="0.2">
      <c r="A64" s="1">
        <v>15</v>
      </c>
      <c r="B64" s="1">
        <v>16</v>
      </c>
      <c r="C64" s="1">
        <v>2035</v>
      </c>
      <c r="D64" s="107">
        <f t="shared" si="11"/>
        <v>3604245.7747811205</v>
      </c>
      <c r="E64" s="106">
        <f t="shared" si="9"/>
        <v>180000</v>
      </c>
      <c r="F64" s="105">
        <f t="shared" si="10"/>
        <v>144169.83099124482</v>
      </c>
      <c r="G64" s="93">
        <f t="shared" si="12"/>
        <v>3928415.6057723654</v>
      </c>
    </row>
    <row r="65" spans="1:7" ht="16" thickBot="1" x14ac:dyDescent="0.25">
      <c r="A65" s="1">
        <v>16</v>
      </c>
      <c r="B65" s="1">
        <v>17</v>
      </c>
      <c r="C65" s="1">
        <v>2036</v>
      </c>
      <c r="D65" s="107">
        <f t="shared" si="11"/>
        <v>3928415.6057723654</v>
      </c>
      <c r="E65" s="106">
        <f t="shared" si="9"/>
        <v>180000</v>
      </c>
      <c r="F65" s="105">
        <f t="shared" si="10"/>
        <v>157136.62423089461</v>
      </c>
      <c r="G65" s="93">
        <f t="shared" si="12"/>
        <v>4265552.2300032601</v>
      </c>
    </row>
    <row r="66" spans="1:7" ht="16" thickBot="1" x14ac:dyDescent="0.25">
      <c r="A66" s="40">
        <v>17</v>
      </c>
      <c r="B66" s="40">
        <v>18</v>
      </c>
      <c r="C66" s="40">
        <v>2037</v>
      </c>
      <c r="D66" s="108">
        <f t="shared" si="11"/>
        <v>4265552.2300032601</v>
      </c>
      <c r="E66" s="109">
        <f t="shared" si="9"/>
        <v>180000</v>
      </c>
      <c r="F66" s="110">
        <f t="shared" si="10"/>
        <v>170622.0892001304</v>
      </c>
      <c r="G66" s="162">
        <f t="shared" si="12"/>
        <v>4616174.3192033907</v>
      </c>
    </row>
    <row r="67" spans="1:7" x14ac:dyDescent="0.2">
      <c r="F67" s="81"/>
      <c r="G67" s="10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28"/>
  <sheetViews>
    <sheetView topLeftCell="A118" zoomScale="150" zoomScaleNormal="150" zoomScalePageLayoutView="150" workbookViewId="0">
      <selection activeCell="F134" sqref="F134"/>
    </sheetView>
  </sheetViews>
  <sheetFormatPr baseColWidth="10" defaultColWidth="8.83203125" defaultRowHeight="15" x14ac:dyDescent="0.2"/>
  <cols>
    <col min="2" max="2" width="11.33203125" customWidth="1"/>
    <col min="3" max="3" width="15.1640625" style="105" customWidth="1"/>
    <col min="4" max="4" width="21.5" style="33" customWidth="1"/>
    <col min="5" max="5" width="25.1640625" style="47" customWidth="1"/>
    <col min="6" max="6" width="27.5" style="47" customWidth="1"/>
    <col min="7" max="7" width="10.5" bestFit="1" customWidth="1"/>
  </cols>
  <sheetData>
    <row r="1" spans="2:7" ht="16" thickBot="1" x14ac:dyDescent="0.25"/>
    <row r="2" spans="2:7" x14ac:dyDescent="0.2">
      <c r="B2" s="44" t="s">
        <v>75</v>
      </c>
      <c r="C2" s="164" t="s">
        <v>57</v>
      </c>
      <c r="D2" s="77" t="s">
        <v>5</v>
      </c>
      <c r="E2" s="76">
        <f>'HW 2 Ans'!C100</f>
        <v>1.1018898109214496E-3</v>
      </c>
      <c r="F2" s="48"/>
      <c r="G2" s="34"/>
    </row>
    <row r="3" spans="2:7" x14ac:dyDescent="0.2">
      <c r="B3" s="35"/>
      <c r="C3" s="150"/>
      <c r="D3" s="43" t="s">
        <v>3</v>
      </c>
      <c r="E3" s="62">
        <v>8901</v>
      </c>
      <c r="F3" s="51" t="s">
        <v>4</v>
      </c>
      <c r="G3" s="63">
        <f>E3*12</f>
        <v>106812</v>
      </c>
    </row>
    <row r="4" spans="2:7" ht="29" customHeight="1" thickBot="1" x14ac:dyDescent="0.25">
      <c r="B4" s="54" t="s">
        <v>22</v>
      </c>
      <c r="C4" s="151" t="s">
        <v>1</v>
      </c>
      <c r="D4" s="55" t="s">
        <v>76</v>
      </c>
      <c r="E4" s="56" t="s">
        <v>2</v>
      </c>
      <c r="F4" s="56" t="s">
        <v>0</v>
      </c>
      <c r="G4" s="36"/>
    </row>
    <row r="5" spans="2:7" x14ac:dyDescent="0.2">
      <c r="B5" s="37">
        <v>1</v>
      </c>
      <c r="C5" s="152">
        <f>$E$3</f>
        <v>8901</v>
      </c>
      <c r="D5" s="45">
        <f>C5*1/(1+$E$2)^B5</f>
        <v>8891.2028741461436</v>
      </c>
      <c r="E5" s="49">
        <f t="shared" ref="E5:E36" si="0">D5/$D$127</f>
        <v>8.8912028741463135E-3</v>
      </c>
      <c r="F5" s="49">
        <f>E5*B5</f>
        <v>8.8912028741463135E-3</v>
      </c>
      <c r="G5" s="36"/>
    </row>
    <row r="6" spans="2:7" x14ac:dyDescent="0.2">
      <c r="B6" s="37">
        <v>2</v>
      </c>
      <c r="C6" s="152">
        <f t="shared" ref="C6:C69" si="1">$E$3</f>
        <v>8901</v>
      </c>
      <c r="D6" s="45">
        <f t="shared" ref="D6:D69" si="2">C6*1/(1+$E$2)^B6</f>
        <v>8881.4165317632451</v>
      </c>
      <c r="E6" s="49">
        <f t="shared" si="0"/>
        <v>8.8814165317634142E-3</v>
      </c>
      <c r="F6" s="49">
        <f t="shared" ref="F6:F69" si="3">E6*B6</f>
        <v>1.7762833063526828E-2</v>
      </c>
      <c r="G6" s="36"/>
    </row>
    <row r="7" spans="2:7" x14ac:dyDescent="0.2">
      <c r="B7" s="37">
        <v>3</v>
      </c>
      <c r="C7" s="152">
        <f t="shared" si="1"/>
        <v>8901</v>
      </c>
      <c r="D7" s="45">
        <f t="shared" si="2"/>
        <v>8871.6409609821858</v>
      </c>
      <c r="E7" s="49">
        <f t="shared" si="0"/>
        <v>8.8716409609823545E-3</v>
      </c>
      <c r="F7" s="49">
        <f t="shared" si="3"/>
        <v>2.6614922882947062E-2</v>
      </c>
      <c r="G7" s="36"/>
    </row>
    <row r="8" spans="2:7" x14ac:dyDescent="0.2">
      <c r="B8" s="37">
        <v>4</v>
      </c>
      <c r="C8" s="152">
        <f t="shared" si="1"/>
        <v>8901</v>
      </c>
      <c r="D8" s="45">
        <f t="shared" si="2"/>
        <v>8861.8761499469128</v>
      </c>
      <c r="E8" s="49">
        <f t="shared" si="0"/>
        <v>8.861876149947082E-3</v>
      </c>
      <c r="F8" s="49">
        <f t="shared" si="3"/>
        <v>3.5447504599788328E-2</v>
      </c>
      <c r="G8" s="36"/>
    </row>
    <row r="9" spans="2:7" x14ac:dyDescent="0.2">
      <c r="B9" s="37">
        <v>5</v>
      </c>
      <c r="C9" s="152">
        <f t="shared" si="1"/>
        <v>8901</v>
      </c>
      <c r="D9" s="45">
        <f t="shared" si="2"/>
        <v>8852.1220868144192</v>
      </c>
      <c r="E9" s="49">
        <f t="shared" si="0"/>
        <v>8.852122086814589E-3</v>
      </c>
      <c r="F9" s="49">
        <f t="shared" si="3"/>
        <v>4.4260610434072943E-2</v>
      </c>
      <c r="G9" s="36"/>
    </row>
    <row r="10" spans="2:7" x14ac:dyDescent="0.2">
      <c r="B10" s="37">
        <v>6</v>
      </c>
      <c r="C10" s="152">
        <f t="shared" si="1"/>
        <v>8901</v>
      </c>
      <c r="D10" s="45">
        <f t="shared" si="2"/>
        <v>8842.378759754738</v>
      </c>
      <c r="E10" s="49">
        <f t="shared" si="0"/>
        <v>8.8423787597549063E-3</v>
      </c>
      <c r="F10" s="49">
        <f t="shared" si="3"/>
        <v>5.3054272558529438E-2</v>
      </c>
      <c r="G10" s="36"/>
    </row>
    <row r="11" spans="2:7" x14ac:dyDescent="0.2">
      <c r="B11" s="37">
        <v>7</v>
      </c>
      <c r="C11" s="152">
        <f t="shared" si="1"/>
        <v>8901</v>
      </c>
      <c r="D11" s="45">
        <f t="shared" si="2"/>
        <v>8832.6461569509192</v>
      </c>
      <c r="E11" s="49">
        <f t="shared" si="0"/>
        <v>8.8326461569510871E-3</v>
      </c>
      <c r="F11" s="49">
        <f t="shared" si="3"/>
        <v>6.1828523098657606E-2</v>
      </c>
      <c r="G11" s="36"/>
    </row>
    <row r="12" spans="2:7" x14ac:dyDescent="0.2">
      <c r="B12" s="37">
        <v>8</v>
      </c>
      <c r="C12" s="152">
        <f t="shared" si="1"/>
        <v>8901</v>
      </c>
      <c r="D12" s="45">
        <f t="shared" si="2"/>
        <v>8822.9242665990223</v>
      </c>
      <c r="E12" s="49">
        <f t="shared" si="0"/>
        <v>8.82292426659919E-3</v>
      </c>
      <c r="F12" s="49">
        <f t="shared" si="3"/>
        <v>7.058339413279352E-2</v>
      </c>
      <c r="G12" s="36"/>
    </row>
    <row r="13" spans="2:7" x14ac:dyDescent="0.2">
      <c r="B13" s="37">
        <v>9</v>
      </c>
      <c r="C13" s="152">
        <f t="shared" si="1"/>
        <v>8901</v>
      </c>
      <c r="D13" s="45">
        <f t="shared" si="2"/>
        <v>8813.2130769080977</v>
      </c>
      <c r="E13" s="49">
        <f t="shared" si="0"/>
        <v>8.8132130769082665E-3</v>
      </c>
      <c r="F13" s="49">
        <f t="shared" si="3"/>
        <v>7.9318917692174404E-2</v>
      </c>
      <c r="G13" s="36"/>
    </row>
    <row r="14" spans="2:7" x14ac:dyDescent="0.2">
      <c r="B14" s="37">
        <v>10</v>
      </c>
      <c r="C14" s="152">
        <f t="shared" si="1"/>
        <v>8901</v>
      </c>
      <c r="D14" s="45">
        <f t="shared" si="2"/>
        <v>8803.5125761001764</v>
      </c>
      <c r="E14" s="49">
        <f t="shared" si="0"/>
        <v>8.803512576100344E-3</v>
      </c>
      <c r="F14" s="49">
        <f t="shared" si="3"/>
        <v>8.8035125761003447E-2</v>
      </c>
      <c r="G14" s="36"/>
    </row>
    <row r="15" spans="2:7" x14ac:dyDescent="0.2">
      <c r="B15" s="37">
        <v>11</v>
      </c>
      <c r="C15" s="152">
        <f t="shared" si="1"/>
        <v>8901</v>
      </c>
      <c r="D15" s="45">
        <f t="shared" si="2"/>
        <v>8793.8227524102458</v>
      </c>
      <c r="E15" s="49">
        <f t="shared" si="0"/>
        <v>8.7938227524104132E-3</v>
      </c>
      <c r="F15" s="49">
        <f t="shared" si="3"/>
        <v>9.6732050276514547E-2</v>
      </c>
      <c r="G15" s="36"/>
    </row>
    <row r="16" spans="2:7" x14ac:dyDescent="0.2">
      <c r="B16" s="37">
        <v>12</v>
      </c>
      <c r="C16" s="152">
        <f t="shared" si="1"/>
        <v>8901</v>
      </c>
      <c r="D16" s="45">
        <f t="shared" si="2"/>
        <v>8784.1435940862521</v>
      </c>
      <c r="E16" s="49">
        <f t="shared" si="0"/>
        <v>8.7841435940864201E-3</v>
      </c>
      <c r="F16" s="49">
        <f t="shared" si="3"/>
        <v>0.10540972312903704</v>
      </c>
      <c r="G16" s="36"/>
    </row>
    <row r="17" spans="2:7" x14ac:dyDescent="0.2">
      <c r="B17" s="37">
        <v>13</v>
      </c>
      <c r="C17" s="152">
        <f t="shared" si="1"/>
        <v>8901</v>
      </c>
      <c r="D17" s="45">
        <f t="shared" si="2"/>
        <v>8774.4750893890723</v>
      </c>
      <c r="E17" s="49">
        <f t="shared" si="0"/>
        <v>8.7744750893892394E-3</v>
      </c>
      <c r="F17" s="49">
        <f t="shared" si="3"/>
        <v>0.11406817616206011</v>
      </c>
      <c r="G17" s="36"/>
    </row>
    <row r="18" spans="2:7" x14ac:dyDescent="0.2">
      <c r="B18" s="37">
        <v>14</v>
      </c>
      <c r="C18" s="152">
        <f t="shared" si="1"/>
        <v>8901</v>
      </c>
      <c r="D18" s="45">
        <f t="shared" si="2"/>
        <v>8764.8172265925004</v>
      </c>
      <c r="E18" s="49">
        <f t="shared" si="0"/>
        <v>8.7648172265926676E-3</v>
      </c>
      <c r="F18" s="49">
        <f t="shared" si="3"/>
        <v>0.12270744117229734</v>
      </c>
      <c r="G18" s="36"/>
    </row>
    <row r="19" spans="2:7" x14ac:dyDescent="0.2">
      <c r="B19" s="37">
        <v>15</v>
      </c>
      <c r="C19" s="152">
        <f t="shared" si="1"/>
        <v>8901</v>
      </c>
      <c r="D19" s="45">
        <f t="shared" si="2"/>
        <v>8755.1699939832451</v>
      </c>
      <c r="E19" s="49">
        <f t="shared" si="0"/>
        <v>8.7551699939834131E-3</v>
      </c>
      <c r="F19" s="49">
        <f t="shared" si="3"/>
        <v>0.13132754990975121</v>
      </c>
      <c r="G19" s="36"/>
    </row>
    <row r="20" spans="2:7" x14ac:dyDescent="0.2">
      <c r="B20" s="37">
        <v>16</v>
      </c>
      <c r="C20" s="152">
        <f t="shared" si="1"/>
        <v>8901</v>
      </c>
      <c r="D20" s="45">
        <f t="shared" si="2"/>
        <v>8745.5333798609045</v>
      </c>
      <c r="E20" s="49">
        <f t="shared" si="0"/>
        <v>8.7455333798610712E-3</v>
      </c>
      <c r="F20" s="49">
        <f t="shared" si="3"/>
        <v>0.13992853407777714</v>
      </c>
      <c r="G20" s="36"/>
    </row>
    <row r="21" spans="2:7" x14ac:dyDescent="0.2">
      <c r="B21" s="37">
        <v>17</v>
      </c>
      <c r="C21" s="152">
        <f t="shared" si="1"/>
        <v>8901</v>
      </c>
      <c r="D21" s="45">
        <f t="shared" si="2"/>
        <v>8735.9073725379512</v>
      </c>
      <c r="E21" s="49">
        <f t="shared" si="0"/>
        <v>8.7359073725381178E-3</v>
      </c>
      <c r="F21" s="49">
        <f t="shared" si="3"/>
        <v>0.14851042533314801</v>
      </c>
      <c r="G21" s="36"/>
    </row>
    <row r="22" spans="2:7" x14ac:dyDescent="0.2">
      <c r="B22" s="37">
        <v>18</v>
      </c>
      <c r="C22" s="152">
        <f t="shared" si="1"/>
        <v>8901</v>
      </c>
      <c r="D22" s="45">
        <f t="shared" si="2"/>
        <v>8726.2919603397277</v>
      </c>
      <c r="E22" s="49">
        <f t="shared" si="0"/>
        <v>8.726291960339895E-3</v>
      </c>
      <c r="F22" s="49">
        <f t="shared" si="3"/>
        <v>0.1570732552861181</v>
      </c>
      <c r="G22" s="36"/>
    </row>
    <row r="23" spans="2:7" x14ac:dyDescent="0.2">
      <c r="B23" s="37">
        <v>19</v>
      </c>
      <c r="C23" s="152">
        <f t="shared" si="1"/>
        <v>8901</v>
      </c>
      <c r="D23" s="45">
        <f t="shared" si="2"/>
        <v>8716.6871316044217</v>
      </c>
      <c r="E23" s="49">
        <f t="shared" si="0"/>
        <v>8.7166871316045873E-3</v>
      </c>
      <c r="F23" s="49">
        <f t="shared" si="3"/>
        <v>0.16561705550048716</v>
      </c>
      <c r="G23" s="36"/>
    </row>
    <row r="24" spans="2:7" x14ac:dyDescent="0.2">
      <c r="B24" s="37">
        <v>20</v>
      </c>
      <c r="C24" s="152">
        <f t="shared" si="1"/>
        <v>8901</v>
      </c>
      <c r="D24" s="45">
        <f t="shared" si="2"/>
        <v>8707.092874683065</v>
      </c>
      <c r="E24" s="49">
        <f t="shared" si="0"/>
        <v>8.7070928746832317E-3</v>
      </c>
      <c r="F24" s="49">
        <f t="shared" si="3"/>
        <v>0.17414185749366462</v>
      </c>
      <c r="G24" s="36"/>
    </row>
    <row r="25" spans="2:7" x14ac:dyDescent="0.2">
      <c r="B25" s="37">
        <v>21</v>
      </c>
      <c r="C25" s="152">
        <f t="shared" si="1"/>
        <v>8901</v>
      </c>
      <c r="D25" s="45">
        <f t="shared" si="2"/>
        <v>8697.509177939497</v>
      </c>
      <c r="E25" s="49">
        <f t="shared" si="0"/>
        <v>8.6975091779396638E-3</v>
      </c>
      <c r="F25" s="49">
        <f t="shared" si="3"/>
        <v>0.18264769273673295</v>
      </c>
      <c r="G25" s="36"/>
    </row>
    <row r="26" spans="2:7" x14ac:dyDescent="0.2">
      <c r="B26" s="37">
        <v>22</v>
      </c>
      <c r="C26" s="152">
        <f t="shared" si="1"/>
        <v>8901</v>
      </c>
      <c r="D26" s="45">
        <f t="shared" si="2"/>
        <v>8687.936029750379</v>
      </c>
      <c r="E26" s="49">
        <f t="shared" si="0"/>
        <v>8.6879360297505443E-3</v>
      </c>
      <c r="F26" s="49">
        <f t="shared" si="3"/>
        <v>0.19113459265451196</v>
      </c>
      <c r="G26" s="36"/>
    </row>
    <row r="27" spans="2:7" x14ac:dyDescent="0.2">
      <c r="B27" s="37">
        <v>23</v>
      </c>
      <c r="C27" s="152">
        <f t="shared" si="1"/>
        <v>8901</v>
      </c>
      <c r="D27" s="45">
        <f t="shared" si="2"/>
        <v>8678.3734185051562</v>
      </c>
      <c r="E27" s="49">
        <f t="shared" si="0"/>
        <v>8.6783734185053221E-3</v>
      </c>
      <c r="F27" s="49">
        <f t="shared" si="3"/>
        <v>0.19960258862562241</v>
      </c>
      <c r="G27" s="36"/>
    </row>
    <row r="28" spans="2:7" x14ac:dyDescent="0.2">
      <c r="B28" s="37">
        <v>24</v>
      </c>
      <c r="C28" s="152">
        <f t="shared" si="1"/>
        <v>8901</v>
      </c>
      <c r="D28" s="45">
        <f t="shared" si="2"/>
        <v>8668.8213326060595</v>
      </c>
      <c r="E28" s="49">
        <f t="shared" si="0"/>
        <v>8.6688213326062257E-3</v>
      </c>
      <c r="F28" s="49">
        <f t="shared" si="3"/>
        <v>0.2080517119825494</v>
      </c>
      <c r="G28" s="36"/>
    </row>
    <row r="29" spans="2:7" x14ac:dyDescent="0.2">
      <c r="B29" s="37">
        <v>25</v>
      </c>
      <c r="C29" s="152">
        <f t="shared" si="1"/>
        <v>8901</v>
      </c>
      <c r="D29" s="45">
        <f t="shared" si="2"/>
        <v>8659.2797604680818</v>
      </c>
      <c r="E29" s="49">
        <f t="shared" si="0"/>
        <v>8.6592797604682463E-3</v>
      </c>
      <c r="F29" s="49">
        <f t="shared" si="3"/>
        <v>0.21648199401170615</v>
      </c>
      <c r="G29" s="36"/>
    </row>
    <row r="30" spans="2:7" x14ac:dyDescent="0.2">
      <c r="B30" s="37">
        <v>26</v>
      </c>
      <c r="C30" s="152">
        <f t="shared" si="1"/>
        <v>8901</v>
      </c>
      <c r="D30" s="45">
        <f t="shared" si="2"/>
        <v>8649.7486905189708</v>
      </c>
      <c r="E30" s="49">
        <f t="shared" si="0"/>
        <v>8.6497486905191354E-3</v>
      </c>
      <c r="F30" s="49">
        <f t="shared" si="3"/>
        <v>0.22489346595349752</v>
      </c>
      <c r="G30" s="36"/>
    </row>
    <row r="31" spans="2:7" x14ac:dyDescent="0.2">
      <c r="B31" s="37">
        <v>27</v>
      </c>
      <c r="C31" s="152">
        <f t="shared" si="1"/>
        <v>8901</v>
      </c>
      <c r="D31" s="45">
        <f t="shared" si="2"/>
        <v>8640.2281111992015</v>
      </c>
      <c r="E31" s="49">
        <f t="shared" si="0"/>
        <v>8.6402281111993672E-3</v>
      </c>
      <c r="F31" s="49">
        <f t="shared" si="3"/>
        <v>0.23328615900238292</v>
      </c>
      <c r="G31" s="36"/>
    </row>
    <row r="32" spans="2:7" x14ac:dyDescent="0.2">
      <c r="B32" s="37">
        <v>28</v>
      </c>
      <c r="C32" s="152">
        <f t="shared" si="1"/>
        <v>8901</v>
      </c>
      <c r="D32" s="45">
        <f t="shared" si="2"/>
        <v>8630.7180109619876</v>
      </c>
      <c r="E32" s="49">
        <f t="shared" si="0"/>
        <v>8.6307180109621521E-3</v>
      </c>
      <c r="F32" s="49">
        <f t="shared" si="3"/>
        <v>0.24166010430694027</v>
      </c>
      <c r="G32" s="36"/>
    </row>
    <row r="33" spans="2:7" x14ac:dyDescent="0.2">
      <c r="B33" s="37">
        <v>29</v>
      </c>
      <c r="C33" s="152">
        <f t="shared" si="1"/>
        <v>8901</v>
      </c>
      <c r="D33" s="45">
        <f t="shared" si="2"/>
        <v>8621.2183782732409</v>
      </c>
      <c r="E33" s="49">
        <f t="shared" si="0"/>
        <v>8.6212183782734056E-3</v>
      </c>
      <c r="F33" s="49">
        <f t="shared" si="3"/>
        <v>0.25001533296992878</v>
      </c>
      <c r="G33" s="36"/>
    </row>
    <row r="34" spans="2:7" x14ac:dyDescent="0.2">
      <c r="B34" s="37">
        <v>30</v>
      </c>
      <c r="C34" s="152">
        <f t="shared" si="1"/>
        <v>8901</v>
      </c>
      <c r="D34" s="45">
        <f t="shared" si="2"/>
        <v>8611.729201611568</v>
      </c>
      <c r="E34" s="49">
        <f t="shared" si="0"/>
        <v>8.6117292016117328E-3</v>
      </c>
      <c r="F34" s="49">
        <f t="shared" si="3"/>
        <v>0.25835187604835197</v>
      </c>
      <c r="G34" s="36"/>
    </row>
    <row r="35" spans="2:7" x14ac:dyDescent="0.2">
      <c r="B35" s="37">
        <v>31</v>
      </c>
      <c r="C35" s="152">
        <f t="shared" si="1"/>
        <v>8901</v>
      </c>
      <c r="D35" s="45">
        <f t="shared" si="2"/>
        <v>8602.2504694682702</v>
      </c>
      <c r="E35" s="49">
        <f t="shared" si="0"/>
        <v>8.6022504694684351E-3</v>
      </c>
      <c r="F35" s="49">
        <f t="shared" si="3"/>
        <v>0.26666976455352148</v>
      </c>
      <c r="G35" s="36"/>
    </row>
    <row r="36" spans="2:7" x14ac:dyDescent="0.2">
      <c r="B36" s="37">
        <v>32</v>
      </c>
      <c r="C36" s="152">
        <f t="shared" si="1"/>
        <v>8901</v>
      </c>
      <c r="D36" s="45">
        <f t="shared" si="2"/>
        <v>8592.7821703472964</v>
      </c>
      <c r="E36" s="49">
        <f t="shared" si="0"/>
        <v>8.5927821703474603E-3</v>
      </c>
      <c r="F36" s="49">
        <f t="shared" si="3"/>
        <v>0.27496902945111873</v>
      </c>
      <c r="G36" s="36"/>
    </row>
    <row r="37" spans="2:7" x14ac:dyDescent="0.2">
      <c r="B37" s="37">
        <v>33</v>
      </c>
      <c r="C37" s="152">
        <f t="shared" si="1"/>
        <v>8901</v>
      </c>
      <c r="D37" s="45">
        <f t="shared" si="2"/>
        <v>8583.3242927652645</v>
      </c>
      <c r="E37" s="49">
        <f t="shared" ref="E37:E68" si="4">D37/$D$127</f>
        <v>8.583324292765428E-3</v>
      </c>
      <c r="F37" s="49">
        <f t="shared" si="3"/>
        <v>0.28324970166125912</v>
      </c>
      <c r="G37" s="36"/>
    </row>
    <row r="38" spans="2:7" x14ac:dyDescent="0.2">
      <c r="B38" s="37">
        <v>34</v>
      </c>
      <c r="C38" s="152">
        <f t="shared" si="1"/>
        <v>8901</v>
      </c>
      <c r="D38" s="45">
        <f t="shared" si="2"/>
        <v>8573.8768252514255</v>
      </c>
      <c r="E38" s="49">
        <f t="shared" si="4"/>
        <v>8.5738768252515887E-3</v>
      </c>
      <c r="F38" s="49">
        <f t="shared" si="3"/>
        <v>0.29151181205855403</v>
      </c>
      <c r="G38" s="36"/>
    </row>
    <row r="39" spans="2:7" x14ac:dyDescent="0.2">
      <c r="B39" s="37">
        <v>35</v>
      </c>
      <c r="C39" s="152">
        <f t="shared" si="1"/>
        <v>8901</v>
      </c>
      <c r="D39" s="45">
        <f t="shared" si="2"/>
        <v>8564.4397563476559</v>
      </c>
      <c r="E39" s="49">
        <f t="shared" si="4"/>
        <v>8.5644397563478195E-3</v>
      </c>
      <c r="F39" s="49">
        <f t="shared" si="3"/>
        <v>0.29975539147217367</v>
      </c>
      <c r="G39" s="36"/>
    </row>
    <row r="40" spans="2:7" x14ac:dyDescent="0.2">
      <c r="B40" s="37">
        <v>36</v>
      </c>
      <c r="C40" s="152">
        <f t="shared" si="1"/>
        <v>8901</v>
      </c>
      <c r="D40" s="45">
        <f t="shared" si="2"/>
        <v>8555.0130746084451</v>
      </c>
      <c r="E40" s="49">
        <f t="shared" si="4"/>
        <v>8.5550130746086077E-3</v>
      </c>
      <c r="F40" s="49">
        <f t="shared" si="3"/>
        <v>0.30798047068590989</v>
      </c>
      <c r="G40" s="36"/>
    </row>
    <row r="41" spans="2:7" x14ac:dyDescent="0.2">
      <c r="B41" s="37">
        <v>37</v>
      </c>
      <c r="C41" s="152">
        <f t="shared" si="1"/>
        <v>8901</v>
      </c>
      <c r="D41" s="45">
        <f t="shared" si="2"/>
        <v>8545.5967686008808</v>
      </c>
      <c r="E41" s="49">
        <f t="shared" si="4"/>
        <v>8.5455967686010447E-3</v>
      </c>
      <c r="F41" s="49">
        <f t="shared" si="3"/>
        <v>0.31618708043823868</v>
      </c>
      <c r="G41" s="36"/>
    </row>
    <row r="42" spans="2:7" x14ac:dyDescent="0.2">
      <c r="B42" s="37">
        <v>38</v>
      </c>
      <c r="C42" s="152">
        <f t="shared" si="1"/>
        <v>8901</v>
      </c>
      <c r="D42" s="45">
        <f t="shared" si="2"/>
        <v>8536.1908269046344</v>
      </c>
      <c r="E42" s="49">
        <f t="shared" si="4"/>
        <v>8.5361908269047972E-3</v>
      </c>
      <c r="F42" s="49">
        <f t="shared" si="3"/>
        <v>0.32437525142238227</v>
      </c>
      <c r="G42" s="36"/>
    </row>
    <row r="43" spans="2:7" x14ac:dyDescent="0.2">
      <c r="B43" s="37">
        <v>39</v>
      </c>
      <c r="C43" s="152">
        <f t="shared" si="1"/>
        <v>8901</v>
      </c>
      <c r="D43" s="45">
        <f t="shared" si="2"/>
        <v>8526.7952381119467</v>
      </c>
      <c r="E43" s="49">
        <f t="shared" si="4"/>
        <v>8.5267952381121101E-3</v>
      </c>
      <c r="F43" s="49">
        <f t="shared" si="3"/>
        <v>0.33254501428637229</v>
      </c>
      <c r="G43" s="36"/>
    </row>
    <row r="44" spans="2:7" x14ac:dyDescent="0.2">
      <c r="B44" s="37">
        <v>40</v>
      </c>
      <c r="C44" s="152">
        <f t="shared" si="1"/>
        <v>8901</v>
      </c>
      <c r="D44" s="45">
        <f t="shared" si="2"/>
        <v>8517.409990827613</v>
      </c>
      <c r="E44" s="49">
        <f t="shared" si="4"/>
        <v>8.5174099908277758E-3</v>
      </c>
      <c r="F44" s="49">
        <f t="shared" si="3"/>
        <v>0.34069639963311105</v>
      </c>
      <c r="G44" s="36"/>
    </row>
    <row r="45" spans="2:7" x14ac:dyDescent="0.2">
      <c r="B45" s="37">
        <v>41</v>
      </c>
      <c r="C45" s="152">
        <f t="shared" si="1"/>
        <v>8901</v>
      </c>
      <c r="D45" s="45">
        <f t="shared" si="2"/>
        <v>8508.0350736689743</v>
      </c>
      <c r="E45" s="49">
        <f t="shared" si="4"/>
        <v>8.5080350736691374E-3</v>
      </c>
      <c r="F45" s="49">
        <f t="shared" si="3"/>
        <v>0.34882943802043465</v>
      </c>
      <c r="G45" s="36"/>
    </row>
    <row r="46" spans="2:7" x14ac:dyDescent="0.2">
      <c r="B46" s="37">
        <v>42</v>
      </c>
      <c r="C46" s="152">
        <f t="shared" si="1"/>
        <v>8901</v>
      </c>
      <c r="D46" s="45">
        <f t="shared" si="2"/>
        <v>8498.6704752659025</v>
      </c>
      <c r="E46" s="49">
        <f t="shared" si="4"/>
        <v>8.4986704752660642E-3</v>
      </c>
      <c r="F46" s="49">
        <f t="shared" si="3"/>
        <v>0.35694415996117468</v>
      </c>
      <c r="G46" s="36"/>
    </row>
    <row r="47" spans="2:7" x14ac:dyDescent="0.2">
      <c r="B47" s="37">
        <v>43</v>
      </c>
      <c r="C47" s="152">
        <f t="shared" si="1"/>
        <v>8901</v>
      </c>
      <c r="D47" s="45">
        <f t="shared" si="2"/>
        <v>8489.3161842607733</v>
      </c>
      <c r="E47" s="49">
        <f t="shared" si="4"/>
        <v>8.4893161842609349E-3</v>
      </c>
      <c r="F47" s="49">
        <f t="shared" si="3"/>
        <v>0.36504059592322019</v>
      </c>
      <c r="G47" s="36"/>
    </row>
    <row r="48" spans="2:7" x14ac:dyDescent="0.2">
      <c r="B48" s="37">
        <v>44</v>
      </c>
      <c r="C48" s="152">
        <f t="shared" si="1"/>
        <v>8901</v>
      </c>
      <c r="D48" s="45">
        <f t="shared" si="2"/>
        <v>8479.9721893084788</v>
      </c>
      <c r="E48" s="49">
        <f t="shared" si="4"/>
        <v>8.4799721893086405E-3</v>
      </c>
      <c r="F48" s="49">
        <f t="shared" si="3"/>
        <v>0.37311877632958018</v>
      </c>
      <c r="G48" s="36"/>
    </row>
    <row r="49" spans="2:7" x14ac:dyDescent="0.2">
      <c r="B49" s="37">
        <v>45</v>
      </c>
      <c r="C49" s="152">
        <f t="shared" si="1"/>
        <v>8901</v>
      </c>
      <c r="D49" s="45">
        <f t="shared" si="2"/>
        <v>8470.6384790763859</v>
      </c>
      <c r="E49" s="49">
        <f t="shared" si="4"/>
        <v>8.4706384790765483E-3</v>
      </c>
      <c r="F49" s="49">
        <f t="shared" si="3"/>
        <v>0.38117873155844467</v>
      </c>
      <c r="G49" s="36"/>
    </row>
    <row r="50" spans="2:7" x14ac:dyDescent="0.2">
      <c r="B50" s="37">
        <v>46</v>
      </c>
      <c r="C50" s="152">
        <f t="shared" si="1"/>
        <v>8901</v>
      </c>
      <c r="D50" s="45">
        <f t="shared" si="2"/>
        <v>8461.3150422443396</v>
      </c>
      <c r="E50" s="49">
        <f t="shared" si="4"/>
        <v>8.4613150422445018E-3</v>
      </c>
      <c r="F50" s="49">
        <f t="shared" si="3"/>
        <v>0.38922049194324709</v>
      </c>
      <c r="G50" s="36"/>
    </row>
    <row r="51" spans="2:7" x14ac:dyDescent="0.2">
      <c r="B51" s="37">
        <v>47</v>
      </c>
      <c r="C51" s="152">
        <f t="shared" si="1"/>
        <v>8901</v>
      </c>
      <c r="D51" s="45">
        <f t="shared" si="2"/>
        <v>8452.0018675046504</v>
      </c>
      <c r="E51" s="49">
        <f t="shared" si="4"/>
        <v>8.4520018675048117E-3</v>
      </c>
      <c r="F51" s="49">
        <f t="shared" si="3"/>
        <v>0.39724408777272613</v>
      </c>
      <c r="G51" s="36"/>
    </row>
    <row r="52" spans="2:7" x14ac:dyDescent="0.2">
      <c r="B52" s="37">
        <v>48</v>
      </c>
      <c r="C52" s="152">
        <f t="shared" si="1"/>
        <v>8901</v>
      </c>
      <c r="D52" s="45">
        <f t="shared" si="2"/>
        <v>8442.6989435620599</v>
      </c>
      <c r="E52" s="49">
        <f t="shared" si="4"/>
        <v>8.4426989435622216E-3</v>
      </c>
      <c r="F52" s="49">
        <f t="shared" si="3"/>
        <v>0.40524954929098667</v>
      </c>
      <c r="G52" s="36"/>
    </row>
    <row r="53" spans="2:7" x14ac:dyDescent="0.2">
      <c r="B53" s="37">
        <v>49</v>
      </c>
      <c r="C53" s="152">
        <f t="shared" si="1"/>
        <v>8901</v>
      </c>
      <c r="D53" s="45">
        <f t="shared" si="2"/>
        <v>8433.4062591337606</v>
      </c>
      <c r="E53" s="49">
        <f t="shared" si="4"/>
        <v>8.4334062591339218E-3</v>
      </c>
      <c r="F53" s="49">
        <f t="shared" si="3"/>
        <v>0.41323690669756219</v>
      </c>
      <c r="G53" s="36"/>
    </row>
    <row r="54" spans="2:7" x14ac:dyDescent="0.2">
      <c r="B54" s="37">
        <v>50</v>
      </c>
      <c r="C54" s="152">
        <f t="shared" si="1"/>
        <v>8901</v>
      </c>
      <c r="D54" s="45">
        <f t="shared" si="2"/>
        <v>8424.1238029493506</v>
      </c>
      <c r="E54" s="49">
        <f t="shared" si="4"/>
        <v>8.4241238029495111E-3</v>
      </c>
      <c r="F54" s="49">
        <f t="shared" si="3"/>
        <v>0.42120619014747557</v>
      </c>
      <c r="G54" s="36"/>
    </row>
    <row r="55" spans="2:7" x14ac:dyDescent="0.2">
      <c r="B55" s="37">
        <v>51</v>
      </c>
      <c r="C55" s="152">
        <f t="shared" si="1"/>
        <v>8901</v>
      </c>
      <c r="D55" s="45">
        <f t="shared" si="2"/>
        <v>8414.8515637508372</v>
      </c>
      <c r="E55" s="49">
        <f t="shared" si="4"/>
        <v>8.4148515637509982E-3</v>
      </c>
      <c r="F55" s="49">
        <f t="shared" si="3"/>
        <v>0.42915742975130089</v>
      </c>
      <c r="G55" s="36"/>
    </row>
    <row r="56" spans="2:7" x14ac:dyDescent="0.2">
      <c r="B56" s="37">
        <v>52</v>
      </c>
      <c r="C56" s="152">
        <f t="shared" si="1"/>
        <v>8901</v>
      </c>
      <c r="D56" s="45">
        <f t="shared" si="2"/>
        <v>8405.5895302926201</v>
      </c>
      <c r="E56" s="49">
        <f t="shared" si="4"/>
        <v>8.4055895302927799E-3</v>
      </c>
      <c r="F56" s="49">
        <f t="shared" si="3"/>
        <v>0.43709065557522453</v>
      </c>
      <c r="G56" s="36"/>
    </row>
    <row r="57" spans="2:7" x14ac:dyDescent="0.2">
      <c r="B57" s="37">
        <v>53</v>
      </c>
      <c r="C57" s="152">
        <f t="shared" si="1"/>
        <v>8901</v>
      </c>
      <c r="D57" s="45">
        <f t="shared" si="2"/>
        <v>8396.3376913414777</v>
      </c>
      <c r="E57" s="49">
        <f t="shared" si="4"/>
        <v>8.3963376913416387E-3</v>
      </c>
      <c r="F57" s="49">
        <f t="shared" si="3"/>
        <v>0.44500589764110687</v>
      </c>
      <c r="G57" s="36"/>
    </row>
    <row r="58" spans="2:7" x14ac:dyDescent="0.2">
      <c r="B58" s="37">
        <v>54</v>
      </c>
      <c r="C58" s="152">
        <f t="shared" si="1"/>
        <v>8901</v>
      </c>
      <c r="D58" s="45">
        <f t="shared" si="2"/>
        <v>8387.0960356765463</v>
      </c>
      <c r="E58" s="49">
        <f t="shared" si="4"/>
        <v>8.3870960356767065E-3</v>
      </c>
      <c r="F58" s="49">
        <f t="shared" si="3"/>
        <v>0.45290318592654216</v>
      </c>
      <c r="G58" s="36"/>
    </row>
    <row r="59" spans="2:7" x14ac:dyDescent="0.2">
      <c r="B59" s="37">
        <v>55</v>
      </c>
      <c r="C59" s="152">
        <f t="shared" si="1"/>
        <v>8901</v>
      </c>
      <c r="D59" s="45">
        <f t="shared" si="2"/>
        <v>8377.8645520893187</v>
      </c>
      <c r="E59" s="49">
        <f t="shared" si="4"/>
        <v>8.3778645520894788E-3</v>
      </c>
      <c r="F59" s="49">
        <f t="shared" si="3"/>
        <v>0.46078255036492133</v>
      </c>
      <c r="G59" s="36"/>
    </row>
    <row r="60" spans="2:7" x14ac:dyDescent="0.2">
      <c r="B60" s="37">
        <v>56</v>
      </c>
      <c r="C60" s="152">
        <f t="shared" si="1"/>
        <v>8901</v>
      </c>
      <c r="D60" s="45">
        <f t="shared" si="2"/>
        <v>8368.6432293836242</v>
      </c>
      <c r="E60" s="49">
        <f t="shared" si="4"/>
        <v>8.3686432293837848E-3</v>
      </c>
      <c r="F60" s="49">
        <f t="shared" si="3"/>
        <v>0.46864402084549195</v>
      </c>
      <c r="G60" s="36"/>
    </row>
    <row r="61" spans="2:7" x14ac:dyDescent="0.2">
      <c r="B61" s="37">
        <v>57</v>
      </c>
      <c r="C61" s="152">
        <f t="shared" si="1"/>
        <v>8901</v>
      </c>
      <c r="D61" s="45">
        <f t="shared" si="2"/>
        <v>8359.4320563756137</v>
      </c>
      <c r="E61" s="49">
        <f t="shared" si="4"/>
        <v>8.3594320563757738E-3</v>
      </c>
      <c r="F61" s="49">
        <f t="shared" si="3"/>
        <v>0.47648762721341908</v>
      </c>
      <c r="G61" s="36"/>
    </row>
    <row r="62" spans="2:7" x14ac:dyDescent="0.2">
      <c r="B62" s="37">
        <v>58</v>
      </c>
      <c r="C62" s="152">
        <f t="shared" si="1"/>
        <v>8901</v>
      </c>
      <c r="D62" s="45">
        <f t="shared" si="2"/>
        <v>8350.2310218937509</v>
      </c>
      <c r="E62" s="49">
        <f t="shared" si="4"/>
        <v>8.3502310218939099E-3</v>
      </c>
      <c r="F62" s="49">
        <f t="shared" si="3"/>
        <v>0.48431339926984679</v>
      </c>
      <c r="G62" s="36"/>
    </row>
    <row r="63" spans="2:7" x14ac:dyDescent="0.2">
      <c r="B63" s="37">
        <v>59</v>
      </c>
      <c r="C63" s="152">
        <f t="shared" si="1"/>
        <v>8901</v>
      </c>
      <c r="D63" s="45">
        <f t="shared" si="2"/>
        <v>8341.0401147787888</v>
      </c>
      <c r="E63" s="49">
        <f t="shared" si="4"/>
        <v>8.3410401147789477E-3</v>
      </c>
      <c r="F63" s="49">
        <f t="shared" si="3"/>
        <v>0.49212136677195789</v>
      </c>
      <c r="G63" s="36"/>
    </row>
    <row r="64" spans="2:7" x14ac:dyDescent="0.2">
      <c r="B64" s="37">
        <v>60</v>
      </c>
      <c r="C64" s="152">
        <f t="shared" si="1"/>
        <v>8901</v>
      </c>
      <c r="D64" s="45">
        <f t="shared" si="2"/>
        <v>8331.8593238837693</v>
      </c>
      <c r="E64" s="49">
        <f t="shared" si="4"/>
        <v>8.3318593238839288E-3</v>
      </c>
      <c r="F64" s="49">
        <f t="shared" si="3"/>
        <v>0.49991155943303572</v>
      </c>
      <c r="G64" s="36"/>
    </row>
    <row r="65" spans="2:7" x14ac:dyDescent="0.2">
      <c r="B65" s="37">
        <v>61</v>
      </c>
      <c r="C65" s="152">
        <f t="shared" si="1"/>
        <v>8901</v>
      </c>
      <c r="D65" s="45">
        <f t="shared" si="2"/>
        <v>8322.688638074007</v>
      </c>
      <c r="E65" s="49">
        <f t="shared" si="4"/>
        <v>8.3226886380741664E-3</v>
      </c>
      <c r="F65" s="49">
        <f t="shared" si="3"/>
        <v>0.50768400692252413</v>
      </c>
      <c r="G65" s="36"/>
    </row>
    <row r="66" spans="2:7" x14ac:dyDescent="0.2">
      <c r="B66" s="37">
        <v>62</v>
      </c>
      <c r="C66" s="152">
        <f t="shared" si="1"/>
        <v>8901</v>
      </c>
      <c r="D66" s="45">
        <f t="shared" si="2"/>
        <v>8313.5280462270584</v>
      </c>
      <c r="E66" s="49">
        <f t="shared" si="4"/>
        <v>8.3135280462272171E-3</v>
      </c>
      <c r="F66" s="49">
        <f t="shared" si="3"/>
        <v>0.51543873886608749</v>
      </c>
      <c r="G66" s="36"/>
    </row>
    <row r="67" spans="2:7" x14ac:dyDescent="0.2">
      <c r="B67" s="37">
        <v>63</v>
      </c>
      <c r="C67" s="152">
        <f t="shared" si="1"/>
        <v>8901</v>
      </c>
      <c r="D67" s="45">
        <f t="shared" si="2"/>
        <v>8304.3775372327382</v>
      </c>
      <c r="E67" s="49">
        <f t="shared" si="4"/>
        <v>8.304377537232897E-3</v>
      </c>
      <c r="F67" s="49">
        <f t="shared" si="3"/>
        <v>0.52317578484567251</v>
      </c>
      <c r="G67" s="36"/>
    </row>
    <row r="68" spans="2:7" x14ac:dyDescent="0.2">
      <c r="B68" s="37">
        <v>64</v>
      </c>
      <c r="C68" s="152">
        <f t="shared" si="1"/>
        <v>8901</v>
      </c>
      <c r="D68" s="45">
        <f t="shared" si="2"/>
        <v>8295.237099993079</v>
      </c>
      <c r="E68" s="49">
        <f t="shared" si="4"/>
        <v>8.2952370999932381E-3</v>
      </c>
      <c r="F68" s="49">
        <f t="shared" si="3"/>
        <v>0.53089517439956724</v>
      </c>
      <c r="G68" s="36"/>
    </row>
    <row r="69" spans="2:7" x14ac:dyDescent="0.2">
      <c r="B69" s="37">
        <v>65</v>
      </c>
      <c r="C69" s="152">
        <f t="shared" si="1"/>
        <v>8901</v>
      </c>
      <c r="D69" s="45">
        <f t="shared" si="2"/>
        <v>8286.1067234223319</v>
      </c>
      <c r="E69" s="49">
        <f t="shared" ref="E69:E100" si="5">D69/$D$127</f>
        <v>8.28610672342249E-3</v>
      </c>
      <c r="F69" s="49">
        <f t="shared" si="3"/>
        <v>0.53859693702246181</v>
      </c>
      <c r="G69" s="36"/>
    </row>
    <row r="70" spans="2:7" x14ac:dyDescent="0.2">
      <c r="B70" s="37">
        <v>66</v>
      </c>
      <c r="C70" s="152">
        <f t="shared" ref="C70:C124" si="6">$E$3</f>
        <v>8901</v>
      </c>
      <c r="D70" s="45">
        <f t="shared" ref="D70:D124" si="7">C70*1/(1+$E$2)^B70</f>
        <v>8276.9863964469532</v>
      </c>
      <c r="E70" s="49">
        <f t="shared" si="5"/>
        <v>8.2769863964471113E-3</v>
      </c>
      <c r="F70" s="49">
        <f t="shared" ref="F70:F124" si="8">E70*B70</f>
        <v>0.5462811021655094</v>
      </c>
      <c r="G70" s="36"/>
    </row>
    <row r="71" spans="2:7" x14ac:dyDescent="0.2">
      <c r="B71" s="37">
        <v>67</v>
      </c>
      <c r="C71" s="152">
        <f t="shared" si="6"/>
        <v>8901</v>
      </c>
      <c r="D71" s="45">
        <f t="shared" si="7"/>
        <v>8267.876108005581</v>
      </c>
      <c r="E71" s="49">
        <f t="shared" si="5"/>
        <v>8.2678761080057384E-3</v>
      </c>
      <c r="F71" s="49">
        <f t="shared" si="8"/>
        <v>0.55394769923638443</v>
      </c>
      <c r="G71" s="36"/>
    </row>
    <row r="72" spans="2:7" x14ac:dyDescent="0.2">
      <c r="B72" s="37">
        <v>68</v>
      </c>
      <c r="C72" s="152">
        <f t="shared" si="6"/>
        <v>8901</v>
      </c>
      <c r="D72" s="45">
        <f t="shared" si="7"/>
        <v>8258.7758470490353</v>
      </c>
      <c r="E72" s="49">
        <f t="shared" si="5"/>
        <v>8.2587758470491924E-3</v>
      </c>
      <c r="F72" s="49">
        <f t="shared" si="8"/>
        <v>0.56159675759934513</v>
      </c>
      <c r="G72" s="36"/>
    </row>
    <row r="73" spans="2:7" x14ac:dyDescent="0.2">
      <c r="B73" s="37">
        <v>69</v>
      </c>
      <c r="C73" s="152">
        <f t="shared" si="6"/>
        <v>8901</v>
      </c>
      <c r="D73" s="45">
        <f t="shared" si="7"/>
        <v>8249.6856025402903</v>
      </c>
      <c r="E73" s="49">
        <f t="shared" si="5"/>
        <v>8.2496856025404477E-3</v>
      </c>
      <c r="F73" s="49">
        <f t="shared" si="8"/>
        <v>0.56922830657529089</v>
      </c>
      <c r="G73" s="36"/>
    </row>
    <row r="74" spans="2:7" x14ac:dyDescent="0.2">
      <c r="B74" s="37">
        <v>70</v>
      </c>
      <c r="C74" s="152">
        <f t="shared" si="6"/>
        <v>8901</v>
      </c>
      <c r="D74" s="45">
        <f t="shared" si="7"/>
        <v>8240.6053634544751</v>
      </c>
      <c r="E74" s="49">
        <f t="shared" si="5"/>
        <v>8.2406053634546325E-3</v>
      </c>
      <c r="F74" s="49">
        <f t="shared" si="8"/>
        <v>0.57684237544182426</v>
      </c>
      <c r="G74" s="36"/>
    </row>
    <row r="75" spans="2:7" x14ac:dyDescent="0.2">
      <c r="B75" s="37">
        <v>71</v>
      </c>
      <c r="C75" s="152">
        <f t="shared" si="6"/>
        <v>8901</v>
      </c>
      <c r="D75" s="45">
        <f t="shared" si="7"/>
        <v>8231.535118778851</v>
      </c>
      <c r="E75" s="49">
        <f t="shared" si="5"/>
        <v>8.2315351187790074E-3</v>
      </c>
      <c r="F75" s="49">
        <f t="shared" si="8"/>
        <v>0.58443899343330952</v>
      </c>
      <c r="G75" s="36"/>
    </row>
    <row r="76" spans="2:7" x14ac:dyDescent="0.2">
      <c r="B76" s="37">
        <v>72</v>
      </c>
      <c r="C76" s="152">
        <f t="shared" si="6"/>
        <v>8901</v>
      </c>
      <c r="D76" s="45">
        <f t="shared" si="7"/>
        <v>8222.4748575128015</v>
      </c>
      <c r="E76" s="49">
        <f t="shared" si="5"/>
        <v>8.2224748575129587E-3</v>
      </c>
      <c r="F76" s="49">
        <f t="shared" si="8"/>
        <v>0.59201818974093301</v>
      </c>
      <c r="G76" s="36"/>
    </row>
    <row r="77" spans="2:7" x14ac:dyDescent="0.2">
      <c r="B77" s="37">
        <v>73</v>
      </c>
      <c r="C77" s="152">
        <f t="shared" si="6"/>
        <v>8901</v>
      </c>
      <c r="D77" s="45">
        <f t="shared" si="7"/>
        <v>8213.4245686678132</v>
      </c>
      <c r="E77" s="49">
        <f t="shared" si="5"/>
        <v>8.2134245686679708E-3</v>
      </c>
      <c r="F77" s="49">
        <f t="shared" si="8"/>
        <v>0.59957999351276192</v>
      </c>
      <c r="G77" s="36"/>
    </row>
    <row r="78" spans="2:7" x14ac:dyDescent="0.2">
      <c r="B78" s="37">
        <v>74</v>
      </c>
      <c r="C78" s="152">
        <f t="shared" si="6"/>
        <v>8901</v>
      </c>
      <c r="D78" s="45">
        <f t="shared" si="7"/>
        <v>8204.3842412674785</v>
      </c>
      <c r="E78" s="49">
        <f t="shared" si="5"/>
        <v>8.2043842412676347E-3</v>
      </c>
      <c r="F78" s="49">
        <f t="shared" si="8"/>
        <v>0.60712443385380499</v>
      </c>
      <c r="G78" s="36"/>
    </row>
    <row r="79" spans="2:7" x14ac:dyDescent="0.2">
      <c r="B79" s="37">
        <v>75</v>
      </c>
      <c r="C79" s="152">
        <f t="shared" si="6"/>
        <v>8901</v>
      </c>
      <c r="D79" s="45">
        <f t="shared" si="7"/>
        <v>8195.3538643474567</v>
      </c>
      <c r="E79" s="49">
        <f t="shared" si="5"/>
        <v>8.1953538643476133E-3</v>
      </c>
      <c r="F79" s="49">
        <f t="shared" si="8"/>
        <v>0.61465153982607101</v>
      </c>
      <c r="G79" s="36"/>
    </row>
    <row r="80" spans="2:7" x14ac:dyDescent="0.2">
      <c r="B80" s="37">
        <v>76</v>
      </c>
      <c r="C80" s="152">
        <f t="shared" si="6"/>
        <v>8901</v>
      </c>
      <c r="D80" s="45">
        <f t="shared" si="7"/>
        <v>8186.3334269554907</v>
      </c>
      <c r="E80" s="49">
        <f t="shared" si="5"/>
        <v>8.1863334269556467E-3</v>
      </c>
      <c r="F80" s="49">
        <f t="shared" si="8"/>
        <v>0.62216134044862914</v>
      </c>
      <c r="G80" s="36"/>
    </row>
    <row r="81" spans="2:7" x14ac:dyDescent="0.2">
      <c r="B81" s="37">
        <v>77</v>
      </c>
      <c r="C81" s="152">
        <f t="shared" si="6"/>
        <v>8901</v>
      </c>
      <c r="D81" s="45">
        <f t="shared" si="7"/>
        <v>8177.322918151367</v>
      </c>
      <c r="E81" s="49">
        <f t="shared" si="5"/>
        <v>8.1773229181515226E-3</v>
      </c>
      <c r="F81" s="49">
        <f t="shared" si="8"/>
        <v>0.62965386469766726</v>
      </c>
      <c r="G81" s="36"/>
    </row>
    <row r="82" spans="2:7" x14ac:dyDescent="0.2">
      <c r="B82" s="37">
        <v>78</v>
      </c>
      <c r="C82" s="152">
        <f t="shared" si="6"/>
        <v>8901</v>
      </c>
      <c r="D82" s="45">
        <f t="shared" si="7"/>
        <v>8168.3223270069147</v>
      </c>
      <c r="E82" s="49">
        <f t="shared" si="5"/>
        <v>8.1683223270070712E-3</v>
      </c>
      <c r="F82" s="49">
        <f t="shared" si="8"/>
        <v>0.63712914150655153</v>
      </c>
      <c r="G82" s="36"/>
    </row>
    <row r="83" spans="2:7" x14ac:dyDescent="0.2">
      <c r="B83" s="37">
        <v>79</v>
      </c>
      <c r="C83" s="152">
        <f t="shared" si="6"/>
        <v>8901</v>
      </c>
      <c r="D83" s="45">
        <f t="shared" si="7"/>
        <v>8159.3316426060001</v>
      </c>
      <c r="E83" s="49">
        <f t="shared" si="5"/>
        <v>8.1593316426061564E-3</v>
      </c>
      <c r="F83" s="49">
        <f t="shared" si="8"/>
        <v>0.6445871997658863</v>
      </c>
      <c r="G83" s="36"/>
    </row>
    <row r="84" spans="2:7" x14ac:dyDescent="0.2">
      <c r="B84" s="37">
        <v>80</v>
      </c>
      <c r="C84" s="152">
        <f t="shared" si="6"/>
        <v>8901</v>
      </c>
      <c r="D84" s="45">
        <f t="shared" si="7"/>
        <v>8150.3508540444927</v>
      </c>
      <c r="E84" s="49">
        <f t="shared" si="5"/>
        <v>8.1503508540446482E-3</v>
      </c>
      <c r="F84" s="49">
        <f t="shared" si="8"/>
        <v>0.65202806832357185</v>
      </c>
      <c r="G84" s="36"/>
    </row>
    <row r="85" spans="2:7" x14ac:dyDescent="0.2">
      <c r="B85" s="37">
        <v>81</v>
      </c>
      <c r="C85" s="152">
        <f t="shared" si="6"/>
        <v>8901</v>
      </c>
      <c r="D85" s="45">
        <f t="shared" si="7"/>
        <v>8141.3799504302733</v>
      </c>
      <c r="E85" s="49">
        <f t="shared" si="5"/>
        <v>8.1413799504304295E-3</v>
      </c>
      <c r="F85" s="49">
        <f t="shared" si="8"/>
        <v>0.65945177598486482</v>
      </c>
      <c r="G85" s="36"/>
    </row>
    <row r="86" spans="2:7" x14ac:dyDescent="0.2">
      <c r="B86" s="37">
        <v>82</v>
      </c>
      <c r="C86" s="152">
        <f t="shared" si="6"/>
        <v>8901</v>
      </c>
      <c r="D86" s="45">
        <f t="shared" si="7"/>
        <v>8132.4189208832086</v>
      </c>
      <c r="E86" s="49">
        <f t="shared" si="5"/>
        <v>8.1324189208833633E-3</v>
      </c>
      <c r="F86" s="49">
        <f t="shared" si="8"/>
        <v>0.66685835151243578</v>
      </c>
      <c r="G86" s="36"/>
    </row>
    <row r="87" spans="2:7" x14ac:dyDescent="0.2">
      <c r="B87" s="37">
        <v>83</v>
      </c>
      <c r="C87" s="152">
        <f t="shared" si="6"/>
        <v>8901</v>
      </c>
      <c r="D87" s="45">
        <f t="shared" si="7"/>
        <v>8123.4677545351369</v>
      </c>
      <c r="E87" s="49">
        <f t="shared" si="5"/>
        <v>8.1234677545352924E-3</v>
      </c>
      <c r="F87" s="49">
        <f t="shared" si="8"/>
        <v>0.67424782362642932</v>
      </c>
      <c r="G87" s="36"/>
    </row>
    <row r="88" spans="2:7" x14ac:dyDescent="0.2">
      <c r="B88" s="37">
        <v>84</v>
      </c>
      <c r="C88" s="152">
        <f t="shared" si="6"/>
        <v>8901</v>
      </c>
      <c r="D88" s="45">
        <f t="shared" si="7"/>
        <v>8114.5264405298676</v>
      </c>
      <c r="E88" s="49">
        <f t="shared" si="5"/>
        <v>8.1145264405300226E-3</v>
      </c>
      <c r="F88" s="49">
        <f t="shared" si="8"/>
        <v>0.68162022100452191</v>
      </c>
      <c r="G88" s="36"/>
    </row>
    <row r="89" spans="2:7" x14ac:dyDescent="0.2">
      <c r="B89" s="37">
        <v>85</v>
      </c>
      <c r="C89" s="152">
        <f t="shared" si="6"/>
        <v>8901</v>
      </c>
      <c r="D89" s="45">
        <f t="shared" si="7"/>
        <v>8105.5949680231461</v>
      </c>
      <c r="E89" s="49">
        <f t="shared" si="5"/>
        <v>8.1055949680233011E-3</v>
      </c>
      <c r="F89" s="49">
        <f t="shared" si="8"/>
        <v>0.68897557228198059</v>
      </c>
      <c r="G89" s="36"/>
    </row>
    <row r="90" spans="2:7" x14ac:dyDescent="0.2">
      <c r="B90" s="37">
        <v>86</v>
      </c>
      <c r="C90" s="152">
        <f t="shared" si="6"/>
        <v>8901</v>
      </c>
      <c r="D90" s="45">
        <f t="shared" si="7"/>
        <v>8096.6733261826676</v>
      </c>
      <c r="E90" s="49">
        <f t="shared" si="5"/>
        <v>8.0966733261828225E-3</v>
      </c>
      <c r="F90" s="49">
        <f t="shared" si="8"/>
        <v>0.69631390605172272</v>
      </c>
      <c r="G90" s="36"/>
    </row>
    <row r="91" spans="2:7" x14ac:dyDescent="0.2">
      <c r="B91" s="37">
        <v>87</v>
      </c>
      <c r="C91" s="152">
        <f t="shared" si="6"/>
        <v>8901</v>
      </c>
      <c r="D91" s="45">
        <f t="shared" si="7"/>
        <v>8087.761504188039</v>
      </c>
      <c r="E91" s="49">
        <f t="shared" si="5"/>
        <v>8.0877615041881935E-3</v>
      </c>
      <c r="F91" s="49">
        <f t="shared" si="8"/>
        <v>0.70363525086437284</v>
      </c>
      <c r="G91" s="36"/>
    </row>
    <row r="92" spans="2:7" x14ac:dyDescent="0.2">
      <c r="B92" s="37">
        <v>88</v>
      </c>
      <c r="C92" s="152">
        <f t="shared" si="6"/>
        <v>8901</v>
      </c>
      <c r="D92" s="45">
        <f t="shared" si="7"/>
        <v>8078.8594912307854</v>
      </c>
      <c r="E92" s="49">
        <f t="shared" si="5"/>
        <v>8.0788594912309403E-3</v>
      </c>
      <c r="F92" s="49">
        <f t="shared" si="8"/>
        <v>0.71093963522832271</v>
      </c>
      <c r="G92" s="36"/>
    </row>
    <row r="93" spans="2:7" x14ac:dyDescent="0.2">
      <c r="B93" s="37">
        <v>89</v>
      </c>
      <c r="C93" s="152">
        <f t="shared" si="6"/>
        <v>8901</v>
      </c>
      <c r="D93" s="45">
        <f t="shared" si="7"/>
        <v>8069.9672765143259</v>
      </c>
      <c r="E93" s="49">
        <f t="shared" si="5"/>
        <v>8.0699672765144805E-3</v>
      </c>
      <c r="F93" s="49">
        <f t="shared" si="8"/>
        <v>0.71822708760978882</v>
      </c>
      <c r="G93" s="36"/>
    </row>
    <row r="94" spans="2:7" x14ac:dyDescent="0.2">
      <c r="B94" s="37">
        <v>90</v>
      </c>
      <c r="C94" s="152">
        <f t="shared" si="6"/>
        <v>8901</v>
      </c>
      <c r="D94" s="45">
        <f t="shared" si="7"/>
        <v>8061.0848492539608</v>
      </c>
      <c r="E94" s="49">
        <f t="shared" si="5"/>
        <v>8.0610848492541146E-3</v>
      </c>
      <c r="F94" s="49">
        <f t="shared" si="8"/>
        <v>0.72549763643287035</v>
      </c>
      <c r="G94" s="36"/>
    </row>
    <row r="95" spans="2:7" x14ac:dyDescent="0.2">
      <c r="B95" s="37">
        <v>91</v>
      </c>
      <c r="C95" s="152">
        <f t="shared" si="6"/>
        <v>8901</v>
      </c>
      <c r="D95" s="45">
        <f t="shared" si="7"/>
        <v>8052.2121986768616</v>
      </c>
      <c r="E95" s="49">
        <f t="shared" si="5"/>
        <v>8.0522121986770154E-3</v>
      </c>
      <c r="F95" s="49">
        <f t="shared" si="8"/>
        <v>0.73275131007960836</v>
      </c>
      <c r="G95" s="36"/>
    </row>
    <row r="96" spans="2:7" x14ac:dyDescent="0.2">
      <c r="B96" s="37">
        <v>92</v>
      </c>
      <c r="C96" s="152">
        <f t="shared" si="6"/>
        <v>8901</v>
      </c>
      <c r="D96" s="45">
        <f t="shared" si="7"/>
        <v>8043.3493140220589</v>
      </c>
      <c r="E96" s="49">
        <f t="shared" si="5"/>
        <v>8.0433493140222127E-3</v>
      </c>
      <c r="F96" s="49">
        <f t="shared" si="8"/>
        <v>0.73998813689004361</v>
      </c>
      <c r="G96" s="36"/>
    </row>
    <row r="97" spans="2:7" x14ac:dyDescent="0.2">
      <c r="B97" s="37">
        <v>93</v>
      </c>
      <c r="C97" s="152">
        <f t="shared" si="6"/>
        <v>8901</v>
      </c>
      <c r="D97" s="45">
        <f t="shared" si="7"/>
        <v>8034.4961845404287</v>
      </c>
      <c r="E97" s="49">
        <f t="shared" si="5"/>
        <v>8.0344961845405828E-3</v>
      </c>
      <c r="F97" s="49">
        <f t="shared" si="8"/>
        <v>0.74720814516227418</v>
      </c>
      <c r="G97" s="36"/>
    </row>
    <row r="98" spans="2:7" x14ac:dyDescent="0.2">
      <c r="B98" s="37">
        <v>94</v>
      </c>
      <c r="C98" s="152">
        <f t="shared" si="6"/>
        <v>8901</v>
      </c>
      <c r="D98" s="45">
        <f t="shared" si="7"/>
        <v>8025.6527994946709</v>
      </c>
      <c r="E98" s="49">
        <f t="shared" si="5"/>
        <v>8.0256527994948239E-3</v>
      </c>
      <c r="F98" s="49">
        <f t="shared" si="8"/>
        <v>0.75441136315251345</v>
      </c>
      <c r="G98" s="36"/>
    </row>
    <row r="99" spans="2:7" x14ac:dyDescent="0.2">
      <c r="B99" s="37">
        <v>95</v>
      </c>
      <c r="C99" s="152">
        <f t="shared" si="6"/>
        <v>8901</v>
      </c>
      <c r="D99" s="45">
        <f t="shared" si="7"/>
        <v>8016.8191481593149</v>
      </c>
      <c r="E99" s="49">
        <f t="shared" si="5"/>
        <v>8.0168191481594687E-3</v>
      </c>
      <c r="F99" s="49">
        <f t="shared" si="8"/>
        <v>0.76159781907514956</v>
      </c>
      <c r="G99" s="36"/>
    </row>
    <row r="100" spans="2:7" x14ac:dyDescent="0.2">
      <c r="B100" s="37">
        <v>96</v>
      </c>
      <c r="C100" s="152">
        <f t="shared" si="6"/>
        <v>8901</v>
      </c>
      <c r="D100" s="45">
        <f t="shared" si="7"/>
        <v>8007.9952198206875</v>
      </c>
      <c r="E100" s="49">
        <f t="shared" si="5"/>
        <v>8.0079952198208407E-3</v>
      </c>
      <c r="F100" s="49">
        <f t="shared" si="8"/>
        <v>0.76876754110280077</v>
      </c>
      <c r="G100" s="36"/>
    </row>
    <row r="101" spans="2:7" x14ac:dyDescent="0.2">
      <c r="B101" s="37">
        <v>97</v>
      </c>
      <c r="C101" s="152">
        <f t="shared" si="6"/>
        <v>8901</v>
      </c>
      <c r="D101" s="45">
        <f t="shared" si="7"/>
        <v>7999.1810037769092</v>
      </c>
      <c r="E101" s="49">
        <f t="shared" ref="E101:E124" si="9">D101/$D$127</f>
        <v>7.9991810037770613E-3</v>
      </c>
      <c r="F101" s="49">
        <f t="shared" si="8"/>
        <v>0.775920557366375</v>
      </c>
      <c r="G101" s="36"/>
    </row>
    <row r="102" spans="2:7" x14ac:dyDescent="0.2">
      <c r="B102" s="37">
        <v>98</v>
      </c>
      <c r="C102" s="152">
        <f t="shared" si="6"/>
        <v>8901</v>
      </c>
      <c r="D102" s="45">
        <f t="shared" si="7"/>
        <v>7990.376489337883</v>
      </c>
      <c r="E102" s="49">
        <f t="shared" si="9"/>
        <v>7.9903764893380358E-3</v>
      </c>
      <c r="F102" s="49">
        <f t="shared" si="8"/>
        <v>0.78305689595512751</v>
      </c>
      <c r="G102" s="36"/>
    </row>
    <row r="103" spans="2:7" x14ac:dyDescent="0.2">
      <c r="B103" s="37">
        <v>99</v>
      </c>
      <c r="C103" s="152">
        <f t="shared" si="6"/>
        <v>8901</v>
      </c>
      <c r="D103" s="45">
        <f t="shared" si="7"/>
        <v>7981.5816658252734</v>
      </c>
      <c r="E103" s="49">
        <f t="shared" si="9"/>
        <v>7.9815816658254258E-3</v>
      </c>
      <c r="F103" s="49">
        <f t="shared" si="8"/>
        <v>0.79017658491671716</v>
      </c>
      <c r="G103" s="36"/>
    </row>
    <row r="104" spans="2:7" x14ac:dyDescent="0.2">
      <c r="B104" s="37">
        <v>100</v>
      </c>
      <c r="C104" s="152">
        <f t="shared" si="6"/>
        <v>8901</v>
      </c>
      <c r="D104" s="45">
        <f t="shared" si="7"/>
        <v>7972.7965225725011</v>
      </c>
      <c r="E104" s="49">
        <f t="shared" si="9"/>
        <v>7.9727965225726526E-3</v>
      </c>
      <c r="F104" s="49">
        <f t="shared" si="8"/>
        <v>0.79727965225726527</v>
      </c>
      <c r="G104" s="36"/>
    </row>
    <row r="105" spans="2:7" x14ac:dyDescent="0.2">
      <c r="B105" s="37">
        <v>101</v>
      </c>
      <c r="C105" s="152">
        <f t="shared" si="6"/>
        <v>8901</v>
      </c>
      <c r="D105" s="45">
        <f t="shared" si="7"/>
        <v>7964.0210489247283</v>
      </c>
      <c r="E105" s="49">
        <f t="shared" si="9"/>
        <v>7.9640210489248797E-3</v>
      </c>
      <c r="F105" s="49">
        <f t="shared" si="8"/>
        <v>0.80436612594141288</v>
      </c>
      <c r="G105" s="36"/>
    </row>
    <row r="106" spans="2:7" x14ac:dyDescent="0.2">
      <c r="B106" s="37">
        <v>102</v>
      </c>
      <c r="C106" s="152">
        <f t="shared" si="6"/>
        <v>8901</v>
      </c>
      <c r="D106" s="45">
        <f t="shared" si="7"/>
        <v>7955.2552342388408</v>
      </c>
      <c r="E106" s="49">
        <f t="shared" si="9"/>
        <v>7.9552552342389924E-3</v>
      </c>
      <c r="F106" s="49">
        <f t="shared" si="8"/>
        <v>0.81143603389237717</v>
      </c>
      <c r="G106" s="36"/>
    </row>
    <row r="107" spans="2:7" x14ac:dyDescent="0.2">
      <c r="B107" s="37">
        <v>103</v>
      </c>
      <c r="C107" s="152">
        <f t="shared" si="6"/>
        <v>8901</v>
      </c>
      <c r="D107" s="45">
        <f t="shared" si="7"/>
        <v>7946.4990678834429</v>
      </c>
      <c r="E107" s="49">
        <f t="shared" si="9"/>
        <v>7.9464990678835938E-3</v>
      </c>
      <c r="F107" s="49">
        <f t="shared" si="8"/>
        <v>0.8184894039920102</v>
      </c>
      <c r="G107" s="36"/>
    </row>
    <row r="108" spans="2:7" x14ac:dyDescent="0.2">
      <c r="B108" s="37">
        <v>104</v>
      </c>
      <c r="C108" s="152">
        <f t="shared" si="6"/>
        <v>8901</v>
      </c>
      <c r="D108" s="45">
        <f t="shared" si="7"/>
        <v>7937.7525392388416</v>
      </c>
      <c r="E108" s="49">
        <f t="shared" si="9"/>
        <v>7.937752539238993E-3</v>
      </c>
      <c r="F108" s="49">
        <f t="shared" si="8"/>
        <v>0.82552626408085528</v>
      </c>
      <c r="G108" s="36"/>
    </row>
    <row r="109" spans="2:7" x14ac:dyDescent="0.2">
      <c r="B109" s="37">
        <v>105</v>
      </c>
      <c r="C109" s="152">
        <f t="shared" si="6"/>
        <v>8901</v>
      </c>
      <c r="D109" s="45">
        <f t="shared" si="7"/>
        <v>7929.0156376970262</v>
      </c>
      <c r="E109" s="49">
        <f t="shared" si="9"/>
        <v>7.9290156376971774E-3</v>
      </c>
      <c r="F109" s="49">
        <f t="shared" si="8"/>
        <v>0.8325466419582036</v>
      </c>
      <c r="G109" s="36"/>
    </row>
    <row r="110" spans="2:7" x14ac:dyDescent="0.2">
      <c r="B110" s="37">
        <v>106</v>
      </c>
      <c r="C110" s="152">
        <f t="shared" si="6"/>
        <v>8901</v>
      </c>
      <c r="D110" s="45">
        <f t="shared" si="7"/>
        <v>7920.2883526616706</v>
      </c>
      <c r="E110" s="49">
        <f t="shared" si="9"/>
        <v>7.9202883526618226E-3</v>
      </c>
      <c r="F110" s="49">
        <f t="shared" si="8"/>
        <v>0.83955056538215322</v>
      </c>
      <c r="G110" s="36"/>
    </row>
    <row r="111" spans="2:7" x14ac:dyDescent="0.2">
      <c r="B111" s="37">
        <v>107</v>
      </c>
      <c r="C111" s="152">
        <f t="shared" si="6"/>
        <v>8901</v>
      </c>
      <c r="D111" s="45">
        <f t="shared" si="7"/>
        <v>7911.5706735481008</v>
      </c>
      <c r="E111" s="49">
        <f t="shared" si="9"/>
        <v>7.9115706735482516E-3</v>
      </c>
      <c r="F111" s="49">
        <f t="shared" si="8"/>
        <v>0.84653806206966298</v>
      </c>
      <c r="G111" s="36"/>
    </row>
    <row r="112" spans="2:7" x14ac:dyDescent="0.2">
      <c r="B112" s="37">
        <v>108</v>
      </c>
      <c r="C112" s="152">
        <f t="shared" si="6"/>
        <v>8901</v>
      </c>
      <c r="D112" s="45">
        <f t="shared" si="7"/>
        <v>7902.862589783309</v>
      </c>
      <c r="E112" s="49">
        <f t="shared" si="9"/>
        <v>7.90286258978346E-3</v>
      </c>
      <c r="F112" s="49">
        <f t="shared" si="8"/>
        <v>0.85350915969661367</v>
      </c>
      <c r="G112" s="36"/>
    </row>
    <row r="113" spans="2:7" x14ac:dyDescent="0.2">
      <c r="B113" s="37">
        <v>109</v>
      </c>
      <c r="C113" s="152">
        <f t="shared" si="6"/>
        <v>8901</v>
      </c>
      <c r="D113" s="45">
        <f t="shared" si="7"/>
        <v>7894.164090805908</v>
      </c>
      <c r="E113" s="49">
        <f t="shared" si="9"/>
        <v>7.8941640908060592E-3</v>
      </c>
      <c r="F113" s="49">
        <f t="shared" si="8"/>
        <v>0.86046388589786049</v>
      </c>
      <c r="G113" s="36"/>
    </row>
    <row r="114" spans="2:7" x14ac:dyDescent="0.2">
      <c r="B114" s="37">
        <v>110</v>
      </c>
      <c r="C114" s="152">
        <f t="shared" si="6"/>
        <v>8901</v>
      </c>
      <c r="D114" s="45">
        <f t="shared" si="7"/>
        <v>7885.4751660661441</v>
      </c>
      <c r="E114" s="49">
        <f t="shared" si="9"/>
        <v>7.8854751660662938E-3</v>
      </c>
      <c r="F114" s="49">
        <f t="shared" si="8"/>
        <v>0.86740226826729228</v>
      </c>
      <c r="G114" s="36"/>
    </row>
    <row r="115" spans="2:7" x14ac:dyDescent="0.2">
      <c r="B115" s="37">
        <v>111</v>
      </c>
      <c r="C115" s="152">
        <f t="shared" si="6"/>
        <v>8901</v>
      </c>
      <c r="D115" s="45">
        <f t="shared" si="7"/>
        <v>7876.7958050258794</v>
      </c>
      <c r="E115" s="49">
        <f t="shared" si="9"/>
        <v>7.8767958050260291E-3</v>
      </c>
      <c r="F115" s="49">
        <f t="shared" si="8"/>
        <v>0.87432433435788925</v>
      </c>
      <c r="G115" s="36"/>
    </row>
    <row r="116" spans="2:7" x14ac:dyDescent="0.2">
      <c r="B116" s="37">
        <v>112</v>
      </c>
      <c r="C116" s="152">
        <f t="shared" si="6"/>
        <v>8901</v>
      </c>
      <c r="D116" s="45">
        <f t="shared" si="7"/>
        <v>7868.1259971585632</v>
      </c>
      <c r="E116" s="49">
        <f t="shared" si="9"/>
        <v>7.8681259971587134E-3</v>
      </c>
      <c r="F116" s="49">
        <f t="shared" si="8"/>
        <v>0.8812301116817759</v>
      </c>
      <c r="G116" s="36"/>
    </row>
    <row r="117" spans="2:7" x14ac:dyDescent="0.2">
      <c r="B117" s="37">
        <v>113</v>
      </c>
      <c r="C117" s="152">
        <f t="shared" si="6"/>
        <v>8901</v>
      </c>
      <c r="D117" s="45">
        <f t="shared" si="7"/>
        <v>7859.4657319492435</v>
      </c>
      <c r="E117" s="49">
        <f t="shared" si="9"/>
        <v>7.859465731949393E-3</v>
      </c>
      <c r="F117" s="49">
        <f t="shared" si="8"/>
        <v>0.88811962771028141</v>
      </c>
      <c r="G117" s="36"/>
    </row>
    <row r="118" spans="2:7" x14ac:dyDescent="0.2">
      <c r="B118" s="37">
        <v>114</v>
      </c>
      <c r="C118" s="152">
        <f t="shared" si="6"/>
        <v>8901</v>
      </c>
      <c r="D118" s="45">
        <f t="shared" si="7"/>
        <v>7850.8149988945333</v>
      </c>
      <c r="E118" s="49">
        <f t="shared" si="9"/>
        <v>7.8508149988946833E-3</v>
      </c>
      <c r="F118" s="49">
        <f t="shared" si="8"/>
        <v>0.89499290987399394</v>
      </c>
      <c r="G118" s="36"/>
    </row>
    <row r="119" spans="2:7" x14ac:dyDescent="0.2">
      <c r="B119" s="37">
        <v>115</v>
      </c>
      <c r="C119" s="152">
        <f t="shared" si="6"/>
        <v>8901</v>
      </c>
      <c r="D119" s="45">
        <f t="shared" si="7"/>
        <v>7842.1737875026083</v>
      </c>
      <c r="E119" s="49">
        <f t="shared" si="9"/>
        <v>7.8421737875027583E-3</v>
      </c>
      <c r="F119" s="49">
        <f t="shared" si="8"/>
        <v>0.90184998556281726</v>
      </c>
      <c r="G119" s="36"/>
    </row>
    <row r="120" spans="2:7" x14ac:dyDescent="0.2">
      <c r="B120" s="37">
        <v>116</v>
      </c>
      <c r="C120" s="152">
        <f t="shared" si="6"/>
        <v>8901</v>
      </c>
      <c r="D120" s="45">
        <f t="shared" si="7"/>
        <v>7833.5420872931963</v>
      </c>
      <c r="E120" s="49">
        <f t="shared" si="9"/>
        <v>7.8335420872933451E-3</v>
      </c>
      <c r="F120" s="49">
        <f t="shared" si="8"/>
        <v>0.908690882126028</v>
      </c>
      <c r="G120" s="36"/>
    </row>
    <row r="121" spans="2:7" x14ac:dyDescent="0.2">
      <c r="B121" s="37">
        <v>117</v>
      </c>
      <c r="C121" s="152">
        <f t="shared" si="6"/>
        <v>8901</v>
      </c>
      <c r="D121" s="45">
        <f t="shared" si="7"/>
        <v>7824.9198877975577</v>
      </c>
      <c r="E121" s="49">
        <f t="shared" si="9"/>
        <v>7.8249198877977065E-3</v>
      </c>
      <c r="F121" s="49">
        <f t="shared" si="8"/>
        <v>0.91551562687233168</v>
      </c>
      <c r="G121" s="36"/>
    </row>
    <row r="122" spans="2:7" x14ac:dyDescent="0.2">
      <c r="B122" s="37">
        <v>118</v>
      </c>
      <c r="C122" s="152">
        <f t="shared" si="6"/>
        <v>8901</v>
      </c>
      <c r="D122" s="45">
        <f t="shared" si="7"/>
        <v>7816.3071785584725</v>
      </c>
      <c r="E122" s="49">
        <f t="shared" si="9"/>
        <v>7.8163071785586225E-3</v>
      </c>
      <c r="F122" s="49">
        <f t="shared" si="8"/>
        <v>0.92232424706991745</v>
      </c>
      <c r="G122" s="36"/>
    </row>
    <row r="123" spans="2:7" x14ac:dyDescent="0.2">
      <c r="B123" s="37">
        <v>119</v>
      </c>
      <c r="C123" s="152">
        <f t="shared" si="6"/>
        <v>8901</v>
      </c>
      <c r="D123" s="45">
        <f t="shared" si="7"/>
        <v>7807.7039491302348</v>
      </c>
      <c r="E123" s="49">
        <f t="shared" si="9"/>
        <v>7.8077039491303837E-3</v>
      </c>
      <c r="F123" s="49">
        <f t="shared" si="8"/>
        <v>0.92911676994651571</v>
      </c>
      <c r="G123" s="36"/>
    </row>
    <row r="124" spans="2:7" x14ac:dyDescent="0.2">
      <c r="B124" s="37">
        <v>120</v>
      </c>
      <c r="C124" s="152">
        <f t="shared" si="6"/>
        <v>8901</v>
      </c>
      <c r="D124" s="45">
        <f t="shared" si="7"/>
        <v>7799.1101890786358</v>
      </c>
      <c r="E124" s="49">
        <f t="shared" si="9"/>
        <v>7.7991101890787845E-3</v>
      </c>
      <c r="F124" s="49">
        <f t="shared" si="8"/>
        <v>0.93589322268945419</v>
      </c>
      <c r="G124" s="36"/>
    </row>
    <row r="125" spans="2:7" ht="16" thickBot="1" x14ac:dyDescent="0.25">
      <c r="B125" s="38"/>
      <c r="C125" s="153"/>
      <c r="D125" s="46"/>
      <c r="E125" s="50"/>
      <c r="F125" s="50"/>
      <c r="G125" s="36"/>
    </row>
    <row r="126" spans="2:7" ht="16" thickTop="1" x14ac:dyDescent="0.2">
      <c r="B126" s="65"/>
      <c r="C126" s="154"/>
      <c r="D126" s="66"/>
      <c r="E126" s="67"/>
      <c r="F126" s="51"/>
      <c r="G126" s="42"/>
    </row>
    <row r="127" spans="2:7" x14ac:dyDescent="0.2">
      <c r="B127" s="65" t="s">
        <v>29</v>
      </c>
      <c r="C127" s="155">
        <f>SUM(C5:C125)</f>
        <v>1068120</v>
      </c>
      <c r="D127" s="75">
        <f>SUM(D5:D125)</f>
        <v>999999.99999998091</v>
      </c>
      <c r="E127" s="74">
        <f>SUM(E5:E125)</f>
        <v>1</v>
      </c>
      <c r="F127" s="43">
        <f>SUM(F5:F124)</f>
        <v>59.178936473639546</v>
      </c>
      <c r="G127" s="42" t="s">
        <v>6</v>
      </c>
    </row>
    <row r="128" spans="2:7" ht="16" thickBot="1" x14ac:dyDescent="0.25">
      <c r="B128" s="39"/>
      <c r="C128" s="110"/>
      <c r="D128" s="41"/>
      <c r="E128" s="52"/>
      <c r="F128" s="69">
        <f>F127/12</f>
        <v>4.9315780394699624</v>
      </c>
      <c r="G128" s="70" t="s">
        <v>30</v>
      </c>
    </row>
  </sheetData>
  <phoneticPr fontId="16" type="noConversion"/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 2 Ans</vt:lpstr>
      <vt:lpstr>Q#1</vt:lpstr>
      <vt:lpstr>Q#7</vt:lpstr>
    </vt:vector>
  </TitlesOfParts>
  <Company>FORDHAM LAW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jcolon</dc:creator>
  <cp:lastModifiedBy>J.M. Colon</cp:lastModifiedBy>
  <cp:lastPrinted>2014-10-02T16:06:56Z</cp:lastPrinted>
  <dcterms:created xsi:type="dcterms:W3CDTF">2011-02-16T22:04:21Z</dcterms:created>
  <dcterms:modified xsi:type="dcterms:W3CDTF">2020-09-22T14:04:00Z</dcterms:modified>
</cp:coreProperties>
</file>